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458CF9-83A9-4EF6-BBBC-BEFD3D67EB47}" xr6:coauthVersionLast="47" xr6:coauthVersionMax="47" xr10:uidLastSave="{00000000-0000-0000-0000-000000000000}"/>
  <bookViews>
    <workbookView xWindow="20370" yWindow="-120" windowWidth="29040" windowHeight="15840" tabRatio="583" xr2:uid="{00000000-000D-0000-FFFF-FFFF00000000}"/>
  </bookViews>
  <sheets>
    <sheet name="Sheet1" sheetId="1" r:id="rId1"/>
    <sheet name="DELE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3" i="1" l="1"/>
  <c r="O64" i="1"/>
  <c r="O30" i="1"/>
  <c r="O58" i="1"/>
  <c r="O59" i="1"/>
  <c r="O60" i="1"/>
  <c r="O61" i="1"/>
  <c r="P59" i="1" l="1"/>
  <c r="Q59" i="1" s="1"/>
  <c r="R59" i="1" s="1"/>
  <c r="S59" i="1" s="1"/>
  <c r="P58" i="1"/>
  <c r="Q58" i="1" s="1"/>
  <c r="R58" i="1" s="1"/>
  <c r="S58" i="1" s="1"/>
  <c r="P61" i="1"/>
  <c r="Q61" i="1" s="1"/>
  <c r="R61" i="1" s="1"/>
  <c r="S61" i="1" s="1"/>
  <c r="P60" i="1"/>
  <c r="Q60" i="1" s="1"/>
  <c r="R60" i="1" s="1"/>
  <c r="S60" i="1" s="1"/>
  <c r="L115" i="1"/>
  <c r="O115" i="1" s="1"/>
  <c r="L112" i="1"/>
  <c r="O112" i="1" s="1"/>
  <c r="L111" i="1"/>
  <c r="O111" i="1" s="1"/>
  <c r="L109" i="1"/>
  <c r="L102" i="1"/>
  <c r="O102" i="1" s="1"/>
  <c r="L57" i="1"/>
  <c r="O57" i="1" s="1"/>
  <c r="L56" i="1"/>
  <c r="O56" i="1" s="1"/>
  <c r="L54" i="1"/>
  <c r="L51" i="1"/>
  <c r="L50" i="1"/>
  <c r="L47" i="1"/>
  <c r="L45" i="1"/>
  <c r="O45" i="1" s="1"/>
  <c r="L44" i="1"/>
  <c r="L43" i="1"/>
  <c r="O43" i="1" s="1"/>
  <c r="L42" i="1"/>
  <c r="L39" i="1"/>
  <c r="O39" i="1" s="1"/>
  <c r="L38" i="1"/>
  <c r="L37" i="1"/>
  <c r="L36" i="1"/>
  <c r="L34" i="1"/>
  <c r="O34" i="1" s="1"/>
  <c r="L31" i="1"/>
  <c r="O31" i="1" s="1"/>
  <c r="L25" i="1"/>
  <c r="O25" i="1" s="1"/>
  <c r="L10" i="1"/>
  <c r="L6" i="1"/>
  <c r="L5" i="1"/>
  <c r="O5" i="1" s="1"/>
  <c r="L4" i="1"/>
  <c r="O4" i="1" s="1"/>
  <c r="P4" i="1" s="1"/>
  <c r="Q4" i="1" s="1"/>
  <c r="L3" i="1"/>
  <c r="O3" i="1" s="1"/>
  <c r="P3" i="1" s="1"/>
  <c r="Q3" i="1" s="1"/>
  <c r="R3" i="1" s="1"/>
  <c r="L2" i="1"/>
  <c r="O2" i="1" s="1"/>
  <c r="P2" i="1" s="1"/>
  <c r="Q2" i="1" s="1"/>
  <c r="R2" i="1" s="1"/>
  <c r="S2" i="1" s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2" i="1"/>
  <c r="O33" i="1"/>
  <c r="O35" i="1"/>
  <c r="O38" i="1"/>
  <c r="O40" i="1"/>
  <c r="O41" i="1"/>
  <c r="O46" i="1"/>
  <c r="O48" i="1"/>
  <c r="O49" i="1"/>
  <c r="O52" i="1"/>
  <c r="O53" i="1"/>
  <c r="O55" i="1"/>
  <c r="O62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3" i="1"/>
  <c r="O104" i="1"/>
  <c r="O105" i="1"/>
  <c r="O106" i="1"/>
  <c r="O107" i="1"/>
  <c r="O108" i="1"/>
  <c r="O110" i="1"/>
  <c r="O113" i="1"/>
  <c r="O114" i="1"/>
  <c r="Q106" i="1" l="1"/>
  <c r="R106" i="1" s="1"/>
  <c r="S106" i="1" s="1"/>
  <c r="P106" i="1"/>
  <c r="Q101" i="1"/>
  <c r="R101" i="1" s="1"/>
  <c r="S101" i="1" s="1"/>
  <c r="P101" i="1"/>
  <c r="Q97" i="1"/>
  <c r="R97" i="1" s="1"/>
  <c r="S97" i="1" s="1"/>
  <c r="P97" i="1"/>
  <c r="Q93" i="1"/>
  <c r="R93" i="1" s="1"/>
  <c r="S93" i="1" s="1"/>
  <c r="P93" i="1"/>
  <c r="Q89" i="1"/>
  <c r="R89" i="1" s="1"/>
  <c r="S89" i="1" s="1"/>
  <c r="P89" i="1"/>
  <c r="Q85" i="1"/>
  <c r="R85" i="1" s="1"/>
  <c r="S85" i="1" s="1"/>
  <c r="P85" i="1"/>
  <c r="Q81" i="1"/>
  <c r="R81" i="1" s="1"/>
  <c r="S81" i="1" s="1"/>
  <c r="P81" i="1"/>
  <c r="Q77" i="1"/>
  <c r="R77" i="1" s="1"/>
  <c r="S77" i="1" s="1"/>
  <c r="P77" i="1"/>
  <c r="Q73" i="1"/>
  <c r="R73" i="1" s="1"/>
  <c r="S73" i="1" s="1"/>
  <c r="P73" i="1"/>
  <c r="Q69" i="1"/>
  <c r="R69" i="1" s="1"/>
  <c r="S69" i="1" s="1"/>
  <c r="P69" i="1"/>
  <c r="Q65" i="1"/>
  <c r="R65" i="1" s="1"/>
  <c r="S65" i="1" s="1"/>
  <c r="P65" i="1"/>
  <c r="P49" i="1"/>
  <c r="Q49" i="1" s="1"/>
  <c r="R49" i="1" s="1"/>
  <c r="S49" i="1" s="1"/>
  <c r="P41" i="1"/>
  <c r="Q41" i="1" s="1"/>
  <c r="R41" i="1" s="1"/>
  <c r="S41" i="1" s="1"/>
  <c r="P35" i="1"/>
  <c r="Q35" i="1" s="1"/>
  <c r="R35" i="1" s="1"/>
  <c r="S35" i="1" s="1"/>
  <c r="P30" i="1"/>
  <c r="Q30" i="1" s="1"/>
  <c r="R30" i="1" s="1"/>
  <c r="S30" i="1" s="1"/>
  <c r="P26" i="1"/>
  <c r="Q26" i="1" s="1"/>
  <c r="R26" i="1" s="1"/>
  <c r="S26" i="1" s="1"/>
  <c r="P21" i="1"/>
  <c r="Q21" i="1" s="1"/>
  <c r="R21" i="1" s="1"/>
  <c r="S21" i="1" s="1"/>
  <c r="P17" i="1"/>
  <c r="Q17" i="1" s="1"/>
  <c r="R17" i="1" s="1"/>
  <c r="S17" i="1" s="1"/>
  <c r="P13" i="1"/>
  <c r="Q13" i="1" s="1"/>
  <c r="R13" i="1" s="1"/>
  <c r="S13" i="1" s="1"/>
  <c r="P9" i="1"/>
  <c r="Q9" i="1" s="1"/>
  <c r="R9" i="1" s="1"/>
  <c r="S9" i="1" s="1"/>
  <c r="R4" i="1"/>
  <c r="S4" i="1" s="1"/>
  <c r="P25" i="1"/>
  <c r="Q25" i="1" s="1"/>
  <c r="R25" i="1" s="1"/>
  <c r="S25" i="1" s="1"/>
  <c r="P43" i="1"/>
  <c r="Q43" i="1" s="1"/>
  <c r="R43" i="1" s="1"/>
  <c r="S43" i="1" s="1"/>
  <c r="P57" i="1"/>
  <c r="Q57" i="1" s="1"/>
  <c r="R57" i="1" s="1"/>
  <c r="S57" i="1" s="1"/>
  <c r="Q112" i="1"/>
  <c r="R112" i="1" s="1"/>
  <c r="S112" i="1" s="1"/>
  <c r="P112" i="1"/>
  <c r="Q114" i="1"/>
  <c r="R114" i="1" s="1"/>
  <c r="S114" i="1" s="1"/>
  <c r="P114" i="1"/>
  <c r="Q105" i="1"/>
  <c r="R105" i="1" s="1"/>
  <c r="S105" i="1" s="1"/>
  <c r="P105" i="1"/>
  <c r="Q100" i="1"/>
  <c r="R100" i="1" s="1"/>
  <c r="S100" i="1" s="1"/>
  <c r="P100" i="1"/>
  <c r="Q96" i="1"/>
  <c r="R96" i="1" s="1"/>
  <c r="S96" i="1" s="1"/>
  <c r="P96" i="1"/>
  <c r="Q92" i="1"/>
  <c r="R92" i="1" s="1"/>
  <c r="S92" i="1" s="1"/>
  <c r="P92" i="1"/>
  <c r="Q88" i="1"/>
  <c r="R88" i="1" s="1"/>
  <c r="S88" i="1" s="1"/>
  <c r="P88" i="1"/>
  <c r="Q84" i="1"/>
  <c r="R84" i="1" s="1"/>
  <c r="S84" i="1" s="1"/>
  <c r="P84" i="1"/>
  <c r="Q80" i="1"/>
  <c r="R80" i="1" s="1"/>
  <c r="S80" i="1" s="1"/>
  <c r="P80" i="1"/>
  <c r="Q76" i="1"/>
  <c r="R76" i="1" s="1"/>
  <c r="S76" i="1" s="1"/>
  <c r="P76" i="1"/>
  <c r="Q72" i="1"/>
  <c r="R72" i="1" s="1"/>
  <c r="S72" i="1" s="1"/>
  <c r="P72" i="1"/>
  <c r="Q68" i="1"/>
  <c r="R68" i="1" s="1"/>
  <c r="S68" i="1" s="1"/>
  <c r="P68" i="1"/>
  <c r="Q64" i="1"/>
  <c r="R64" i="1" s="1"/>
  <c r="S64" i="1" s="1"/>
  <c r="P64" i="1"/>
  <c r="P55" i="1"/>
  <c r="Q55" i="1" s="1"/>
  <c r="R55" i="1" s="1"/>
  <c r="S55" i="1" s="1"/>
  <c r="P48" i="1"/>
  <c r="Q48" i="1" s="1"/>
  <c r="R48" i="1" s="1"/>
  <c r="S48" i="1" s="1"/>
  <c r="P40" i="1"/>
  <c r="Q40" i="1" s="1"/>
  <c r="R40" i="1" s="1"/>
  <c r="S40" i="1" s="1"/>
  <c r="P34" i="1"/>
  <c r="Q34" i="1" s="1"/>
  <c r="R34" i="1" s="1"/>
  <c r="S34" i="1" s="1"/>
  <c r="P29" i="1"/>
  <c r="Q29" i="1" s="1"/>
  <c r="R29" i="1" s="1"/>
  <c r="S29" i="1" s="1"/>
  <c r="P24" i="1"/>
  <c r="Q24" i="1" s="1"/>
  <c r="R24" i="1" s="1"/>
  <c r="S24" i="1" s="1"/>
  <c r="P20" i="1"/>
  <c r="Q20" i="1" s="1"/>
  <c r="R20" i="1" s="1"/>
  <c r="S20" i="1" s="1"/>
  <c r="P16" i="1"/>
  <c r="Q16" i="1" s="1"/>
  <c r="R16" i="1" s="1"/>
  <c r="S16" i="1" s="1"/>
  <c r="P12" i="1"/>
  <c r="Q12" i="1" s="1"/>
  <c r="R12" i="1" s="1"/>
  <c r="S12" i="1" s="1"/>
  <c r="P8" i="1"/>
  <c r="Q8" i="1" s="1"/>
  <c r="R8" i="1" s="1"/>
  <c r="S8" i="1" s="1"/>
  <c r="P31" i="1"/>
  <c r="Q31" i="1" s="1"/>
  <c r="R31" i="1" s="1"/>
  <c r="S31" i="1" s="1"/>
  <c r="Q102" i="1"/>
  <c r="R102" i="1" s="1"/>
  <c r="S102" i="1" s="1"/>
  <c r="P102" i="1"/>
  <c r="Q115" i="1"/>
  <c r="R115" i="1" s="1"/>
  <c r="S115" i="1" s="1"/>
  <c r="P115" i="1"/>
  <c r="Q113" i="1"/>
  <c r="R113" i="1" s="1"/>
  <c r="S113" i="1" s="1"/>
  <c r="P113" i="1"/>
  <c r="Q108" i="1"/>
  <c r="R108" i="1" s="1"/>
  <c r="S108" i="1" s="1"/>
  <c r="P108" i="1"/>
  <c r="Q104" i="1"/>
  <c r="R104" i="1" s="1"/>
  <c r="S104" i="1" s="1"/>
  <c r="P104" i="1"/>
  <c r="Q99" i="1"/>
  <c r="R99" i="1" s="1"/>
  <c r="S99" i="1" s="1"/>
  <c r="P99" i="1"/>
  <c r="Q95" i="1"/>
  <c r="R95" i="1" s="1"/>
  <c r="S95" i="1" s="1"/>
  <c r="P95" i="1"/>
  <c r="Q91" i="1"/>
  <c r="R91" i="1" s="1"/>
  <c r="S91" i="1" s="1"/>
  <c r="P91" i="1"/>
  <c r="Q87" i="1"/>
  <c r="R87" i="1" s="1"/>
  <c r="S87" i="1" s="1"/>
  <c r="P87" i="1"/>
  <c r="Q83" i="1"/>
  <c r="R83" i="1" s="1"/>
  <c r="S83" i="1" s="1"/>
  <c r="P83" i="1"/>
  <c r="Q79" i="1"/>
  <c r="R79" i="1" s="1"/>
  <c r="S79" i="1" s="1"/>
  <c r="P79" i="1"/>
  <c r="Q75" i="1"/>
  <c r="R75" i="1" s="1"/>
  <c r="S75" i="1" s="1"/>
  <c r="P75" i="1"/>
  <c r="Q71" i="1"/>
  <c r="R71" i="1" s="1"/>
  <c r="S71" i="1" s="1"/>
  <c r="P71" i="1"/>
  <c r="Q67" i="1"/>
  <c r="R67" i="1" s="1"/>
  <c r="S67" i="1" s="1"/>
  <c r="P67" i="1"/>
  <c r="Q63" i="1"/>
  <c r="R63" i="1" s="1"/>
  <c r="S63" i="1" s="1"/>
  <c r="P63" i="1"/>
  <c r="P53" i="1"/>
  <c r="Q53" i="1" s="1"/>
  <c r="R53" i="1" s="1"/>
  <c r="S53" i="1" s="1"/>
  <c r="P46" i="1"/>
  <c r="Q46" i="1" s="1"/>
  <c r="R46" i="1" s="1"/>
  <c r="S46" i="1" s="1"/>
  <c r="P39" i="1"/>
  <c r="Q39" i="1" s="1"/>
  <c r="R39" i="1" s="1"/>
  <c r="S39" i="1" s="1"/>
  <c r="P33" i="1"/>
  <c r="Q33" i="1" s="1"/>
  <c r="R33" i="1" s="1"/>
  <c r="S33" i="1" s="1"/>
  <c r="P28" i="1"/>
  <c r="Q28" i="1" s="1"/>
  <c r="R28" i="1" s="1"/>
  <c r="S28" i="1" s="1"/>
  <c r="P23" i="1"/>
  <c r="Q23" i="1" s="1"/>
  <c r="R23" i="1" s="1"/>
  <c r="S23" i="1" s="1"/>
  <c r="P19" i="1"/>
  <c r="Q19" i="1" s="1"/>
  <c r="R19" i="1" s="1"/>
  <c r="S19" i="1" s="1"/>
  <c r="P15" i="1"/>
  <c r="Q15" i="1" s="1"/>
  <c r="R15" i="1" s="1"/>
  <c r="S15" i="1" s="1"/>
  <c r="P11" i="1"/>
  <c r="Q11" i="1" s="1"/>
  <c r="R11" i="1" s="1"/>
  <c r="S11" i="1" s="1"/>
  <c r="P7" i="1"/>
  <c r="Q7" i="1" s="1"/>
  <c r="R7" i="1" s="1"/>
  <c r="S7" i="1" s="1"/>
  <c r="Q110" i="1"/>
  <c r="R110" i="1" s="1"/>
  <c r="S110" i="1" s="1"/>
  <c r="P110" i="1"/>
  <c r="Q107" i="1"/>
  <c r="R107" i="1" s="1"/>
  <c r="S107" i="1" s="1"/>
  <c r="P107" i="1"/>
  <c r="Q103" i="1"/>
  <c r="R103" i="1" s="1"/>
  <c r="S103" i="1" s="1"/>
  <c r="P103" i="1"/>
  <c r="Q98" i="1"/>
  <c r="R98" i="1" s="1"/>
  <c r="S98" i="1" s="1"/>
  <c r="P98" i="1"/>
  <c r="Q94" i="1"/>
  <c r="R94" i="1" s="1"/>
  <c r="S94" i="1" s="1"/>
  <c r="P94" i="1"/>
  <c r="Q90" i="1"/>
  <c r="R90" i="1" s="1"/>
  <c r="S90" i="1" s="1"/>
  <c r="P90" i="1"/>
  <c r="Q86" i="1"/>
  <c r="R86" i="1" s="1"/>
  <c r="S86" i="1" s="1"/>
  <c r="P86" i="1"/>
  <c r="Q82" i="1"/>
  <c r="R82" i="1" s="1"/>
  <c r="S82" i="1" s="1"/>
  <c r="P82" i="1"/>
  <c r="Q78" i="1"/>
  <c r="R78" i="1" s="1"/>
  <c r="S78" i="1" s="1"/>
  <c r="P78" i="1"/>
  <c r="Q74" i="1"/>
  <c r="R74" i="1" s="1"/>
  <c r="S74" i="1" s="1"/>
  <c r="P74" i="1"/>
  <c r="Q70" i="1"/>
  <c r="R70" i="1" s="1"/>
  <c r="S70" i="1" s="1"/>
  <c r="P70" i="1"/>
  <c r="Q66" i="1"/>
  <c r="R66" i="1" s="1"/>
  <c r="S66" i="1" s="1"/>
  <c r="P66" i="1"/>
  <c r="Q62" i="1"/>
  <c r="R62" i="1" s="1"/>
  <c r="S62" i="1" s="1"/>
  <c r="P62" i="1"/>
  <c r="P52" i="1"/>
  <c r="Q52" i="1" s="1"/>
  <c r="R52" i="1" s="1"/>
  <c r="S52" i="1" s="1"/>
  <c r="P45" i="1"/>
  <c r="Q45" i="1" s="1"/>
  <c r="R45" i="1" s="1"/>
  <c r="S45" i="1" s="1"/>
  <c r="P38" i="1"/>
  <c r="Q38" i="1" s="1"/>
  <c r="R38" i="1" s="1"/>
  <c r="S38" i="1" s="1"/>
  <c r="P32" i="1"/>
  <c r="Q32" i="1" s="1"/>
  <c r="R32" i="1" s="1"/>
  <c r="S32" i="1" s="1"/>
  <c r="P27" i="1"/>
  <c r="Q27" i="1" s="1"/>
  <c r="R27" i="1" s="1"/>
  <c r="S27" i="1" s="1"/>
  <c r="P22" i="1"/>
  <c r="Q22" i="1" s="1"/>
  <c r="R22" i="1" s="1"/>
  <c r="S22" i="1" s="1"/>
  <c r="P18" i="1"/>
  <c r="Q18" i="1" s="1"/>
  <c r="R18" i="1" s="1"/>
  <c r="S18" i="1" s="1"/>
  <c r="P14" i="1"/>
  <c r="Q14" i="1" s="1"/>
  <c r="R14" i="1" s="1"/>
  <c r="S14" i="1" s="1"/>
  <c r="P10" i="1"/>
  <c r="Q10" i="1" s="1"/>
  <c r="R10" i="1" s="1"/>
  <c r="S10" i="1" s="1"/>
  <c r="P5" i="1"/>
  <c r="Q5" i="1" s="1"/>
  <c r="R5" i="1" s="1"/>
  <c r="S5" i="1" s="1"/>
  <c r="P56" i="1"/>
  <c r="Q56" i="1" s="1"/>
  <c r="R56" i="1" s="1"/>
  <c r="S56" i="1" s="1"/>
  <c r="Q111" i="1"/>
  <c r="R111" i="1" s="1"/>
  <c r="S111" i="1" s="1"/>
  <c r="P111" i="1"/>
  <c r="S3" i="1"/>
  <c r="O6" i="1"/>
  <c r="O51" i="1"/>
  <c r="O109" i="1"/>
  <c r="O50" i="1"/>
  <c r="O44" i="1"/>
  <c r="O37" i="1"/>
  <c r="O54" i="1"/>
  <c r="O47" i="1"/>
  <c r="O42" i="1"/>
  <c r="O36" i="1"/>
  <c r="P44" i="1" l="1"/>
  <c r="Q44" i="1" s="1"/>
  <c r="R44" i="1" s="1"/>
  <c r="S44" i="1" s="1"/>
  <c r="P47" i="1"/>
  <c r="Q47" i="1" s="1"/>
  <c r="R47" i="1" s="1"/>
  <c r="S47" i="1" s="1"/>
  <c r="P6" i="1"/>
  <c r="Q6" i="1" s="1"/>
  <c r="R6" i="1" s="1"/>
  <c r="S6" i="1" s="1"/>
  <c r="P54" i="1"/>
  <c r="Q54" i="1" s="1"/>
  <c r="R54" i="1" s="1"/>
  <c r="S54" i="1" s="1"/>
  <c r="P36" i="1"/>
  <c r="Q36" i="1" s="1"/>
  <c r="R36" i="1" s="1"/>
  <c r="S36" i="1" s="1"/>
  <c r="P37" i="1"/>
  <c r="Q37" i="1" s="1"/>
  <c r="R37" i="1" s="1"/>
  <c r="S37" i="1" s="1"/>
  <c r="Q109" i="1"/>
  <c r="R109" i="1" s="1"/>
  <c r="S109" i="1" s="1"/>
  <c r="P109" i="1"/>
  <c r="P50" i="1"/>
  <c r="Q50" i="1" s="1"/>
  <c r="R50" i="1" s="1"/>
  <c r="S50" i="1" s="1"/>
  <c r="P42" i="1"/>
  <c r="Q42" i="1" s="1"/>
  <c r="R42" i="1" s="1"/>
  <c r="S42" i="1" s="1"/>
  <c r="P51" i="1"/>
  <c r="Q51" i="1" s="1"/>
  <c r="R51" i="1" s="1"/>
  <c r="S51" i="1" s="1"/>
</calcChain>
</file>

<file path=xl/sharedStrings.xml><?xml version="1.0" encoding="utf-8"?>
<sst xmlns="http://schemas.openxmlformats.org/spreadsheetml/2006/main" count="1363" uniqueCount="570">
  <si>
    <t>PCS</t>
  </si>
  <si>
    <t>CODE FAMILY</t>
  </si>
  <si>
    <t xml:space="preserve">GROUP </t>
  </si>
  <si>
    <t>CODE SOBETRA</t>
  </si>
  <si>
    <t>DESCRIPTION</t>
  </si>
  <si>
    <t>MODEL</t>
  </si>
  <si>
    <t>CHASSIS</t>
  </si>
  <si>
    <t>SERIAL NUMBER</t>
  </si>
  <si>
    <t>REMARCH</t>
  </si>
  <si>
    <t>LOCATION</t>
  </si>
  <si>
    <t>SO46</t>
  </si>
  <si>
    <t>SUL HD001</t>
  </si>
  <si>
    <t>BULLDOZZER</t>
  </si>
  <si>
    <t>CAT  D8K</t>
  </si>
  <si>
    <t>SUL HD002</t>
  </si>
  <si>
    <t>CAT  D7G</t>
  </si>
  <si>
    <t>92V11182</t>
  </si>
  <si>
    <t>GOMA</t>
  </si>
  <si>
    <t>SUL HD003</t>
  </si>
  <si>
    <t>CAT  D6D</t>
  </si>
  <si>
    <t>20X03785</t>
  </si>
  <si>
    <t>KAMPALA</t>
  </si>
  <si>
    <t>SUL HD004</t>
  </si>
  <si>
    <t xml:space="preserve">CAT  D6D </t>
  </si>
  <si>
    <t>20X 03785</t>
  </si>
  <si>
    <t>SUL HD005</t>
  </si>
  <si>
    <t>CAT  D6H</t>
  </si>
  <si>
    <t>SKL HD006</t>
  </si>
  <si>
    <t>SEM WD10G178E25</t>
  </si>
  <si>
    <t>1215C011495</t>
  </si>
  <si>
    <t>KOPERE</t>
  </si>
  <si>
    <t>SULK HD007</t>
  </si>
  <si>
    <t>SHANTUI DS22</t>
  </si>
  <si>
    <t>CHSD22AAEK1021395</t>
  </si>
  <si>
    <t>WORKING</t>
  </si>
  <si>
    <t>KONZA</t>
  </si>
  <si>
    <t>SULK HD008</t>
  </si>
  <si>
    <t>CHSD22AALK1021409</t>
  </si>
  <si>
    <t>SKL HD009</t>
  </si>
  <si>
    <t>GRADER</t>
  </si>
  <si>
    <t xml:space="preserve"> SEM 919</t>
  </si>
  <si>
    <t>SEM919TS9R00438</t>
  </si>
  <si>
    <t>STANDBY</t>
  </si>
  <si>
    <t>SULK HD010</t>
  </si>
  <si>
    <t xml:space="preserve">GRADER                  </t>
  </si>
  <si>
    <t xml:space="preserve"> SEM  919</t>
  </si>
  <si>
    <t>SEM00919TS9R00907</t>
  </si>
  <si>
    <t>SULK HD011</t>
  </si>
  <si>
    <t>SEM00919TS9R00908</t>
  </si>
  <si>
    <t>SUL HD014</t>
  </si>
  <si>
    <t>CAT 14G</t>
  </si>
  <si>
    <t>SUL HD015</t>
  </si>
  <si>
    <t>CAT 12G</t>
  </si>
  <si>
    <t>6M11864</t>
  </si>
  <si>
    <t>SUL HD016</t>
  </si>
  <si>
    <t>61M09782</t>
  </si>
  <si>
    <t>SUL HD017</t>
  </si>
  <si>
    <t>FIAT ALLIS FG75 GRADER</t>
  </si>
  <si>
    <t>SUL HD018</t>
  </si>
  <si>
    <t>WHEEL LOADER</t>
  </si>
  <si>
    <t>CAT 966 C</t>
  </si>
  <si>
    <t>42J11233</t>
  </si>
  <si>
    <t>SUL HD019</t>
  </si>
  <si>
    <t>CAT 966C</t>
  </si>
  <si>
    <t>42J9552</t>
  </si>
  <si>
    <t>SUL HD020</t>
  </si>
  <si>
    <t>CAT 950E</t>
  </si>
  <si>
    <t>63P07425</t>
  </si>
  <si>
    <t>NOT WORKING</t>
  </si>
  <si>
    <t>SUL HD021</t>
  </si>
  <si>
    <t>CAT 950B</t>
  </si>
  <si>
    <t>63R04784</t>
  </si>
  <si>
    <t>SULK HD022</t>
  </si>
  <si>
    <t>PEDESTRIAN ROLLER</t>
  </si>
  <si>
    <t>XCMG</t>
  </si>
  <si>
    <t>SULK HD023</t>
  </si>
  <si>
    <t>COMPACTOR SDLG</t>
  </si>
  <si>
    <t>LW700KN</t>
  </si>
  <si>
    <t>SUL HD024</t>
  </si>
  <si>
    <t>ZETTELMEYER</t>
  </si>
  <si>
    <t>ZL1801</t>
  </si>
  <si>
    <t>SUL HD025</t>
  </si>
  <si>
    <t>Fiat Allis</t>
  </si>
  <si>
    <t>FR10</t>
  </si>
  <si>
    <t>SUL HD026</t>
  </si>
  <si>
    <t>BACKHOE</t>
  </si>
  <si>
    <t>CASE 580 SUPER R</t>
  </si>
  <si>
    <t>N8GH19173</t>
  </si>
  <si>
    <t>SUL HD027</t>
  </si>
  <si>
    <t>JCB  TYPE 3D</t>
  </si>
  <si>
    <t>SUL HD028</t>
  </si>
  <si>
    <t>CATERPILLAR TYPE 428T</t>
  </si>
  <si>
    <t>SUL HD029</t>
  </si>
  <si>
    <t>EXCAVATOR</t>
  </si>
  <si>
    <t>CAT 225 LC</t>
  </si>
  <si>
    <t>3YD1882</t>
  </si>
  <si>
    <t>SUL HD030</t>
  </si>
  <si>
    <t>SUL HD031</t>
  </si>
  <si>
    <t xml:space="preserve">EXCAVATOR          </t>
  </si>
  <si>
    <t>JCB  JS 205</t>
  </si>
  <si>
    <t>PUNJS201702358789</t>
  </si>
  <si>
    <t>SULK HD032</t>
  </si>
  <si>
    <t xml:space="preserve">EXCAVATOR             </t>
  </si>
  <si>
    <t>JCB 205</t>
  </si>
  <si>
    <t>SHAJE20BAJ2681827</t>
  </si>
  <si>
    <t>SULK HD033</t>
  </si>
  <si>
    <t>HYUNDAI R340L</t>
  </si>
  <si>
    <t>N9D100068</t>
  </si>
  <si>
    <t>SUL HD034</t>
  </si>
  <si>
    <t>HYUNDAI  R300L</t>
  </si>
  <si>
    <t>HHIHQ810JB000041</t>
  </si>
  <si>
    <t>SULK HD035</t>
  </si>
  <si>
    <t>HYUNDAI 340LC</t>
  </si>
  <si>
    <t>SULK HD036</t>
  </si>
  <si>
    <t>SY335C</t>
  </si>
  <si>
    <t>SUL HD037</t>
  </si>
  <si>
    <t>KOMATSU</t>
  </si>
  <si>
    <t>PC130</t>
  </si>
  <si>
    <t>SUL HD038</t>
  </si>
  <si>
    <t>CASE</t>
  </si>
  <si>
    <t>888P</t>
  </si>
  <si>
    <t>SUL HD039</t>
  </si>
  <si>
    <t>DYNAPAC</t>
  </si>
  <si>
    <t>SULK HD040</t>
  </si>
  <si>
    <t>CA250 S</t>
  </si>
  <si>
    <t>71M 84437936</t>
  </si>
  <si>
    <t>SULK 041</t>
  </si>
  <si>
    <t>COMPACTOR</t>
  </si>
  <si>
    <t xml:space="preserve">DYNAPAC </t>
  </si>
  <si>
    <t>SULK HD042</t>
  </si>
  <si>
    <t>JCB</t>
  </si>
  <si>
    <t>VM115D</t>
  </si>
  <si>
    <t>SULK HD043</t>
  </si>
  <si>
    <t>JCB 116D</t>
  </si>
  <si>
    <t>PUNJC116CJ2694288</t>
  </si>
  <si>
    <t>SUL HD044</t>
  </si>
  <si>
    <t>1107-EX</t>
  </si>
  <si>
    <t>SO35</t>
  </si>
  <si>
    <t>SULK HD045</t>
  </si>
  <si>
    <t>HYDRAULIC BREAKER</t>
  </si>
  <si>
    <t>SOOSAN</t>
  </si>
  <si>
    <t>SB100 2335</t>
  </si>
  <si>
    <t>SUL HD046</t>
  </si>
  <si>
    <t>VIBROMAX W 1101</t>
  </si>
  <si>
    <t>SKLHD047</t>
  </si>
  <si>
    <t>ROLLER</t>
  </si>
  <si>
    <t>BOMAG</t>
  </si>
  <si>
    <t>SUL HD048</t>
  </si>
  <si>
    <t>PNEUMATIC ROLLER</t>
  </si>
  <si>
    <t>CLARK RW 280</t>
  </si>
  <si>
    <t>4825-A-104-GES</t>
  </si>
  <si>
    <t>SUL HD050</t>
  </si>
  <si>
    <t>SULHD051</t>
  </si>
  <si>
    <t>TRACTOR BROOM</t>
  </si>
  <si>
    <t>MERCEDES MB 1500 UAE 698K</t>
  </si>
  <si>
    <t>WDB4431620W128007/06877</t>
  </si>
  <si>
    <t>SKL HD052</t>
  </si>
  <si>
    <t xml:space="preserve">PULVIMIXER </t>
  </si>
  <si>
    <t>BOMAG MPH122 KHMA 229N</t>
  </si>
  <si>
    <t>SULKHD053</t>
  </si>
  <si>
    <t>CRUSHER</t>
  </si>
  <si>
    <t>REV. GCS100/V</t>
  </si>
  <si>
    <t>SKLHD054</t>
  </si>
  <si>
    <t>SEM 518</t>
  </si>
  <si>
    <t>ES8D00377</t>
  </si>
  <si>
    <t>1107D</t>
  </si>
  <si>
    <t>P 13 D 2716</t>
  </si>
  <si>
    <t>CA 511D</t>
  </si>
  <si>
    <t>BOMAG BW 24 RH</t>
  </si>
  <si>
    <t xml:space="preserve">CAT CB 634C </t>
  </si>
  <si>
    <t>3BR00217''1209832</t>
  </si>
  <si>
    <t>LIEBHER</t>
  </si>
  <si>
    <t>SEM</t>
  </si>
  <si>
    <t>BULLDOZER  518</t>
  </si>
  <si>
    <t>COMPACTOR 1107D</t>
  </si>
  <si>
    <t>MOBILE DRAGON 100TON HR</t>
  </si>
  <si>
    <t>SULK HD 065</t>
  </si>
  <si>
    <t>XCMG  ZL50GN</t>
  </si>
  <si>
    <t>XUG0050GVKCB11683</t>
  </si>
  <si>
    <t>SULK HD 066</t>
  </si>
  <si>
    <t>XUG0050GJKCB11678</t>
  </si>
  <si>
    <t>SULK HD 067</t>
  </si>
  <si>
    <t xml:space="preserve"> XCMG XS163</t>
  </si>
  <si>
    <t>XUG01631LKJE02533</t>
  </si>
  <si>
    <t>SULK HD 068</t>
  </si>
  <si>
    <t>XUG01631AKJE04121</t>
  </si>
  <si>
    <t>SULK HD 069</t>
  </si>
  <si>
    <t>MINI COMPACTOR</t>
  </si>
  <si>
    <t xml:space="preserve"> XCMG XMR303</t>
  </si>
  <si>
    <t>XUG03037PKJE03846</t>
  </si>
  <si>
    <t>SULK HD 070</t>
  </si>
  <si>
    <t>XUG03037LKJE03841</t>
  </si>
  <si>
    <t>SULK HD 071</t>
  </si>
  <si>
    <t>HAND ROLLER</t>
  </si>
  <si>
    <t xml:space="preserve"> XCMG XMR053</t>
  </si>
  <si>
    <t>XUG00537CKJE04005</t>
  </si>
  <si>
    <t>SULK HD 072</t>
  </si>
  <si>
    <t>XUG00537KKJE04003</t>
  </si>
  <si>
    <t>SULK HD 073</t>
  </si>
  <si>
    <t>GRADER 919</t>
  </si>
  <si>
    <t>SEM00919VS9R01158</t>
  </si>
  <si>
    <t>SULK HD 074</t>
  </si>
  <si>
    <t>ND9LD00136</t>
  </si>
  <si>
    <t xml:space="preserve"> WORKING</t>
  </si>
  <si>
    <t>SULK HD 075</t>
  </si>
  <si>
    <t>SKID STEER LOADER</t>
  </si>
  <si>
    <t>HYUNDAI HSL 850-7</t>
  </si>
  <si>
    <t>HHKHS123HD0001668</t>
  </si>
  <si>
    <t>SO56</t>
  </si>
  <si>
    <t>SUL HV001</t>
  </si>
  <si>
    <t xml:space="preserve">TOYOTA </t>
  </si>
  <si>
    <t>TIPPER DA116- 6000</t>
  </si>
  <si>
    <t>SKL HV002</t>
  </si>
  <si>
    <t xml:space="preserve">TATA </t>
  </si>
  <si>
    <t>TIPPER KCS 044K PRIMA LX25</t>
  </si>
  <si>
    <t>SKL HV003</t>
  </si>
  <si>
    <t>TIPPER KCS 045K PRIMA LX25</t>
  </si>
  <si>
    <t>SULK HV004</t>
  </si>
  <si>
    <t>SINOTRUK</t>
  </si>
  <si>
    <t>TIPPER TRUCK 6X4</t>
  </si>
  <si>
    <t>LZZ5ELSD9KW480337</t>
  </si>
  <si>
    <t>SULK HV005</t>
  </si>
  <si>
    <t>LZZ5ELSD7KW480336</t>
  </si>
  <si>
    <t>SULK HV006</t>
  </si>
  <si>
    <t>LZZ5ELSD2KW480339</t>
  </si>
  <si>
    <t>SULK HV007</t>
  </si>
  <si>
    <t>LZZ5ELSD9KW480340</t>
  </si>
  <si>
    <t>SULK HV008</t>
  </si>
  <si>
    <t>LZZ5ELSD0KW480341</t>
  </si>
  <si>
    <t>SULK HV009</t>
  </si>
  <si>
    <t>LZZ5ELSD0KW480338</t>
  </si>
  <si>
    <t>SULK HV010</t>
  </si>
  <si>
    <t>LZZ5ELSD5KW480335</t>
  </si>
  <si>
    <t>SULK HV011</t>
  </si>
  <si>
    <t xml:space="preserve"> LOW LOADER</t>
  </si>
  <si>
    <t>TAZ9500TDP</t>
  </si>
  <si>
    <t>SULK HV012</t>
  </si>
  <si>
    <t>TIPPER TRUCK 4X2</t>
  </si>
  <si>
    <t>LZZGXFZM7KS000104</t>
  </si>
  <si>
    <t>SULK HV013</t>
  </si>
  <si>
    <t>LZZ5EBMD7KN445034</t>
  </si>
  <si>
    <t>SUL HV014</t>
  </si>
  <si>
    <t xml:space="preserve">MAN </t>
  </si>
  <si>
    <t>DUMPER TRUCK</t>
  </si>
  <si>
    <t>SUL HV015</t>
  </si>
  <si>
    <t>MERCEDES</t>
  </si>
  <si>
    <t>ACTROS</t>
  </si>
  <si>
    <t>SUL HV016</t>
  </si>
  <si>
    <t xml:space="preserve">MERCEDES </t>
  </si>
  <si>
    <t>ATEGO CRANE</t>
  </si>
  <si>
    <t>SUL HV017</t>
  </si>
  <si>
    <t>SUL HV018</t>
  </si>
  <si>
    <t>MAGIRUS</t>
  </si>
  <si>
    <t>PRIME MOVER</t>
  </si>
  <si>
    <t>SUL HV019</t>
  </si>
  <si>
    <t>AM GENERAL</t>
  </si>
  <si>
    <t>SUL HV020</t>
  </si>
  <si>
    <t>SUL HV021</t>
  </si>
  <si>
    <t>PRIMEMOVER</t>
  </si>
  <si>
    <t>SUL HV022</t>
  </si>
  <si>
    <t>SAURER</t>
  </si>
  <si>
    <t>WATER BOWSER</t>
  </si>
  <si>
    <t>6,000L</t>
  </si>
  <si>
    <t>SUL HV023</t>
  </si>
  <si>
    <t>SULKHV024</t>
  </si>
  <si>
    <t>LZZ5BBMF4KN444790</t>
  </si>
  <si>
    <t>SULK HV025</t>
  </si>
  <si>
    <t>LZZ5BBMF6KN444791</t>
  </si>
  <si>
    <t>SULK HV028</t>
  </si>
  <si>
    <t>FUEL TRUCK 4X2</t>
  </si>
  <si>
    <t>LZZ5BBMF8KN444792</t>
  </si>
  <si>
    <t>SULK HV029</t>
  </si>
  <si>
    <t>MOBILE MIXER</t>
  </si>
  <si>
    <t>LZZ5BLNB8KN444793</t>
  </si>
  <si>
    <t>SULK HV030</t>
  </si>
  <si>
    <t>LZZ5BLNBXKN444794</t>
  </si>
  <si>
    <t>SULK HV031</t>
  </si>
  <si>
    <t>LZZ5BLNB1KN4444795</t>
  </si>
  <si>
    <t>SULK HV034</t>
  </si>
  <si>
    <t>MOBILE CRANE</t>
  </si>
  <si>
    <t>LZZ5BLMJ5KW480377</t>
  </si>
  <si>
    <t>SULK HV035</t>
  </si>
  <si>
    <t>LZZ5BLMJ7KW480378</t>
  </si>
  <si>
    <t>SUL HV036</t>
  </si>
  <si>
    <t>NISSAN</t>
  </si>
  <si>
    <t>CRANE TRUCK 12T</t>
  </si>
  <si>
    <t>CM87HE/43542</t>
  </si>
  <si>
    <t>SULK HV037</t>
  </si>
  <si>
    <t>QY30K5-1 CRANE TRUCK</t>
  </si>
  <si>
    <t>30T</t>
  </si>
  <si>
    <t>SULK HV038</t>
  </si>
  <si>
    <t>LZZ5CLSB2KW480393</t>
  </si>
  <si>
    <t>SULK HV039</t>
  </si>
  <si>
    <t>ZZ4257S3241W</t>
  </si>
  <si>
    <t>PRIME 2640 AXOR</t>
  </si>
  <si>
    <t>SUL HV041</t>
  </si>
  <si>
    <t xml:space="preserve">MACK </t>
  </si>
  <si>
    <t>UDE 579 TRATTORE 6 X 4 PRIME MOVER</t>
  </si>
  <si>
    <t>RS688LS</t>
  </si>
  <si>
    <t>SCRAP</t>
  </si>
  <si>
    <t>SUL HV042</t>
  </si>
  <si>
    <t>VOLVO  PRIME</t>
  </si>
  <si>
    <t>FH12</t>
  </si>
  <si>
    <t>SULK HV043</t>
  </si>
  <si>
    <t xml:space="preserve">SEMI TRAILER </t>
  </si>
  <si>
    <t>LZZGWFZK7KS000105</t>
  </si>
  <si>
    <t>SULKHV044</t>
  </si>
  <si>
    <t>CONCRETE PUMP</t>
  </si>
  <si>
    <t>LZZ5BBMG3KW480781</t>
  </si>
  <si>
    <t>SUL HV050</t>
  </si>
  <si>
    <t>TATA</t>
  </si>
  <si>
    <t>MAT39652392R18665</t>
  </si>
  <si>
    <t>SUL HV051</t>
  </si>
  <si>
    <t>MAT39652392R11973</t>
  </si>
  <si>
    <t>SUL HV052</t>
  </si>
  <si>
    <t>KING</t>
  </si>
  <si>
    <t>TRAILER LOW LOADER</t>
  </si>
  <si>
    <t>16,2</t>
  </si>
  <si>
    <t>SUL HV053</t>
  </si>
  <si>
    <t>LOWBED</t>
  </si>
  <si>
    <t>SKL HV055</t>
  </si>
  <si>
    <t>HANS</t>
  </si>
  <si>
    <t>SUL HV056</t>
  </si>
  <si>
    <t>BEDFORD</t>
  </si>
  <si>
    <t>FUEL TRUCK</t>
  </si>
  <si>
    <t>MJ4X4</t>
  </si>
  <si>
    <t>SUL HV057</t>
  </si>
  <si>
    <t xml:space="preserve">LEYLAND </t>
  </si>
  <si>
    <t>XLRL6H50VOL040286</t>
  </si>
  <si>
    <t>SUL HV058</t>
  </si>
  <si>
    <t xml:space="preserve"> TIPPER</t>
  </si>
  <si>
    <t>5M</t>
  </si>
  <si>
    <t>SUL HV059</t>
  </si>
  <si>
    <t xml:space="preserve">ISUZU </t>
  </si>
  <si>
    <t>FORWARD FTR32N2  FTR1MC TIPPER</t>
  </si>
  <si>
    <t>FTR32FB3000559</t>
  </si>
  <si>
    <t>SUL HV060</t>
  </si>
  <si>
    <t>FRR32D243007669</t>
  </si>
  <si>
    <t xml:space="preserve">NISSAN </t>
  </si>
  <si>
    <t xml:space="preserve">  TIPPER</t>
  </si>
  <si>
    <t>SUL HV063</t>
  </si>
  <si>
    <t xml:space="preserve">ISUZU    </t>
  </si>
  <si>
    <t>JALCXZ50LV300041</t>
  </si>
  <si>
    <t xml:space="preserve">RENAULT </t>
  </si>
  <si>
    <t>CHIP SPEADER  TIPPER</t>
  </si>
  <si>
    <t>VF633DVC000100519</t>
  </si>
  <si>
    <t>SO31</t>
  </si>
  <si>
    <t>SKL SS001</t>
  </si>
  <si>
    <t>HOWO BITUMEN DISTRIBUTOR</t>
  </si>
  <si>
    <t>ZZ1087D3814C180</t>
  </si>
  <si>
    <t>LZZ5BADD1KE762956</t>
  </si>
  <si>
    <t>FIAT IVECO</t>
  </si>
  <si>
    <t>MARINI  DISTRIBUTOR</t>
  </si>
  <si>
    <t>SUL SS003</t>
  </si>
  <si>
    <t>BMC BITUMEN</t>
  </si>
  <si>
    <t>BCN 624</t>
  </si>
  <si>
    <t>LK101827</t>
  </si>
  <si>
    <t>Pre-coating plant</t>
  </si>
  <si>
    <t>45TONS /H</t>
  </si>
  <si>
    <t>Bitumen Decanter</t>
  </si>
  <si>
    <t>SKL SS006</t>
  </si>
  <si>
    <t>HONDA BITUMEN PRIMER</t>
  </si>
  <si>
    <t>CX 160</t>
  </si>
  <si>
    <t>SULK SS008</t>
  </si>
  <si>
    <t xml:space="preserve"> TOWER CRANE</t>
  </si>
  <si>
    <t>TC5610A-6</t>
  </si>
  <si>
    <t>SO13</t>
  </si>
  <si>
    <t xml:space="preserve">KONZA </t>
  </si>
  <si>
    <t>Container</t>
  </si>
  <si>
    <t>20 FT</t>
  </si>
  <si>
    <t>Compressor</t>
  </si>
  <si>
    <t>Jumping comp</t>
  </si>
  <si>
    <t>Makina</t>
  </si>
  <si>
    <t>Welder</t>
  </si>
  <si>
    <t>3PH</t>
  </si>
  <si>
    <t>250 LITRE</t>
  </si>
  <si>
    <t>SO50</t>
  </si>
  <si>
    <t>SO48</t>
  </si>
  <si>
    <t>TOYOTA</t>
  </si>
  <si>
    <t>MTWAPA</t>
  </si>
  <si>
    <t>SUL LV006</t>
  </si>
  <si>
    <t>PRADO</t>
  </si>
  <si>
    <t>RZJ120-0026462</t>
  </si>
  <si>
    <t>DOUBLE CABIN</t>
  </si>
  <si>
    <t>SUL LV018</t>
  </si>
  <si>
    <t>HILUX LN 106 pick-up</t>
  </si>
  <si>
    <t>SOLD</t>
  </si>
  <si>
    <t>SUL LV019</t>
  </si>
  <si>
    <t>SURF LN 106</t>
  </si>
  <si>
    <t>SKL LV021</t>
  </si>
  <si>
    <t xml:space="preserve">DOUBLE CABIN2KD  </t>
  </si>
  <si>
    <t>AHTFR299G4006211</t>
  </si>
  <si>
    <t>MR0CS12G600116490</t>
  </si>
  <si>
    <t>SUL LV029</t>
  </si>
  <si>
    <t>MITSUBISHI</t>
  </si>
  <si>
    <t>SUL LV030</t>
  </si>
  <si>
    <t>SUL LV031</t>
  </si>
  <si>
    <t>SUL LV032</t>
  </si>
  <si>
    <t>SURF</t>
  </si>
  <si>
    <t>JN1CJUD22Z0093590</t>
  </si>
  <si>
    <t>SKL LV038</t>
  </si>
  <si>
    <t>JTEBH3FJ30K043198</t>
  </si>
  <si>
    <t>SUL LV040</t>
  </si>
  <si>
    <t>AHTFK22G903040878</t>
  </si>
  <si>
    <t>SUL LV043</t>
  </si>
  <si>
    <t>J84</t>
  </si>
  <si>
    <t>SUL LV045</t>
  </si>
  <si>
    <t>HILUX</t>
  </si>
  <si>
    <t>MROFR22G9305769</t>
  </si>
  <si>
    <t>SUL LV047</t>
  </si>
  <si>
    <t>AHTFK22G703080</t>
  </si>
  <si>
    <t>SKL LV048</t>
  </si>
  <si>
    <t>AHTFR29G407008141</t>
  </si>
  <si>
    <t>HILUX  SINGLE CABIN</t>
  </si>
  <si>
    <t>DELETED</t>
  </si>
  <si>
    <t xml:space="preserve">ROBERTO </t>
  </si>
  <si>
    <t>\GOMA?</t>
  </si>
  <si>
    <t>SIMON???</t>
  </si>
  <si>
    <t>SUL HD055</t>
  </si>
  <si>
    <t>SUL HD056</t>
  </si>
  <si>
    <t>SUL HD058</t>
  </si>
  <si>
    <t>SUL HD059</t>
  </si>
  <si>
    <t>SUL HD060</t>
  </si>
  <si>
    <t>SUL HD061</t>
  </si>
  <si>
    <t>SUL HD062</t>
  </si>
  <si>
    <t>SUL HV061</t>
  </si>
  <si>
    <t>SUL HV062</t>
  </si>
  <si>
    <t>SUL SS002</t>
  </si>
  <si>
    <t>SUL SP072</t>
  </si>
  <si>
    <t>SUL SP073</t>
  </si>
  <si>
    <t>SUL SP080</t>
  </si>
  <si>
    <t>SUL SP081</t>
  </si>
  <si>
    <t>SUL SP082</t>
  </si>
  <si>
    <t>DATE OF PUCHASE</t>
  </si>
  <si>
    <t>SUPPLIER NAME</t>
  </si>
  <si>
    <t>CODE SUPPLIER</t>
  </si>
  <si>
    <t>INVOICE AMOUNT</t>
  </si>
  <si>
    <t>ASSETS DATE</t>
  </si>
  <si>
    <t>PURCHASE VALUE</t>
  </si>
  <si>
    <t>AMORTIZATION</t>
  </si>
  <si>
    <t>COST CENTER</t>
  </si>
  <si>
    <t>96U407248</t>
  </si>
  <si>
    <t>66V4854</t>
  </si>
  <si>
    <t>PACIFIC 33TL</t>
  </si>
  <si>
    <t>220CC2LC2</t>
  </si>
  <si>
    <t>SAMSUNG 220</t>
  </si>
  <si>
    <t>CCA511D</t>
  </si>
  <si>
    <t>A-553552</t>
  </si>
  <si>
    <t>HYSTER R60TD3T</t>
  </si>
  <si>
    <t>NOT KNOWN</t>
  </si>
  <si>
    <t>NO INFORMATION</t>
  </si>
  <si>
    <t>TO CHECK STATUS</t>
  </si>
  <si>
    <t>SUL HV066</t>
  </si>
  <si>
    <t>CANTER FE435E</t>
  </si>
  <si>
    <t>FORWARD195 FRR1MC TIPPER</t>
  </si>
  <si>
    <t>SO49</t>
  </si>
  <si>
    <t>FSLU200248</t>
  </si>
  <si>
    <t xml:space="preserve"> TIPPER CXZ TURBO</t>
  </si>
  <si>
    <t>SULK HD 076</t>
  </si>
  <si>
    <t>HYUNDAI R220LS</t>
  </si>
  <si>
    <t>HYNDN639PE0000877</t>
  </si>
  <si>
    <t>SULK HD077</t>
  </si>
  <si>
    <t>ZOOMLION ZE75E-10</t>
  </si>
  <si>
    <t>ZMTZE152PL0002243</t>
  </si>
  <si>
    <t>SULK HD078</t>
  </si>
  <si>
    <t>HYUNDAI R220 LS</t>
  </si>
  <si>
    <t>SULK LV049</t>
  </si>
  <si>
    <t>KBE187V</t>
  </si>
  <si>
    <t>4528AC19</t>
  </si>
  <si>
    <t>8903AC19</t>
  </si>
  <si>
    <t>8906AC19</t>
  </si>
  <si>
    <t>8905AC19</t>
  </si>
  <si>
    <t>KCK959E</t>
  </si>
  <si>
    <t>CASE compactor</t>
  </si>
  <si>
    <t>BITUMEN DECANTER</t>
  </si>
  <si>
    <t>SULK HV067</t>
  </si>
  <si>
    <t>SULK HV068</t>
  </si>
  <si>
    <t>LPK 2518</t>
  </si>
  <si>
    <t>R12361</t>
  </si>
  <si>
    <t>R12397</t>
  </si>
  <si>
    <t>PLATE</t>
  </si>
  <si>
    <t xml:space="preserve">CXZ5MC TIPPER </t>
  </si>
  <si>
    <t xml:space="preserve">LX25 TIPPER 1 </t>
  </si>
  <si>
    <t xml:space="preserve">LX25 TIPPER 2 </t>
  </si>
  <si>
    <t>SULK HD080</t>
  </si>
  <si>
    <t>SULK HD079</t>
  </si>
  <si>
    <t xml:space="preserve">BACKHOE </t>
  </si>
  <si>
    <t>CAT 426F2</t>
  </si>
  <si>
    <t>CAT426F2</t>
  </si>
  <si>
    <t>EJ403594H</t>
  </si>
  <si>
    <t>LEJ403593</t>
  </si>
  <si>
    <t>19/10/2021</t>
  </si>
  <si>
    <t>SULK HV069</t>
  </si>
  <si>
    <t>SULK HV070</t>
  </si>
  <si>
    <t>448137M3R15154</t>
  </si>
  <si>
    <t>448137M3R12481</t>
  </si>
  <si>
    <t>KWALE</t>
  </si>
  <si>
    <t>INSURANCE</t>
  </si>
  <si>
    <t>INSURANCE EXPIRED</t>
  </si>
  <si>
    <t>SULK HD081</t>
  </si>
  <si>
    <t>HITACHI</t>
  </si>
  <si>
    <t>SO45</t>
  </si>
  <si>
    <t>HYNDN639PE0000867</t>
  </si>
  <si>
    <t>19/10/2020</t>
  </si>
  <si>
    <t>ZMTZE152PM0002485</t>
  </si>
  <si>
    <t>SULK HD082</t>
  </si>
  <si>
    <t>ZOOMLION</t>
  </si>
  <si>
    <t>SULK HD083</t>
  </si>
  <si>
    <t>SULK HD084</t>
  </si>
  <si>
    <t>SB81A</t>
  </si>
  <si>
    <t>SULK HV071</t>
  </si>
  <si>
    <t>.KDG 098T</t>
  </si>
  <si>
    <t xml:space="preserve"> TRUCK 492051M5R700701</t>
  </si>
  <si>
    <t>XMR 303</t>
  </si>
  <si>
    <t>SEM GRADER</t>
  </si>
  <si>
    <t>15/10/2019</t>
  </si>
  <si>
    <t>25/10/2019</t>
  </si>
  <si>
    <t>29/04/2020</t>
  </si>
  <si>
    <t>05.07.2021</t>
  </si>
  <si>
    <t>17.08.2021</t>
  </si>
  <si>
    <t>16.02.2022</t>
  </si>
  <si>
    <t>15/03/2018</t>
  </si>
  <si>
    <t>18/06/2018</t>
  </si>
  <si>
    <t>Years to consider in depreciation as @2022</t>
  </si>
  <si>
    <t>Depreciation Method</t>
  </si>
  <si>
    <t>Reducing Method</t>
  </si>
  <si>
    <t>DEPRECIATION AMOUNT</t>
  </si>
  <si>
    <t>RESIDUALVALUE AS @ 2022</t>
  </si>
  <si>
    <t>Monthly Depreciation Amount @ 2022 (YEAR 2022 DRY RATE COST)</t>
  </si>
  <si>
    <t>Annual Depreciation Amount @ 2022 (YEAR 2022 DRY RATE COST)</t>
  </si>
  <si>
    <t xml:space="preserve">KWALE </t>
  </si>
  <si>
    <t xml:space="preserve">GOMA </t>
  </si>
  <si>
    <t>28/06/2018</t>
  </si>
  <si>
    <t>SULK HD085</t>
  </si>
  <si>
    <t>TRENCHER DITCH WITCH RT115</t>
  </si>
  <si>
    <t>JOHN DEERE-PE4045L200964</t>
  </si>
  <si>
    <t>CMWR15T3KC0000264</t>
  </si>
  <si>
    <t>SULK HD086</t>
  </si>
  <si>
    <t>CRAWLER CRANE</t>
  </si>
  <si>
    <t>ATIAK</t>
  </si>
  <si>
    <t>SULK HD087</t>
  </si>
  <si>
    <t>BREAKER</t>
  </si>
  <si>
    <t>HYDRAULIC BREAKER 27-35T</t>
  </si>
  <si>
    <t>PBS 300</t>
  </si>
  <si>
    <t>SULK HD088</t>
  </si>
  <si>
    <t>SULK HD089</t>
  </si>
  <si>
    <t>HYUNDAI  HX300SL</t>
  </si>
  <si>
    <t>SO47</t>
  </si>
  <si>
    <t>HYCO</t>
  </si>
  <si>
    <t>MC136</t>
  </si>
  <si>
    <t>23/07/2021</t>
  </si>
  <si>
    <t>TATA-Fuel Bowser</t>
  </si>
  <si>
    <t>HYDRAULIC HAMMER</t>
  </si>
  <si>
    <t>SULK HD090</t>
  </si>
  <si>
    <t>AMORTIZATION RATE</t>
  </si>
  <si>
    <t>24.02.2022</t>
  </si>
  <si>
    <t>NET BOOK VALUE AS @ START OF 2022</t>
  </si>
  <si>
    <t>STATUS</t>
  </si>
  <si>
    <t>NET BOOK VALUE AS @ START OF 2023</t>
  </si>
  <si>
    <t>2023 Depreciation Amount</t>
  </si>
  <si>
    <t>2023 Monthly Depreciaion Rate</t>
  </si>
  <si>
    <t>2023 DAILY RATE</t>
  </si>
  <si>
    <t>SKL HV040</t>
  </si>
  <si>
    <t>LOW BED</t>
  </si>
  <si>
    <t>SKL  SS004</t>
  </si>
  <si>
    <t>SKL SS005</t>
  </si>
  <si>
    <t>SKL HD057</t>
  </si>
  <si>
    <t>WATER BOWSER 6 X 4</t>
  </si>
  <si>
    <t>SKL HV065</t>
  </si>
  <si>
    <t xml:space="preserve">Years to consider in depreciation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</si>
</sst>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000"/>
    <numFmt numFmtId="165" formatCode="mm/dd/yyyy"/>
    <numFmt numFmtId="166" formatCode="_(* #,##0_);_(* \(#,##0\);_(* &quot;-&quot;??_);_(@_)"/>
    <numFmt numFmtId="168" formatCode="yyyy\-mm\-dd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Bell MT"/>
      <family val="1"/>
    </font>
    <font>
      <sz val="16"/>
      <color theme="1"/>
      <name val="Bell MT"/>
      <family val="1"/>
    </font>
    <font>
      <sz val="14"/>
      <color theme="1"/>
      <name val="Bell MT"/>
      <family val="1"/>
    </font>
    <font>
      <b/>
      <sz val="14"/>
      <name val="Bell MT"/>
      <family val="1"/>
    </font>
    <font>
      <b/>
      <sz val="14"/>
      <color theme="1"/>
      <name val="Bell MT"/>
      <family val="1"/>
    </font>
    <font>
      <sz val="14"/>
      <name val="Bell MT"/>
      <family val="1"/>
    </font>
    <font>
      <sz val="14"/>
      <color rgb="FF000000"/>
      <name val="Bell MT"/>
      <family val="1"/>
    </font>
    <font>
      <b/>
      <sz val="11"/>
      <name val="Bell MT"/>
      <family val="1"/>
    </font>
    <font>
      <b/>
      <sz val="11"/>
      <name val="Arial"/>
      <family val="2"/>
    </font>
    <font>
      <b/>
      <sz val="11"/>
      <color theme="1"/>
      <name val="Bell MT"/>
      <family val="1"/>
    </font>
    <font>
      <sz val="11"/>
      <name val="Bell MT"/>
      <family val="1"/>
    </font>
    <font>
      <sz val="10"/>
      <color theme="1"/>
      <name val="Bell MT"/>
      <family val="1"/>
    </font>
    <font>
      <b/>
      <sz val="10"/>
      <name val="Bell MT"/>
      <family val="1"/>
    </font>
    <font>
      <b/>
      <sz val="10"/>
      <color theme="1"/>
      <name val="Bell MT"/>
      <family val="1"/>
    </font>
    <font>
      <sz val="10"/>
      <name val="Bell MT"/>
      <family val="1"/>
    </font>
    <font>
      <sz val="10"/>
      <color rgb="FF323232"/>
      <name val="Bell MT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rgb="FF323232"/>
      <name val="Times New Roman"/>
      <family val="1"/>
    </font>
    <font>
      <sz val="12"/>
      <color rgb="FF32323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76">
    <xf numFmtId="0" fontId="0" fillId="0" borderId="0" xfId="0"/>
    <xf numFmtId="0" fontId="6" fillId="0" borderId="2" xfId="0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0" fontId="5" fillId="0" borderId="7" xfId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9" fontId="5" fillId="0" borderId="2" xfId="0" applyNumberFormat="1" applyFont="1" applyBorder="1" applyAlignment="1">
      <alignment horizontal="left" vertical="center"/>
    </xf>
    <xf numFmtId="43" fontId="5" fillId="0" borderId="2" xfId="0" applyNumberFormat="1" applyFont="1" applyBorder="1" applyAlignment="1">
      <alignment horizontal="left" vertical="center"/>
    </xf>
    <xf numFmtId="43" fontId="7" fillId="0" borderId="2" xfId="0" applyNumberFormat="1" applyFont="1" applyBorder="1" applyAlignment="1">
      <alignment horizontal="left" vertical="center"/>
    </xf>
    <xf numFmtId="43" fontId="7" fillId="0" borderId="1" xfId="0" applyNumberFormat="1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12" borderId="2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14" fontId="7" fillId="12" borderId="2" xfId="0" applyNumberFormat="1" applyFont="1" applyFill="1" applyBorder="1" applyAlignment="1">
      <alignment horizontal="left" vertical="center"/>
    </xf>
    <xf numFmtId="2" fontId="5" fillId="0" borderId="1" xfId="0" applyNumberFormat="1" applyFont="1" applyBorder="1" applyAlignment="1">
      <alignment horizontal="left"/>
    </xf>
    <xf numFmtId="9" fontId="5" fillId="0" borderId="2" xfId="1" applyNumberFormat="1" applyFont="1" applyBorder="1" applyAlignment="1">
      <alignment horizontal="left" vertical="center" wrapText="1"/>
    </xf>
    <xf numFmtId="14" fontId="7" fillId="12" borderId="1" xfId="0" applyNumberFormat="1" applyFont="1" applyFill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left" vertical="center" wrapText="1"/>
    </xf>
    <xf numFmtId="43" fontId="8" fillId="0" borderId="2" xfId="2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5" fillId="3" borderId="7" xfId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43" fontId="8" fillId="3" borderId="2" xfId="2" applyFont="1" applyFill="1" applyBorder="1" applyAlignment="1">
      <alignment horizontal="left" vertical="top" wrapText="1"/>
    </xf>
    <xf numFmtId="9" fontId="5" fillId="3" borderId="2" xfId="0" applyNumberFormat="1" applyFont="1" applyFill="1" applyBorder="1" applyAlignment="1">
      <alignment horizontal="left" vertical="center"/>
    </xf>
    <xf numFmtId="43" fontId="5" fillId="3" borderId="2" xfId="0" applyNumberFormat="1" applyFont="1" applyFill="1" applyBorder="1" applyAlignment="1">
      <alignment horizontal="left" vertical="center"/>
    </xf>
    <xf numFmtId="43" fontId="7" fillId="3" borderId="2" xfId="0" applyNumberFormat="1" applyFont="1" applyFill="1" applyBorder="1" applyAlignment="1">
      <alignment horizontal="left" vertical="center"/>
    </xf>
    <xf numFmtId="43" fontId="7" fillId="3" borderId="1" xfId="0" applyNumberFormat="1" applyFont="1" applyFill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7" fillId="12" borderId="2" xfId="0" applyFont="1" applyFill="1" applyBorder="1" applyAlignment="1">
      <alignment horizontal="left"/>
    </xf>
    <xf numFmtId="0" fontId="9" fillId="0" borderId="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3" fontId="5" fillId="0" borderId="0" xfId="0" applyNumberFormat="1" applyFont="1" applyAlignment="1">
      <alignment horizontal="left"/>
    </xf>
    <xf numFmtId="0" fontId="0" fillId="0" borderId="0" xfId="0" applyAlignment="1">
      <alignment vertical="top"/>
    </xf>
    <xf numFmtId="0" fontId="10" fillId="2" borderId="2" xfId="0" applyFont="1" applyFill="1" applyBorder="1" applyAlignment="1">
      <alignment horizontal="center" vertical="top"/>
    </xf>
    <xf numFmtId="164" fontId="10" fillId="2" borderId="2" xfId="0" applyNumberFormat="1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center" vertical="top"/>
    </xf>
    <xf numFmtId="14" fontId="12" fillId="2" borderId="2" xfId="0" applyNumberFormat="1" applyFont="1" applyFill="1" applyBorder="1" applyAlignment="1">
      <alignment horizontal="center" vertical="top"/>
    </xf>
    <xf numFmtId="14" fontId="12" fillId="2" borderId="2" xfId="0" applyNumberFormat="1" applyFont="1" applyFill="1" applyBorder="1" applyAlignment="1">
      <alignment horizontal="center" vertical="top" wrapText="1"/>
    </xf>
    <xf numFmtId="43" fontId="12" fillId="2" borderId="2" xfId="0" applyNumberFormat="1" applyFont="1" applyFill="1" applyBorder="1" applyAlignment="1">
      <alignment horizontal="center" vertical="top"/>
    </xf>
    <xf numFmtId="43" fontId="12" fillId="2" borderId="2" xfId="0" applyNumberFormat="1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/>
    </xf>
    <xf numFmtId="43" fontId="16" fillId="0" borderId="5" xfId="0" applyNumberFormat="1" applyFont="1" applyBorder="1" applyAlignment="1">
      <alignment horizontal="left" vertical="center"/>
    </xf>
    <xf numFmtId="43" fontId="16" fillId="0" borderId="4" xfId="0" applyNumberFormat="1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0" fontId="14" fillId="0" borderId="9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164" fontId="15" fillId="0" borderId="2" xfId="0" applyNumberFormat="1" applyFont="1" applyBorder="1" applyAlignment="1">
      <alignment horizontal="left"/>
    </xf>
    <xf numFmtId="0" fontId="14" fillId="0" borderId="7" xfId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left" vertical="center"/>
    </xf>
    <xf numFmtId="2" fontId="16" fillId="0" borderId="1" xfId="0" applyNumberFormat="1" applyFont="1" applyBorder="1" applyAlignment="1">
      <alignment horizontal="left" vertical="center"/>
    </xf>
    <xf numFmtId="14" fontId="16" fillId="0" borderId="2" xfId="0" applyNumberFormat="1" applyFont="1" applyBorder="1" applyAlignment="1">
      <alignment horizontal="left" vertical="center"/>
    </xf>
    <xf numFmtId="9" fontId="14" fillId="0" borderId="2" xfId="0" applyNumberFormat="1" applyFont="1" applyBorder="1" applyAlignment="1">
      <alignment horizontal="left" vertical="center"/>
    </xf>
    <xf numFmtId="43" fontId="14" fillId="0" borderId="2" xfId="0" applyNumberFormat="1" applyFont="1" applyBorder="1" applyAlignment="1">
      <alignment horizontal="left" vertical="center"/>
    </xf>
    <xf numFmtId="43" fontId="16" fillId="0" borderId="2" xfId="0" applyNumberFormat="1" applyFont="1" applyBorder="1" applyAlignment="1">
      <alignment horizontal="left" vertical="center"/>
    </xf>
    <xf numFmtId="43" fontId="16" fillId="0" borderId="1" xfId="0" applyNumberFormat="1" applyFont="1" applyBorder="1" applyAlignment="1">
      <alignment horizontal="left" vertical="center"/>
    </xf>
    <xf numFmtId="14" fontId="16" fillId="0" borderId="3" xfId="0" applyNumberFormat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left"/>
    </xf>
    <xf numFmtId="164" fontId="15" fillId="4" borderId="2" xfId="0" applyNumberFormat="1" applyFont="1" applyFill="1" applyBorder="1" applyAlignment="1">
      <alignment horizontal="left"/>
    </xf>
    <xf numFmtId="0" fontId="14" fillId="4" borderId="7" xfId="1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 vertical="center"/>
    </xf>
    <xf numFmtId="0" fontId="14" fillId="4" borderId="2" xfId="1" applyFont="1" applyFill="1" applyBorder="1" applyAlignment="1">
      <alignment horizontal="left" vertical="center" wrapText="1"/>
    </xf>
    <xf numFmtId="0" fontId="14" fillId="4" borderId="1" xfId="1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14" fontId="16" fillId="6" borderId="1" xfId="0" applyNumberFormat="1" applyFont="1" applyFill="1" applyBorder="1" applyAlignment="1">
      <alignment horizontal="left" vertical="center"/>
    </xf>
    <xf numFmtId="165" fontId="18" fillId="4" borderId="2" xfId="0" applyNumberFormat="1" applyFont="1" applyFill="1" applyBorder="1" applyAlignment="1">
      <alignment horizontal="left"/>
    </xf>
    <xf numFmtId="2" fontId="18" fillId="4" borderId="1" xfId="0" applyNumberFormat="1" applyFont="1" applyFill="1" applyBorder="1" applyAlignment="1">
      <alignment horizontal="left"/>
    </xf>
    <xf numFmtId="14" fontId="16" fillId="4" borderId="2" xfId="0" applyNumberFormat="1" applyFont="1" applyFill="1" applyBorder="1" applyAlignment="1">
      <alignment horizontal="left" vertical="center"/>
    </xf>
    <xf numFmtId="43" fontId="14" fillId="4" borderId="2" xfId="2" applyFont="1" applyFill="1" applyBorder="1" applyAlignment="1">
      <alignment horizontal="left"/>
    </xf>
    <xf numFmtId="9" fontId="14" fillId="4" borderId="2" xfId="0" applyNumberFormat="1" applyFont="1" applyFill="1" applyBorder="1" applyAlignment="1">
      <alignment horizontal="left" vertical="center"/>
    </xf>
    <xf numFmtId="43" fontId="14" fillId="4" borderId="2" xfId="0" applyNumberFormat="1" applyFont="1" applyFill="1" applyBorder="1" applyAlignment="1">
      <alignment horizontal="left" vertical="center"/>
    </xf>
    <xf numFmtId="43" fontId="16" fillId="4" borderId="2" xfId="0" applyNumberFormat="1" applyFont="1" applyFill="1" applyBorder="1" applyAlignment="1">
      <alignment horizontal="left" vertical="center"/>
    </xf>
    <xf numFmtId="43" fontId="16" fillId="4" borderId="1" xfId="0" applyNumberFormat="1" applyFont="1" applyFill="1" applyBorder="1" applyAlignment="1">
      <alignment horizontal="left" vertical="center"/>
    </xf>
    <xf numFmtId="14" fontId="16" fillId="4" borderId="3" xfId="0" applyNumberFormat="1" applyFont="1" applyFill="1" applyBorder="1" applyAlignment="1">
      <alignment horizontal="left" vertical="center"/>
    </xf>
    <xf numFmtId="14" fontId="16" fillId="9" borderId="1" xfId="0" applyNumberFormat="1" applyFont="1" applyFill="1" applyBorder="1" applyAlignment="1">
      <alignment horizontal="left" vertical="center"/>
    </xf>
    <xf numFmtId="165" fontId="18" fillId="0" borderId="2" xfId="0" applyNumberFormat="1" applyFont="1" applyBorder="1" applyAlignment="1">
      <alignment horizontal="left"/>
    </xf>
    <xf numFmtId="2" fontId="18" fillId="0" borderId="1" xfId="0" applyNumberFormat="1" applyFont="1" applyBorder="1" applyAlignment="1">
      <alignment horizontal="left"/>
    </xf>
    <xf numFmtId="43" fontId="14" fillId="0" borderId="2" xfId="2" applyFont="1" applyFill="1" applyBorder="1" applyAlignment="1">
      <alignment horizontal="left"/>
    </xf>
    <xf numFmtId="14" fontId="16" fillId="8" borderId="1" xfId="0" applyNumberFormat="1" applyFont="1" applyFill="1" applyBorder="1" applyAlignment="1">
      <alignment horizontal="left" vertical="center"/>
    </xf>
    <xf numFmtId="2" fontId="14" fillId="0" borderId="1" xfId="0" applyNumberFormat="1" applyFont="1" applyBorder="1" applyAlignment="1">
      <alignment horizontal="left"/>
    </xf>
    <xf numFmtId="9" fontId="14" fillId="0" borderId="2" xfId="1" applyNumberFormat="1" applyFont="1" applyBorder="1" applyAlignment="1">
      <alignment horizontal="left" vertical="center" wrapText="1"/>
    </xf>
    <xf numFmtId="14" fontId="16" fillId="12" borderId="1" xfId="0" applyNumberFormat="1" applyFont="1" applyFill="1" applyBorder="1" applyAlignment="1">
      <alignment horizontal="left" vertical="center"/>
    </xf>
    <xf numFmtId="2" fontId="14" fillId="4" borderId="1" xfId="0" applyNumberFormat="1" applyFont="1" applyFill="1" applyBorder="1" applyAlignment="1">
      <alignment horizontal="left"/>
    </xf>
    <xf numFmtId="14" fontId="16" fillId="4" borderId="1" xfId="0" applyNumberFormat="1" applyFont="1" applyFill="1" applyBorder="1" applyAlignment="1">
      <alignment horizontal="left" vertical="center"/>
    </xf>
    <xf numFmtId="9" fontId="14" fillId="4" borderId="2" xfId="1" applyNumberFormat="1" applyFont="1" applyFill="1" applyBorder="1" applyAlignment="1">
      <alignment horizontal="left" vertical="center" wrapText="1"/>
    </xf>
    <xf numFmtId="14" fontId="16" fillId="10" borderId="1" xfId="0" applyNumberFormat="1" applyFont="1" applyFill="1" applyBorder="1" applyAlignment="1">
      <alignment horizontal="left" vertical="center"/>
    </xf>
    <xf numFmtId="2" fontId="17" fillId="0" borderId="1" xfId="0" applyNumberFormat="1" applyFont="1" applyBorder="1" applyAlignment="1">
      <alignment horizontal="left" vertical="center" wrapText="1"/>
    </xf>
    <xf numFmtId="43" fontId="17" fillId="0" borderId="2" xfId="2" applyFont="1" applyFill="1" applyBorder="1" applyAlignment="1">
      <alignment horizontal="left" vertical="top" wrapText="1"/>
    </xf>
    <xf numFmtId="0" fontId="14" fillId="3" borderId="7" xfId="1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/>
    </xf>
    <xf numFmtId="43" fontId="16" fillId="3" borderId="2" xfId="0" applyNumberFormat="1" applyFont="1" applyFill="1" applyBorder="1" applyAlignment="1">
      <alignment horizontal="left" vertical="center"/>
    </xf>
    <xf numFmtId="43" fontId="16" fillId="3" borderId="1" xfId="0" applyNumberFormat="1" applyFont="1" applyFill="1" applyBorder="1" applyAlignment="1">
      <alignment horizontal="left" vertical="center"/>
    </xf>
    <xf numFmtId="14" fontId="16" fillId="0" borderId="1" xfId="1" applyNumberFormat="1" applyFont="1" applyBorder="1" applyAlignment="1">
      <alignment horizontal="left" vertical="center" wrapText="1"/>
    </xf>
    <xf numFmtId="14" fontId="16" fillId="0" borderId="2" xfId="1" applyNumberFormat="1" applyFont="1" applyBorder="1" applyAlignment="1">
      <alignment horizontal="left" vertical="center" wrapText="1"/>
    </xf>
    <xf numFmtId="14" fontId="16" fillId="6" borderId="1" xfId="1" applyNumberFormat="1" applyFont="1" applyFill="1" applyBorder="1" applyAlignment="1">
      <alignment horizontal="left" vertical="center" wrapText="1"/>
    </xf>
    <xf numFmtId="14" fontId="16" fillId="9" borderId="1" xfId="1" applyNumberFormat="1" applyFont="1" applyFill="1" applyBorder="1" applyAlignment="1">
      <alignment horizontal="left" vertical="center" wrapText="1"/>
    </xf>
    <xf numFmtId="0" fontId="14" fillId="5" borderId="9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left"/>
    </xf>
    <xf numFmtId="164" fontId="15" fillId="5" borderId="2" xfId="0" applyNumberFormat="1" applyFont="1" applyFill="1" applyBorder="1" applyAlignment="1">
      <alignment horizontal="left"/>
    </xf>
    <xf numFmtId="0" fontId="14" fillId="5" borderId="7" xfId="1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 vertical="center"/>
    </xf>
    <xf numFmtId="0" fontId="14" fillId="5" borderId="2" xfId="1" applyFont="1" applyFill="1" applyBorder="1" applyAlignment="1">
      <alignment horizontal="left" vertical="center" wrapText="1"/>
    </xf>
    <xf numFmtId="0" fontId="14" fillId="5" borderId="1" xfId="1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165" fontId="18" fillId="5" borderId="2" xfId="0" applyNumberFormat="1" applyFont="1" applyFill="1" applyBorder="1" applyAlignment="1">
      <alignment horizontal="left"/>
    </xf>
    <xf numFmtId="2" fontId="18" fillId="5" borderId="1" xfId="0" applyNumberFormat="1" applyFont="1" applyFill="1" applyBorder="1" applyAlignment="1">
      <alignment horizontal="left"/>
    </xf>
    <xf numFmtId="14" fontId="16" fillId="5" borderId="1" xfId="1" applyNumberFormat="1" applyFont="1" applyFill="1" applyBorder="1" applyAlignment="1">
      <alignment horizontal="left" vertical="center" wrapText="1"/>
    </xf>
    <xf numFmtId="14" fontId="16" fillId="5" borderId="2" xfId="1" applyNumberFormat="1" applyFont="1" applyFill="1" applyBorder="1" applyAlignment="1">
      <alignment horizontal="left" vertical="center" wrapText="1"/>
    </xf>
    <xf numFmtId="43" fontId="14" fillId="5" borderId="2" xfId="2" applyFont="1" applyFill="1" applyBorder="1" applyAlignment="1">
      <alignment horizontal="left"/>
    </xf>
    <xf numFmtId="9" fontId="14" fillId="5" borderId="2" xfId="0" applyNumberFormat="1" applyFont="1" applyFill="1" applyBorder="1" applyAlignment="1">
      <alignment horizontal="left" vertical="center"/>
    </xf>
    <xf numFmtId="43" fontId="14" fillId="5" borderId="2" xfId="0" applyNumberFormat="1" applyFont="1" applyFill="1" applyBorder="1" applyAlignment="1">
      <alignment horizontal="left" vertical="center"/>
    </xf>
    <xf numFmtId="43" fontId="16" fillId="5" borderId="2" xfId="0" applyNumberFormat="1" applyFont="1" applyFill="1" applyBorder="1" applyAlignment="1">
      <alignment horizontal="left" vertical="center"/>
    </xf>
    <xf numFmtId="43" fontId="16" fillId="5" borderId="1" xfId="0" applyNumberFormat="1" applyFont="1" applyFill="1" applyBorder="1" applyAlignment="1">
      <alignment horizontal="left" vertical="center"/>
    </xf>
    <xf numFmtId="14" fontId="16" fillId="4" borderId="1" xfId="1" applyNumberFormat="1" applyFont="1" applyFill="1" applyBorder="1" applyAlignment="1">
      <alignment horizontal="left" vertical="center" wrapText="1"/>
    </xf>
    <xf numFmtId="14" fontId="16" fillId="4" borderId="2" xfId="1" applyNumberFormat="1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 vertical="center"/>
    </xf>
    <xf numFmtId="1" fontId="14" fillId="4" borderId="2" xfId="1" applyNumberFormat="1" applyFont="1" applyFill="1" applyBorder="1" applyAlignment="1">
      <alignment horizontal="left" vertical="center" wrapText="1"/>
    </xf>
    <xf numFmtId="1" fontId="14" fillId="4" borderId="1" xfId="1" applyNumberFormat="1" applyFont="1" applyFill="1" applyBorder="1" applyAlignment="1">
      <alignment horizontal="left" vertical="center" wrapText="1"/>
    </xf>
    <xf numFmtId="1" fontId="14" fillId="0" borderId="2" xfId="1" applyNumberFormat="1" applyFont="1" applyBorder="1" applyAlignment="1">
      <alignment horizontal="left" vertical="center" wrapText="1"/>
    </xf>
    <xf numFmtId="14" fontId="16" fillId="10" borderId="1" xfId="0" applyNumberFormat="1" applyFont="1" applyFill="1" applyBorder="1" applyAlignment="1">
      <alignment horizontal="left"/>
    </xf>
    <xf numFmtId="14" fontId="16" fillId="0" borderId="1" xfId="0" applyNumberFormat="1" applyFont="1" applyBorder="1" applyAlignment="1">
      <alignment horizontal="left"/>
    </xf>
    <xf numFmtId="14" fontId="16" fillId="0" borderId="2" xfId="0" applyNumberFormat="1" applyFont="1" applyBorder="1" applyAlignment="1">
      <alignment horizontal="left"/>
    </xf>
    <xf numFmtId="9" fontId="14" fillId="0" borderId="2" xfId="0" applyNumberFormat="1" applyFont="1" applyBorder="1" applyAlignment="1">
      <alignment horizontal="left"/>
    </xf>
    <xf numFmtId="9" fontId="14" fillId="4" borderId="2" xfId="0" applyNumberFormat="1" applyFont="1" applyFill="1" applyBorder="1" applyAlignment="1">
      <alignment horizontal="left"/>
    </xf>
    <xf numFmtId="1" fontId="14" fillId="4" borderId="0" xfId="1" applyNumberFormat="1" applyFont="1" applyFill="1" applyAlignment="1">
      <alignment horizontal="left" vertical="center" wrapText="1"/>
    </xf>
    <xf numFmtId="1" fontId="14" fillId="0" borderId="0" xfId="1" applyNumberFormat="1" applyFont="1" applyAlignment="1">
      <alignment horizontal="left" vertical="center" wrapText="1"/>
    </xf>
    <xf numFmtId="0" fontId="14" fillId="2" borderId="7" xfId="1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left"/>
    </xf>
    <xf numFmtId="14" fontId="14" fillId="0" borderId="2" xfId="0" applyNumberFormat="1" applyFont="1" applyBorder="1" applyAlignment="1">
      <alignment horizontal="left"/>
    </xf>
    <xf numFmtId="166" fontId="14" fillId="0" borderId="2" xfId="2" applyNumberFormat="1" applyFont="1" applyFill="1" applyBorder="1" applyAlignment="1">
      <alignment horizontal="left"/>
    </xf>
    <xf numFmtId="14" fontId="16" fillId="11" borderId="1" xfId="0" applyNumberFormat="1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/>
    </xf>
    <xf numFmtId="0" fontId="14" fillId="0" borderId="7" xfId="0" applyFont="1" applyBorder="1" applyAlignment="1">
      <alignment horizontal="left" vertical="center"/>
    </xf>
    <xf numFmtId="14" fontId="17" fillId="0" borderId="2" xfId="0" applyNumberFormat="1" applyFont="1" applyBorder="1" applyAlignment="1">
      <alignment horizontal="left" vertical="center" wrapText="1"/>
    </xf>
    <xf numFmtId="2" fontId="17" fillId="4" borderId="1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4" fillId="4" borderId="7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5" fillId="3" borderId="2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14" fontId="7" fillId="3" borderId="1" xfId="0" applyNumberFormat="1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 vertical="center"/>
    </xf>
    <xf numFmtId="14" fontId="7" fillId="3" borderId="3" xfId="0" applyNumberFormat="1" applyFont="1" applyFill="1" applyBorder="1" applyAlignment="1">
      <alignment horizontal="left" vertical="center"/>
    </xf>
    <xf numFmtId="9" fontId="5" fillId="3" borderId="2" xfId="1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2" fontId="8" fillId="3" borderId="1" xfId="0" applyNumberFormat="1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/>
    </xf>
    <xf numFmtId="43" fontId="5" fillId="3" borderId="2" xfId="0" applyNumberFormat="1" applyFont="1" applyFill="1" applyBorder="1" applyAlignment="1">
      <alignment horizontal="left"/>
    </xf>
    <xf numFmtId="43" fontId="4" fillId="0" borderId="0" xfId="2" applyFont="1" applyFill="1"/>
    <xf numFmtId="43" fontId="24" fillId="0" borderId="2" xfId="2" applyFont="1" applyFill="1" applyBorder="1"/>
    <xf numFmtId="2" fontId="10" fillId="2" borderId="2" xfId="0" applyNumberFormat="1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center"/>
    </xf>
    <xf numFmtId="164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center"/>
    </xf>
    <xf numFmtId="43" fontId="23" fillId="0" borderId="2" xfId="2" applyFont="1" applyFill="1" applyBorder="1" applyAlignment="1">
      <alignment horizontal="center" vertical="center"/>
    </xf>
    <xf numFmtId="14" fontId="23" fillId="0" borderId="2" xfId="0" applyNumberFormat="1" applyFont="1" applyFill="1" applyBorder="1" applyAlignment="1">
      <alignment horizontal="center" vertical="center" wrapText="1"/>
    </xf>
    <xf numFmtId="43" fontId="2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25" fillId="0" borderId="2" xfId="0" applyFont="1" applyFill="1" applyBorder="1" applyAlignment="1">
      <alignment horizontal="left"/>
    </xf>
    <xf numFmtId="164" fontId="25" fillId="0" borderId="2" xfId="0" applyNumberFormat="1" applyFont="1" applyFill="1" applyBorder="1" applyAlignment="1">
      <alignment horizontal="left"/>
    </xf>
    <xf numFmtId="0" fontId="24" fillId="0" borderId="2" xfId="1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/>
    </xf>
    <xf numFmtId="0" fontId="24" fillId="0" borderId="2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left" vertical="center"/>
    </xf>
    <xf numFmtId="2" fontId="26" fillId="0" borderId="2" xfId="0" applyNumberFormat="1" applyFont="1" applyFill="1" applyBorder="1" applyAlignment="1">
      <alignment horizontal="left" vertical="center"/>
    </xf>
    <xf numFmtId="14" fontId="26" fillId="0" borderId="2" xfId="0" applyNumberFormat="1" applyFont="1" applyFill="1" applyBorder="1" applyAlignment="1">
      <alignment horizontal="left" vertical="center"/>
    </xf>
    <xf numFmtId="43" fontId="24" fillId="0" borderId="2" xfId="2" applyFont="1" applyFill="1" applyBorder="1" applyAlignment="1">
      <alignment horizontal="left"/>
    </xf>
    <xf numFmtId="9" fontId="24" fillId="0" borderId="2" xfId="0" applyNumberFormat="1" applyFont="1" applyFill="1" applyBorder="1" applyAlignment="1">
      <alignment horizontal="center" vertical="center"/>
    </xf>
    <xf numFmtId="43" fontId="26" fillId="0" borderId="2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27" fillId="0" borderId="2" xfId="0" applyFont="1" applyFill="1" applyBorder="1" applyAlignment="1">
      <alignment horizontal="left"/>
    </xf>
    <xf numFmtId="2" fontId="28" fillId="0" borderId="2" xfId="0" applyNumberFormat="1" applyFont="1" applyFill="1" applyBorder="1" applyAlignment="1">
      <alignment horizontal="left"/>
    </xf>
    <xf numFmtId="14" fontId="24" fillId="0" borderId="2" xfId="0" applyNumberFormat="1" applyFont="1" applyFill="1" applyBorder="1" applyAlignment="1">
      <alignment horizontal="left" vertical="center"/>
    </xf>
    <xf numFmtId="2" fontId="24" fillId="0" borderId="2" xfId="0" applyNumberFormat="1" applyFont="1" applyFill="1" applyBorder="1" applyAlignment="1">
      <alignment horizontal="left" vertical="center"/>
    </xf>
    <xf numFmtId="43" fontId="24" fillId="0" borderId="2" xfId="2" applyFont="1" applyFill="1" applyBorder="1" applyAlignment="1">
      <alignment horizontal="left" vertical="center" wrapText="1"/>
    </xf>
    <xf numFmtId="0" fontId="24" fillId="0" borderId="2" xfId="1" applyFont="1" applyFill="1" applyBorder="1" applyAlignment="1">
      <alignment horizontal="left" wrapText="1"/>
    </xf>
    <xf numFmtId="2" fontId="24" fillId="0" borderId="2" xfId="0" applyNumberFormat="1" applyFont="1" applyFill="1" applyBorder="1" applyAlignment="1">
      <alignment horizontal="left"/>
    </xf>
    <xf numFmtId="0" fontId="24" fillId="0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wrapText="1"/>
    </xf>
    <xf numFmtId="1" fontId="24" fillId="0" borderId="2" xfId="0" applyNumberFormat="1" applyFont="1" applyFill="1" applyBorder="1" applyAlignment="1">
      <alignment horizontal="left"/>
    </xf>
    <xf numFmtId="2" fontId="27" fillId="0" borderId="2" xfId="0" applyNumberFormat="1" applyFont="1" applyFill="1" applyBorder="1" applyAlignment="1">
      <alignment horizontal="left" vertical="center" wrapText="1"/>
    </xf>
    <xf numFmtId="43" fontId="27" fillId="0" borderId="2" xfId="2" applyFont="1" applyFill="1" applyBorder="1" applyAlignment="1">
      <alignment horizontal="left" vertical="top" wrapText="1"/>
    </xf>
    <xf numFmtId="0" fontId="27" fillId="0" borderId="2" xfId="0" applyFont="1" applyFill="1" applyBorder="1" applyAlignment="1">
      <alignment horizontal="left" vertical="center"/>
    </xf>
    <xf numFmtId="14" fontId="26" fillId="0" borderId="2" xfId="1" applyNumberFormat="1" applyFont="1" applyFill="1" applyBorder="1" applyAlignment="1">
      <alignment horizontal="left" vertical="center" wrapText="1"/>
    </xf>
    <xf numFmtId="1" fontId="24" fillId="0" borderId="2" xfId="1" applyNumberFormat="1" applyFont="1" applyFill="1" applyBorder="1" applyAlignment="1">
      <alignment horizontal="left" vertical="center" wrapText="1"/>
    </xf>
    <xf numFmtId="14" fontId="26" fillId="0" borderId="2" xfId="0" applyNumberFormat="1" applyFont="1" applyFill="1" applyBorder="1" applyAlignment="1">
      <alignment horizontal="left"/>
    </xf>
    <xf numFmtId="9" fontId="24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left"/>
    </xf>
    <xf numFmtId="164" fontId="19" fillId="0" borderId="2" xfId="0" applyNumberFormat="1" applyFont="1" applyFill="1" applyBorder="1" applyAlignment="1">
      <alignment horizontal="left"/>
    </xf>
    <xf numFmtId="0" fontId="20" fillId="0" borderId="2" xfId="1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/>
    </xf>
    <xf numFmtId="0" fontId="20" fillId="0" borderId="2" xfId="0" applyFont="1" applyFill="1" applyBorder="1" applyAlignment="1">
      <alignment horizontal="left" vertical="center"/>
    </xf>
    <xf numFmtId="1" fontId="20" fillId="0" borderId="2" xfId="1" applyNumberFormat="1" applyFont="1" applyFill="1" applyBorder="1" applyAlignment="1">
      <alignment horizontal="left" vertical="center" wrapText="1"/>
    </xf>
    <xf numFmtId="14" fontId="21" fillId="0" borderId="2" xfId="0" applyNumberFormat="1" applyFont="1" applyFill="1" applyBorder="1" applyAlignment="1">
      <alignment horizontal="left" vertical="center"/>
    </xf>
    <xf numFmtId="9" fontId="24" fillId="0" borderId="2" xfId="1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wrapText="1"/>
    </xf>
    <xf numFmtId="2" fontId="29" fillId="0" borderId="2" xfId="0" applyNumberFormat="1" applyFont="1" applyFill="1" applyBorder="1" applyAlignment="1">
      <alignment horizontal="left"/>
    </xf>
    <xf numFmtId="9" fontId="20" fillId="0" borderId="2" xfId="1" applyNumberFormat="1" applyFont="1" applyFill="1" applyBorder="1" applyAlignment="1">
      <alignment horizontal="center" vertical="center" wrapText="1"/>
    </xf>
    <xf numFmtId="43" fontId="21" fillId="0" borderId="2" xfId="0" applyNumberFormat="1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2" fontId="21" fillId="0" borderId="2" xfId="0" applyNumberFormat="1" applyFont="1" applyFill="1" applyBorder="1" applyAlignment="1">
      <alignment horizontal="left" vertical="center"/>
    </xf>
    <xf numFmtId="43" fontId="24" fillId="0" borderId="2" xfId="2" applyFont="1" applyFill="1" applyBorder="1" applyAlignment="1">
      <alignment horizontal="right"/>
    </xf>
    <xf numFmtId="9" fontId="20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2" fontId="4" fillId="0" borderId="0" xfId="0" applyNumberFormat="1" applyFont="1" applyFill="1" applyAlignment="1">
      <alignment horizontal="center"/>
    </xf>
    <xf numFmtId="43" fontId="4" fillId="0" borderId="0" xfId="0" applyNumberFormat="1" applyFont="1" applyFill="1"/>
    <xf numFmtId="2" fontId="22" fillId="0" borderId="2" xfId="0" applyNumberFormat="1" applyFont="1" applyFill="1" applyBorder="1" applyAlignment="1">
      <alignment horizontal="center" vertical="center" wrapText="1"/>
    </xf>
    <xf numFmtId="168" fontId="22" fillId="0" borderId="2" xfId="0" applyNumberFormat="1" applyFont="1" applyFill="1" applyBorder="1" applyAlignment="1">
      <alignment horizontal="center" vertical="center"/>
    </xf>
    <xf numFmtId="168" fontId="26" fillId="0" borderId="2" xfId="0" applyNumberFormat="1" applyFont="1" applyFill="1" applyBorder="1" applyAlignment="1">
      <alignment horizontal="left" vertical="center"/>
    </xf>
    <xf numFmtId="168" fontId="28" fillId="0" borderId="2" xfId="0" applyNumberFormat="1" applyFont="1" applyFill="1" applyBorder="1" applyAlignment="1">
      <alignment horizontal="left"/>
    </xf>
    <xf numFmtId="168" fontId="24" fillId="0" borderId="2" xfId="0" applyNumberFormat="1" applyFont="1" applyFill="1" applyBorder="1" applyAlignment="1">
      <alignment horizontal="left" vertical="center"/>
    </xf>
    <xf numFmtId="168" fontId="24" fillId="0" borderId="2" xfId="0" applyNumberFormat="1" applyFont="1" applyFill="1" applyBorder="1" applyAlignment="1">
      <alignment horizontal="left"/>
    </xf>
    <xf numFmtId="168" fontId="24" fillId="0" borderId="2" xfId="0" applyNumberFormat="1" applyFont="1" applyFill="1" applyBorder="1"/>
    <xf numFmtId="168" fontId="27" fillId="0" borderId="2" xfId="0" applyNumberFormat="1" applyFont="1" applyFill="1" applyBorder="1" applyAlignment="1">
      <alignment horizontal="left" vertical="center" wrapText="1"/>
    </xf>
    <xf numFmtId="168" fontId="21" fillId="0" borderId="2" xfId="0" applyNumberFormat="1" applyFont="1" applyFill="1" applyBorder="1" applyAlignment="1">
      <alignment horizontal="left"/>
    </xf>
    <xf numFmtId="168" fontId="20" fillId="0" borderId="2" xfId="0" applyNumberFormat="1" applyFont="1" applyFill="1" applyBorder="1" applyAlignment="1">
      <alignment horizontal="left"/>
    </xf>
    <xf numFmtId="168" fontId="26" fillId="0" borderId="2" xfId="0" applyNumberFormat="1" applyFont="1" applyFill="1" applyBorder="1" applyAlignment="1">
      <alignment horizontal="left"/>
    </xf>
    <xf numFmtId="168" fontId="29" fillId="0" borderId="2" xfId="0" applyNumberFormat="1" applyFont="1" applyFill="1" applyBorder="1" applyAlignment="1">
      <alignment horizontal="left"/>
    </xf>
    <xf numFmtId="168" fontId="21" fillId="0" borderId="2" xfId="0" applyNumberFormat="1" applyFont="1" applyFill="1" applyBorder="1" applyAlignment="1">
      <alignment horizontal="left" vertical="center"/>
    </xf>
    <xf numFmtId="168" fontId="4" fillId="0" borderId="0" xfId="0" applyNumberFormat="1" applyFont="1" applyFill="1" applyAlignment="1">
      <alignment horizontal="center"/>
    </xf>
  </cellXfs>
  <cellStyles count="3">
    <cellStyle name="Comma" xfId="2" builtinId="3"/>
    <cellStyle name="Normal" xfId="0" builtinId="0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15"/>
  <sheetViews>
    <sheetView tabSelected="1" zoomScale="85" zoomScaleNormal="85" workbookViewId="0">
      <pane ySplit="1" topLeftCell="A92" activePane="bottomLeft" state="frozen"/>
      <selection pane="bottomLeft" activeCell="C107" sqref="C107"/>
    </sheetView>
  </sheetViews>
  <sheetFormatPr defaultColWidth="8.85546875" defaultRowHeight="21" x14ac:dyDescent="0.35"/>
  <cols>
    <col min="1" max="1" width="26.85546875" style="210" customWidth="1"/>
    <col min="2" max="2" width="15.28515625" style="210" customWidth="1"/>
    <col min="3" max="3" width="28.42578125" style="258" customWidth="1"/>
    <col min="4" max="4" width="45.42578125" style="210" customWidth="1"/>
    <col min="5" max="5" width="44.85546875" style="210" customWidth="1"/>
    <col min="6" max="6" width="38.7109375" style="210" customWidth="1"/>
    <col min="7" max="7" width="37.7109375" style="210" customWidth="1"/>
    <col min="8" max="8" width="30" style="259" customWidth="1"/>
    <col min="9" max="9" width="34.42578125" style="275" customWidth="1"/>
    <col min="10" max="10" width="28.28515625" style="260" customWidth="1"/>
    <col min="11" max="11" width="30.7109375" style="210" customWidth="1"/>
    <col min="12" max="12" width="26.140625" style="200" customWidth="1"/>
    <col min="13" max="13" width="27.42578125" style="210" customWidth="1"/>
    <col min="14" max="14" width="24.140625" style="258" customWidth="1"/>
    <col min="15" max="15" width="31" style="261" customWidth="1"/>
    <col min="16" max="16" width="30.85546875" style="261" customWidth="1"/>
    <col min="17" max="17" width="29.28515625" style="261" customWidth="1"/>
    <col min="18" max="18" width="29.140625" style="261" customWidth="1"/>
    <col min="19" max="19" width="33.85546875" style="261" customWidth="1"/>
    <col min="20" max="16384" width="8.85546875" style="210"/>
  </cols>
  <sheetData>
    <row r="1" spans="1:20" ht="92.25" customHeight="1" x14ac:dyDescent="0.35">
      <c r="A1" s="203" t="s">
        <v>1</v>
      </c>
      <c r="B1" s="204" t="s">
        <v>2</v>
      </c>
      <c r="C1" s="203" t="s">
        <v>3</v>
      </c>
      <c r="D1" s="203" t="s">
        <v>4</v>
      </c>
      <c r="E1" s="203" t="s">
        <v>5</v>
      </c>
      <c r="F1" s="203" t="s">
        <v>6</v>
      </c>
      <c r="G1" s="203" t="s">
        <v>557</v>
      </c>
      <c r="H1" s="205" t="s">
        <v>9</v>
      </c>
      <c r="I1" s="263" t="s">
        <v>433</v>
      </c>
      <c r="J1" s="262" t="s">
        <v>569</v>
      </c>
      <c r="K1" s="206" t="s">
        <v>437</v>
      </c>
      <c r="L1" s="207" t="s">
        <v>438</v>
      </c>
      <c r="M1" s="208" t="s">
        <v>524</v>
      </c>
      <c r="N1" s="208" t="s">
        <v>554</v>
      </c>
      <c r="O1" s="209" t="s">
        <v>556</v>
      </c>
      <c r="P1" s="209" t="s">
        <v>558</v>
      </c>
      <c r="Q1" s="209" t="s">
        <v>559</v>
      </c>
      <c r="R1" s="209" t="s">
        <v>560</v>
      </c>
      <c r="S1" s="209" t="s">
        <v>561</v>
      </c>
    </row>
    <row r="2" spans="1:20" x14ac:dyDescent="0.35">
      <c r="A2" s="211" t="s">
        <v>10</v>
      </c>
      <c r="B2" s="212">
        <v>525</v>
      </c>
      <c r="C2" s="213" t="s">
        <v>11</v>
      </c>
      <c r="D2" s="214" t="s">
        <v>12</v>
      </c>
      <c r="E2" s="215" t="s">
        <v>13</v>
      </c>
      <c r="F2" s="213" t="s">
        <v>442</v>
      </c>
      <c r="G2" s="216" t="s">
        <v>34</v>
      </c>
      <c r="H2" s="217" t="s">
        <v>21</v>
      </c>
      <c r="I2" s="264">
        <v>44756</v>
      </c>
      <c r="J2" s="218"/>
      <c r="K2" s="219">
        <v>43675</v>
      </c>
      <c r="L2" s="220">
        <f>14700000*40%</f>
        <v>5880000</v>
      </c>
      <c r="M2" s="214" t="s">
        <v>525</v>
      </c>
      <c r="N2" s="221">
        <v>0.2</v>
      </c>
      <c r="O2" s="222">
        <f>L2-(L2*N2*J2)</f>
        <v>5880000</v>
      </c>
      <c r="P2" s="222">
        <f>O2*80%</f>
        <v>4704000</v>
      </c>
      <c r="Q2" s="222">
        <f>N2*P2</f>
        <v>940800</v>
      </c>
      <c r="R2" s="222">
        <f>Q2/12</f>
        <v>78400</v>
      </c>
      <c r="S2" s="222">
        <f>R2/26</f>
        <v>3015.3846153846152</v>
      </c>
      <c r="T2" s="223"/>
    </row>
    <row r="3" spans="1:20" x14ac:dyDescent="0.35">
      <c r="A3" s="211" t="s">
        <v>10</v>
      </c>
      <c r="B3" s="212">
        <v>525</v>
      </c>
      <c r="C3" s="213" t="s">
        <v>18</v>
      </c>
      <c r="D3" s="214" t="s">
        <v>12</v>
      </c>
      <c r="E3" s="215" t="s">
        <v>19</v>
      </c>
      <c r="F3" s="213" t="s">
        <v>20</v>
      </c>
      <c r="G3" s="214" t="s">
        <v>42</v>
      </c>
      <c r="H3" s="217" t="s">
        <v>21</v>
      </c>
      <c r="I3" s="264">
        <v>44756</v>
      </c>
      <c r="J3" s="218">
        <v>0</v>
      </c>
      <c r="K3" s="219">
        <v>43677</v>
      </c>
      <c r="L3" s="220">
        <f>13500000*30%</f>
        <v>4050000</v>
      </c>
      <c r="M3" s="214" t="s">
        <v>525</v>
      </c>
      <c r="N3" s="221">
        <v>0.2</v>
      </c>
      <c r="O3" s="222">
        <f>L3-(L3*N3*J3)</f>
        <v>4050000</v>
      </c>
      <c r="P3" s="222">
        <f t="shared" ref="P3:P63" si="0">O3*80%</f>
        <v>3240000</v>
      </c>
      <c r="Q3" s="222">
        <f t="shared" ref="Q3:Q61" si="1">N3*P3</f>
        <v>648000</v>
      </c>
      <c r="R3" s="222">
        <f>Q3/12</f>
        <v>54000</v>
      </c>
      <c r="S3" s="222">
        <f>R3/26</f>
        <v>2076.9230769230771</v>
      </c>
      <c r="T3" s="223"/>
    </row>
    <row r="4" spans="1:20" x14ac:dyDescent="0.35">
      <c r="A4" s="211" t="s">
        <v>10</v>
      </c>
      <c r="B4" s="212">
        <v>525</v>
      </c>
      <c r="C4" s="213" t="s">
        <v>27</v>
      </c>
      <c r="D4" s="214" t="s">
        <v>12</v>
      </c>
      <c r="E4" s="215" t="s">
        <v>28</v>
      </c>
      <c r="F4" s="213" t="s">
        <v>29</v>
      </c>
      <c r="G4" s="214" t="s">
        <v>42</v>
      </c>
      <c r="H4" s="217" t="s">
        <v>30</v>
      </c>
      <c r="I4" s="264">
        <v>44756</v>
      </c>
      <c r="J4" s="218">
        <v>0</v>
      </c>
      <c r="K4" s="219">
        <v>43680</v>
      </c>
      <c r="L4" s="220">
        <f>12500000</f>
        <v>12500000</v>
      </c>
      <c r="M4" s="214" t="s">
        <v>525</v>
      </c>
      <c r="N4" s="221">
        <v>0.2</v>
      </c>
      <c r="O4" s="222">
        <f>L4-(L4*N4*J4)</f>
        <v>12500000</v>
      </c>
      <c r="P4" s="222">
        <f>O4*80%</f>
        <v>10000000</v>
      </c>
      <c r="Q4" s="222">
        <f>N4*P4</f>
        <v>2000000</v>
      </c>
      <c r="R4" s="222">
        <f t="shared" ref="R4:R41" si="2">Q4/12</f>
        <v>166666.66666666666</v>
      </c>
      <c r="S4" s="222">
        <f t="shared" ref="S4:S64" si="3">R4/26</f>
        <v>6410.2564102564102</v>
      </c>
      <c r="T4" s="223"/>
    </row>
    <row r="5" spans="1:20" ht="20.25" customHeight="1" x14ac:dyDescent="0.35">
      <c r="A5" s="211" t="s">
        <v>10</v>
      </c>
      <c r="B5" s="212">
        <v>525</v>
      </c>
      <c r="C5" s="213" t="s">
        <v>31</v>
      </c>
      <c r="D5" s="214" t="s">
        <v>12</v>
      </c>
      <c r="E5" s="215" t="s">
        <v>32</v>
      </c>
      <c r="F5" s="213" t="s">
        <v>33</v>
      </c>
      <c r="G5" s="214" t="s">
        <v>42</v>
      </c>
      <c r="H5" s="219" t="s">
        <v>35</v>
      </c>
      <c r="I5" s="265">
        <v>43749</v>
      </c>
      <c r="J5" s="225">
        <v>2</v>
      </c>
      <c r="K5" s="219">
        <v>43681</v>
      </c>
      <c r="L5" s="220">
        <f>12792845+667216</f>
        <v>13460061</v>
      </c>
      <c r="M5" s="214" t="s">
        <v>525</v>
      </c>
      <c r="N5" s="221">
        <v>0.2</v>
      </c>
      <c r="O5" s="222">
        <f>L5-(L5*N5*J5)</f>
        <v>8076036.5999999996</v>
      </c>
      <c r="P5" s="222">
        <f t="shared" si="0"/>
        <v>6460829.2800000003</v>
      </c>
      <c r="Q5" s="222">
        <f t="shared" si="1"/>
        <v>1292165.8560000001</v>
      </c>
      <c r="R5" s="222">
        <f t="shared" si="2"/>
        <v>107680.48800000001</v>
      </c>
      <c r="S5" s="222">
        <f t="shared" si="3"/>
        <v>4141.557230769231</v>
      </c>
      <c r="T5" s="223"/>
    </row>
    <row r="6" spans="1:20" ht="21.75" customHeight="1" x14ac:dyDescent="0.35">
      <c r="A6" s="211" t="s">
        <v>10</v>
      </c>
      <c r="B6" s="212">
        <v>525</v>
      </c>
      <c r="C6" s="213" t="s">
        <v>36</v>
      </c>
      <c r="D6" s="214" t="s">
        <v>12</v>
      </c>
      <c r="E6" s="215" t="s">
        <v>32</v>
      </c>
      <c r="F6" s="213" t="s">
        <v>37</v>
      </c>
      <c r="G6" s="214" t="s">
        <v>34</v>
      </c>
      <c r="H6" s="219" t="s">
        <v>367</v>
      </c>
      <c r="I6" s="265">
        <v>43749</v>
      </c>
      <c r="J6" s="225">
        <v>2</v>
      </c>
      <c r="K6" s="219">
        <v>43682</v>
      </c>
      <c r="L6" s="220">
        <f>12792845+667216</f>
        <v>13460061</v>
      </c>
      <c r="M6" s="214" t="s">
        <v>525</v>
      </c>
      <c r="N6" s="221">
        <v>0.2</v>
      </c>
      <c r="O6" s="222">
        <f>L6-(L6*N6*J6)</f>
        <v>8076036.5999999996</v>
      </c>
      <c r="P6" s="222">
        <f t="shared" si="0"/>
        <v>6460829.2800000003</v>
      </c>
      <c r="Q6" s="222">
        <f t="shared" si="1"/>
        <v>1292165.8560000001</v>
      </c>
      <c r="R6" s="222">
        <f t="shared" si="2"/>
        <v>107680.48800000001</v>
      </c>
      <c r="S6" s="222">
        <f t="shared" si="3"/>
        <v>4141.557230769231</v>
      </c>
      <c r="T6" s="223"/>
    </row>
    <row r="7" spans="1:20" x14ac:dyDescent="0.35">
      <c r="A7" s="211" t="s">
        <v>10</v>
      </c>
      <c r="B7" s="212">
        <v>540</v>
      </c>
      <c r="C7" s="213" t="s">
        <v>38</v>
      </c>
      <c r="D7" s="214" t="s">
        <v>39</v>
      </c>
      <c r="E7" s="215" t="s">
        <v>40</v>
      </c>
      <c r="F7" s="213" t="s">
        <v>41</v>
      </c>
      <c r="G7" s="214" t="s">
        <v>34</v>
      </c>
      <c r="H7" s="219" t="s">
        <v>35</v>
      </c>
      <c r="I7" s="266">
        <v>43683</v>
      </c>
      <c r="J7" s="227">
        <v>2</v>
      </c>
      <c r="K7" s="219">
        <v>43683</v>
      </c>
      <c r="L7" s="220">
        <v>7303459</v>
      </c>
      <c r="M7" s="214" t="s">
        <v>525</v>
      </c>
      <c r="N7" s="221">
        <v>0.2</v>
      </c>
      <c r="O7" s="222">
        <f>L7-(L7*N7*J7)</f>
        <v>4382075.4000000004</v>
      </c>
      <c r="P7" s="222">
        <f t="shared" si="0"/>
        <v>3505660.3200000003</v>
      </c>
      <c r="Q7" s="222">
        <f t="shared" si="1"/>
        <v>701132.06400000013</v>
      </c>
      <c r="R7" s="222">
        <f t="shared" si="2"/>
        <v>58427.672000000013</v>
      </c>
      <c r="S7" s="222">
        <f t="shared" si="3"/>
        <v>2247.2181538461546</v>
      </c>
      <c r="T7" s="223"/>
    </row>
    <row r="8" spans="1:20" x14ac:dyDescent="0.35">
      <c r="A8" s="211" t="s">
        <v>10</v>
      </c>
      <c r="B8" s="212">
        <v>540</v>
      </c>
      <c r="C8" s="213" t="s">
        <v>43</v>
      </c>
      <c r="D8" s="214" t="s">
        <v>44</v>
      </c>
      <c r="E8" s="215" t="s">
        <v>45</v>
      </c>
      <c r="F8" s="214" t="s">
        <v>46</v>
      </c>
      <c r="G8" s="214" t="s">
        <v>34</v>
      </c>
      <c r="H8" s="219" t="s">
        <v>30</v>
      </c>
      <c r="I8" s="265">
        <v>43382</v>
      </c>
      <c r="J8" s="225">
        <v>3</v>
      </c>
      <c r="K8" s="219">
        <v>43614</v>
      </c>
      <c r="L8" s="220">
        <v>7303459.5</v>
      </c>
      <c r="M8" s="214" t="s">
        <v>525</v>
      </c>
      <c r="N8" s="221">
        <v>0.2</v>
      </c>
      <c r="O8" s="222">
        <f>L8-(L8*N8*J8)</f>
        <v>2921383.8</v>
      </c>
      <c r="P8" s="222">
        <f t="shared" si="0"/>
        <v>2337107.04</v>
      </c>
      <c r="Q8" s="222">
        <f t="shared" si="1"/>
        <v>467421.40800000005</v>
      </c>
      <c r="R8" s="222">
        <f t="shared" si="2"/>
        <v>38951.784000000007</v>
      </c>
      <c r="S8" s="222">
        <f t="shared" si="3"/>
        <v>1498.1455384615388</v>
      </c>
      <c r="T8" s="223"/>
    </row>
    <row r="9" spans="1:20" x14ac:dyDescent="0.35">
      <c r="A9" s="211" t="s">
        <v>10</v>
      </c>
      <c r="B9" s="212">
        <v>540</v>
      </c>
      <c r="C9" s="213" t="s">
        <v>47</v>
      </c>
      <c r="D9" s="214" t="s">
        <v>44</v>
      </c>
      <c r="E9" s="215" t="s">
        <v>40</v>
      </c>
      <c r="F9" s="214" t="s">
        <v>48</v>
      </c>
      <c r="G9" s="214" t="s">
        <v>34</v>
      </c>
      <c r="H9" s="219" t="s">
        <v>30</v>
      </c>
      <c r="I9" s="265">
        <v>43382</v>
      </c>
      <c r="J9" s="225">
        <v>3</v>
      </c>
      <c r="K9" s="219">
        <v>43614</v>
      </c>
      <c r="L9" s="220">
        <v>7303459.5</v>
      </c>
      <c r="M9" s="214" t="s">
        <v>525</v>
      </c>
      <c r="N9" s="221">
        <v>0.2</v>
      </c>
      <c r="O9" s="222">
        <f>L9-(L9*N9*J9)</f>
        <v>2921383.8</v>
      </c>
      <c r="P9" s="222">
        <f t="shared" si="0"/>
        <v>2337107.04</v>
      </c>
      <c r="Q9" s="222">
        <f t="shared" si="1"/>
        <v>467421.40800000005</v>
      </c>
      <c r="R9" s="222">
        <f t="shared" si="2"/>
        <v>38951.784000000007</v>
      </c>
      <c r="S9" s="222">
        <f t="shared" si="3"/>
        <v>1498.1455384615388</v>
      </c>
      <c r="T9" s="223"/>
    </row>
    <row r="10" spans="1:20" x14ac:dyDescent="0.35">
      <c r="A10" s="211" t="s">
        <v>10</v>
      </c>
      <c r="B10" s="212">
        <v>540</v>
      </c>
      <c r="C10" s="213" t="s">
        <v>49</v>
      </c>
      <c r="D10" s="214" t="s">
        <v>39</v>
      </c>
      <c r="E10" s="215" t="s">
        <v>50</v>
      </c>
      <c r="F10" s="213" t="s">
        <v>441</v>
      </c>
      <c r="G10" s="214" t="s">
        <v>34</v>
      </c>
      <c r="H10" s="217" t="s">
        <v>21</v>
      </c>
      <c r="I10" s="264">
        <v>44756</v>
      </c>
      <c r="J10" s="218">
        <v>0</v>
      </c>
      <c r="K10" s="219">
        <v>43614</v>
      </c>
      <c r="L10" s="220">
        <f>13000000</f>
        <v>13000000</v>
      </c>
      <c r="M10" s="214" t="s">
        <v>525</v>
      </c>
      <c r="N10" s="221">
        <v>0.2</v>
      </c>
      <c r="O10" s="222">
        <f>L10-(L10*N10*J10)</f>
        <v>13000000</v>
      </c>
      <c r="P10" s="222">
        <f t="shared" si="0"/>
        <v>10400000</v>
      </c>
      <c r="Q10" s="222">
        <f t="shared" si="1"/>
        <v>2080000</v>
      </c>
      <c r="R10" s="222">
        <f t="shared" si="2"/>
        <v>173333.33333333334</v>
      </c>
      <c r="S10" s="222">
        <f t="shared" si="3"/>
        <v>6666.666666666667</v>
      </c>
      <c r="T10" s="223"/>
    </row>
    <row r="11" spans="1:20" x14ac:dyDescent="0.35">
      <c r="A11" s="211" t="s">
        <v>10</v>
      </c>
      <c r="B11" s="212">
        <v>540</v>
      </c>
      <c r="C11" s="213" t="s">
        <v>51</v>
      </c>
      <c r="D11" s="214" t="s">
        <v>39</v>
      </c>
      <c r="E11" s="215" t="s">
        <v>52</v>
      </c>
      <c r="F11" s="213" t="s">
        <v>53</v>
      </c>
      <c r="G11" s="214" t="s">
        <v>34</v>
      </c>
      <c r="H11" s="219" t="s">
        <v>21</v>
      </c>
      <c r="I11" s="264">
        <v>44756</v>
      </c>
      <c r="J11" s="218">
        <v>0</v>
      </c>
      <c r="K11" s="219">
        <v>43614</v>
      </c>
      <c r="L11" s="220">
        <v>11500000</v>
      </c>
      <c r="M11" s="214" t="s">
        <v>525</v>
      </c>
      <c r="N11" s="221">
        <v>0.2</v>
      </c>
      <c r="O11" s="222">
        <f>L11-(L11*N11*J11)</f>
        <v>11500000</v>
      </c>
      <c r="P11" s="222">
        <f t="shared" si="0"/>
        <v>9200000</v>
      </c>
      <c r="Q11" s="222">
        <f t="shared" si="1"/>
        <v>1840000</v>
      </c>
      <c r="R11" s="222">
        <f t="shared" si="2"/>
        <v>153333.33333333334</v>
      </c>
      <c r="S11" s="222">
        <f t="shared" si="3"/>
        <v>5897.4358974358975</v>
      </c>
      <c r="T11" s="223"/>
    </row>
    <row r="12" spans="1:20" x14ac:dyDescent="0.35">
      <c r="A12" s="211" t="s">
        <v>10</v>
      </c>
      <c r="B12" s="212">
        <v>540</v>
      </c>
      <c r="C12" s="213" t="s">
        <v>56</v>
      </c>
      <c r="D12" s="214" t="s">
        <v>39</v>
      </c>
      <c r="E12" s="215" t="s">
        <v>57</v>
      </c>
      <c r="F12" s="213">
        <v>43500195</v>
      </c>
      <c r="G12" s="214" t="s">
        <v>34</v>
      </c>
      <c r="H12" s="219" t="s">
        <v>21</v>
      </c>
      <c r="I12" s="264">
        <v>44756</v>
      </c>
      <c r="J12" s="218">
        <v>0</v>
      </c>
      <c r="K12" s="219">
        <v>43614</v>
      </c>
      <c r="L12" s="228">
        <v>9500000</v>
      </c>
      <c r="M12" s="214" t="s">
        <v>525</v>
      </c>
      <c r="N12" s="221">
        <v>0.2</v>
      </c>
      <c r="O12" s="222">
        <f>L12-(L12*N12*J12)</f>
        <v>9500000</v>
      </c>
      <c r="P12" s="222">
        <f t="shared" si="0"/>
        <v>7600000</v>
      </c>
      <c r="Q12" s="222">
        <f t="shared" si="1"/>
        <v>1520000</v>
      </c>
      <c r="R12" s="222">
        <f t="shared" si="2"/>
        <v>126666.66666666667</v>
      </c>
      <c r="S12" s="222">
        <f t="shared" si="3"/>
        <v>4871.7948717948721</v>
      </c>
      <c r="T12" s="223"/>
    </row>
    <row r="13" spans="1:20" x14ac:dyDescent="0.35">
      <c r="A13" s="211" t="s">
        <v>10</v>
      </c>
      <c r="B13" s="212">
        <v>532</v>
      </c>
      <c r="C13" s="213" t="s">
        <v>62</v>
      </c>
      <c r="D13" s="214" t="s">
        <v>513</v>
      </c>
      <c r="E13" s="215" t="s">
        <v>63</v>
      </c>
      <c r="F13" s="214" t="s">
        <v>64</v>
      </c>
      <c r="G13" s="214" t="s">
        <v>42</v>
      </c>
      <c r="H13" s="219" t="s">
        <v>21</v>
      </c>
      <c r="I13" s="264">
        <v>44756</v>
      </c>
      <c r="J13" s="218">
        <v>0</v>
      </c>
      <c r="K13" s="219">
        <v>43614</v>
      </c>
      <c r="L13" s="228">
        <v>8545000</v>
      </c>
      <c r="M13" s="214" t="s">
        <v>525</v>
      </c>
      <c r="N13" s="221">
        <v>0.2</v>
      </c>
      <c r="O13" s="222">
        <f>L13-(L13*N13*J13)</f>
        <v>8545000</v>
      </c>
      <c r="P13" s="222">
        <f t="shared" si="0"/>
        <v>6836000</v>
      </c>
      <c r="Q13" s="222">
        <f t="shared" si="1"/>
        <v>1367200</v>
      </c>
      <c r="R13" s="222">
        <f t="shared" si="2"/>
        <v>113933.33333333333</v>
      </c>
      <c r="S13" s="222">
        <f t="shared" si="3"/>
        <v>4382.0512820512822</v>
      </c>
      <c r="T13" s="223"/>
    </row>
    <row r="14" spans="1:20" x14ac:dyDescent="0.35">
      <c r="A14" s="211" t="s">
        <v>10</v>
      </c>
      <c r="B14" s="212">
        <v>532</v>
      </c>
      <c r="C14" s="213" t="s">
        <v>65</v>
      </c>
      <c r="D14" s="214" t="s">
        <v>59</v>
      </c>
      <c r="E14" s="215" t="s">
        <v>66</v>
      </c>
      <c r="F14" s="214" t="s">
        <v>67</v>
      </c>
      <c r="G14" s="214" t="s">
        <v>68</v>
      </c>
      <c r="H14" s="219" t="s">
        <v>35</v>
      </c>
      <c r="I14" s="264">
        <v>44756</v>
      </c>
      <c r="J14" s="218">
        <v>0</v>
      </c>
      <c r="K14" s="219">
        <v>43614</v>
      </c>
      <c r="L14" s="228">
        <v>6700000</v>
      </c>
      <c r="M14" s="214" t="s">
        <v>525</v>
      </c>
      <c r="N14" s="221">
        <v>0.2</v>
      </c>
      <c r="O14" s="222">
        <f>L14-(L14*N14*J14)</f>
        <v>6700000</v>
      </c>
      <c r="P14" s="222">
        <f t="shared" si="0"/>
        <v>5360000</v>
      </c>
      <c r="Q14" s="222">
        <f t="shared" si="1"/>
        <v>1072000</v>
      </c>
      <c r="R14" s="222">
        <f t="shared" si="2"/>
        <v>89333.333333333328</v>
      </c>
      <c r="S14" s="222">
        <f t="shared" si="3"/>
        <v>3435.8974358974356</v>
      </c>
      <c r="T14" s="223"/>
    </row>
    <row r="15" spans="1:20" x14ac:dyDescent="0.35">
      <c r="A15" s="211" t="s">
        <v>10</v>
      </c>
      <c r="B15" s="212">
        <v>532</v>
      </c>
      <c r="C15" s="213" t="s">
        <v>69</v>
      </c>
      <c r="D15" s="214" t="s">
        <v>59</v>
      </c>
      <c r="E15" s="215" t="s">
        <v>70</v>
      </c>
      <c r="F15" s="214" t="s">
        <v>71</v>
      </c>
      <c r="G15" s="214" t="s">
        <v>34</v>
      </c>
      <c r="H15" s="219" t="s">
        <v>30</v>
      </c>
      <c r="I15" s="264">
        <v>44756</v>
      </c>
      <c r="J15" s="218">
        <v>0</v>
      </c>
      <c r="K15" s="219">
        <v>43614</v>
      </c>
      <c r="L15" s="228">
        <v>5800000</v>
      </c>
      <c r="M15" s="214" t="s">
        <v>525</v>
      </c>
      <c r="N15" s="221">
        <v>0.2</v>
      </c>
      <c r="O15" s="222">
        <f>L15-(L15*N15*J15)</f>
        <v>5800000</v>
      </c>
      <c r="P15" s="222">
        <f t="shared" si="0"/>
        <v>4640000</v>
      </c>
      <c r="Q15" s="222">
        <f t="shared" si="1"/>
        <v>928000</v>
      </c>
      <c r="R15" s="222">
        <f t="shared" si="2"/>
        <v>77333.333333333328</v>
      </c>
      <c r="S15" s="222">
        <f t="shared" si="3"/>
        <v>2974.3589743589741</v>
      </c>
      <c r="T15" s="223"/>
    </row>
    <row r="16" spans="1:20" x14ac:dyDescent="0.35">
      <c r="A16" s="211" t="s">
        <v>10</v>
      </c>
      <c r="B16" s="212">
        <v>532</v>
      </c>
      <c r="C16" s="213" t="s">
        <v>81</v>
      </c>
      <c r="D16" s="214" t="s">
        <v>59</v>
      </c>
      <c r="E16" s="214" t="s">
        <v>82</v>
      </c>
      <c r="F16" s="213" t="s">
        <v>83</v>
      </c>
      <c r="G16" s="214" t="s">
        <v>34</v>
      </c>
      <c r="H16" s="219" t="s">
        <v>21</v>
      </c>
      <c r="I16" s="264">
        <v>44756</v>
      </c>
      <c r="J16" s="218">
        <v>0</v>
      </c>
      <c r="K16" s="219">
        <v>43614</v>
      </c>
      <c r="L16" s="228">
        <v>5000000</v>
      </c>
      <c r="M16" s="214" t="s">
        <v>525</v>
      </c>
      <c r="N16" s="221">
        <v>0.2</v>
      </c>
      <c r="O16" s="222">
        <f>L16-(L16*N16*J16)</f>
        <v>5000000</v>
      </c>
      <c r="P16" s="222">
        <f t="shared" si="0"/>
        <v>4000000</v>
      </c>
      <c r="Q16" s="222">
        <f t="shared" si="1"/>
        <v>800000</v>
      </c>
      <c r="R16" s="222">
        <f t="shared" si="2"/>
        <v>66666.666666666672</v>
      </c>
      <c r="S16" s="222">
        <f t="shared" si="3"/>
        <v>2564.1025641025644</v>
      </c>
      <c r="T16" s="223"/>
    </row>
    <row r="17" spans="1:20" x14ac:dyDescent="0.35">
      <c r="A17" s="211" t="s">
        <v>10</v>
      </c>
      <c r="B17" s="212">
        <v>536</v>
      </c>
      <c r="C17" s="213" t="s">
        <v>84</v>
      </c>
      <c r="D17" s="214" t="s">
        <v>85</v>
      </c>
      <c r="E17" s="215" t="s">
        <v>86</v>
      </c>
      <c r="F17" s="214" t="s">
        <v>87</v>
      </c>
      <c r="G17" s="214" t="s">
        <v>34</v>
      </c>
      <c r="H17" s="219" t="s">
        <v>35</v>
      </c>
      <c r="I17" s="264">
        <v>44756</v>
      </c>
      <c r="J17" s="218">
        <v>0</v>
      </c>
      <c r="K17" s="219">
        <v>43614</v>
      </c>
      <c r="L17" s="228">
        <v>6100000</v>
      </c>
      <c r="M17" s="214" t="s">
        <v>525</v>
      </c>
      <c r="N17" s="221">
        <v>0.2</v>
      </c>
      <c r="O17" s="222">
        <f>L17-(L17*N17*J17)</f>
        <v>6100000</v>
      </c>
      <c r="P17" s="222">
        <f t="shared" si="0"/>
        <v>4880000</v>
      </c>
      <c r="Q17" s="222">
        <f t="shared" si="1"/>
        <v>976000</v>
      </c>
      <c r="R17" s="222">
        <f t="shared" si="2"/>
        <v>81333.333333333328</v>
      </c>
      <c r="S17" s="222">
        <f t="shared" si="3"/>
        <v>3128.2051282051279</v>
      </c>
      <c r="T17" s="223"/>
    </row>
    <row r="18" spans="1:20" x14ac:dyDescent="0.35">
      <c r="A18" s="211" t="s">
        <v>10</v>
      </c>
      <c r="B18" s="212">
        <v>506</v>
      </c>
      <c r="C18" s="213" t="s">
        <v>92</v>
      </c>
      <c r="D18" s="214" t="s">
        <v>93</v>
      </c>
      <c r="E18" s="215" t="s">
        <v>94</v>
      </c>
      <c r="F18" s="214" t="s">
        <v>95</v>
      </c>
      <c r="G18" s="214" t="s">
        <v>34</v>
      </c>
      <c r="H18" s="219" t="s">
        <v>21</v>
      </c>
      <c r="I18" s="264">
        <v>44756</v>
      </c>
      <c r="J18" s="218">
        <v>0</v>
      </c>
      <c r="K18" s="219">
        <v>43614</v>
      </c>
      <c r="L18" s="228">
        <v>14000000</v>
      </c>
      <c r="M18" s="214" t="s">
        <v>525</v>
      </c>
      <c r="N18" s="221">
        <v>0.2</v>
      </c>
      <c r="O18" s="222">
        <f>L18-(L18*N18*J18)</f>
        <v>14000000</v>
      </c>
      <c r="P18" s="222">
        <f t="shared" si="0"/>
        <v>11200000</v>
      </c>
      <c r="Q18" s="222">
        <f t="shared" si="1"/>
        <v>2240000</v>
      </c>
      <c r="R18" s="222">
        <f t="shared" si="2"/>
        <v>186666.66666666666</v>
      </c>
      <c r="S18" s="222">
        <f t="shared" si="3"/>
        <v>7179.4871794871788</v>
      </c>
      <c r="T18" s="223"/>
    </row>
    <row r="19" spans="1:20" x14ac:dyDescent="0.35">
      <c r="A19" s="211" t="s">
        <v>10</v>
      </c>
      <c r="B19" s="212">
        <v>506</v>
      </c>
      <c r="C19" s="213" t="s">
        <v>96</v>
      </c>
      <c r="D19" s="214" t="s">
        <v>93</v>
      </c>
      <c r="E19" s="215" t="s">
        <v>445</v>
      </c>
      <c r="F19" s="213" t="s">
        <v>444</v>
      </c>
      <c r="G19" s="214" t="s">
        <v>34</v>
      </c>
      <c r="H19" s="219" t="s">
        <v>21</v>
      </c>
      <c r="I19" s="264">
        <v>44756</v>
      </c>
      <c r="J19" s="218">
        <v>0</v>
      </c>
      <c r="K19" s="219">
        <v>43614</v>
      </c>
      <c r="L19" s="228">
        <v>12500000</v>
      </c>
      <c r="M19" s="214" t="s">
        <v>525</v>
      </c>
      <c r="N19" s="221">
        <v>0.2</v>
      </c>
      <c r="O19" s="222">
        <f>L19-(L19*N19*J19)</f>
        <v>12500000</v>
      </c>
      <c r="P19" s="222">
        <f t="shared" si="0"/>
        <v>10000000</v>
      </c>
      <c r="Q19" s="222">
        <f t="shared" si="1"/>
        <v>2000000</v>
      </c>
      <c r="R19" s="222">
        <f t="shared" si="2"/>
        <v>166666.66666666666</v>
      </c>
      <c r="S19" s="222">
        <f t="shared" si="3"/>
        <v>6410.2564102564102</v>
      </c>
      <c r="T19" s="223"/>
    </row>
    <row r="20" spans="1:20" x14ac:dyDescent="0.35">
      <c r="A20" s="211" t="s">
        <v>10</v>
      </c>
      <c r="B20" s="212">
        <v>506</v>
      </c>
      <c r="C20" s="213" t="s">
        <v>97</v>
      </c>
      <c r="D20" s="214" t="s">
        <v>98</v>
      </c>
      <c r="E20" s="215" t="s">
        <v>99</v>
      </c>
      <c r="F20" s="226" t="s">
        <v>100</v>
      </c>
      <c r="G20" s="214" t="s">
        <v>34</v>
      </c>
      <c r="H20" s="219" t="s">
        <v>30</v>
      </c>
      <c r="I20" s="265">
        <v>43348</v>
      </c>
      <c r="J20" s="218">
        <v>3</v>
      </c>
      <c r="K20" s="219">
        <v>43614</v>
      </c>
      <c r="L20" s="220">
        <v>12361250</v>
      </c>
      <c r="M20" s="214" t="s">
        <v>525</v>
      </c>
      <c r="N20" s="221">
        <v>0.2</v>
      </c>
      <c r="O20" s="222">
        <f>L20-(L20*N20*J20)</f>
        <v>4944500</v>
      </c>
      <c r="P20" s="222">
        <f t="shared" si="0"/>
        <v>3955600</v>
      </c>
      <c r="Q20" s="222">
        <f t="shared" si="1"/>
        <v>791120</v>
      </c>
      <c r="R20" s="222">
        <f t="shared" si="2"/>
        <v>65926.666666666672</v>
      </c>
      <c r="S20" s="222">
        <f t="shared" si="3"/>
        <v>2535.6410256410259</v>
      </c>
      <c r="T20" s="223"/>
    </row>
    <row r="21" spans="1:20" x14ac:dyDescent="0.35">
      <c r="A21" s="211" t="s">
        <v>10</v>
      </c>
      <c r="B21" s="212">
        <v>506</v>
      </c>
      <c r="C21" s="214" t="s">
        <v>101</v>
      </c>
      <c r="D21" s="214" t="s">
        <v>102</v>
      </c>
      <c r="E21" s="215" t="s">
        <v>103</v>
      </c>
      <c r="F21" s="214" t="s">
        <v>104</v>
      </c>
      <c r="G21" s="214" t="s">
        <v>34</v>
      </c>
      <c r="H21" s="219" t="s">
        <v>496</v>
      </c>
      <c r="I21" s="265">
        <v>43348</v>
      </c>
      <c r="J21" s="225">
        <v>3</v>
      </c>
      <c r="K21" s="219">
        <v>43614</v>
      </c>
      <c r="L21" s="220">
        <v>12361250</v>
      </c>
      <c r="M21" s="214" t="s">
        <v>525</v>
      </c>
      <c r="N21" s="221">
        <v>0.2</v>
      </c>
      <c r="O21" s="222">
        <f>L21-(L21*N21*J21)</f>
        <v>4944500</v>
      </c>
      <c r="P21" s="222">
        <f t="shared" si="0"/>
        <v>3955600</v>
      </c>
      <c r="Q21" s="222">
        <f t="shared" si="1"/>
        <v>791120</v>
      </c>
      <c r="R21" s="222">
        <f t="shared" si="2"/>
        <v>65926.666666666672</v>
      </c>
      <c r="S21" s="222">
        <f t="shared" si="3"/>
        <v>2535.6410256410259</v>
      </c>
      <c r="T21" s="223"/>
    </row>
    <row r="22" spans="1:20" x14ac:dyDescent="0.35">
      <c r="A22" s="211" t="s">
        <v>10</v>
      </c>
      <c r="B22" s="212">
        <v>506</v>
      </c>
      <c r="C22" s="214" t="s">
        <v>105</v>
      </c>
      <c r="D22" s="229" t="s">
        <v>93</v>
      </c>
      <c r="E22" s="214" t="s">
        <v>106</v>
      </c>
      <c r="F22" s="213" t="s">
        <v>107</v>
      </c>
      <c r="G22" s="214" t="s">
        <v>34</v>
      </c>
      <c r="H22" s="219" t="s">
        <v>30</v>
      </c>
      <c r="I22" s="265">
        <v>43413</v>
      </c>
      <c r="J22" s="225">
        <v>3</v>
      </c>
      <c r="K22" s="219">
        <v>43614</v>
      </c>
      <c r="L22" s="220">
        <v>26462523</v>
      </c>
      <c r="M22" s="214" t="s">
        <v>525</v>
      </c>
      <c r="N22" s="221">
        <v>0.2</v>
      </c>
      <c r="O22" s="222">
        <f>L22-(L22*N22*J22)</f>
        <v>10585009.199999999</v>
      </c>
      <c r="P22" s="222">
        <f t="shared" si="0"/>
        <v>8468007.3599999994</v>
      </c>
      <c r="Q22" s="222">
        <f t="shared" si="1"/>
        <v>1693601.4720000001</v>
      </c>
      <c r="R22" s="222">
        <f t="shared" si="2"/>
        <v>141133.45600000001</v>
      </c>
      <c r="S22" s="222">
        <f t="shared" si="3"/>
        <v>5428.2098461538462</v>
      </c>
      <c r="T22" s="223"/>
    </row>
    <row r="23" spans="1:20" x14ac:dyDescent="0.35">
      <c r="A23" s="211" t="s">
        <v>10</v>
      </c>
      <c r="B23" s="212">
        <v>506</v>
      </c>
      <c r="C23" s="213" t="s">
        <v>108</v>
      </c>
      <c r="D23" s="229" t="s">
        <v>93</v>
      </c>
      <c r="E23" s="213" t="s">
        <v>109</v>
      </c>
      <c r="F23" s="213" t="s">
        <v>110</v>
      </c>
      <c r="G23" s="214" t="s">
        <v>34</v>
      </c>
      <c r="H23" s="219" t="s">
        <v>496</v>
      </c>
      <c r="I23" s="265">
        <v>43413</v>
      </c>
      <c r="J23" s="230">
        <v>3</v>
      </c>
      <c r="K23" s="219">
        <v>43614</v>
      </c>
      <c r="L23" s="201">
        <v>18223140</v>
      </c>
      <c r="M23" s="214" t="s">
        <v>525</v>
      </c>
      <c r="N23" s="221">
        <v>0.2</v>
      </c>
      <c r="O23" s="222">
        <f>L23-(L23*N23*J23)</f>
        <v>7289256</v>
      </c>
      <c r="P23" s="222">
        <f t="shared" si="0"/>
        <v>5831404.8000000007</v>
      </c>
      <c r="Q23" s="222">
        <f t="shared" si="1"/>
        <v>1166280.9600000002</v>
      </c>
      <c r="R23" s="222">
        <f t="shared" si="2"/>
        <v>97190.080000000016</v>
      </c>
      <c r="S23" s="222">
        <f t="shared" si="3"/>
        <v>3738.0800000000008</v>
      </c>
      <c r="T23" s="223"/>
    </row>
    <row r="24" spans="1:20" x14ac:dyDescent="0.35">
      <c r="A24" s="211" t="s">
        <v>10</v>
      </c>
      <c r="B24" s="212">
        <v>1273</v>
      </c>
      <c r="C24" s="213" t="s">
        <v>121</v>
      </c>
      <c r="D24" s="214" t="s">
        <v>122</v>
      </c>
      <c r="E24" s="215" t="s">
        <v>446</v>
      </c>
      <c r="F24" s="213"/>
      <c r="G24" s="214" t="s">
        <v>42</v>
      </c>
      <c r="H24" s="219" t="s">
        <v>21</v>
      </c>
      <c r="I24" s="264">
        <v>44756</v>
      </c>
      <c r="J24" s="230">
        <v>0</v>
      </c>
      <c r="K24" s="219">
        <v>43614</v>
      </c>
      <c r="L24" s="228">
        <v>7500000</v>
      </c>
      <c r="M24" s="214" t="s">
        <v>525</v>
      </c>
      <c r="N24" s="221">
        <v>0.2</v>
      </c>
      <c r="O24" s="222">
        <f>L24-(L24*N24*J24)</f>
        <v>7500000</v>
      </c>
      <c r="P24" s="222">
        <f t="shared" si="0"/>
        <v>6000000</v>
      </c>
      <c r="Q24" s="222">
        <f t="shared" si="1"/>
        <v>1200000</v>
      </c>
      <c r="R24" s="222">
        <f t="shared" si="2"/>
        <v>100000</v>
      </c>
      <c r="S24" s="222">
        <f t="shared" si="3"/>
        <v>3846.1538461538462</v>
      </c>
      <c r="T24" s="223"/>
    </row>
    <row r="25" spans="1:20" x14ac:dyDescent="0.35">
      <c r="A25" s="211" t="s">
        <v>10</v>
      </c>
      <c r="B25" s="212">
        <v>1273</v>
      </c>
      <c r="C25" s="213" t="s">
        <v>123</v>
      </c>
      <c r="D25" s="214" t="s">
        <v>122</v>
      </c>
      <c r="E25" s="215" t="s">
        <v>124</v>
      </c>
      <c r="F25" s="214" t="s">
        <v>125</v>
      </c>
      <c r="G25" s="214" t="s">
        <v>42</v>
      </c>
      <c r="H25" s="219" t="s">
        <v>30</v>
      </c>
      <c r="I25" s="267" t="s">
        <v>532</v>
      </c>
      <c r="J25" s="230">
        <v>3</v>
      </c>
      <c r="K25" s="219">
        <v>43614</v>
      </c>
      <c r="L25" s="228">
        <f>70713.22*116</f>
        <v>8202733.5200000005</v>
      </c>
      <c r="M25" s="214" t="s">
        <v>525</v>
      </c>
      <c r="N25" s="221">
        <v>0.2</v>
      </c>
      <c r="O25" s="222">
        <f>L25-(L25*N25*J25)</f>
        <v>3281093.4079999998</v>
      </c>
      <c r="P25" s="222">
        <f t="shared" si="0"/>
        <v>2624874.7264</v>
      </c>
      <c r="Q25" s="222">
        <f t="shared" si="1"/>
        <v>524974.94527999999</v>
      </c>
      <c r="R25" s="222">
        <f t="shared" si="2"/>
        <v>43747.912106666663</v>
      </c>
      <c r="S25" s="222">
        <f t="shared" si="3"/>
        <v>1682.612004102564</v>
      </c>
      <c r="T25" s="223"/>
    </row>
    <row r="26" spans="1:20" x14ac:dyDescent="0.35">
      <c r="A26" s="211" t="s">
        <v>10</v>
      </c>
      <c r="B26" s="212">
        <v>1273</v>
      </c>
      <c r="C26" s="213" t="s">
        <v>132</v>
      </c>
      <c r="D26" s="214" t="s">
        <v>127</v>
      </c>
      <c r="E26" s="215" t="s">
        <v>133</v>
      </c>
      <c r="F26" s="214" t="s">
        <v>134</v>
      </c>
      <c r="G26" s="214" t="s">
        <v>34</v>
      </c>
      <c r="H26" s="219" t="s">
        <v>35</v>
      </c>
      <c r="I26" s="265">
        <v>43355</v>
      </c>
      <c r="J26" s="225">
        <v>3</v>
      </c>
      <c r="K26" s="219">
        <v>43614</v>
      </c>
      <c r="L26" s="220">
        <v>6764640</v>
      </c>
      <c r="M26" s="214" t="s">
        <v>525</v>
      </c>
      <c r="N26" s="221">
        <v>0.2</v>
      </c>
      <c r="O26" s="222">
        <f>L26-(L26*N26*J26)</f>
        <v>2705856</v>
      </c>
      <c r="P26" s="222">
        <f t="shared" si="0"/>
        <v>2164684.8000000003</v>
      </c>
      <c r="Q26" s="222">
        <f t="shared" si="1"/>
        <v>432936.96000000008</v>
      </c>
      <c r="R26" s="222">
        <f t="shared" si="2"/>
        <v>36078.080000000009</v>
      </c>
      <c r="S26" s="222">
        <f t="shared" si="3"/>
        <v>1387.6184615384618</v>
      </c>
      <c r="T26" s="223"/>
    </row>
    <row r="27" spans="1:20" x14ac:dyDescent="0.35">
      <c r="A27" s="211" t="s">
        <v>137</v>
      </c>
      <c r="B27" s="212">
        <v>740</v>
      </c>
      <c r="C27" s="213" t="s">
        <v>138</v>
      </c>
      <c r="D27" s="214" t="s">
        <v>139</v>
      </c>
      <c r="E27" s="215" t="s">
        <v>140</v>
      </c>
      <c r="F27" s="213" t="s">
        <v>141</v>
      </c>
      <c r="G27" s="214" t="s">
        <v>42</v>
      </c>
      <c r="H27" s="219" t="s">
        <v>30</v>
      </c>
      <c r="I27" s="268" t="s">
        <v>555</v>
      </c>
      <c r="J27" s="230">
        <v>0</v>
      </c>
      <c r="K27" s="219">
        <v>43614</v>
      </c>
      <c r="L27" s="228">
        <v>3500000</v>
      </c>
      <c r="M27" s="214" t="s">
        <v>525</v>
      </c>
      <c r="N27" s="221">
        <v>0.2</v>
      </c>
      <c r="O27" s="222">
        <f>L27-(L27*N27*J27)</f>
        <v>3500000</v>
      </c>
      <c r="P27" s="222">
        <f t="shared" si="0"/>
        <v>2800000</v>
      </c>
      <c r="Q27" s="222">
        <f t="shared" si="1"/>
        <v>560000</v>
      </c>
      <c r="R27" s="222">
        <f t="shared" si="2"/>
        <v>46666.666666666664</v>
      </c>
      <c r="S27" s="222">
        <f t="shared" si="3"/>
        <v>1794.8717948717947</v>
      </c>
      <c r="T27" s="223"/>
    </row>
    <row r="28" spans="1:20" x14ac:dyDescent="0.35">
      <c r="A28" s="211" t="s">
        <v>10</v>
      </c>
      <c r="B28" s="212">
        <v>1271</v>
      </c>
      <c r="C28" s="213" t="s">
        <v>151</v>
      </c>
      <c r="D28" s="214" t="s">
        <v>148</v>
      </c>
      <c r="E28" s="214" t="s">
        <v>443</v>
      </c>
      <c r="F28" s="213">
        <v>1412</v>
      </c>
      <c r="G28" s="214" t="s">
        <v>68</v>
      </c>
      <c r="H28" s="219" t="s">
        <v>21</v>
      </c>
      <c r="I28" s="264">
        <v>44756</v>
      </c>
      <c r="J28" s="230">
        <v>0</v>
      </c>
      <c r="K28" s="219">
        <v>43614</v>
      </c>
      <c r="L28" s="228">
        <v>6500000</v>
      </c>
      <c r="M28" s="214" t="s">
        <v>525</v>
      </c>
      <c r="N28" s="221">
        <v>0.2</v>
      </c>
      <c r="O28" s="222">
        <f>L28-(L28*N28*J28)</f>
        <v>6500000</v>
      </c>
      <c r="P28" s="222">
        <f t="shared" si="0"/>
        <v>5200000</v>
      </c>
      <c r="Q28" s="222">
        <f t="shared" si="1"/>
        <v>1040000</v>
      </c>
      <c r="R28" s="222">
        <f t="shared" si="2"/>
        <v>86666.666666666672</v>
      </c>
      <c r="S28" s="222">
        <f t="shared" si="3"/>
        <v>3333.3333333333335</v>
      </c>
      <c r="T28" s="223"/>
    </row>
    <row r="29" spans="1:20" ht="19.5" customHeight="1" x14ac:dyDescent="0.35">
      <c r="A29" s="211" t="s">
        <v>10</v>
      </c>
      <c r="B29" s="212">
        <v>1265</v>
      </c>
      <c r="C29" s="213" t="s">
        <v>152</v>
      </c>
      <c r="D29" s="214" t="s">
        <v>153</v>
      </c>
      <c r="E29" s="231" t="s">
        <v>154</v>
      </c>
      <c r="F29" s="232" t="s">
        <v>155</v>
      </c>
      <c r="G29" s="214" t="s">
        <v>42</v>
      </c>
      <c r="H29" s="219" t="s">
        <v>30</v>
      </c>
      <c r="I29" s="264">
        <v>44756</v>
      </c>
      <c r="J29" s="230">
        <v>0</v>
      </c>
      <c r="K29" s="219">
        <v>43614</v>
      </c>
      <c r="L29" s="228">
        <v>3000000</v>
      </c>
      <c r="M29" s="214" t="s">
        <v>525</v>
      </c>
      <c r="N29" s="221">
        <v>0.2</v>
      </c>
      <c r="O29" s="222">
        <f>L29-(L29*N29*J29)</f>
        <v>3000000</v>
      </c>
      <c r="P29" s="222">
        <f t="shared" si="0"/>
        <v>2400000</v>
      </c>
      <c r="Q29" s="222">
        <f t="shared" si="1"/>
        <v>480000</v>
      </c>
      <c r="R29" s="222">
        <f t="shared" si="2"/>
        <v>40000</v>
      </c>
      <c r="S29" s="222">
        <f t="shared" si="3"/>
        <v>1538.4615384615386</v>
      </c>
      <c r="T29" s="223"/>
    </row>
    <row r="30" spans="1:20" x14ac:dyDescent="0.35">
      <c r="A30" s="211" t="s">
        <v>10</v>
      </c>
      <c r="B30" s="212">
        <v>1261</v>
      </c>
      <c r="C30" s="213" t="s">
        <v>156</v>
      </c>
      <c r="D30" s="214" t="s">
        <v>157</v>
      </c>
      <c r="E30" s="215" t="s">
        <v>158</v>
      </c>
      <c r="F30" s="233">
        <v>101590031059</v>
      </c>
      <c r="G30" s="214" t="s">
        <v>68</v>
      </c>
      <c r="H30" s="219" t="s">
        <v>30</v>
      </c>
      <c r="I30" s="269">
        <v>42993</v>
      </c>
      <c r="J30" s="234">
        <v>4</v>
      </c>
      <c r="K30" s="219">
        <v>43615</v>
      </c>
      <c r="L30" s="235">
        <v>17947734.800000001</v>
      </c>
      <c r="M30" s="214" t="s">
        <v>525</v>
      </c>
      <c r="N30" s="221">
        <v>0.2</v>
      </c>
      <c r="O30" s="222">
        <f>L30-(L30*N30*J30)</f>
        <v>3589546.959999999</v>
      </c>
      <c r="P30" s="222">
        <f t="shared" si="0"/>
        <v>2871637.5679999995</v>
      </c>
      <c r="Q30" s="222">
        <f t="shared" si="1"/>
        <v>574327.51359999995</v>
      </c>
      <c r="R30" s="222">
        <f t="shared" si="2"/>
        <v>47860.626133333331</v>
      </c>
      <c r="S30" s="222">
        <f t="shared" si="3"/>
        <v>1840.7933128205127</v>
      </c>
      <c r="T30" s="223"/>
    </row>
    <row r="31" spans="1:20" x14ac:dyDescent="0.35">
      <c r="A31" s="211" t="s">
        <v>10</v>
      </c>
      <c r="B31" s="212">
        <v>1360</v>
      </c>
      <c r="C31" s="214" t="s">
        <v>159</v>
      </c>
      <c r="D31" s="229" t="s">
        <v>160</v>
      </c>
      <c r="E31" s="214" t="s">
        <v>161</v>
      </c>
      <c r="F31" s="213">
        <v>10242</v>
      </c>
      <c r="G31" s="214" t="s">
        <v>34</v>
      </c>
      <c r="H31" s="219" t="s">
        <v>35</v>
      </c>
      <c r="I31" s="265">
        <v>43531</v>
      </c>
      <c r="J31" s="225">
        <v>2</v>
      </c>
      <c r="K31" s="219">
        <v>43616</v>
      </c>
      <c r="L31" s="220">
        <f>7782449.63</f>
        <v>7782449.6299999999</v>
      </c>
      <c r="M31" s="214" t="s">
        <v>525</v>
      </c>
      <c r="N31" s="221">
        <v>0.2</v>
      </c>
      <c r="O31" s="222">
        <f>L31-(L31*N31*J31)</f>
        <v>4669469.7779999999</v>
      </c>
      <c r="P31" s="222">
        <f t="shared" si="0"/>
        <v>3735575.8223999999</v>
      </c>
      <c r="Q31" s="222">
        <f t="shared" si="1"/>
        <v>747115.16448000004</v>
      </c>
      <c r="R31" s="222">
        <f t="shared" si="2"/>
        <v>62259.597040000001</v>
      </c>
      <c r="S31" s="222">
        <f t="shared" si="3"/>
        <v>2394.599886153846</v>
      </c>
      <c r="T31" s="223"/>
    </row>
    <row r="32" spans="1:20" x14ac:dyDescent="0.35">
      <c r="A32" s="211" t="s">
        <v>10</v>
      </c>
      <c r="B32" s="212">
        <v>525</v>
      </c>
      <c r="C32" s="213" t="s">
        <v>162</v>
      </c>
      <c r="D32" s="214" t="s">
        <v>12</v>
      </c>
      <c r="E32" s="215" t="s">
        <v>163</v>
      </c>
      <c r="F32" s="214" t="s">
        <v>164</v>
      </c>
      <c r="G32" s="214" t="s">
        <v>34</v>
      </c>
      <c r="H32" s="219" t="s">
        <v>35</v>
      </c>
      <c r="I32" s="264">
        <v>44756</v>
      </c>
      <c r="J32" s="230">
        <v>0</v>
      </c>
      <c r="K32" s="219">
        <v>43617</v>
      </c>
      <c r="L32" s="228">
        <v>13450000</v>
      </c>
      <c r="M32" s="214" t="s">
        <v>525</v>
      </c>
      <c r="N32" s="221">
        <v>0.2</v>
      </c>
      <c r="O32" s="222">
        <f>L32-(L32*N32*J32)</f>
        <v>13450000</v>
      </c>
      <c r="P32" s="222">
        <f t="shared" si="0"/>
        <v>10760000</v>
      </c>
      <c r="Q32" s="222">
        <f t="shared" si="1"/>
        <v>2152000</v>
      </c>
      <c r="R32" s="222">
        <f t="shared" si="2"/>
        <v>179333.33333333334</v>
      </c>
      <c r="S32" s="222">
        <f t="shared" si="3"/>
        <v>6897.4358974358975</v>
      </c>
      <c r="T32" s="223"/>
    </row>
    <row r="33" spans="1:20" x14ac:dyDescent="0.35">
      <c r="A33" s="211" t="s">
        <v>10</v>
      </c>
      <c r="B33" s="212">
        <v>1272</v>
      </c>
      <c r="C33" s="213" t="s">
        <v>418</v>
      </c>
      <c r="D33" s="214" t="s">
        <v>473</v>
      </c>
      <c r="E33" s="215" t="s">
        <v>165</v>
      </c>
      <c r="F33" s="214" t="s">
        <v>166</v>
      </c>
      <c r="G33" s="214" t="s">
        <v>34</v>
      </c>
      <c r="H33" s="219" t="s">
        <v>30</v>
      </c>
      <c r="I33" s="264">
        <v>44756</v>
      </c>
      <c r="J33" s="230">
        <v>0</v>
      </c>
      <c r="K33" s="219">
        <v>43618</v>
      </c>
      <c r="L33" s="228">
        <v>5500000</v>
      </c>
      <c r="M33" s="214" t="s">
        <v>525</v>
      </c>
      <c r="N33" s="221">
        <v>0.2</v>
      </c>
      <c r="O33" s="222">
        <f>L33-(L33*N33*J33)</f>
        <v>5500000</v>
      </c>
      <c r="P33" s="222">
        <f t="shared" si="0"/>
        <v>4400000</v>
      </c>
      <c r="Q33" s="222">
        <f t="shared" si="1"/>
        <v>880000</v>
      </c>
      <c r="R33" s="222">
        <f t="shared" si="2"/>
        <v>73333.333333333328</v>
      </c>
      <c r="S33" s="222">
        <f t="shared" si="3"/>
        <v>2820.5128205128203</v>
      </c>
      <c r="T33" s="223"/>
    </row>
    <row r="34" spans="1:20" x14ac:dyDescent="0.35">
      <c r="A34" s="211" t="s">
        <v>10</v>
      </c>
      <c r="B34" s="212">
        <v>1271</v>
      </c>
      <c r="C34" s="213" t="s">
        <v>566</v>
      </c>
      <c r="D34" s="214" t="s">
        <v>148</v>
      </c>
      <c r="E34" s="236" t="s">
        <v>168</v>
      </c>
      <c r="F34" s="233">
        <v>101538301223</v>
      </c>
      <c r="G34" s="214" t="s">
        <v>34</v>
      </c>
      <c r="H34" s="219" t="s">
        <v>35</v>
      </c>
      <c r="I34" s="269">
        <v>43399</v>
      </c>
      <c r="J34" s="234">
        <v>3</v>
      </c>
      <c r="K34" s="219">
        <v>43620</v>
      </c>
      <c r="L34" s="235">
        <f>58870*116</f>
        <v>6828920</v>
      </c>
      <c r="M34" s="214" t="s">
        <v>525</v>
      </c>
      <c r="N34" s="221">
        <v>0.2</v>
      </c>
      <c r="O34" s="222">
        <f>L34-(L34*N34*J34)</f>
        <v>2731568</v>
      </c>
      <c r="P34" s="222">
        <f t="shared" si="0"/>
        <v>2185254.4</v>
      </c>
      <c r="Q34" s="222">
        <f t="shared" si="1"/>
        <v>437050.88</v>
      </c>
      <c r="R34" s="222">
        <f t="shared" si="2"/>
        <v>36420.906666666669</v>
      </c>
      <c r="S34" s="222">
        <f t="shared" si="3"/>
        <v>1400.8041025641028</v>
      </c>
      <c r="T34" s="223"/>
    </row>
    <row r="35" spans="1:20" x14ac:dyDescent="0.35">
      <c r="A35" s="211" t="s">
        <v>10</v>
      </c>
      <c r="B35" s="212">
        <v>1269</v>
      </c>
      <c r="C35" s="213" t="s">
        <v>420</v>
      </c>
      <c r="D35" s="214" t="s">
        <v>127</v>
      </c>
      <c r="E35" s="215" t="s">
        <v>169</v>
      </c>
      <c r="F35" s="214" t="s">
        <v>170</v>
      </c>
      <c r="G35" s="214" t="s">
        <v>68</v>
      </c>
      <c r="H35" s="219" t="s">
        <v>30</v>
      </c>
      <c r="I35" s="264">
        <v>44756</v>
      </c>
      <c r="J35" s="230">
        <v>0</v>
      </c>
      <c r="K35" s="219">
        <v>43621</v>
      </c>
      <c r="L35" s="228">
        <v>7800000</v>
      </c>
      <c r="M35" s="214" t="s">
        <v>525</v>
      </c>
      <c r="N35" s="221">
        <v>0.2</v>
      </c>
      <c r="O35" s="222">
        <f>L35-(L35*N35*J35)</f>
        <v>7800000</v>
      </c>
      <c r="P35" s="222">
        <f t="shared" si="0"/>
        <v>6240000</v>
      </c>
      <c r="Q35" s="222">
        <f t="shared" si="1"/>
        <v>1248000</v>
      </c>
      <c r="R35" s="222">
        <f t="shared" si="2"/>
        <v>104000</v>
      </c>
      <c r="S35" s="222">
        <f t="shared" si="3"/>
        <v>4000</v>
      </c>
      <c r="T35" s="223"/>
    </row>
    <row r="36" spans="1:20" ht="21.75" customHeight="1" x14ac:dyDescent="0.35">
      <c r="A36" s="211" t="s">
        <v>10</v>
      </c>
      <c r="B36" s="212">
        <v>532</v>
      </c>
      <c r="C36" s="213" t="s">
        <v>176</v>
      </c>
      <c r="D36" s="214" t="s">
        <v>59</v>
      </c>
      <c r="E36" s="214" t="s">
        <v>177</v>
      </c>
      <c r="F36" s="213" t="s">
        <v>178</v>
      </c>
      <c r="G36" s="214" t="s">
        <v>34</v>
      </c>
      <c r="H36" s="237" t="s">
        <v>35</v>
      </c>
      <c r="I36" s="265" t="s">
        <v>515</v>
      </c>
      <c r="J36" s="225">
        <v>2</v>
      </c>
      <c r="K36" s="237">
        <v>43839</v>
      </c>
      <c r="L36" s="220">
        <f>5091765+803142</f>
        <v>5894907</v>
      </c>
      <c r="M36" s="214" t="s">
        <v>525</v>
      </c>
      <c r="N36" s="221">
        <v>0.2</v>
      </c>
      <c r="O36" s="222">
        <f>L36-(L36*N36*J36)</f>
        <v>3536944.1999999997</v>
      </c>
      <c r="P36" s="222">
        <f t="shared" si="0"/>
        <v>2829555.36</v>
      </c>
      <c r="Q36" s="222">
        <f t="shared" si="1"/>
        <v>565911.07200000004</v>
      </c>
      <c r="R36" s="222">
        <f t="shared" si="2"/>
        <v>47159.256000000001</v>
      </c>
      <c r="S36" s="222">
        <f t="shared" si="3"/>
        <v>1813.8175384615386</v>
      </c>
      <c r="T36" s="223"/>
    </row>
    <row r="37" spans="1:20" ht="18" customHeight="1" x14ac:dyDescent="0.35">
      <c r="A37" s="211" t="s">
        <v>10</v>
      </c>
      <c r="B37" s="212">
        <v>532</v>
      </c>
      <c r="C37" s="213" t="s">
        <v>179</v>
      </c>
      <c r="D37" s="214" t="s">
        <v>59</v>
      </c>
      <c r="E37" s="214" t="s">
        <v>177</v>
      </c>
      <c r="F37" s="213" t="s">
        <v>180</v>
      </c>
      <c r="G37" s="214" t="s">
        <v>34</v>
      </c>
      <c r="H37" s="237" t="s">
        <v>35</v>
      </c>
      <c r="I37" s="265" t="s">
        <v>515</v>
      </c>
      <c r="J37" s="225">
        <v>2</v>
      </c>
      <c r="K37" s="237">
        <v>43839</v>
      </c>
      <c r="L37" s="220">
        <f>5091765+803142</f>
        <v>5894907</v>
      </c>
      <c r="M37" s="214" t="s">
        <v>525</v>
      </c>
      <c r="N37" s="221">
        <v>0.2</v>
      </c>
      <c r="O37" s="222">
        <f>L37-(L37*N37*J37)</f>
        <v>3536944.1999999997</v>
      </c>
      <c r="P37" s="222">
        <f t="shared" si="0"/>
        <v>2829555.36</v>
      </c>
      <c r="Q37" s="222">
        <f t="shared" si="1"/>
        <v>565911.07200000004</v>
      </c>
      <c r="R37" s="222">
        <f t="shared" si="2"/>
        <v>47159.256000000001</v>
      </c>
      <c r="S37" s="222">
        <f t="shared" si="3"/>
        <v>1813.8175384615386</v>
      </c>
      <c r="T37" s="223"/>
    </row>
    <row r="38" spans="1:20" ht="17.25" customHeight="1" x14ac:dyDescent="0.35">
      <c r="A38" s="211" t="s">
        <v>10</v>
      </c>
      <c r="B38" s="212">
        <v>1272</v>
      </c>
      <c r="C38" s="213" t="s">
        <v>181</v>
      </c>
      <c r="D38" s="214" t="s">
        <v>127</v>
      </c>
      <c r="E38" s="215" t="s">
        <v>182</v>
      </c>
      <c r="F38" s="213" t="s">
        <v>183</v>
      </c>
      <c r="G38" s="214" t="s">
        <v>42</v>
      </c>
      <c r="H38" s="237" t="s">
        <v>30</v>
      </c>
      <c r="I38" s="265" t="s">
        <v>515</v>
      </c>
      <c r="J38" s="225">
        <v>2</v>
      </c>
      <c r="K38" s="237">
        <v>43841</v>
      </c>
      <c r="L38" s="220">
        <f>7548384+803142</f>
        <v>8351526</v>
      </c>
      <c r="M38" s="214" t="s">
        <v>525</v>
      </c>
      <c r="N38" s="221">
        <v>0.2</v>
      </c>
      <c r="O38" s="222">
        <f>L38-(L38*N38*J38)</f>
        <v>5010915.5999999996</v>
      </c>
      <c r="P38" s="222">
        <f t="shared" si="0"/>
        <v>4008732.48</v>
      </c>
      <c r="Q38" s="222">
        <f t="shared" si="1"/>
        <v>801746.49600000004</v>
      </c>
      <c r="R38" s="222">
        <f t="shared" si="2"/>
        <v>66812.207999999999</v>
      </c>
      <c r="S38" s="222">
        <f t="shared" si="3"/>
        <v>2569.7003076923074</v>
      </c>
      <c r="T38" s="223"/>
    </row>
    <row r="39" spans="1:20" ht="19.5" customHeight="1" x14ac:dyDescent="0.35">
      <c r="A39" s="211" t="s">
        <v>10</v>
      </c>
      <c r="B39" s="212">
        <v>1272</v>
      </c>
      <c r="C39" s="213" t="s">
        <v>184</v>
      </c>
      <c r="D39" s="214" t="s">
        <v>127</v>
      </c>
      <c r="E39" s="215" t="s">
        <v>182</v>
      </c>
      <c r="F39" s="213" t="s">
        <v>185</v>
      </c>
      <c r="G39" s="214" t="s">
        <v>42</v>
      </c>
      <c r="H39" s="237" t="s">
        <v>35</v>
      </c>
      <c r="I39" s="265" t="s">
        <v>515</v>
      </c>
      <c r="J39" s="225">
        <v>2</v>
      </c>
      <c r="K39" s="237">
        <v>43842</v>
      </c>
      <c r="L39" s="220">
        <f>7548384+803142</f>
        <v>8351526</v>
      </c>
      <c r="M39" s="214" t="s">
        <v>525</v>
      </c>
      <c r="N39" s="221">
        <v>0.2</v>
      </c>
      <c r="O39" s="222">
        <f>L39-(L39*N39*J39)</f>
        <v>5010915.5999999996</v>
      </c>
      <c r="P39" s="222">
        <f t="shared" si="0"/>
        <v>4008732.48</v>
      </c>
      <c r="Q39" s="222">
        <f t="shared" si="1"/>
        <v>801746.49600000004</v>
      </c>
      <c r="R39" s="222">
        <f t="shared" si="2"/>
        <v>66812.207999999999</v>
      </c>
      <c r="S39" s="222">
        <f t="shared" si="3"/>
        <v>2569.7003076923074</v>
      </c>
      <c r="T39" s="223"/>
    </row>
    <row r="40" spans="1:20" x14ac:dyDescent="0.35">
      <c r="A40" s="211" t="s">
        <v>10</v>
      </c>
      <c r="B40" s="212">
        <v>1269</v>
      </c>
      <c r="C40" s="213" t="s">
        <v>186</v>
      </c>
      <c r="D40" s="214" t="s">
        <v>187</v>
      </c>
      <c r="E40" s="215" t="s">
        <v>188</v>
      </c>
      <c r="F40" s="213" t="s">
        <v>189</v>
      </c>
      <c r="G40" s="214" t="s">
        <v>34</v>
      </c>
      <c r="H40" s="237" t="s">
        <v>35</v>
      </c>
      <c r="I40" s="265" t="s">
        <v>516</v>
      </c>
      <c r="J40" s="225">
        <v>2</v>
      </c>
      <c r="K40" s="237">
        <v>43843</v>
      </c>
      <c r="L40" s="220">
        <v>1930400</v>
      </c>
      <c r="M40" s="214" t="s">
        <v>525</v>
      </c>
      <c r="N40" s="221">
        <v>0.2</v>
      </c>
      <c r="O40" s="222">
        <f>L40-(L40*N40*J40)</f>
        <v>1158240</v>
      </c>
      <c r="P40" s="222">
        <f t="shared" si="0"/>
        <v>926592</v>
      </c>
      <c r="Q40" s="222">
        <f t="shared" si="1"/>
        <v>185318.40000000002</v>
      </c>
      <c r="R40" s="222">
        <f t="shared" si="2"/>
        <v>15443.200000000003</v>
      </c>
      <c r="S40" s="222">
        <f t="shared" si="3"/>
        <v>593.96923076923088</v>
      </c>
      <c r="T40" s="223"/>
    </row>
    <row r="41" spans="1:20" x14ac:dyDescent="0.35">
      <c r="A41" s="211" t="s">
        <v>10</v>
      </c>
      <c r="B41" s="212">
        <v>1269</v>
      </c>
      <c r="C41" s="213" t="s">
        <v>190</v>
      </c>
      <c r="D41" s="214" t="s">
        <v>187</v>
      </c>
      <c r="E41" s="215" t="s">
        <v>188</v>
      </c>
      <c r="F41" s="213" t="s">
        <v>191</v>
      </c>
      <c r="G41" s="214" t="s">
        <v>34</v>
      </c>
      <c r="H41" s="237" t="s">
        <v>30</v>
      </c>
      <c r="I41" s="265" t="s">
        <v>516</v>
      </c>
      <c r="J41" s="225">
        <v>2</v>
      </c>
      <c r="K41" s="237">
        <v>43844</v>
      </c>
      <c r="L41" s="220">
        <v>1930400</v>
      </c>
      <c r="M41" s="214" t="s">
        <v>525</v>
      </c>
      <c r="N41" s="221">
        <v>0.2</v>
      </c>
      <c r="O41" s="222">
        <f>L41-(L41*N41*J41)</f>
        <v>1158240</v>
      </c>
      <c r="P41" s="222">
        <f t="shared" si="0"/>
        <v>926592</v>
      </c>
      <c r="Q41" s="222">
        <f t="shared" si="1"/>
        <v>185318.40000000002</v>
      </c>
      <c r="R41" s="222">
        <f t="shared" si="2"/>
        <v>15443.200000000003</v>
      </c>
      <c r="S41" s="222">
        <f t="shared" si="3"/>
        <v>593.96923076923088</v>
      </c>
      <c r="T41" s="223"/>
    </row>
    <row r="42" spans="1:20" x14ac:dyDescent="0.35">
      <c r="A42" s="211" t="s">
        <v>10</v>
      </c>
      <c r="B42" s="212">
        <v>1274</v>
      </c>
      <c r="C42" s="213" t="s">
        <v>192</v>
      </c>
      <c r="D42" s="214" t="s">
        <v>193</v>
      </c>
      <c r="E42" s="215" t="s">
        <v>194</v>
      </c>
      <c r="F42" s="213" t="s">
        <v>195</v>
      </c>
      <c r="G42" s="214" t="s">
        <v>34</v>
      </c>
      <c r="H42" s="219" t="s">
        <v>35</v>
      </c>
      <c r="I42" s="265" t="s">
        <v>516</v>
      </c>
      <c r="J42" s="225">
        <v>2</v>
      </c>
      <c r="K42" s="237">
        <v>43845</v>
      </c>
      <c r="L42" s="220">
        <f>612744+581173</f>
        <v>1193917</v>
      </c>
      <c r="M42" s="214" t="s">
        <v>525</v>
      </c>
      <c r="N42" s="221">
        <v>0.2</v>
      </c>
      <c r="O42" s="222">
        <f>L42-(L42*N42*J42)</f>
        <v>716350.2</v>
      </c>
      <c r="P42" s="222">
        <f t="shared" si="0"/>
        <v>573080.16</v>
      </c>
      <c r="Q42" s="222">
        <f t="shared" si="1"/>
        <v>114616.03200000001</v>
      </c>
      <c r="R42" s="222">
        <f t="shared" ref="R42:R97" si="4">Q42/12</f>
        <v>9551.3360000000011</v>
      </c>
      <c r="S42" s="222">
        <f t="shared" si="3"/>
        <v>367.35907692307694</v>
      </c>
      <c r="T42" s="223"/>
    </row>
    <row r="43" spans="1:20" x14ac:dyDescent="0.35">
      <c r="A43" s="211" t="s">
        <v>10</v>
      </c>
      <c r="B43" s="212">
        <v>1274</v>
      </c>
      <c r="C43" s="213" t="s">
        <v>196</v>
      </c>
      <c r="D43" s="214" t="s">
        <v>193</v>
      </c>
      <c r="E43" s="215" t="s">
        <v>194</v>
      </c>
      <c r="F43" s="213" t="s">
        <v>197</v>
      </c>
      <c r="G43" s="214" t="s">
        <v>68</v>
      </c>
      <c r="H43" s="237" t="s">
        <v>30</v>
      </c>
      <c r="I43" s="265" t="s">
        <v>516</v>
      </c>
      <c r="J43" s="225">
        <v>2</v>
      </c>
      <c r="K43" s="237">
        <v>43845</v>
      </c>
      <c r="L43" s="220">
        <f>612744+581173</f>
        <v>1193917</v>
      </c>
      <c r="M43" s="214" t="s">
        <v>525</v>
      </c>
      <c r="N43" s="221">
        <v>0.2</v>
      </c>
      <c r="O43" s="222">
        <f>L43-(L43*N43*J43)</f>
        <v>716350.2</v>
      </c>
      <c r="P43" s="222">
        <f t="shared" si="0"/>
        <v>573080.16</v>
      </c>
      <c r="Q43" s="222">
        <f t="shared" si="1"/>
        <v>114616.03200000001</v>
      </c>
      <c r="R43" s="222">
        <f t="shared" si="4"/>
        <v>9551.3360000000011</v>
      </c>
      <c r="S43" s="222">
        <f t="shared" si="3"/>
        <v>367.35907692307694</v>
      </c>
      <c r="T43" s="223"/>
    </row>
    <row r="44" spans="1:20" x14ac:dyDescent="0.35">
      <c r="A44" s="211" t="s">
        <v>10</v>
      </c>
      <c r="B44" s="212">
        <v>540</v>
      </c>
      <c r="C44" s="213" t="s">
        <v>198</v>
      </c>
      <c r="D44" s="224" t="s">
        <v>514</v>
      </c>
      <c r="E44" s="236" t="s">
        <v>199</v>
      </c>
      <c r="F44" s="238" t="s">
        <v>200</v>
      </c>
      <c r="G44" s="214" t="s">
        <v>34</v>
      </c>
      <c r="H44" s="237" t="s">
        <v>35</v>
      </c>
      <c r="I44" s="265">
        <v>43749</v>
      </c>
      <c r="J44" s="225">
        <v>2</v>
      </c>
      <c r="K44" s="237">
        <v>43845</v>
      </c>
      <c r="L44" s="220">
        <f>7172960+916972</f>
        <v>8089932</v>
      </c>
      <c r="M44" s="214" t="s">
        <v>525</v>
      </c>
      <c r="N44" s="221">
        <v>0.2</v>
      </c>
      <c r="O44" s="222">
        <f>L44-(L44*N44*J44)</f>
        <v>4853959.1999999993</v>
      </c>
      <c r="P44" s="222">
        <f t="shared" si="0"/>
        <v>3883167.3599999994</v>
      </c>
      <c r="Q44" s="222">
        <f t="shared" si="1"/>
        <v>776633.47199999995</v>
      </c>
      <c r="R44" s="222">
        <f t="shared" si="4"/>
        <v>64719.455999999998</v>
      </c>
      <c r="S44" s="222">
        <f t="shared" si="3"/>
        <v>2489.2098461538462</v>
      </c>
      <c r="T44" s="223"/>
    </row>
    <row r="45" spans="1:20" x14ac:dyDescent="0.35">
      <c r="A45" s="211" t="s">
        <v>10</v>
      </c>
      <c r="B45" s="212">
        <v>506</v>
      </c>
      <c r="C45" s="213" t="s">
        <v>201</v>
      </c>
      <c r="D45" s="214" t="s">
        <v>93</v>
      </c>
      <c r="E45" s="215" t="s">
        <v>106</v>
      </c>
      <c r="F45" s="238" t="s">
        <v>202</v>
      </c>
      <c r="G45" s="214" t="s">
        <v>203</v>
      </c>
      <c r="H45" s="219" t="s">
        <v>35</v>
      </c>
      <c r="I45" s="265" t="s">
        <v>517</v>
      </c>
      <c r="J45" s="225">
        <v>1</v>
      </c>
      <c r="K45" s="239">
        <v>43845</v>
      </c>
      <c r="L45" s="220">
        <f>26650724.04+68400</f>
        <v>26719124.039999999</v>
      </c>
      <c r="M45" s="214" t="s">
        <v>525</v>
      </c>
      <c r="N45" s="240">
        <v>0.2</v>
      </c>
      <c r="O45" s="222">
        <f>L45-(L45*N45*J45)</f>
        <v>21375299.232000001</v>
      </c>
      <c r="P45" s="222">
        <f t="shared" si="0"/>
        <v>17100239.385600001</v>
      </c>
      <c r="Q45" s="222">
        <f t="shared" si="1"/>
        <v>3420047.8771200003</v>
      </c>
      <c r="R45" s="222">
        <f t="shared" si="4"/>
        <v>285003.98976000003</v>
      </c>
      <c r="S45" s="222">
        <f t="shared" si="3"/>
        <v>10961.691913846154</v>
      </c>
      <c r="T45" s="223"/>
    </row>
    <row r="46" spans="1:20" x14ac:dyDescent="0.35">
      <c r="A46" s="211" t="s">
        <v>10</v>
      </c>
      <c r="B46" s="212">
        <v>536</v>
      </c>
      <c r="C46" s="213" t="s">
        <v>204</v>
      </c>
      <c r="D46" s="214" t="s">
        <v>205</v>
      </c>
      <c r="E46" s="215" t="s">
        <v>206</v>
      </c>
      <c r="F46" s="238" t="s">
        <v>207</v>
      </c>
      <c r="G46" s="214" t="s">
        <v>34</v>
      </c>
      <c r="H46" s="219" t="s">
        <v>35</v>
      </c>
      <c r="I46" s="264">
        <v>44756</v>
      </c>
      <c r="J46" s="230">
        <v>0</v>
      </c>
      <c r="K46" s="219">
        <v>43614</v>
      </c>
      <c r="L46" s="220">
        <v>7760064</v>
      </c>
      <c r="M46" s="214" t="s">
        <v>525</v>
      </c>
      <c r="N46" s="240">
        <v>0.2</v>
      </c>
      <c r="O46" s="222">
        <f>L46-(L46*N46*J46)</f>
        <v>7760064</v>
      </c>
      <c r="P46" s="222">
        <f t="shared" si="0"/>
        <v>6208051.2000000002</v>
      </c>
      <c r="Q46" s="222">
        <f t="shared" si="1"/>
        <v>1241610.24</v>
      </c>
      <c r="R46" s="222">
        <f t="shared" si="4"/>
        <v>103467.52</v>
      </c>
      <c r="S46" s="222">
        <f t="shared" si="3"/>
        <v>3979.52</v>
      </c>
      <c r="T46" s="223"/>
    </row>
    <row r="47" spans="1:20" x14ac:dyDescent="0.35">
      <c r="A47" s="211" t="s">
        <v>10</v>
      </c>
      <c r="B47" s="212">
        <v>536</v>
      </c>
      <c r="C47" s="213" t="s">
        <v>458</v>
      </c>
      <c r="D47" s="214" t="s">
        <v>93</v>
      </c>
      <c r="E47" s="215" t="s">
        <v>459</v>
      </c>
      <c r="F47" s="238" t="s">
        <v>460</v>
      </c>
      <c r="G47" s="214" t="s">
        <v>34</v>
      </c>
      <c r="H47" s="219" t="s">
        <v>35</v>
      </c>
      <c r="I47" s="267" t="s">
        <v>518</v>
      </c>
      <c r="J47" s="230">
        <v>0</v>
      </c>
      <c r="K47" s="219">
        <v>44406</v>
      </c>
      <c r="L47" s="220">
        <f>162400*113</f>
        <v>18351200</v>
      </c>
      <c r="M47" s="214" t="s">
        <v>525</v>
      </c>
      <c r="N47" s="240">
        <v>0.2</v>
      </c>
      <c r="O47" s="222">
        <f>L47-(L47*N47*J47)</f>
        <v>18351200</v>
      </c>
      <c r="P47" s="222">
        <f t="shared" si="0"/>
        <v>14680960</v>
      </c>
      <c r="Q47" s="222">
        <f t="shared" si="1"/>
        <v>2936192</v>
      </c>
      <c r="R47" s="222">
        <f t="shared" si="4"/>
        <v>244682.66666666666</v>
      </c>
      <c r="S47" s="222">
        <f t="shared" si="3"/>
        <v>9410.8717948717949</v>
      </c>
      <c r="T47" s="223"/>
    </row>
    <row r="48" spans="1:20" ht="21.75" customHeight="1" x14ac:dyDescent="0.35">
      <c r="A48" s="211" t="s">
        <v>10</v>
      </c>
      <c r="B48" s="212">
        <v>536</v>
      </c>
      <c r="C48" s="213" t="s">
        <v>461</v>
      </c>
      <c r="D48" s="214" t="s">
        <v>93</v>
      </c>
      <c r="E48" s="215" t="s">
        <v>462</v>
      </c>
      <c r="F48" s="238" t="s">
        <v>463</v>
      </c>
      <c r="G48" s="214" t="s">
        <v>34</v>
      </c>
      <c r="H48" s="219" t="s">
        <v>367</v>
      </c>
      <c r="I48" s="268" t="s">
        <v>520</v>
      </c>
      <c r="J48" s="230">
        <v>0</v>
      </c>
      <c r="K48" s="219">
        <v>44412</v>
      </c>
      <c r="L48" s="201">
        <v>8178112</v>
      </c>
      <c r="M48" s="214" t="s">
        <v>525</v>
      </c>
      <c r="N48" s="240">
        <v>0.2</v>
      </c>
      <c r="O48" s="222">
        <f>L48-(L48*N48*J48)</f>
        <v>8178112</v>
      </c>
      <c r="P48" s="222">
        <f t="shared" si="0"/>
        <v>6542489.6000000006</v>
      </c>
      <c r="Q48" s="222">
        <f t="shared" si="1"/>
        <v>1308497.9200000002</v>
      </c>
      <c r="R48" s="222">
        <f t="shared" si="4"/>
        <v>109041.49333333335</v>
      </c>
      <c r="S48" s="222">
        <f t="shared" si="3"/>
        <v>4193.9035897435906</v>
      </c>
      <c r="T48" s="223"/>
    </row>
    <row r="49" spans="1:20" x14ac:dyDescent="0.35">
      <c r="A49" s="211" t="s">
        <v>501</v>
      </c>
      <c r="B49" s="212">
        <v>535</v>
      </c>
      <c r="C49" s="213" t="s">
        <v>464</v>
      </c>
      <c r="D49" s="214" t="s">
        <v>93</v>
      </c>
      <c r="E49" s="215" t="s">
        <v>465</v>
      </c>
      <c r="F49" s="238" t="s">
        <v>502</v>
      </c>
      <c r="G49" s="214" t="s">
        <v>34</v>
      </c>
      <c r="H49" s="219" t="s">
        <v>496</v>
      </c>
      <c r="I49" s="267" t="s">
        <v>519</v>
      </c>
      <c r="J49" s="230">
        <v>0</v>
      </c>
      <c r="K49" s="219">
        <v>44424</v>
      </c>
      <c r="L49" s="220">
        <v>17760064</v>
      </c>
      <c r="M49" s="214" t="s">
        <v>525</v>
      </c>
      <c r="N49" s="240">
        <v>0.2</v>
      </c>
      <c r="O49" s="222">
        <f>L49-(L49*N49*J49)</f>
        <v>17760064</v>
      </c>
      <c r="P49" s="222">
        <f t="shared" si="0"/>
        <v>14208051.200000001</v>
      </c>
      <c r="Q49" s="222">
        <f t="shared" si="1"/>
        <v>2841610.2400000002</v>
      </c>
      <c r="R49" s="222">
        <f t="shared" si="4"/>
        <v>236800.85333333336</v>
      </c>
      <c r="S49" s="222">
        <f t="shared" si="3"/>
        <v>9107.7251282051293</v>
      </c>
      <c r="T49" s="223"/>
    </row>
    <row r="50" spans="1:20" x14ac:dyDescent="0.35">
      <c r="A50" s="211" t="s">
        <v>10</v>
      </c>
      <c r="B50" s="212">
        <v>536</v>
      </c>
      <c r="C50" s="213" t="s">
        <v>485</v>
      </c>
      <c r="D50" s="214" t="s">
        <v>486</v>
      </c>
      <c r="E50" s="215" t="s">
        <v>487</v>
      </c>
      <c r="F50" s="238" t="s">
        <v>489</v>
      </c>
      <c r="G50" s="214" t="s">
        <v>34</v>
      </c>
      <c r="H50" s="219" t="s">
        <v>496</v>
      </c>
      <c r="I50" s="267">
        <v>44326</v>
      </c>
      <c r="J50" s="230">
        <v>0</v>
      </c>
      <c r="K50" s="219" t="s">
        <v>491</v>
      </c>
      <c r="L50" s="220">
        <f>(176320*113)/2</f>
        <v>9962080</v>
      </c>
      <c r="M50" s="214" t="s">
        <v>525</v>
      </c>
      <c r="N50" s="240">
        <v>0.2</v>
      </c>
      <c r="O50" s="222">
        <f>L50-(L50*N50*J50)</f>
        <v>9962080</v>
      </c>
      <c r="P50" s="222">
        <f t="shared" si="0"/>
        <v>7969664</v>
      </c>
      <c r="Q50" s="222">
        <f t="shared" si="1"/>
        <v>1593932.8</v>
      </c>
      <c r="R50" s="222">
        <f t="shared" si="4"/>
        <v>132827.73333333334</v>
      </c>
      <c r="S50" s="222">
        <f t="shared" si="3"/>
        <v>5108.7589743589742</v>
      </c>
      <c r="T50" s="223"/>
    </row>
    <row r="51" spans="1:20" x14ac:dyDescent="0.35">
      <c r="A51" s="211" t="s">
        <v>10</v>
      </c>
      <c r="B51" s="212">
        <v>536</v>
      </c>
      <c r="C51" s="213" t="s">
        <v>484</v>
      </c>
      <c r="D51" s="214" t="s">
        <v>85</v>
      </c>
      <c r="E51" s="215" t="s">
        <v>488</v>
      </c>
      <c r="F51" s="238" t="s">
        <v>490</v>
      </c>
      <c r="G51" s="214" t="s">
        <v>34</v>
      </c>
      <c r="H51" s="219" t="s">
        <v>379</v>
      </c>
      <c r="I51" s="267">
        <v>44326</v>
      </c>
      <c r="J51" s="230">
        <v>0</v>
      </c>
      <c r="K51" s="219" t="s">
        <v>491</v>
      </c>
      <c r="L51" s="220">
        <f>(176320*113)/2</f>
        <v>9962080</v>
      </c>
      <c r="M51" s="214" t="s">
        <v>525</v>
      </c>
      <c r="N51" s="240">
        <v>0.2</v>
      </c>
      <c r="O51" s="222">
        <f>L51-(L51*N51*J51)</f>
        <v>9962080</v>
      </c>
      <c r="P51" s="222">
        <f t="shared" si="0"/>
        <v>7969664</v>
      </c>
      <c r="Q51" s="222">
        <f t="shared" si="1"/>
        <v>1593932.8</v>
      </c>
      <c r="R51" s="222">
        <f t="shared" si="4"/>
        <v>132827.73333333334</v>
      </c>
      <c r="S51" s="222">
        <f t="shared" si="3"/>
        <v>5108.7589743589742</v>
      </c>
      <c r="T51" s="223"/>
    </row>
    <row r="52" spans="1:20" x14ac:dyDescent="0.35">
      <c r="A52" s="211" t="s">
        <v>501</v>
      </c>
      <c r="B52" s="212">
        <v>535</v>
      </c>
      <c r="C52" s="213" t="s">
        <v>499</v>
      </c>
      <c r="D52" s="214" t="s">
        <v>93</v>
      </c>
      <c r="E52" s="215" t="s">
        <v>500</v>
      </c>
      <c r="F52" s="238"/>
      <c r="G52" s="214" t="s">
        <v>34</v>
      </c>
      <c r="H52" s="219" t="s">
        <v>35</v>
      </c>
      <c r="I52" s="267">
        <v>44755</v>
      </c>
      <c r="J52" s="230">
        <v>0</v>
      </c>
      <c r="K52" s="219" t="s">
        <v>503</v>
      </c>
      <c r="L52" s="220">
        <v>22370368</v>
      </c>
      <c r="M52" s="214" t="s">
        <v>525</v>
      </c>
      <c r="N52" s="240">
        <v>0.2</v>
      </c>
      <c r="O52" s="222">
        <f>L52-(L52*N52*J52)</f>
        <v>22370368</v>
      </c>
      <c r="P52" s="222">
        <f t="shared" si="0"/>
        <v>17896294.400000002</v>
      </c>
      <c r="Q52" s="222">
        <f t="shared" si="1"/>
        <v>3579258.8800000008</v>
      </c>
      <c r="R52" s="222">
        <f t="shared" si="4"/>
        <v>298271.57333333342</v>
      </c>
      <c r="S52" s="222">
        <f t="shared" si="3"/>
        <v>11471.983589743593</v>
      </c>
      <c r="T52" s="223"/>
    </row>
    <row r="53" spans="1:20" x14ac:dyDescent="0.35">
      <c r="A53" s="211" t="s">
        <v>10</v>
      </c>
      <c r="B53" s="212">
        <v>536</v>
      </c>
      <c r="C53" s="213" t="s">
        <v>505</v>
      </c>
      <c r="D53" s="214" t="s">
        <v>93</v>
      </c>
      <c r="E53" s="215" t="s">
        <v>462</v>
      </c>
      <c r="F53" s="238" t="s">
        <v>504</v>
      </c>
      <c r="G53" s="214" t="s">
        <v>34</v>
      </c>
      <c r="H53" s="219" t="s">
        <v>496</v>
      </c>
      <c r="I53" s="267" t="s">
        <v>520</v>
      </c>
      <c r="J53" s="230">
        <v>0</v>
      </c>
      <c r="K53" s="219" t="s">
        <v>491</v>
      </c>
      <c r="L53" s="220">
        <v>8178112</v>
      </c>
      <c r="M53" s="214" t="s">
        <v>525</v>
      </c>
      <c r="N53" s="240">
        <v>0.2</v>
      </c>
      <c r="O53" s="222">
        <f>L53-(L53*N53*J53)</f>
        <v>8178112</v>
      </c>
      <c r="P53" s="222">
        <f t="shared" si="0"/>
        <v>6542489.6000000006</v>
      </c>
      <c r="Q53" s="222">
        <f t="shared" si="1"/>
        <v>1308497.9200000002</v>
      </c>
      <c r="R53" s="222">
        <f t="shared" si="4"/>
        <v>109041.49333333335</v>
      </c>
      <c r="S53" s="222">
        <f t="shared" si="3"/>
        <v>4193.9035897435906</v>
      </c>
      <c r="T53" s="223"/>
    </row>
    <row r="54" spans="1:20" x14ac:dyDescent="0.35">
      <c r="A54" s="211" t="s">
        <v>10</v>
      </c>
      <c r="B54" s="212">
        <v>536</v>
      </c>
      <c r="C54" s="213" t="s">
        <v>507</v>
      </c>
      <c r="D54" s="214" t="s">
        <v>552</v>
      </c>
      <c r="E54" s="215" t="s">
        <v>506</v>
      </c>
      <c r="F54" s="238"/>
      <c r="G54" s="214" t="s">
        <v>42</v>
      </c>
      <c r="H54" s="219" t="s">
        <v>530</v>
      </c>
      <c r="I54" s="267" t="s">
        <v>520</v>
      </c>
      <c r="J54" s="230">
        <v>0</v>
      </c>
      <c r="K54" s="219"/>
      <c r="L54" s="220">
        <f>113*6500</f>
        <v>734500</v>
      </c>
      <c r="M54" s="214" t="s">
        <v>525</v>
      </c>
      <c r="N54" s="240">
        <v>0.2</v>
      </c>
      <c r="O54" s="222">
        <f>L54-(L54*N54*J54)</f>
        <v>734500</v>
      </c>
      <c r="P54" s="222">
        <f t="shared" si="0"/>
        <v>587600</v>
      </c>
      <c r="Q54" s="222">
        <f t="shared" si="1"/>
        <v>117520</v>
      </c>
      <c r="R54" s="222">
        <f t="shared" si="4"/>
        <v>9793.3333333333339</v>
      </c>
      <c r="S54" s="222">
        <f t="shared" si="3"/>
        <v>376.66666666666669</v>
      </c>
      <c r="T54" s="223"/>
    </row>
    <row r="55" spans="1:20" x14ac:dyDescent="0.35">
      <c r="A55" s="211" t="s">
        <v>10</v>
      </c>
      <c r="B55" s="212">
        <v>536</v>
      </c>
      <c r="C55" s="213" t="s">
        <v>508</v>
      </c>
      <c r="D55" s="214" t="s">
        <v>139</v>
      </c>
      <c r="E55" s="215" t="s">
        <v>140</v>
      </c>
      <c r="F55" s="238" t="s">
        <v>509</v>
      </c>
      <c r="G55" s="214" t="s">
        <v>42</v>
      </c>
      <c r="H55" s="219" t="s">
        <v>496</v>
      </c>
      <c r="I55" s="268" t="s">
        <v>555</v>
      </c>
      <c r="J55" s="230">
        <v>0</v>
      </c>
      <c r="K55" s="219"/>
      <c r="L55" s="220">
        <v>2000000</v>
      </c>
      <c r="M55" s="214" t="s">
        <v>525</v>
      </c>
      <c r="N55" s="240">
        <v>0.2</v>
      </c>
      <c r="O55" s="222">
        <f>L55-(L55*N55*J55)</f>
        <v>2000000</v>
      </c>
      <c r="P55" s="222">
        <f t="shared" si="0"/>
        <v>1600000</v>
      </c>
      <c r="Q55" s="222">
        <f t="shared" si="1"/>
        <v>320000</v>
      </c>
      <c r="R55" s="222">
        <f t="shared" si="4"/>
        <v>26666.666666666668</v>
      </c>
      <c r="S55" s="222">
        <f t="shared" si="3"/>
        <v>1025.6410256410256</v>
      </c>
      <c r="T55" s="223"/>
    </row>
    <row r="56" spans="1:20" x14ac:dyDescent="0.35">
      <c r="A56" s="241" t="s">
        <v>10</v>
      </c>
      <c r="B56" s="242">
        <v>536</v>
      </c>
      <c r="C56" s="243" t="s">
        <v>533</v>
      </c>
      <c r="D56" s="244" t="s">
        <v>534</v>
      </c>
      <c r="E56" s="245" t="s">
        <v>535</v>
      </c>
      <c r="F56" s="246" t="s">
        <v>536</v>
      </c>
      <c r="G56" s="244" t="s">
        <v>34</v>
      </c>
      <c r="H56" s="247" t="s">
        <v>379</v>
      </c>
      <c r="I56" s="270">
        <v>44756</v>
      </c>
      <c r="J56" s="230">
        <v>0</v>
      </c>
      <c r="K56" s="247"/>
      <c r="L56" s="220">
        <f>97000*150</f>
        <v>14550000</v>
      </c>
      <c r="M56" s="214" t="s">
        <v>525</v>
      </c>
      <c r="N56" s="240">
        <v>0.2</v>
      </c>
      <c r="O56" s="222">
        <f>L56-(L56*N56*J56)</f>
        <v>14550000</v>
      </c>
      <c r="P56" s="222">
        <f t="shared" si="0"/>
        <v>11640000</v>
      </c>
      <c r="Q56" s="222">
        <f t="shared" si="1"/>
        <v>2328000</v>
      </c>
      <c r="R56" s="222">
        <f t="shared" ref="R56:R61" si="5">Q56/12</f>
        <v>194000</v>
      </c>
      <c r="S56" s="222">
        <f t="shared" si="3"/>
        <v>7461.5384615384619</v>
      </c>
      <c r="T56" s="223"/>
    </row>
    <row r="57" spans="1:20" x14ac:dyDescent="0.35">
      <c r="A57" s="241" t="s">
        <v>547</v>
      </c>
      <c r="B57" s="242">
        <v>536</v>
      </c>
      <c r="C57" s="243" t="s">
        <v>537</v>
      </c>
      <c r="D57" s="244" t="s">
        <v>538</v>
      </c>
      <c r="E57" s="245" t="s">
        <v>548</v>
      </c>
      <c r="F57" s="246" t="s">
        <v>549</v>
      </c>
      <c r="G57" s="244" t="s">
        <v>34</v>
      </c>
      <c r="H57" s="247" t="s">
        <v>539</v>
      </c>
      <c r="I57" s="271" t="s">
        <v>550</v>
      </c>
      <c r="J57" s="230">
        <v>0</v>
      </c>
      <c r="K57" s="247"/>
      <c r="L57" s="220">
        <f>73000*150</f>
        <v>10950000</v>
      </c>
      <c r="M57" s="214" t="s">
        <v>525</v>
      </c>
      <c r="N57" s="240">
        <v>0.2</v>
      </c>
      <c r="O57" s="222">
        <f>L57-(L57*N57*J57)</f>
        <v>10950000</v>
      </c>
      <c r="P57" s="222">
        <f t="shared" si="0"/>
        <v>8760000</v>
      </c>
      <c r="Q57" s="222">
        <f t="shared" si="1"/>
        <v>1752000</v>
      </c>
      <c r="R57" s="222">
        <f t="shared" si="5"/>
        <v>146000</v>
      </c>
      <c r="S57" s="222">
        <f t="shared" si="3"/>
        <v>5615.3846153846152</v>
      </c>
      <c r="T57" s="223"/>
    </row>
    <row r="58" spans="1:20" x14ac:dyDescent="0.35">
      <c r="A58" s="241" t="s">
        <v>377</v>
      </c>
      <c r="B58" s="242">
        <v>536</v>
      </c>
      <c r="C58" s="243" t="s">
        <v>540</v>
      </c>
      <c r="D58" s="244" t="s">
        <v>541</v>
      </c>
      <c r="E58" s="245" t="s">
        <v>542</v>
      </c>
      <c r="F58" s="246" t="s">
        <v>543</v>
      </c>
      <c r="G58" s="244" t="s">
        <v>34</v>
      </c>
      <c r="H58" s="247" t="s">
        <v>496</v>
      </c>
      <c r="I58" s="268" t="s">
        <v>555</v>
      </c>
      <c r="J58" s="230">
        <v>0</v>
      </c>
      <c r="K58" s="219">
        <v>43614</v>
      </c>
      <c r="L58" s="228">
        <v>3500000</v>
      </c>
      <c r="M58" s="214" t="s">
        <v>525</v>
      </c>
      <c r="N58" s="240">
        <v>0.2</v>
      </c>
      <c r="O58" s="222">
        <f>L58-(L58*N58*J58)</f>
        <v>3500000</v>
      </c>
      <c r="P58" s="222">
        <f t="shared" si="0"/>
        <v>2800000</v>
      </c>
      <c r="Q58" s="222">
        <f t="shared" si="1"/>
        <v>560000</v>
      </c>
      <c r="R58" s="222">
        <f t="shared" si="5"/>
        <v>46666.666666666664</v>
      </c>
      <c r="S58" s="222">
        <f t="shared" si="3"/>
        <v>1794.8717948717947</v>
      </c>
      <c r="T58" s="223"/>
    </row>
    <row r="59" spans="1:20" x14ac:dyDescent="0.35">
      <c r="A59" s="241" t="s">
        <v>455</v>
      </c>
      <c r="B59" s="242">
        <v>536</v>
      </c>
      <c r="C59" s="243" t="s">
        <v>544</v>
      </c>
      <c r="D59" s="244" t="s">
        <v>541</v>
      </c>
      <c r="E59" s="245" t="s">
        <v>140</v>
      </c>
      <c r="F59" s="246"/>
      <c r="G59" s="244" t="s">
        <v>68</v>
      </c>
      <c r="H59" s="247" t="s">
        <v>539</v>
      </c>
      <c r="I59" s="268" t="s">
        <v>555</v>
      </c>
      <c r="J59" s="230">
        <v>0</v>
      </c>
      <c r="K59" s="219">
        <v>43614</v>
      </c>
      <c r="L59" s="228">
        <v>3500000</v>
      </c>
      <c r="M59" s="214" t="s">
        <v>525</v>
      </c>
      <c r="N59" s="240">
        <v>0.2</v>
      </c>
      <c r="O59" s="222">
        <f>L59-(L59*N59*J59)</f>
        <v>3500000</v>
      </c>
      <c r="P59" s="222">
        <f t="shared" si="0"/>
        <v>2800000</v>
      </c>
      <c r="Q59" s="222">
        <f t="shared" si="1"/>
        <v>560000</v>
      </c>
      <c r="R59" s="222">
        <f t="shared" si="5"/>
        <v>46666.666666666664</v>
      </c>
      <c r="S59" s="222">
        <f t="shared" si="3"/>
        <v>1794.8717948717947</v>
      </c>
      <c r="T59" s="223"/>
    </row>
    <row r="60" spans="1:20" x14ac:dyDescent="0.35">
      <c r="A60" s="241" t="s">
        <v>376</v>
      </c>
      <c r="B60" s="242">
        <v>536</v>
      </c>
      <c r="C60" s="243" t="s">
        <v>545</v>
      </c>
      <c r="D60" s="244" t="s">
        <v>93</v>
      </c>
      <c r="E60" s="245" t="s">
        <v>546</v>
      </c>
      <c r="F60" s="246"/>
      <c r="G60" s="244" t="s">
        <v>34</v>
      </c>
      <c r="H60" s="247" t="s">
        <v>539</v>
      </c>
      <c r="I60" s="265">
        <v>43413</v>
      </c>
      <c r="J60" s="230">
        <v>3</v>
      </c>
      <c r="K60" s="219">
        <v>43614</v>
      </c>
      <c r="L60" s="201">
        <v>18223140</v>
      </c>
      <c r="M60" s="214" t="s">
        <v>525</v>
      </c>
      <c r="N60" s="240">
        <v>0.2</v>
      </c>
      <c r="O60" s="222">
        <f>L60-(L60*N60*J60)</f>
        <v>7289256</v>
      </c>
      <c r="P60" s="222">
        <f t="shared" si="0"/>
        <v>5831404.8000000007</v>
      </c>
      <c r="Q60" s="222">
        <f t="shared" si="1"/>
        <v>1166280.9600000002</v>
      </c>
      <c r="R60" s="222">
        <f t="shared" si="5"/>
        <v>97190.080000000016</v>
      </c>
      <c r="S60" s="222">
        <f t="shared" si="3"/>
        <v>3738.0800000000008</v>
      </c>
      <c r="T60" s="223"/>
    </row>
    <row r="61" spans="1:20" x14ac:dyDescent="0.35">
      <c r="A61" s="211" t="s">
        <v>10</v>
      </c>
      <c r="B61" s="212">
        <v>536</v>
      </c>
      <c r="C61" s="213" t="s">
        <v>553</v>
      </c>
      <c r="D61" s="214" t="s">
        <v>93</v>
      </c>
      <c r="E61" s="215" t="s">
        <v>462</v>
      </c>
      <c r="F61" s="214"/>
      <c r="G61" s="214" t="s">
        <v>34</v>
      </c>
      <c r="H61" s="216" t="s">
        <v>35</v>
      </c>
      <c r="I61" s="268" t="s">
        <v>520</v>
      </c>
      <c r="J61" s="230">
        <v>0</v>
      </c>
      <c r="K61" s="219">
        <v>44412</v>
      </c>
      <c r="L61" s="201">
        <v>8178112</v>
      </c>
      <c r="M61" s="214" t="s">
        <v>525</v>
      </c>
      <c r="N61" s="240">
        <v>0.2</v>
      </c>
      <c r="O61" s="222">
        <f>L61-(L61*N61*J61)</f>
        <v>8178112</v>
      </c>
      <c r="P61" s="222">
        <f t="shared" si="0"/>
        <v>6542489.6000000006</v>
      </c>
      <c r="Q61" s="222">
        <f t="shared" si="1"/>
        <v>1308497.9200000002</v>
      </c>
      <c r="R61" s="222">
        <f t="shared" si="5"/>
        <v>109041.49333333335</v>
      </c>
      <c r="S61" s="222">
        <f t="shared" si="3"/>
        <v>4193.9035897435906</v>
      </c>
      <c r="T61" s="223"/>
    </row>
    <row r="62" spans="1:20" x14ac:dyDescent="0.35">
      <c r="A62" s="211" t="s">
        <v>208</v>
      </c>
      <c r="B62" s="212">
        <v>607</v>
      </c>
      <c r="C62" s="213" t="s">
        <v>209</v>
      </c>
      <c r="D62" s="215" t="s">
        <v>210</v>
      </c>
      <c r="E62" s="215" t="s">
        <v>211</v>
      </c>
      <c r="F62" s="224"/>
      <c r="G62" s="214" t="s">
        <v>34</v>
      </c>
      <c r="H62" s="219" t="s">
        <v>35</v>
      </c>
      <c r="I62" s="272">
        <v>44756</v>
      </c>
      <c r="J62" s="230">
        <v>0</v>
      </c>
      <c r="K62" s="219">
        <v>43614</v>
      </c>
      <c r="L62" s="228">
        <v>4800000</v>
      </c>
      <c r="M62" s="214" t="s">
        <v>525</v>
      </c>
      <c r="N62" s="248">
        <v>0.25</v>
      </c>
      <c r="O62" s="222">
        <f>L62-(L62*N62*J62)</f>
        <v>4800000</v>
      </c>
      <c r="P62" s="222">
        <f t="shared" si="0"/>
        <v>3840000</v>
      </c>
      <c r="Q62" s="222">
        <f t="shared" ref="Q62:Q115" si="6">O62*N62</f>
        <v>1200000</v>
      </c>
      <c r="R62" s="222">
        <f t="shared" si="4"/>
        <v>100000</v>
      </c>
      <c r="S62" s="222">
        <f t="shared" si="3"/>
        <v>3846.1538461538462</v>
      </c>
      <c r="T62" s="223"/>
    </row>
    <row r="63" spans="1:20" x14ac:dyDescent="0.35">
      <c r="A63" s="211" t="s">
        <v>208</v>
      </c>
      <c r="B63" s="212">
        <v>607</v>
      </c>
      <c r="C63" s="215" t="s">
        <v>212</v>
      </c>
      <c r="D63" s="214" t="s">
        <v>213</v>
      </c>
      <c r="E63" s="215" t="s">
        <v>214</v>
      </c>
      <c r="F63" s="224"/>
      <c r="G63" s="214" t="s">
        <v>34</v>
      </c>
      <c r="H63" s="219" t="s">
        <v>35</v>
      </c>
      <c r="I63" s="269">
        <v>43111</v>
      </c>
      <c r="J63" s="230">
        <v>3</v>
      </c>
      <c r="K63" s="219">
        <v>43614</v>
      </c>
      <c r="L63" s="235">
        <v>6839870.6900000004</v>
      </c>
      <c r="M63" s="214" t="s">
        <v>525</v>
      </c>
      <c r="N63" s="248">
        <v>0.25</v>
      </c>
      <c r="O63" s="222">
        <f>L63-(L63*N63*J63)</f>
        <v>1709967.6725000003</v>
      </c>
      <c r="P63" s="222">
        <f t="shared" si="0"/>
        <v>1367974.1380000003</v>
      </c>
      <c r="Q63" s="222">
        <f t="shared" si="6"/>
        <v>427491.91812500008</v>
      </c>
      <c r="R63" s="222">
        <f t="shared" si="4"/>
        <v>35624.326510416671</v>
      </c>
      <c r="S63" s="222">
        <f t="shared" si="3"/>
        <v>1370.1664042467951</v>
      </c>
      <c r="T63" s="223"/>
    </row>
    <row r="64" spans="1:20" x14ac:dyDescent="0.35">
      <c r="A64" s="211" t="s">
        <v>208</v>
      </c>
      <c r="B64" s="212">
        <v>607</v>
      </c>
      <c r="C64" s="215" t="s">
        <v>215</v>
      </c>
      <c r="D64" s="214" t="s">
        <v>213</v>
      </c>
      <c r="E64" s="215" t="s">
        <v>216</v>
      </c>
      <c r="F64" s="224"/>
      <c r="G64" s="214" t="s">
        <v>34</v>
      </c>
      <c r="H64" s="219" t="s">
        <v>21</v>
      </c>
      <c r="I64" s="269">
        <v>43111</v>
      </c>
      <c r="J64" s="234">
        <v>3</v>
      </c>
      <c r="K64" s="219">
        <v>43614</v>
      </c>
      <c r="L64" s="235">
        <v>6923039.4299999997</v>
      </c>
      <c r="M64" s="214" t="s">
        <v>525</v>
      </c>
      <c r="N64" s="248">
        <v>0.25</v>
      </c>
      <c r="O64" s="222">
        <f>L64-(L64*N64*J64)</f>
        <v>1730759.8574999999</v>
      </c>
      <c r="P64" s="222">
        <f t="shared" ref="P64:P115" si="7">O64*80%</f>
        <v>1384607.8859999999</v>
      </c>
      <c r="Q64" s="222">
        <f t="shared" si="6"/>
        <v>432689.96437499998</v>
      </c>
      <c r="R64" s="222">
        <f t="shared" si="4"/>
        <v>36057.497031250001</v>
      </c>
      <c r="S64" s="222">
        <f t="shared" si="3"/>
        <v>1386.8268088942309</v>
      </c>
      <c r="T64" s="223"/>
    </row>
    <row r="65" spans="1:20" x14ac:dyDescent="0.35">
      <c r="A65" s="211" t="s">
        <v>208</v>
      </c>
      <c r="B65" s="212">
        <v>607</v>
      </c>
      <c r="C65" s="213" t="s">
        <v>217</v>
      </c>
      <c r="D65" s="213" t="s">
        <v>218</v>
      </c>
      <c r="E65" s="213" t="s">
        <v>219</v>
      </c>
      <c r="F65" s="214" t="s">
        <v>220</v>
      </c>
      <c r="G65" s="214" t="s">
        <v>203</v>
      </c>
      <c r="H65" s="219" t="s">
        <v>35</v>
      </c>
      <c r="I65" s="265">
        <v>43459</v>
      </c>
      <c r="J65" s="225">
        <v>3</v>
      </c>
      <c r="K65" s="219">
        <v>43614</v>
      </c>
      <c r="L65" s="220">
        <v>4756650.8600000003</v>
      </c>
      <c r="M65" s="214" t="s">
        <v>525</v>
      </c>
      <c r="N65" s="248">
        <v>0.25</v>
      </c>
      <c r="O65" s="222">
        <f>L65-(L65*N65*J65)</f>
        <v>1189162.7149999999</v>
      </c>
      <c r="P65" s="222">
        <f t="shared" si="7"/>
        <v>951330.1719999999</v>
      </c>
      <c r="Q65" s="222">
        <f t="shared" si="6"/>
        <v>297290.67874999996</v>
      </c>
      <c r="R65" s="222">
        <f t="shared" si="4"/>
        <v>24774.223229166662</v>
      </c>
      <c r="S65" s="222">
        <f t="shared" ref="S65:S115" si="8">R65/26</f>
        <v>952.85473958333318</v>
      </c>
      <c r="T65" s="223"/>
    </row>
    <row r="66" spans="1:20" x14ac:dyDescent="0.35">
      <c r="A66" s="211" t="s">
        <v>208</v>
      </c>
      <c r="B66" s="212">
        <v>607</v>
      </c>
      <c r="C66" s="213" t="s">
        <v>221</v>
      </c>
      <c r="D66" s="213" t="s">
        <v>218</v>
      </c>
      <c r="E66" s="213" t="s">
        <v>219</v>
      </c>
      <c r="F66" s="214" t="s">
        <v>222</v>
      </c>
      <c r="G66" s="214" t="s">
        <v>34</v>
      </c>
      <c r="H66" s="219" t="s">
        <v>35</v>
      </c>
      <c r="I66" s="265">
        <v>43459</v>
      </c>
      <c r="J66" s="225">
        <v>3</v>
      </c>
      <c r="K66" s="219">
        <v>43614</v>
      </c>
      <c r="L66" s="220">
        <v>4756650.8600000003</v>
      </c>
      <c r="M66" s="214" t="s">
        <v>525</v>
      </c>
      <c r="N66" s="248">
        <v>0.25</v>
      </c>
      <c r="O66" s="222">
        <f>L66-(L66*N66*J66)</f>
        <v>1189162.7149999999</v>
      </c>
      <c r="P66" s="222">
        <f t="shared" si="7"/>
        <v>951330.1719999999</v>
      </c>
      <c r="Q66" s="222">
        <f t="shared" si="6"/>
        <v>297290.67874999996</v>
      </c>
      <c r="R66" s="222">
        <f t="shared" si="4"/>
        <v>24774.223229166662</v>
      </c>
      <c r="S66" s="222">
        <f t="shared" si="8"/>
        <v>952.85473958333318</v>
      </c>
      <c r="T66" s="223"/>
    </row>
    <row r="67" spans="1:20" x14ac:dyDescent="0.35">
      <c r="A67" s="211" t="s">
        <v>208</v>
      </c>
      <c r="B67" s="212">
        <v>607</v>
      </c>
      <c r="C67" s="213" t="s">
        <v>223</v>
      </c>
      <c r="D67" s="213" t="s">
        <v>218</v>
      </c>
      <c r="E67" s="213" t="s">
        <v>219</v>
      </c>
      <c r="F67" s="214" t="s">
        <v>224</v>
      </c>
      <c r="G67" s="214" t="s">
        <v>34</v>
      </c>
      <c r="H67" s="219" t="s">
        <v>367</v>
      </c>
      <c r="I67" s="265">
        <v>43459</v>
      </c>
      <c r="J67" s="234">
        <v>3</v>
      </c>
      <c r="K67" s="219">
        <v>43614</v>
      </c>
      <c r="L67" s="220">
        <v>4756650.8600000003</v>
      </c>
      <c r="M67" s="214" t="s">
        <v>525</v>
      </c>
      <c r="N67" s="248">
        <v>0.25</v>
      </c>
      <c r="O67" s="222">
        <f>L67-(L67*N67*J67)</f>
        <v>1189162.7149999999</v>
      </c>
      <c r="P67" s="222">
        <f t="shared" si="7"/>
        <v>951330.1719999999</v>
      </c>
      <c r="Q67" s="222">
        <f t="shared" si="6"/>
        <v>297290.67874999996</v>
      </c>
      <c r="R67" s="222">
        <f t="shared" si="4"/>
        <v>24774.223229166662</v>
      </c>
      <c r="S67" s="222">
        <f t="shared" si="8"/>
        <v>952.85473958333318</v>
      </c>
      <c r="T67" s="223"/>
    </row>
    <row r="68" spans="1:20" x14ac:dyDescent="0.35">
      <c r="A68" s="211" t="s">
        <v>208</v>
      </c>
      <c r="B68" s="212">
        <v>607</v>
      </c>
      <c r="C68" s="213" t="s">
        <v>225</v>
      </c>
      <c r="D68" s="213" t="s">
        <v>218</v>
      </c>
      <c r="E68" s="213" t="s">
        <v>219</v>
      </c>
      <c r="F68" s="214" t="s">
        <v>226</v>
      </c>
      <c r="G68" s="214" t="s">
        <v>34</v>
      </c>
      <c r="H68" s="219" t="s">
        <v>30</v>
      </c>
      <c r="I68" s="265">
        <v>43459</v>
      </c>
      <c r="J68" s="225">
        <v>3</v>
      </c>
      <c r="K68" s="219">
        <v>43614</v>
      </c>
      <c r="L68" s="220">
        <v>4756650.8600000003</v>
      </c>
      <c r="M68" s="214" t="s">
        <v>525</v>
      </c>
      <c r="N68" s="248">
        <v>0.25</v>
      </c>
      <c r="O68" s="222">
        <f>L68-(L68*N68*J68)</f>
        <v>1189162.7149999999</v>
      </c>
      <c r="P68" s="222">
        <f t="shared" si="7"/>
        <v>951330.1719999999</v>
      </c>
      <c r="Q68" s="222">
        <f t="shared" si="6"/>
        <v>297290.67874999996</v>
      </c>
      <c r="R68" s="222">
        <f t="shared" si="4"/>
        <v>24774.223229166662</v>
      </c>
      <c r="S68" s="222">
        <f t="shared" si="8"/>
        <v>952.85473958333318</v>
      </c>
      <c r="T68" s="223"/>
    </row>
    <row r="69" spans="1:20" x14ac:dyDescent="0.35">
      <c r="A69" s="211" t="s">
        <v>208</v>
      </c>
      <c r="B69" s="212">
        <v>607</v>
      </c>
      <c r="C69" s="213" t="s">
        <v>227</v>
      </c>
      <c r="D69" s="213" t="s">
        <v>218</v>
      </c>
      <c r="E69" s="213" t="s">
        <v>219</v>
      </c>
      <c r="F69" s="214" t="s">
        <v>228</v>
      </c>
      <c r="G69" s="214" t="s">
        <v>34</v>
      </c>
      <c r="H69" s="219" t="s">
        <v>367</v>
      </c>
      <c r="I69" s="265">
        <v>43459</v>
      </c>
      <c r="J69" s="225">
        <v>3</v>
      </c>
      <c r="K69" s="219">
        <v>43614</v>
      </c>
      <c r="L69" s="220">
        <v>4756650.8600000003</v>
      </c>
      <c r="M69" s="214" t="s">
        <v>525</v>
      </c>
      <c r="N69" s="248">
        <v>0.25</v>
      </c>
      <c r="O69" s="222">
        <f>L69-(L69*N69*J69)</f>
        <v>1189162.7149999999</v>
      </c>
      <c r="P69" s="222">
        <f t="shared" si="7"/>
        <v>951330.1719999999</v>
      </c>
      <c r="Q69" s="222">
        <f t="shared" si="6"/>
        <v>297290.67874999996</v>
      </c>
      <c r="R69" s="222">
        <f t="shared" si="4"/>
        <v>24774.223229166662</v>
      </c>
      <c r="S69" s="222">
        <f t="shared" si="8"/>
        <v>952.85473958333318</v>
      </c>
      <c r="T69" s="223"/>
    </row>
    <row r="70" spans="1:20" x14ac:dyDescent="0.35">
      <c r="A70" s="211" t="s">
        <v>208</v>
      </c>
      <c r="B70" s="212">
        <v>607</v>
      </c>
      <c r="C70" s="213" t="s">
        <v>229</v>
      </c>
      <c r="D70" s="213" t="s">
        <v>218</v>
      </c>
      <c r="E70" s="213" t="s">
        <v>219</v>
      </c>
      <c r="F70" s="214" t="s">
        <v>230</v>
      </c>
      <c r="G70" s="214" t="s">
        <v>34</v>
      </c>
      <c r="H70" s="219" t="s">
        <v>35</v>
      </c>
      <c r="I70" s="265">
        <v>43459</v>
      </c>
      <c r="J70" s="234">
        <v>3</v>
      </c>
      <c r="K70" s="219">
        <v>43614</v>
      </c>
      <c r="L70" s="220">
        <v>4756650.8600000003</v>
      </c>
      <c r="M70" s="214" t="s">
        <v>525</v>
      </c>
      <c r="N70" s="248">
        <v>0.25</v>
      </c>
      <c r="O70" s="222">
        <f>L70-(L70*N70*J70)</f>
        <v>1189162.7149999999</v>
      </c>
      <c r="P70" s="222">
        <f t="shared" si="7"/>
        <v>951330.1719999999</v>
      </c>
      <c r="Q70" s="222">
        <f t="shared" si="6"/>
        <v>297290.67874999996</v>
      </c>
      <c r="R70" s="222">
        <f t="shared" si="4"/>
        <v>24774.223229166662</v>
      </c>
      <c r="S70" s="222">
        <f t="shared" si="8"/>
        <v>952.85473958333318</v>
      </c>
      <c r="T70" s="223"/>
    </row>
    <row r="71" spans="1:20" x14ac:dyDescent="0.35">
      <c r="A71" s="211" t="s">
        <v>208</v>
      </c>
      <c r="B71" s="212">
        <v>607</v>
      </c>
      <c r="C71" s="213" t="s">
        <v>231</v>
      </c>
      <c r="D71" s="214" t="s">
        <v>218</v>
      </c>
      <c r="E71" s="213" t="s">
        <v>219</v>
      </c>
      <c r="F71" s="214" t="s">
        <v>232</v>
      </c>
      <c r="G71" s="214" t="s">
        <v>34</v>
      </c>
      <c r="H71" s="219" t="s">
        <v>367</v>
      </c>
      <c r="I71" s="265">
        <v>43459</v>
      </c>
      <c r="J71" s="225">
        <v>3</v>
      </c>
      <c r="K71" s="219">
        <v>43614</v>
      </c>
      <c r="L71" s="220">
        <v>4756650.8600000003</v>
      </c>
      <c r="M71" s="214" t="s">
        <v>525</v>
      </c>
      <c r="N71" s="248">
        <v>0.25</v>
      </c>
      <c r="O71" s="222">
        <f>L71-(L71*N71*J71)</f>
        <v>1189162.7149999999</v>
      </c>
      <c r="P71" s="222">
        <f t="shared" si="7"/>
        <v>951330.1719999999</v>
      </c>
      <c r="Q71" s="222">
        <f t="shared" si="6"/>
        <v>297290.67874999996</v>
      </c>
      <c r="R71" s="222">
        <f t="shared" si="4"/>
        <v>24774.223229166662</v>
      </c>
      <c r="S71" s="222">
        <f t="shared" si="8"/>
        <v>952.85473958333318</v>
      </c>
      <c r="T71" s="223"/>
    </row>
    <row r="72" spans="1:20" x14ac:dyDescent="0.35">
      <c r="A72" s="211" t="s">
        <v>208</v>
      </c>
      <c r="B72" s="212">
        <v>616</v>
      </c>
      <c r="C72" s="215" t="s">
        <v>233</v>
      </c>
      <c r="D72" s="213" t="s">
        <v>218</v>
      </c>
      <c r="E72" s="213" t="s">
        <v>234</v>
      </c>
      <c r="F72" s="215" t="s">
        <v>235</v>
      </c>
      <c r="G72" s="214" t="s">
        <v>34</v>
      </c>
      <c r="H72" s="219" t="s">
        <v>30</v>
      </c>
      <c r="I72" s="265">
        <v>43459</v>
      </c>
      <c r="J72" s="225">
        <v>3</v>
      </c>
      <c r="K72" s="219">
        <v>43614</v>
      </c>
      <c r="L72" s="220">
        <v>2823298</v>
      </c>
      <c r="M72" s="214" t="s">
        <v>525</v>
      </c>
      <c r="N72" s="248">
        <v>0.25</v>
      </c>
      <c r="O72" s="222">
        <f>L72-(L72*N72*J72)</f>
        <v>705824.5</v>
      </c>
      <c r="P72" s="222">
        <f t="shared" si="7"/>
        <v>564659.6</v>
      </c>
      <c r="Q72" s="222">
        <f t="shared" si="6"/>
        <v>176456.125</v>
      </c>
      <c r="R72" s="222">
        <f t="shared" si="4"/>
        <v>14704.677083333334</v>
      </c>
      <c r="S72" s="222">
        <f t="shared" si="8"/>
        <v>565.56450320512818</v>
      </c>
      <c r="T72" s="223"/>
    </row>
    <row r="73" spans="1:20" x14ac:dyDescent="0.35">
      <c r="A73" s="211" t="s">
        <v>208</v>
      </c>
      <c r="B73" s="212">
        <v>607</v>
      </c>
      <c r="C73" s="213" t="s">
        <v>236</v>
      </c>
      <c r="D73" s="214" t="s">
        <v>218</v>
      </c>
      <c r="E73" s="214" t="s">
        <v>237</v>
      </c>
      <c r="F73" s="214" t="s">
        <v>238</v>
      </c>
      <c r="G73" s="214" t="s">
        <v>34</v>
      </c>
      <c r="H73" s="219" t="s">
        <v>30</v>
      </c>
      <c r="I73" s="265">
        <v>43459</v>
      </c>
      <c r="J73" s="234">
        <v>3</v>
      </c>
      <c r="K73" s="219">
        <v>43614</v>
      </c>
      <c r="L73" s="220">
        <v>4356628</v>
      </c>
      <c r="M73" s="214" t="s">
        <v>525</v>
      </c>
      <c r="N73" s="248">
        <v>0.25</v>
      </c>
      <c r="O73" s="222">
        <f>L73-(L73*N73*J73)</f>
        <v>1089157</v>
      </c>
      <c r="P73" s="222">
        <f t="shared" si="7"/>
        <v>871325.60000000009</v>
      </c>
      <c r="Q73" s="222">
        <f t="shared" si="6"/>
        <v>272289.25</v>
      </c>
      <c r="R73" s="222">
        <f t="shared" si="4"/>
        <v>22690.770833333332</v>
      </c>
      <c r="S73" s="222">
        <f t="shared" si="8"/>
        <v>872.72195512820508</v>
      </c>
      <c r="T73" s="223"/>
    </row>
    <row r="74" spans="1:20" x14ac:dyDescent="0.35">
      <c r="A74" s="211" t="s">
        <v>208</v>
      </c>
      <c r="B74" s="212">
        <v>607</v>
      </c>
      <c r="C74" s="213" t="s">
        <v>239</v>
      </c>
      <c r="D74" s="213" t="s">
        <v>218</v>
      </c>
      <c r="E74" s="213" t="s">
        <v>237</v>
      </c>
      <c r="F74" s="214" t="s">
        <v>240</v>
      </c>
      <c r="G74" s="214" t="s">
        <v>34</v>
      </c>
      <c r="H74" s="219" t="s">
        <v>30</v>
      </c>
      <c r="I74" s="265">
        <v>43459</v>
      </c>
      <c r="J74" s="234">
        <v>3</v>
      </c>
      <c r="K74" s="219">
        <v>43614</v>
      </c>
      <c r="L74" s="220">
        <v>4356628</v>
      </c>
      <c r="M74" s="214" t="s">
        <v>525</v>
      </c>
      <c r="N74" s="248">
        <v>0.25</v>
      </c>
      <c r="O74" s="222">
        <f>L74-(L74*N74*J74)</f>
        <v>1089157</v>
      </c>
      <c r="P74" s="222">
        <f t="shared" si="7"/>
        <v>871325.60000000009</v>
      </c>
      <c r="Q74" s="222">
        <f t="shared" si="6"/>
        <v>272289.25</v>
      </c>
      <c r="R74" s="222">
        <f t="shared" si="4"/>
        <v>22690.770833333332</v>
      </c>
      <c r="S74" s="222">
        <f t="shared" si="8"/>
        <v>872.72195512820508</v>
      </c>
      <c r="T74" s="223"/>
    </row>
    <row r="75" spans="1:20" x14ac:dyDescent="0.35">
      <c r="A75" s="211" t="s">
        <v>208</v>
      </c>
      <c r="B75" s="212">
        <v>637</v>
      </c>
      <c r="C75" s="215" t="s">
        <v>264</v>
      </c>
      <c r="D75" s="214" t="s">
        <v>218</v>
      </c>
      <c r="E75" s="214" t="s">
        <v>261</v>
      </c>
      <c r="F75" s="214" t="s">
        <v>265</v>
      </c>
      <c r="G75" s="214" t="s">
        <v>34</v>
      </c>
      <c r="H75" s="219" t="s">
        <v>30</v>
      </c>
      <c r="I75" s="265">
        <v>43459</v>
      </c>
      <c r="J75" s="225">
        <v>3</v>
      </c>
      <c r="K75" s="219">
        <v>43614</v>
      </c>
      <c r="L75" s="220">
        <v>4246254</v>
      </c>
      <c r="M75" s="214" t="s">
        <v>525</v>
      </c>
      <c r="N75" s="248">
        <v>0.25</v>
      </c>
      <c r="O75" s="222">
        <f>L75-(L75*N75*J75)</f>
        <v>1061563.5</v>
      </c>
      <c r="P75" s="222">
        <f t="shared" si="7"/>
        <v>849250.8</v>
      </c>
      <c r="Q75" s="222">
        <f t="shared" si="6"/>
        <v>265390.875</v>
      </c>
      <c r="R75" s="222">
        <f t="shared" si="4"/>
        <v>22115.90625</v>
      </c>
      <c r="S75" s="222">
        <f t="shared" si="8"/>
        <v>850.61177884615381</v>
      </c>
      <c r="T75" s="223"/>
    </row>
    <row r="76" spans="1:20" x14ac:dyDescent="0.35">
      <c r="A76" s="211" t="s">
        <v>208</v>
      </c>
      <c r="B76" s="212">
        <v>637</v>
      </c>
      <c r="C76" s="215" t="s">
        <v>266</v>
      </c>
      <c r="D76" s="214" t="s">
        <v>218</v>
      </c>
      <c r="E76" s="214" t="s">
        <v>261</v>
      </c>
      <c r="F76" s="214" t="s">
        <v>267</v>
      </c>
      <c r="G76" s="214" t="s">
        <v>34</v>
      </c>
      <c r="H76" s="219" t="s">
        <v>35</v>
      </c>
      <c r="I76" s="265">
        <v>43459</v>
      </c>
      <c r="J76" s="225">
        <v>3</v>
      </c>
      <c r="K76" s="219">
        <v>43614</v>
      </c>
      <c r="L76" s="220">
        <v>4246254</v>
      </c>
      <c r="M76" s="214" t="s">
        <v>525</v>
      </c>
      <c r="N76" s="248">
        <v>0.25</v>
      </c>
      <c r="O76" s="222">
        <f>L76-(L76*N76*J76)</f>
        <v>1061563.5</v>
      </c>
      <c r="P76" s="222">
        <f t="shared" si="7"/>
        <v>849250.8</v>
      </c>
      <c r="Q76" s="222">
        <f t="shared" si="6"/>
        <v>265390.875</v>
      </c>
      <c r="R76" s="222">
        <f t="shared" si="4"/>
        <v>22115.90625</v>
      </c>
      <c r="S76" s="222">
        <f t="shared" si="8"/>
        <v>850.61177884615381</v>
      </c>
      <c r="T76" s="223"/>
    </row>
    <row r="77" spans="1:20" x14ac:dyDescent="0.35">
      <c r="A77" s="211" t="s">
        <v>208</v>
      </c>
      <c r="B77" s="212">
        <v>636</v>
      </c>
      <c r="C77" s="215" t="s">
        <v>268</v>
      </c>
      <c r="D77" s="214" t="s">
        <v>218</v>
      </c>
      <c r="E77" s="214" t="s">
        <v>269</v>
      </c>
      <c r="F77" s="214" t="s">
        <v>270</v>
      </c>
      <c r="G77" s="214" t="s">
        <v>34</v>
      </c>
      <c r="H77" s="219" t="s">
        <v>30</v>
      </c>
      <c r="I77" s="265">
        <v>43459</v>
      </c>
      <c r="J77" s="225">
        <v>3</v>
      </c>
      <c r="K77" s="219">
        <v>43614</v>
      </c>
      <c r="L77" s="220">
        <v>4619384</v>
      </c>
      <c r="M77" s="214" t="s">
        <v>525</v>
      </c>
      <c r="N77" s="248">
        <v>0.25</v>
      </c>
      <c r="O77" s="222">
        <f>L77-(L77*N77*J77)</f>
        <v>1154846</v>
      </c>
      <c r="P77" s="222">
        <f t="shared" si="7"/>
        <v>923876.8</v>
      </c>
      <c r="Q77" s="222">
        <f t="shared" si="6"/>
        <v>288711.5</v>
      </c>
      <c r="R77" s="222">
        <f t="shared" si="4"/>
        <v>24059.291666666668</v>
      </c>
      <c r="S77" s="222">
        <f t="shared" si="8"/>
        <v>925.35737179487182</v>
      </c>
      <c r="T77" s="223"/>
    </row>
    <row r="78" spans="1:20" x14ac:dyDescent="0.35">
      <c r="A78" s="211" t="s">
        <v>208</v>
      </c>
      <c r="B78" s="212">
        <v>633</v>
      </c>
      <c r="C78" s="215" t="s">
        <v>271</v>
      </c>
      <c r="D78" s="214" t="s">
        <v>218</v>
      </c>
      <c r="E78" s="214" t="s">
        <v>272</v>
      </c>
      <c r="F78" s="214" t="s">
        <v>273</v>
      </c>
      <c r="G78" s="214" t="s">
        <v>34</v>
      </c>
      <c r="H78" s="219" t="s">
        <v>35</v>
      </c>
      <c r="I78" s="265">
        <v>43459</v>
      </c>
      <c r="J78" s="225">
        <v>3</v>
      </c>
      <c r="K78" s="219">
        <v>43614</v>
      </c>
      <c r="L78" s="220">
        <v>5660424</v>
      </c>
      <c r="M78" s="214" t="s">
        <v>525</v>
      </c>
      <c r="N78" s="248">
        <v>0.25</v>
      </c>
      <c r="O78" s="222">
        <f>L78-(L78*N78*J78)</f>
        <v>1415106</v>
      </c>
      <c r="P78" s="222">
        <f t="shared" si="7"/>
        <v>1132084.8</v>
      </c>
      <c r="Q78" s="222">
        <f t="shared" si="6"/>
        <v>353776.5</v>
      </c>
      <c r="R78" s="222">
        <f t="shared" si="4"/>
        <v>29481.375</v>
      </c>
      <c r="S78" s="222">
        <f t="shared" si="8"/>
        <v>1133.8990384615386</v>
      </c>
      <c r="T78" s="223"/>
    </row>
    <row r="79" spans="1:20" x14ac:dyDescent="0.35">
      <c r="A79" s="211" t="s">
        <v>208</v>
      </c>
      <c r="B79" s="212">
        <v>633</v>
      </c>
      <c r="C79" s="215" t="s">
        <v>274</v>
      </c>
      <c r="D79" s="214" t="s">
        <v>218</v>
      </c>
      <c r="E79" s="214" t="s">
        <v>272</v>
      </c>
      <c r="F79" s="214" t="s">
        <v>275</v>
      </c>
      <c r="G79" s="214" t="s">
        <v>34</v>
      </c>
      <c r="H79" s="219" t="s">
        <v>35</v>
      </c>
      <c r="I79" s="265">
        <v>43459</v>
      </c>
      <c r="J79" s="225">
        <v>3</v>
      </c>
      <c r="K79" s="219">
        <v>43614</v>
      </c>
      <c r="L79" s="220">
        <v>5660424</v>
      </c>
      <c r="M79" s="214" t="s">
        <v>525</v>
      </c>
      <c r="N79" s="248">
        <v>0.25</v>
      </c>
      <c r="O79" s="222">
        <f>L79-(L79*N79*J79)</f>
        <v>1415106</v>
      </c>
      <c r="P79" s="222">
        <f t="shared" si="7"/>
        <v>1132084.8</v>
      </c>
      <c r="Q79" s="222">
        <f t="shared" si="6"/>
        <v>353776.5</v>
      </c>
      <c r="R79" s="222">
        <f t="shared" si="4"/>
        <v>29481.375</v>
      </c>
      <c r="S79" s="222">
        <f t="shared" si="8"/>
        <v>1133.8990384615386</v>
      </c>
      <c r="T79" s="223"/>
    </row>
    <row r="80" spans="1:20" x14ac:dyDescent="0.35">
      <c r="A80" s="211" t="s">
        <v>208</v>
      </c>
      <c r="B80" s="212">
        <v>633</v>
      </c>
      <c r="C80" s="215" t="s">
        <v>276</v>
      </c>
      <c r="D80" s="214" t="s">
        <v>218</v>
      </c>
      <c r="E80" s="214" t="s">
        <v>272</v>
      </c>
      <c r="F80" s="214" t="s">
        <v>277</v>
      </c>
      <c r="G80" s="214" t="s">
        <v>34</v>
      </c>
      <c r="H80" s="219" t="s">
        <v>35</v>
      </c>
      <c r="I80" s="265">
        <v>43459</v>
      </c>
      <c r="J80" s="225">
        <v>3</v>
      </c>
      <c r="K80" s="219">
        <v>43614</v>
      </c>
      <c r="L80" s="220">
        <v>5660424</v>
      </c>
      <c r="M80" s="214" t="s">
        <v>525</v>
      </c>
      <c r="N80" s="248">
        <v>0.25</v>
      </c>
      <c r="O80" s="222">
        <f>L80-(L80*N80*J80)</f>
        <v>1415106</v>
      </c>
      <c r="P80" s="222">
        <f t="shared" si="7"/>
        <v>1132084.8</v>
      </c>
      <c r="Q80" s="222">
        <f t="shared" si="6"/>
        <v>353776.5</v>
      </c>
      <c r="R80" s="222">
        <f t="shared" si="4"/>
        <v>29481.375</v>
      </c>
      <c r="S80" s="222">
        <f t="shared" si="8"/>
        <v>1133.8990384615386</v>
      </c>
      <c r="T80" s="223"/>
    </row>
    <row r="81" spans="1:20" x14ac:dyDescent="0.35">
      <c r="A81" s="211" t="s">
        <v>208</v>
      </c>
      <c r="B81" s="212">
        <v>1104</v>
      </c>
      <c r="C81" s="215" t="s">
        <v>278</v>
      </c>
      <c r="D81" s="214" t="s">
        <v>218</v>
      </c>
      <c r="E81" s="214" t="s">
        <v>279</v>
      </c>
      <c r="F81" s="214" t="s">
        <v>280</v>
      </c>
      <c r="G81" s="214" t="s">
        <v>34</v>
      </c>
      <c r="H81" s="219" t="s">
        <v>35</v>
      </c>
      <c r="I81" s="265">
        <v>43459</v>
      </c>
      <c r="J81" s="225">
        <v>3</v>
      </c>
      <c r="K81" s="219">
        <v>43614</v>
      </c>
      <c r="L81" s="220">
        <v>7176182</v>
      </c>
      <c r="M81" s="214" t="s">
        <v>525</v>
      </c>
      <c r="N81" s="248">
        <v>0.25</v>
      </c>
      <c r="O81" s="222">
        <f>L81-(L81*N81*J81)</f>
        <v>1794045.5</v>
      </c>
      <c r="P81" s="222">
        <f t="shared" si="7"/>
        <v>1435236.4000000001</v>
      </c>
      <c r="Q81" s="222">
        <f t="shared" si="6"/>
        <v>448511.375</v>
      </c>
      <c r="R81" s="222">
        <f t="shared" si="4"/>
        <v>37375.947916666664</v>
      </c>
      <c r="S81" s="222">
        <f t="shared" si="8"/>
        <v>1437.5364583333333</v>
      </c>
      <c r="T81" s="223"/>
    </row>
    <row r="82" spans="1:20" x14ac:dyDescent="0.35">
      <c r="A82" s="211" t="s">
        <v>208</v>
      </c>
      <c r="B82" s="212">
        <v>1104</v>
      </c>
      <c r="C82" s="215" t="s">
        <v>281</v>
      </c>
      <c r="D82" s="214" t="s">
        <v>218</v>
      </c>
      <c r="E82" s="214" t="s">
        <v>279</v>
      </c>
      <c r="F82" s="214" t="s">
        <v>282</v>
      </c>
      <c r="G82" s="214" t="s">
        <v>34</v>
      </c>
      <c r="H82" s="219" t="s">
        <v>379</v>
      </c>
      <c r="I82" s="265">
        <v>43459</v>
      </c>
      <c r="J82" s="225">
        <v>3</v>
      </c>
      <c r="K82" s="219">
        <v>43614</v>
      </c>
      <c r="L82" s="220">
        <v>7176182</v>
      </c>
      <c r="M82" s="214" t="s">
        <v>525</v>
      </c>
      <c r="N82" s="248">
        <v>0.25</v>
      </c>
      <c r="O82" s="222">
        <f>L82-(L82*N82*J82)</f>
        <v>1794045.5</v>
      </c>
      <c r="P82" s="222">
        <f t="shared" si="7"/>
        <v>1435236.4000000001</v>
      </c>
      <c r="Q82" s="222">
        <f t="shared" si="6"/>
        <v>448511.375</v>
      </c>
      <c r="R82" s="222">
        <f t="shared" si="4"/>
        <v>37375.947916666664</v>
      </c>
      <c r="S82" s="222">
        <f t="shared" si="8"/>
        <v>1437.5364583333333</v>
      </c>
      <c r="T82" s="223"/>
    </row>
    <row r="83" spans="1:20" x14ac:dyDescent="0.35">
      <c r="A83" s="211" t="s">
        <v>208</v>
      </c>
      <c r="B83" s="212">
        <v>1104</v>
      </c>
      <c r="C83" s="213" t="s">
        <v>283</v>
      </c>
      <c r="D83" s="215" t="s">
        <v>284</v>
      </c>
      <c r="E83" s="215" t="s">
        <v>285</v>
      </c>
      <c r="F83" s="213" t="s">
        <v>286</v>
      </c>
      <c r="G83" s="214" t="s">
        <v>34</v>
      </c>
      <c r="H83" s="219" t="s">
        <v>30</v>
      </c>
      <c r="I83" s="272">
        <v>44756</v>
      </c>
      <c r="J83" s="230">
        <v>0</v>
      </c>
      <c r="K83" s="219">
        <v>43614</v>
      </c>
      <c r="L83" s="228">
        <v>4000000</v>
      </c>
      <c r="M83" s="214" t="s">
        <v>525</v>
      </c>
      <c r="N83" s="248">
        <v>0.25</v>
      </c>
      <c r="O83" s="222">
        <f>L83-(L83*N83*J83)</f>
        <v>4000000</v>
      </c>
      <c r="P83" s="222">
        <f t="shared" si="7"/>
        <v>3200000</v>
      </c>
      <c r="Q83" s="222">
        <f t="shared" si="6"/>
        <v>1000000</v>
      </c>
      <c r="R83" s="222">
        <f t="shared" si="4"/>
        <v>83333.333333333328</v>
      </c>
      <c r="S83" s="222">
        <f t="shared" si="8"/>
        <v>3205.1282051282051</v>
      </c>
      <c r="T83" s="223"/>
    </row>
    <row r="84" spans="1:20" x14ac:dyDescent="0.35">
      <c r="A84" s="211" t="s">
        <v>208</v>
      </c>
      <c r="B84" s="212">
        <v>608</v>
      </c>
      <c r="C84" s="213" t="s">
        <v>290</v>
      </c>
      <c r="D84" s="213" t="s">
        <v>218</v>
      </c>
      <c r="E84" s="213" t="s">
        <v>253</v>
      </c>
      <c r="F84" s="214" t="s">
        <v>291</v>
      </c>
      <c r="G84" s="214" t="s">
        <v>34</v>
      </c>
      <c r="H84" s="219" t="s">
        <v>35</v>
      </c>
      <c r="I84" s="265">
        <v>43459</v>
      </c>
      <c r="J84" s="225">
        <v>3</v>
      </c>
      <c r="K84" s="219">
        <v>43614</v>
      </c>
      <c r="L84" s="220">
        <v>4131288</v>
      </c>
      <c r="M84" s="214" t="s">
        <v>525</v>
      </c>
      <c r="N84" s="248">
        <v>0.25</v>
      </c>
      <c r="O84" s="222">
        <f>L84-(L84*N84*J84)</f>
        <v>1032822</v>
      </c>
      <c r="P84" s="222">
        <f t="shared" si="7"/>
        <v>826257.60000000009</v>
      </c>
      <c r="Q84" s="222">
        <f t="shared" si="6"/>
        <v>258205.5</v>
      </c>
      <c r="R84" s="222">
        <f t="shared" si="4"/>
        <v>21517.125</v>
      </c>
      <c r="S84" s="222">
        <f t="shared" si="8"/>
        <v>827.58173076923072</v>
      </c>
      <c r="T84" s="223"/>
    </row>
    <row r="85" spans="1:20" x14ac:dyDescent="0.35">
      <c r="A85" s="211" t="s">
        <v>208</v>
      </c>
      <c r="B85" s="212">
        <v>608</v>
      </c>
      <c r="C85" s="213" t="s">
        <v>292</v>
      </c>
      <c r="D85" s="213" t="s">
        <v>218</v>
      </c>
      <c r="E85" s="213" t="s">
        <v>253</v>
      </c>
      <c r="F85" s="214" t="s">
        <v>293</v>
      </c>
      <c r="G85" s="214" t="s">
        <v>34</v>
      </c>
      <c r="H85" s="219" t="s">
        <v>30</v>
      </c>
      <c r="I85" s="265">
        <v>43459</v>
      </c>
      <c r="J85" s="225">
        <v>3</v>
      </c>
      <c r="K85" s="219">
        <v>43614</v>
      </c>
      <c r="L85" s="220">
        <v>4131288</v>
      </c>
      <c r="M85" s="214" t="s">
        <v>525</v>
      </c>
      <c r="N85" s="248">
        <v>0.25</v>
      </c>
      <c r="O85" s="222">
        <f>L85-(L85*N85*J85)</f>
        <v>1032822</v>
      </c>
      <c r="P85" s="222">
        <f t="shared" si="7"/>
        <v>826257.60000000009</v>
      </c>
      <c r="Q85" s="222">
        <f t="shared" si="6"/>
        <v>258205.5</v>
      </c>
      <c r="R85" s="222">
        <f t="shared" si="4"/>
        <v>21517.125</v>
      </c>
      <c r="S85" s="222">
        <f t="shared" si="8"/>
        <v>827.58173076923072</v>
      </c>
      <c r="T85" s="223"/>
    </row>
    <row r="86" spans="1:20" x14ac:dyDescent="0.35">
      <c r="A86" s="211" t="s">
        <v>208</v>
      </c>
      <c r="B86" s="212">
        <v>608</v>
      </c>
      <c r="C86" s="213" t="s">
        <v>562</v>
      </c>
      <c r="D86" s="215" t="s">
        <v>248</v>
      </c>
      <c r="E86" s="215" t="s">
        <v>294</v>
      </c>
      <c r="F86" s="213">
        <v>2640</v>
      </c>
      <c r="G86" s="214" t="s">
        <v>34</v>
      </c>
      <c r="H86" s="219" t="s">
        <v>35</v>
      </c>
      <c r="I86" s="265">
        <v>43459</v>
      </c>
      <c r="J86" s="225">
        <v>3</v>
      </c>
      <c r="K86" s="219">
        <v>43614</v>
      </c>
      <c r="L86" s="235">
        <v>5100000</v>
      </c>
      <c r="M86" s="214" t="s">
        <v>525</v>
      </c>
      <c r="N86" s="248">
        <v>0.25</v>
      </c>
      <c r="O86" s="222">
        <f>L86-(L86*N86*J86)</f>
        <v>1275000</v>
      </c>
      <c r="P86" s="222">
        <f t="shared" si="7"/>
        <v>1020000</v>
      </c>
      <c r="Q86" s="222">
        <f t="shared" si="6"/>
        <v>318750</v>
      </c>
      <c r="R86" s="222">
        <f t="shared" si="4"/>
        <v>26562.5</v>
      </c>
      <c r="S86" s="222">
        <f t="shared" si="8"/>
        <v>1021.6346153846154</v>
      </c>
      <c r="T86" s="223"/>
    </row>
    <row r="87" spans="1:20" ht="37.5" x14ac:dyDescent="0.35">
      <c r="A87" s="211" t="s">
        <v>208</v>
      </c>
      <c r="B87" s="212">
        <v>608</v>
      </c>
      <c r="C87" s="213" t="s">
        <v>295</v>
      </c>
      <c r="D87" s="215" t="s">
        <v>296</v>
      </c>
      <c r="E87" s="231" t="s">
        <v>297</v>
      </c>
      <c r="F87" s="213" t="s">
        <v>298</v>
      </c>
      <c r="G87" s="214" t="s">
        <v>299</v>
      </c>
      <c r="H87" s="219" t="s">
        <v>30</v>
      </c>
      <c r="I87" s="272">
        <v>44756</v>
      </c>
      <c r="J87" s="225">
        <v>0</v>
      </c>
      <c r="K87" s="219">
        <v>43614</v>
      </c>
      <c r="L87" s="228">
        <v>4000000</v>
      </c>
      <c r="M87" s="214" t="s">
        <v>525</v>
      </c>
      <c r="N87" s="248">
        <v>0.25</v>
      </c>
      <c r="O87" s="222">
        <f>L87-(L87*N87*J87)</f>
        <v>4000000</v>
      </c>
      <c r="P87" s="222">
        <f t="shared" si="7"/>
        <v>3200000</v>
      </c>
      <c r="Q87" s="222">
        <f t="shared" si="6"/>
        <v>1000000</v>
      </c>
      <c r="R87" s="222">
        <f t="shared" si="4"/>
        <v>83333.333333333328</v>
      </c>
      <c r="S87" s="222">
        <f t="shared" si="8"/>
        <v>3205.1282051282051</v>
      </c>
      <c r="T87" s="223"/>
    </row>
    <row r="88" spans="1:20" x14ac:dyDescent="0.35">
      <c r="A88" s="211" t="s">
        <v>208</v>
      </c>
      <c r="B88" s="212">
        <v>608</v>
      </c>
      <c r="C88" s="213" t="s">
        <v>300</v>
      </c>
      <c r="D88" s="215" t="s">
        <v>301</v>
      </c>
      <c r="E88" s="215" t="s">
        <v>302</v>
      </c>
      <c r="F88" s="215" t="s">
        <v>447</v>
      </c>
      <c r="G88" s="214" t="s">
        <v>299</v>
      </c>
      <c r="H88" s="219" t="s">
        <v>21</v>
      </c>
      <c r="I88" s="272">
        <v>44756</v>
      </c>
      <c r="J88" s="225">
        <v>0</v>
      </c>
      <c r="K88" s="219">
        <v>43614</v>
      </c>
      <c r="L88" s="228">
        <v>4500000</v>
      </c>
      <c r="M88" s="214" t="s">
        <v>525</v>
      </c>
      <c r="N88" s="248">
        <v>0.25</v>
      </c>
      <c r="O88" s="222">
        <f>L88-(L88*N88*J88)</f>
        <v>4500000</v>
      </c>
      <c r="P88" s="222">
        <f t="shared" si="7"/>
        <v>3600000</v>
      </c>
      <c r="Q88" s="222">
        <f t="shared" si="6"/>
        <v>1125000</v>
      </c>
      <c r="R88" s="222">
        <f t="shared" si="4"/>
        <v>93750</v>
      </c>
      <c r="S88" s="222">
        <f t="shared" si="8"/>
        <v>3605.7692307692309</v>
      </c>
      <c r="T88" s="223"/>
    </row>
    <row r="89" spans="1:20" ht="40.5" customHeight="1" x14ac:dyDescent="0.35">
      <c r="A89" s="211" t="s">
        <v>208</v>
      </c>
      <c r="B89" s="212">
        <v>615</v>
      </c>
      <c r="C89" s="215" t="s">
        <v>303</v>
      </c>
      <c r="D89" s="214" t="s">
        <v>218</v>
      </c>
      <c r="E89" s="214" t="s">
        <v>304</v>
      </c>
      <c r="F89" s="214" t="s">
        <v>305</v>
      </c>
      <c r="G89" s="214" t="s">
        <v>34</v>
      </c>
      <c r="H89" s="219" t="s">
        <v>35</v>
      </c>
      <c r="I89" s="265">
        <v>43459</v>
      </c>
      <c r="J89" s="225">
        <v>3</v>
      </c>
      <c r="K89" s="219">
        <v>43614</v>
      </c>
      <c r="L89" s="228">
        <v>2777200</v>
      </c>
      <c r="M89" s="214" t="s">
        <v>525</v>
      </c>
      <c r="N89" s="248">
        <v>0.25</v>
      </c>
      <c r="O89" s="222">
        <f>L89-(L89*N89*J89)</f>
        <v>694300</v>
      </c>
      <c r="P89" s="222">
        <f t="shared" si="7"/>
        <v>555440</v>
      </c>
      <c r="Q89" s="222">
        <f t="shared" si="6"/>
        <v>173575</v>
      </c>
      <c r="R89" s="222">
        <f t="shared" si="4"/>
        <v>14464.583333333334</v>
      </c>
      <c r="S89" s="222">
        <f t="shared" si="8"/>
        <v>556.33012820512818</v>
      </c>
      <c r="T89" s="223"/>
    </row>
    <row r="90" spans="1:20" x14ac:dyDescent="0.35">
      <c r="A90" s="211" t="s">
        <v>208</v>
      </c>
      <c r="B90" s="212">
        <v>633</v>
      </c>
      <c r="C90" s="215" t="s">
        <v>306</v>
      </c>
      <c r="D90" s="214" t="s">
        <v>218</v>
      </c>
      <c r="E90" s="214" t="s">
        <v>307</v>
      </c>
      <c r="F90" s="214" t="s">
        <v>308</v>
      </c>
      <c r="G90" s="214" t="s">
        <v>34</v>
      </c>
      <c r="H90" s="219" t="s">
        <v>35</v>
      </c>
      <c r="I90" s="265">
        <v>43459</v>
      </c>
      <c r="J90" s="225">
        <v>3</v>
      </c>
      <c r="K90" s="219">
        <v>43614</v>
      </c>
      <c r="L90" s="220">
        <v>16298960</v>
      </c>
      <c r="M90" s="214" t="s">
        <v>525</v>
      </c>
      <c r="N90" s="248">
        <v>0.25</v>
      </c>
      <c r="O90" s="222">
        <f>L90-(L90*N90*J90)</f>
        <v>4074740</v>
      </c>
      <c r="P90" s="222">
        <f t="shared" si="7"/>
        <v>3259792</v>
      </c>
      <c r="Q90" s="222">
        <f t="shared" si="6"/>
        <v>1018685</v>
      </c>
      <c r="R90" s="222">
        <f t="shared" si="4"/>
        <v>84890.416666666672</v>
      </c>
      <c r="S90" s="222">
        <f t="shared" si="8"/>
        <v>3265.0160256410259</v>
      </c>
      <c r="T90" s="223"/>
    </row>
    <row r="91" spans="1:20" x14ac:dyDescent="0.35">
      <c r="A91" s="211" t="s">
        <v>208</v>
      </c>
      <c r="B91" s="212">
        <v>607</v>
      </c>
      <c r="C91" s="213" t="s">
        <v>309</v>
      </c>
      <c r="D91" s="215" t="s">
        <v>310</v>
      </c>
      <c r="E91" s="213" t="s">
        <v>482</v>
      </c>
      <c r="F91" s="213" t="s">
        <v>311</v>
      </c>
      <c r="G91" s="214" t="s">
        <v>68</v>
      </c>
      <c r="H91" s="219" t="s">
        <v>30</v>
      </c>
      <c r="I91" s="272">
        <v>44756</v>
      </c>
      <c r="J91" s="230">
        <v>0</v>
      </c>
      <c r="K91" s="219">
        <v>43614</v>
      </c>
      <c r="L91" s="228">
        <v>7000000</v>
      </c>
      <c r="M91" s="214" t="s">
        <v>525</v>
      </c>
      <c r="N91" s="248">
        <v>0.25</v>
      </c>
      <c r="O91" s="222">
        <f>L91-(L91*N91*J91)</f>
        <v>7000000</v>
      </c>
      <c r="P91" s="222">
        <f t="shared" si="7"/>
        <v>5600000</v>
      </c>
      <c r="Q91" s="222">
        <f t="shared" si="6"/>
        <v>1750000</v>
      </c>
      <c r="R91" s="222">
        <f t="shared" si="4"/>
        <v>145833.33333333334</v>
      </c>
      <c r="S91" s="222">
        <f t="shared" si="8"/>
        <v>5608.9743589743593</v>
      </c>
      <c r="T91" s="223"/>
    </row>
    <row r="92" spans="1:20" ht="22.5" customHeight="1" x14ac:dyDescent="0.35">
      <c r="A92" s="211" t="s">
        <v>208</v>
      </c>
      <c r="B92" s="212">
        <v>607</v>
      </c>
      <c r="C92" s="213" t="s">
        <v>312</v>
      </c>
      <c r="D92" s="215" t="s">
        <v>310</v>
      </c>
      <c r="E92" s="215" t="s">
        <v>483</v>
      </c>
      <c r="F92" s="213" t="s">
        <v>313</v>
      </c>
      <c r="G92" s="214" t="s">
        <v>68</v>
      </c>
      <c r="H92" s="219" t="s">
        <v>30</v>
      </c>
      <c r="I92" s="272">
        <v>44756</v>
      </c>
      <c r="J92" s="230">
        <v>0</v>
      </c>
      <c r="K92" s="219">
        <v>43614</v>
      </c>
      <c r="L92" s="228">
        <v>7000000</v>
      </c>
      <c r="M92" s="214" t="s">
        <v>525</v>
      </c>
      <c r="N92" s="248">
        <v>0.25</v>
      </c>
      <c r="O92" s="222">
        <f>L92-(L92*N92*J92)</f>
        <v>7000000</v>
      </c>
      <c r="P92" s="222">
        <f t="shared" si="7"/>
        <v>5600000</v>
      </c>
      <c r="Q92" s="222">
        <f t="shared" si="6"/>
        <v>1750000</v>
      </c>
      <c r="R92" s="222">
        <f t="shared" si="4"/>
        <v>145833.33333333334</v>
      </c>
      <c r="S92" s="222">
        <f t="shared" si="8"/>
        <v>5608.9743589743593</v>
      </c>
      <c r="T92" s="223"/>
    </row>
    <row r="93" spans="1:20" ht="26.25" customHeight="1" x14ac:dyDescent="0.35">
      <c r="A93" s="211" t="s">
        <v>208</v>
      </c>
      <c r="B93" s="212">
        <v>616</v>
      </c>
      <c r="C93" s="213" t="s">
        <v>318</v>
      </c>
      <c r="D93" s="215" t="s">
        <v>319</v>
      </c>
      <c r="E93" s="215" t="s">
        <v>448</v>
      </c>
      <c r="F93" s="249"/>
      <c r="G93" s="214" t="s">
        <v>34</v>
      </c>
      <c r="H93" s="219" t="s">
        <v>21</v>
      </c>
      <c r="I93" s="272">
        <v>44756</v>
      </c>
      <c r="J93" s="230">
        <v>0</v>
      </c>
      <c r="K93" s="219">
        <v>43614</v>
      </c>
      <c r="L93" s="228">
        <v>2300000</v>
      </c>
      <c r="M93" s="214" t="s">
        <v>525</v>
      </c>
      <c r="N93" s="248">
        <v>0.25</v>
      </c>
      <c r="O93" s="222">
        <f>L93-(L93*N93*J93)</f>
        <v>2300000</v>
      </c>
      <c r="P93" s="222">
        <f t="shared" si="7"/>
        <v>1840000</v>
      </c>
      <c r="Q93" s="222">
        <f t="shared" si="6"/>
        <v>575000</v>
      </c>
      <c r="R93" s="222">
        <f t="shared" si="4"/>
        <v>47916.666666666664</v>
      </c>
      <c r="S93" s="222">
        <f t="shared" si="8"/>
        <v>1842.9487179487178</v>
      </c>
      <c r="T93" s="223"/>
    </row>
    <row r="94" spans="1:20" ht="21.75" customHeight="1" x14ac:dyDescent="0.35">
      <c r="A94" s="211" t="s">
        <v>208</v>
      </c>
      <c r="B94" s="212">
        <v>608</v>
      </c>
      <c r="C94" s="213" t="s">
        <v>320</v>
      </c>
      <c r="D94" s="215" t="s">
        <v>321</v>
      </c>
      <c r="E94" s="215" t="s">
        <v>563</v>
      </c>
      <c r="F94" s="213">
        <v>819</v>
      </c>
      <c r="G94" s="214" t="s">
        <v>34</v>
      </c>
      <c r="H94" s="219" t="s">
        <v>30</v>
      </c>
      <c r="I94" s="265">
        <v>43459</v>
      </c>
      <c r="J94" s="230">
        <v>3</v>
      </c>
      <c r="K94" s="219">
        <v>43614</v>
      </c>
      <c r="L94" s="228">
        <v>2700000</v>
      </c>
      <c r="M94" s="214" t="s">
        <v>525</v>
      </c>
      <c r="N94" s="248">
        <v>0.25</v>
      </c>
      <c r="O94" s="222">
        <f>L94-(L94*N94*J94)</f>
        <v>675000</v>
      </c>
      <c r="P94" s="222">
        <f t="shared" si="7"/>
        <v>540000</v>
      </c>
      <c r="Q94" s="222">
        <f t="shared" si="6"/>
        <v>168750</v>
      </c>
      <c r="R94" s="222">
        <f t="shared" si="4"/>
        <v>14062.5</v>
      </c>
      <c r="S94" s="222">
        <f t="shared" si="8"/>
        <v>540.86538461538464</v>
      </c>
      <c r="T94" s="223"/>
    </row>
    <row r="95" spans="1:20" x14ac:dyDescent="0.35">
      <c r="A95" s="211" t="s">
        <v>208</v>
      </c>
      <c r="B95" s="212">
        <v>636</v>
      </c>
      <c r="C95" s="213" t="s">
        <v>322</v>
      </c>
      <c r="D95" s="215" t="s">
        <v>323</v>
      </c>
      <c r="E95" s="215" t="s">
        <v>324</v>
      </c>
      <c r="F95" s="213" t="s">
        <v>325</v>
      </c>
      <c r="G95" s="214" t="s">
        <v>34</v>
      </c>
      <c r="H95" s="219" t="s">
        <v>35</v>
      </c>
      <c r="I95" s="272">
        <v>44756</v>
      </c>
      <c r="J95" s="230">
        <v>0</v>
      </c>
      <c r="K95" s="219">
        <v>43614</v>
      </c>
      <c r="L95" s="228">
        <v>3500000</v>
      </c>
      <c r="M95" s="214" t="s">
        <v>525</v>
      </c>
      <c r="N95" s="248">
        <v>0.25</v>
      </c>
      <c r="O95" s="222">
        <f>L95-(L95*N95*J95)</f>
        <v>3500000</v>
      </c>
      <c r="P95" s="222">
        <f t="shared" si="7"/>
        <v>2800000</v>
      </c>
      <c r="Q95" s="222">
        <f t="shared" si="6"/>
        <v>875000</v>
      </c>
      <c r="R95" s="222">
        <f t="shared" si="4"/>
        <v>72916.666666666672</v>
      </c>
      <c r="S95" s="222">
        <f t="shared" si="8"/>
        <v>2804.4871794871797</v>
      </c>
      <c r="T95" s="223"/>
    </row>
    <row r="96" spans="1:20" x14ac:dyDescent="0.35">
      <c r="A96" s="211" t="s">
        <v>208</v>
      </c>
      <c r="B96" s="212">
        <v>637</v>
      </c>
      <c r="C96" s="213" t="s">
        <v>326</v>
      </c>
      <c r="D96" s="215" t="s">
        <v>327</v>
      </c>
      <c r="E96" s="215" t="s">
        <v>567</v>
      </c>
      <c r="F96" s="213" t="s">
        <v>328</v>
      </c>
      <c r="G96" s="214" t="s">
        <v>34</v>
      </c>
      <c r="H96" s="219" t="s">
        <v>30</v>
      </c>
      <c r="I96" s="272">
        <v>44751</v>
      </c>
      <c r="J96" s="230">
        <v>2</v>
      </c>
      <c r="K96" s="219">
        <v>43614</v>
      </c>
      <c r="L96" s="228">
        <v>3000000</v>
      </c>
      <c r="M96" s="214" t="s">
        <v>525</v>
      </c>
      <c r="N96" s="248">
        <v>0.25</v>
      </c>
      <c r="O96" s="222">
        <f>L96-(L96*N96*J96)</f>
        <v>1500000</v>
      </c>
      <c r="P96" s="222">
        <f t="shared" si="7"/>
        <v>1200000</v>
      </c>
      <c r="Q96" s="222">
        <f t="shared" si="6"/>
        <v>375000</v>
      </c>
      <c r="R96" s="222">
        <f t="shared" si="4"/>
        <v>31250</v>
      </c>
      <c r="S96" s="222">
        <f t="shared" si="8"/>
        <v>1201.9230769230769</v>
      </c>
      <c r="T96" s="223"/>
    </row>
    <row r="97" spans="1:20" x14ac:dyDescent="0.35">
      <c r="A97" s="211" t="s">
        <v>208</v>
      </c>
      <c r="B97" s="212">
        <v>607</v>
      </c>
      <c r="C97" s="215" t="s">
        <v>329</v>
      </c>
      <c r="D97" s="214" t="s">
        <v>210</v>
      </c>
      <c r="E97" s="214" t="s">
        <v>330</v>
      </c>
      <c r="F97" s="215" t="s">
        <v>331</v>
      </c>
      <c r="G97" s="214" t="s">
        <v>34</v>
      </c>
      <c r="H97" s="219" t="s">
        <v>30</v>
      </c>
      <c r="I97" s="272">
        <v>44756</v>
      </c>
      <c r="J97" s="230">
        <v>0</v>
      </c>
      <c r="K97" s="219">
        <v>43614</v>
      </c>
      <c r="L97" s="228">
        <v>4300000</v>
      </c>
      <c r="M97" s="214" t="s">
        <v>525</v>
      </c>
      <c r="N97" s="248">
        <v>0.25</v>
      </c>
      <c r="O97" s="222">
        <f>L97-(L97*N97*J97)</f>
        <v>4300000</v>
      </c>
      <c r="P97" s="222">
        <f t="shared" si="7"/>
        <v>3440000</v>
      </c>
      <c r="Q97" s="222">
        <f t="shared" si="6"/>
        <v>1075000</v>
      </c>
      <c r="R97" s="222">
        <f t="shared" si="4"/>
        <v>89583.333333333328</v>
      </c>
      <c r="S97" s="222">
        <f t="shared" si="8"/>
        <v>3445.5128205128203</v>
      </c>
      <c r="T97" s="223"/>
    </row>
    <row r="98" spans="1:20" ht="21" customHeight="1" x14ac:dyDescent="0.35">
      <c r="A98" s="211" t="s">
        <v>208</v>
      </c>
      <c r="B98" s="212">
        <v>607</v>
      </c>
      <c r="C98" s="213" t="s">
        <v>332</v>
      </c>
      <c r="D98" s="215" t="s">
        <v>333</v>
      </c>
      <c r="E98" s="215" t="s">
        <v>334</v>
      </c>
      <c r="F98" s="213" t="s">
        <v>335</v>
      </c>
      <c r="G98" s="214" t="s">
        <v>68</v>
      </c>
      <c r="H98" s="219" t="s">
        <v>30</v>
      </c>
      <c r="I98" s="272">
        <v>44756</v>
      </c>
      <c r="J98" s="230">
        <v>0</v>
      </c>
      <c r="K98" s="219">
        <v>43614</v>
      </c>
      <c r="L98" s="228">
        <v>6790000</v>
      </c>
      <c r="M98" s="214" t="s">
        <v>525</v>
      </c>
      <c r="N98" s="248">
        <v>0.25</v>
      </c>
      <c r="O98" s="222">
        <f>L98-(L98*N98*J98)</f>
        <v>6790000</v>
      </c>
      <c r="P98" s="222">
        <f t="shared" si="7"/>
        <v>5432000</v>
      </c>
      <c r="Q98" s="222">
        <f t="shared" si="6"/>
        <v>1697500</v>
      </c>
      <c r="R98" s="222">
        <f t="shared" ref="R98:R115" si="9">Q98/12</f>
        <v>141458.33333333334</v>
      </c>
      <c r="S98" s="222">
        <f t="shared" si="8"/>
        <v>5440.7051282051289</v>
      </c>
      <c r="T98" s="223"/>
    </row>
    <row r="99" spans="1:20" x14ac:dyDescent="0.35">
      <c r="A99" s="211" t="s">
        <v>208</v>
      </c>
      <c r="B99" s="212">
        <v>607</v>
      </c>
      <c r="C99" s="213" t="s">
        <v>336</v>
      </c>
      <c r="D99" s="215" t="s">
        <v>333</v>
      </c>
      <c r="E99" s="215" t="s">
        <v>454</v>
      </c>
      <c r="F99" s="215" t="s">
        <v>337</v>
      </c>
      <c r="G99" s="214" t="s">
        <v>34</v>
      </c>
      <c r="H99" s="219" t="s">
        <v>35</v>
      </c>
      <c r="I99" s="272">
        <v>44756</v>
      </c>
      <c r="J99" s="230">
        <v>0</v>
      </c>
      <c r="K99" s="219">
        <v>43614</v>
      </c>
      <c r="L99" s="228">
        <v>5650000</v>
      </c>
      <c r="M99" s="214" t="s">
        <v>525</v>
      </c>
      <c r="N99" s="248">
        <v>0.25</v>
      </c>
      <c r="O99" s="222">
        <f>L99-(L99*N99*J99)</f>
        <v>5650000</v>
      </c>
      <c r="P99" s="222">
        <f t="shared" si="7"/>
        <v>4520000</v>
      </c>
      <c r="Q99" s="222">
        <f t="shared" si="6"/>
        <v>1412500</v>
      </c>
      <c r="R99" s="222">
        <f t="shared" si="9"/>
        <v>117708.33333333333</v>
      </c>
      <c r="S99" s="222">
        <f t="shared" si="8"/>
        <v>4527.2435897435898</v>
      </c>
      <c r="T99" s="223"/>
    </row>
    <row r="100" spans="1:20" x14ac:dyDescent="0.35">
      <c r="A100" s="211" t="s">
        <v>208</v>
      </c>
      <c r="B100" s="212">
        <v>607</v>
      </c>
      <c r="C100" s="213" t="s">
        <v>426</v>
      </c>
      <c r="D100" s="215" t="s">
        <v>341</v>
      </c>
      <c r="E100" s="215" t="s">
        <v>481</v>
      </c>
      <c r="F100" s="215" t="s">
        <v>342</v>
      </c>
      <c r="G100" s="214" t="s">
        <v>68</v>
      </c>
      <c r="H100" s="219" t="s">
        <v>35</v>
      </c>
      <c r="I100" s="272">
        <v>44756</v>
      </c>
      <c r="J100" s="230">
        <v>0</v>
      </c>
      <c r="K100" s="219">
        <v>43614</v>
      </c>
      <c r="L100" s="228">
        <v>7300000</v>
      </c>
      <c r="M100" s="214" t="s">
        <v>525</v>
      </c>
      <c r="N100" s="248">
        <v>0.25</v>
      </c>
      <c r="O100" s="222">
        <f>L100-(L100*N100*J100)</f>
        <v>7300000</v>
      </c>
      <c r="P100" s="222">
        <f t="shared" si="7"/>
        <v>5840000</v>
      </c>
      <c r="Q100" s="222">
        <f t="shared" si="6"/>
        <v>1825000</v>
      </c>
      <c r="R100" s="222">
        <f t="shared" si="9"/>
        <v>152083.33333333334</v>
      </c>
      <c r="S100" s="222">
        <f t="shared" si="8"/>
        <v>5849.3589743589746</v>
      </c>
      <c r="T100" s="223"/>
    </row>
    <row r="101" spans="1:20" x14ac:dyDescent="0.35">
      <c r="A101" s="211" t="s">
        <v>208</v>
      </c>
      <c r="B101" s="212">
        <v>607</v>
      </c>
      <c r="C101" s="213" t="s">
        <v>340</v>
      </c>
      <c r="D101" s="215" t="s">
        <v>333</v>
      </c>
      <c r="E101" s="215" t="s">
        <v>457</v>
      </c>
      <c r="F101" s="215"/>
      <c r="G101" s="214" t="s">
        <v>34</v>
      </c>
      <c r="H101" s="219" t="s">
        <v>30</v>
      </c>
      <c r="I101" s="272">
        <v>44756</v>
      </c>
      <c r="J101" s="230">
        <v>0</v>
      </c>
      <c r="K101" s="219">
        <v>43614</v>
      </c>
      <c r="L101" s="228">
        <v>6800000</v>
      </c>
      <c r="M101" s="214" t="s">
        <v>525</v>
      </c>
      <c r="N101" s="248">
        <v>0.25</v>
      </c>
      <c r="O101" s="222">
        <f>L101-(L101*N101*J101)</f>
        <v>6800000</v>
      </c>
      <c r="P101" s="222">
        <f t="shared" si="7"/>
        <v>5440000</v>
      </c>
      <c r="Q101" s="222">
        <f t="shared" si="6"/>
        <v>1700000</v>
      </c>
      <c r="R101" s="222">
        <f t="shared" si="9"/>
        <v>141666.66666666666</v>
      </c>
      <c r="S101" s="222">
        <f t="shared" si="8"/>
        <v>5448.7179487179483</v>
      </c>
      <c r="T101" s="223"/>
    </row>
    <row r="102" spans="1:20" x14ac:dyDescent="0.35">
      <c r="A102" s="211" t="s">
        <v>208</v>
      </c>
      <c r="B102" s="212">
        <v>607</v>
      </c>
      <c r="C102" s="215" t="s">
        <v>568</v>
      </c>
      <c r="D102" s="214" t="s">
        <v>343</v>
      </c>
      <c r="E102" s="214" t="s">
        <v>344</v>
      </c>
      <c r="F102" s="215" t="s">
        <v>345</v>
      </c>
      <c r="G102" s="214" t="s">
        <v>203</v>
      </c>
      <c r="H102" s="219" t="s">
        <v>30</v>
      </c>
      <c r="I102" s="265">
        <v>42972</v>
      </c>
      <c r="J102" s="230">
        <v>3</v>
      </c>
      <c r="K102" s="219">
        <v>43614</v>
      </c>
      <c r="L102" s="228">
        <f>26030*116</f>
        <v>3019480</v>
      </c>
      <c r="M102" s="214" t="s">
        <v>525</v>
      </c>
      <c r="N102" s="248">
        <v>0.25</v>
      </c>
      <c r="O102" s="222">
        <f>L102-(L102*N102*J102)</f>
        <v>754870</v>
      </c>
      <c r="P102" s="222">
        <f t="shared" si="7"/>
        <v>603896</v>
      </c>
      <c r="Q102" s="222">
        <f t="shared" si="6"/>
        <v>188717.5</v>
      </c>
      <c r="R102" s="222">
        <f t="shared" si="9"/>
        <v>15726.458333333334</v>
      </c>
      <c r="S102" s="222">
        <f t="shared" si="8"/>
        <v>604.8637820512821</v>
      </c>
      <c r="T102" s="223"/>
    </row>
    <row r="103" spans="1:20" x14ac:dyDescent="0.35">
      <c r="A103" s="211" t="s">
        <v>208</v>
      </c>
      <c r="B103" s="212">
        <v>607</v>
      </c>
      <c r="C103" s="215" t="s">
        <v>452</v>
      </c>
      <c r="D103" s="214" t="s">
        <v>394</v>
      </c>
      <c r="E103" s="214" t="s">
        <v>453</v>
      </c>
      <c r="F103" s="215">
        <v>5003243</v>
      </c>
      <c r="G103" s="214" t="s">
        <v>34</v>
      </c>
      <c r="H103" s="219" t="s">
        <v>21</v>
      </c>
      <c r="I103" s="272">
        <v>44756</v>
      </c>
      <c r="J103" s="230">
        <v>0</v>
      </c>
      <c r="K103" s="219">
        <v>44419</v>
      </c>
      <c r="L103" s="228">
        <v>3000000</v>
      </c>
      <c r="M103" s="214" t="s">
        <v>525</v>
      </c>
      <c r="N103" s="248">
        <v>0.25</v>
      </c>
      <c r="O103" s="222">
        <f>L103-(L103*N103*J103)</f>
        <v>3000000</v>
      </c>
      <c r="P103" s="222">
        <f t="shared" si="7"/>
        <v>2400000</v>
      </c>
      <c r="Q103" s="222">
        <f t="shared" si="6"/>
        <v>750000</v>
      </c>
      <c r="R103" s="222">
        <f t="shared" si="9"/>
        <v>62500</v>
      </c>
      <c r="S103" s="222">
        <f t="shared" si="8"/>
        <v>2403.8461538461538</v>
      </c>
      <c r="T103" s="223"/>
    </row>
    <row r="104" spans="1:20" x14ac:dyDescent="0.35">
      <c r="A104" s="211" t="s">
        <v>208</v>
      </c>
      <c r="B104" s="212">
        <v>607</v>
      </c>
      <c r="C104" s="215" t="s">
        <v>475</v>
      </c>
      <c r="D104" s="214" t="s">
        <v>310</v>
      </c>
      <c r="E104" s="214" t="s">
        <v>477</v>
      </c>
      <c r="F104" s="215" t="s">
        <v>478</v>
      </c>
      <c r="G104" s="214" t="s">
        <v>34</v>
      </c>
      <c r="H104" s="219" t="s">
        <v>35</v>
      </c>
      <c r="I104" s="272">
        <v>44756</v>
      </c>
      <c r="J104" s="230">
        <v>0</v>
      </c>
      <c r="K104" s="219">
        <v>44419</v>
      </c>
      <c r="L104" s="220">
        <v>3874999.5</v>
      </c>
      <c r="M104" s="214" t="s">
        <v>525</v>
      </c>
      <c r="N104" s="248">
        <v>0.25</v>
      </c>
      <c r="O104" s="222">
        <f>L104-(L104*N104*J104)</f>
        <v>3874999.5</v>
      </c>
      <c r="P104" s="222">
        <f t="shared" si="7"/>
        <v>3099999.6</v>
      </c>
      <c r="Q104" s="222">
        <f t="shared" si="6"/>
        <v>968749.875</v>
      </c>
      <c r="R104" s="222">
        <f t="shared" si="9"/>
        <v>80729.15625</v>
      </c>
      <c r="S104" s="222">
        <f t="shared" si="8"/>
        <v>3104.9675480769229</v>
      </c>
      <c r="T104" s="223"/>
    </row>
    <row r="105" spans="1:20" x14ac:dyDescent="0.35">
      <c r="A105" s="211" t="s">
        <v>208</v>
      </c>
      <c r="B105" s="212">
        <v>607</v>
      </c>
      <c r="C105" s="215" t="s">
        <v>476</v>
      </c>
      <c r="D105" s="214" t="s">
        <v>310</v>
      </c>
      <c r="E105" s="214" t="s">
        <v>477</v>
      </c>
      <c r="F105" s="215" t="s">
        <v>479</v>
      </c>
      <c r="G105" s="214" t="s">
        <v>34</v>
      </c>
      <c r="H105" s="219" t="s">
        <v>35</v>
      </c>
      <c r="I105" s="272">
        <v>44756</v>
      </c>
      <c r="J105" s="230">
        <v>0</v>
      </c>
      <c r="K105" s="219">
        <v>44419</v>
      </c>
      <c r="L105" s="220">
        <v>3874999.5</v>
      </c>
      <c r="M105" s="214" t="s">
        <v>525</v>
      </c>
      <c r="N105" s="248">
        <v>0.25</v>
      </c>
      <c r="O105" s="222">
        <f>L105-(L105*N105*J105)</f>
        <v>3874999.5</v>
      </c>
      <c r="P105" s="222">
        <f t="shared" si="7"/>
        <v>3099999.6</v>
      </c>
      <c r="Q105" s="222">
        <f t="shared" si="6"/>
        <v>968749.875</v>
      </c>
      <c r="R105" s="222">
        <f t="shared" si="9"/>
        <v>80729.15625</v>
      </c>
      <c r="S105" s="222">
        <f t="shared" si="8"/>
        <v>3104.9675480769229</v>
      </c>
      <c r="T105" s="223"/>
    </row>
    <row r="106" spans="1:20" x14ac:dyDescent="0.35">
      <c r="A106" s="211" t="s">
        <v>208</v>
      </c>
      <c r="B106" s="212">
        <v>607</v>
      </c>
      <c r="C106" s="215" t="s">
        <v>492</v>
      </c>
      <c r="D106" s="214" t="s">
        <v>310</v>
      </c>
      <c r="E106" s="214" t="s">
        <v>477</v>
      </c>
      <c r="F106" s="215" t="s">
        <v>494</v>
      </c>
      <c r="G106" s="214" t="s">
        <v>34</v>
      </c>
      <c r="H106" s="219" t="s">
        <v>496</v>
      </c>
      <c r="I106" s="272">
        <v>44756</v>
      </c>
      <c r="J106" s="230">
        <v>0</v>
      </c>
      <c r="K106" s="219">
        <v>44419</v>
      </c>
      <c r="L106" s="220">
        <v>3874999.5</v>
      </c>
      <c r="M106" s="214" t="s">
        <v>525</v>
      </c>
      <c r="N106" s="248">
        <v>0.25</v>
      </c>
      <c r="O106" s="222">
        <f>L106-(L106*N106*J106)</f>
        <v>3874999.5</v>
      </c>
      <c r="P106" s="222">
        <f t="shared" si="7"/>
        <v>3099999.6</v>
      </c>
      <c r="Q106" s="222">
        <f t="shared" si="6"/>
        <v>968749.875</v>
      </c>
      <c r="R106" s="222">
        <f t="shared" si="9"/>
        <v>80729.15625</v>
      </c>
      <c r="S106" s="222">
        <f t="shared" si="8"/>
        <v>3104.9675480769229</v>
      </c>
      <c r="T106" s="223"/>
    </row>
    <row r="107" spans="1:20" x14ac:dyDescent="0.35">
      <c r="A107" s="211" t="s">
        <v>208</v>
      </c>
      <c r="B107" s="212">
        <v>607</v>
      </c>
      <c r="C107" s="215" t="s">
        <v>493</v>
      </c>
      <c r="D107" s="214" t="s">
        <v>310</v>
      </c>
      <c r="E107" s="214" t="s">
        <v>477</v>
      </c>
      <c r="F107" s="215" t="s">
        <v>495</v>
      </c>
      <c r="G107" s="214" t="s">
        <v>34</v>
      </c>
      <c r="H107" s="219" t="s">
        <v>35</v>
      </c>
      <c r="I107" s="272">
        <v>44756</v>
      </c>
      <c r="J107" s="230">
        <v>0</v>
      </c>
      <c r="K107" s="219">
        <v>44419</v>
      </c>
      <c r="L107" s="220">
        <v>3874999.5</v>
      </c>
      <c r="M107" s="214" t="s">
        <v>525</v>
      </c>
      <c r="N107" s="248">
        <v>0.25</v>
      </c>
      <c r="O107" s="222">
        <f>L107-(L107*N107*J107)</f>
        <v>3874999.5</v>
      </c>
      <c r="P107" s="222">
        <f t="shared" si="7"/>
        <v>3099999.6</v>
      </c>
      <c r="Q107" s="222">
        <f t="shared" si="6"/>
        <v>968749.875</v>
      </c>
      <c r="R107" s="222">
        <f t="shared" si="9"/>
        <v>80729.15625</v>
      </c>
      <c r="S107" s="222">
        <f t="shared" si="8"/>
        <v>3104.9675480769229</v>
      </c>
      <c r="T107" s="223"/>
    </row>
    <row r="108" spans="1:20" x14ac:dyDescent="0.35">
      <c r="A108" s="211" t="s">
        <v>208</v>
      </c>
      <c r="B108" s="212">
        <v>607</v>
      </c>
      <c r="C108" s="215" t="s">
        <v>510</v>
      </c>
      <c r="D108" s="214" t="s">
        <v>551</v>
      </c>
      <c r="E108" s="214" t="s">
        <v>512</v>
      </c>
      <c r="F108" s="214" t="s">
        <v>511</v>
      </c>
      <c r="G108" s="214" t="s">
        <v>34</v>
      </c>
      <c r="H108" s="219" t="s">
        <v>35</v>
      </c>
      <c r="I108" s="272">
        <v>44756</v>
      </c>
      <c r="J108" s="230">
        <v>0</v>
      </c>
      <c r="K108" s="219">
        <v>44419</v>
      </c>
      <c r="L108" s="220">
        <v>3546000</v>
      </c>
      <c r="M108" s="214" t="s">
        <v>525</v>
      </c>
      <c r="N108" s="248">
        <v>0.25</v>
      </c>
      <c r="O108" s="222">
        <f>L108-(L108*N108*J108)</f>
        <v>3546000</v>
      </c>
      <c r="P108" s="222">
        <f t="shared" si="7"/>
        <v>2836800</v>
      </c>
      <c r="Q108" s="222">
        <f t="shared" si="6"/>
        <v>886500</v>
      </c>
      <c r="R108" s="222">
        <f t="shared" si="9"/>
        <v>73875</v>
      </c>
      <c r="S108" s="222">
        <f t="shared" si="8"/>
        <v>2841.3461538461538</v>
      </c>
      <c r="T108" s="223"/>
    </row>
    <row r="109" spans="1:20" x14ac:dyDescent="0.35">
      <c r="A109" s="241" t="s">
        <v>346</v>
      </c>
      <c r="B109" s="242">
        <v>1238</v>
      </c>
      <c r="C109" s="244" t="s">
        <v>347</v>
      </c>
      <c r="D109" s="250" t="s">
        <v>348</v>
      </c>
      <c r="E109" s="244" t="s">
        <v>349</v>
      </c>
      <c r="F109" s="245" t="s">
        <v>350</v>
      </c>
      <c r="G109" s="244" t="s">
        <v>42</v>
      </c>
      <c r="H109" s="247" t="s">
        <v>30</v>
      </c>
      <c r="I109" s="273">
        <v>44535</v>
      </c>
      <c r="J109" s="251">
        <v>1</v>
      </c>
      <c r="K109" s="247">
        <v>43614</v>
      </c>
      <c r="L109" s="220">
        <f>4577650+667216</f>
        <v>5244866</v>
      </c>
      <c r="M109" s="244" t="s">
        <v>525</v>
      </c>
      <c r="N109" s="252">
        <v>0.25</v>
      </c>
      <c r="O109" s="253">
        <f>L109-(L109*N109*J109)</f>
        <v>3933649.5</v>
      </c>
      <c r="P109" s="222">
        <f t="shared" si="7"/>
        <v>3146919.6</v>
      </c>
      <c r="Q109" s="253">
        <f t="shared" si="6"/>
        <v>983412.375</v>
      </c>
      <c r="R109" s="253">
        <f t="shared" si="9"/>
        <v>81951.03125</v>
      </c>
      <c r="S109" s="222">
        <f t="shared" si="8"/>
        <v>3151.9627403846152</v>
      </c>
      <c r="T109" s="223"/>
    </row>
    <row r="110" spans="1:20" x14ac:dyDescent="0.35">
      <c r="A110" s="241" t="s">
        <v>346</v>
      </c>
      <c r="B110" s="242">
        <v>1238</v>
      </c>
      <c r="C110" s="243" t="s">
        <v>427</v>
      </c>
      <c r="D110" s="245" t="s">
        <v>351</v>
      </c>
      <c r="E110" s="245" t="s">
        <v>352</v>
      </c>
      <c r="F110" s="245"/>
      <c r="G110" s="244" t="s">
        <v>42</v>
      </c>
      <c r="H110" s="254" t="s">
        <v>30</v>
      </c>
      <c r="I110" s="273">
        <v>44536</v>
      </c>
      <c r="J110" s="255"/>
      <c r="K110" s="247">
        <v>43614</v>
      </c>
      <c r="L110" s="220"/>
      <c r="M110" s="244" t="s">
        <v>525</v>
      </c>
      <c r="N110" s="252">
        <v>0.25</v>
      </c>
      <c r="O110" s="253">
        <f>L110-(L110*N110*J110)</f>
        <v>0</v>
      </c>
      <c r="P110" s="222">
        <f t="shared" si="7"/>
        <v>0</v>
      </c>
      <c r="Q110" s="253">
        <f t="shared" si="6"/>
        <v>0</v>
      </c>
      <c r="R110" s="253">
        <f t="shared" si="9"/>
        <v>0</v>
      </c>
      <c r="S110" s="222">
        <f t="shared" si="8"/>
        <v>0</v>
      </c>
      <c r="T110" s="223"/>
    </row>
    <row r="111" spans="1:20" ht="40.5" customHeight="1" x14ac:dyDescent="0.35">
      <c r="A111" s="241" t="s">
        <v>346</v>
      </c>
      <c r="B111" s="242">
        <v>1238</v>
      </c>
      <c r="C111" s="243" t="s">
        <v>353</v>
      </c>
      <c r="D111" s="245" t="s">
        <v>354</v>
      </c>
      <c r="E111" s="245" t="s">
        <v>355</v>
      </c>
      <c r="F111" s="243" t="s">
        <v>356</v>
      </c>
      <c r="G111" s="244" t="s">
        <v>42</v>
      </c>
      <c r="H111" s="254" t="s">
        <v>30</v>
      </c>
      <c r="I111" s="274">
        <v>43660</v>
      </c>
      <c r="J111" s="255">
        <v>2</v>
      </c>
      <c r="K111" s="247">
        <v>43614</v>
      </c>
      <c r="L111" s="256">
        <f>16000*116</f>
        <v>1856000</v>
      </c>
      <c r="M111" s="244" t="s">
        <v>525</v>
      </c>
      <c r="N111" s="252">
        <v>0.25</v>
      </c>
      <c r="O111" s="253">
        <f>L111-(L111*N111*J111)</f>
        <v>928000</v>
      </c>
      <c r="P111" s="222">
        <f t="shared" si="7"/>
        <v>742400</v>
      </c>
      <c r="Q111" s="253">
        <f t="shared" si="6"/>
        <v>232000</v>
      </c>
      <c r="R111" s="253">
        <f t="shared" si="9"/>
        <v>19333.333333333332</v>
      </c>
      <c r="S111" s="222">
        <f t="shared" si="8"/>
        <v>743.58974358974353</v>
      </c>
      <c r="T111" s="223"/>
    </row>
    <row r="112" spans="1:20" x14ac:dyDescent="0.35">
      <c r="A112" s="241" t="s">
        <v>346</v>
      </c>
      <c r="B112" s="242">
        <v>1238</v>
      </c>
      <c r="C112" s="244" t="s">
        <v>564</v>
      </c>
      <c r="D112" s="245" t="s">
        <v>357</v>
      </c>
      <c r="E112" s="245" t="s">
        <v>358</v>
      </c>
      <c r="F112" s="245"/>
      <c r="G112" s="244" t="s">
        <v>42</v>
      </c>
      <c r="H112" s="254" t="s">
        <v>30</v>
      </c>
      <c r="I112" s="274">
        <v>43614</v>
      </c>
      <c r="J112" s="255">
        <v>2</v>
      </c>
      <c r="K112" s="247">
        <v>43614</v>
      </c>
      <c r="L112" s="256">
        <f>45000*116</f>
        <v>5220000</v>
      </c>
      <c r="M112" s="244" t="s">
        <v>525</v>
      </c>
      <c r="N112" s="252">
        <v>0.25</v>
      </c>
      <c r="O112" s="253">
        <f>L112-(L112*N112*J112)</f>
        <v>2610000</v>
      </c>
      <c r="P112" s="222">
        <f t="shared" si="7"/>
        <v>2088000</v>
      </c>
      <c r="Q112" s="253">
        <f t="shared" si="6"/>
        <v>652500</v>
      </c>
      <c r="R112" s="253">
        <f t="shared" si="9"/>
        <v>54375</v>
      </c>
      <c r="S112" s="222">
        <f t="shared" si="8"/>
        <v>2091.3461538461538</v>
      </c>
      <c r="T112" s="223"/>
    </row>
    <row r="113" spans="1:20" x14ac:dyDescent="0.35">
      <c r="A113" s="241" t="s">
        <v>346</v>
      </c>
      <c r="B113" s="242">
        <v>1246</v>
      </c>
      <c r="C113" s="244" t="s">
        <v>565</v>
      </c>
      <c r="D113" s="244" t="s">
        <v>359</v>
      </c>
      <c r="E113" s="244" t="s">
        <v>474</v>
      </c>
      <c r="F113" s="244"/>
      <c r="G113" s="244" t="s">
        <v>34</v>
      </c>
      <c r="H113" s="254" t="s">
        <v>30</v>
      </c>
      <c r="I113" s="274"/>
      <c r="J113" s="255"/>
      <c r="K113" s="247">
        <v>43614</v>
      </c>
      <c r="L113" s="220"/>
      <c r="M113" s="244" t="s">
        <v>525</v>
      </c>
      <c r="N113" s="257">
        <v>0.2</v>
      </c>
      <c r="O113" s="253">
        <f>L113-(L113*N113*J113)</f>
        <v>0</v>
      </c>
      <c r="P113" s="222">
        <f t="shared" si="7"/>
        <v>0</v>
      </c>
      <c r="Q113" s="253">
        <f t="shared" si="6"/>
        <v>0</v>
      </c>
      <c r="R113" s="253">
        <f t="shared" si="9"/>
        <v>0</v>
      </c>
      <c r="S113" s="222">
        <f t="shared" si="8"/>
        <v>0</v>
      </c>
      <c r="T113" s="223"/>
    </row>
    <row r="114" spans="1:20" x14ac:dyDescent="0.35">
      <c r="A114" s="241" t="s">
        <v>346</v>
      </c>
      <c r="B114" s="242">
        <v>1238</v>
      </c>
      <c r="C114" s="244" t="s">
        <v>360</v>
      </c>
      <c r="D114" s="244" t="s">
        <v>361</v>
      </c>
      <c r="E114" s="244" t="s">
        <v>362</v>
      </c>
      <c r="F114" s="244"/>
      <c r="G114" s="244" t="s">
        <v>34</v>
      </c>
      <c r="H114" s="254" t="s">
        <v>30</v>
      </c>
      <c r="I114" s="274"/>
      <c r="J114" s="255"/>
      <c r="K114" s="247">
        <v>43614</v>
      </c>
      <c r="L114" s="220"/>
      <c r="M114" s="244" t="s">
        <v>525</v>
      </c>
      <c r="N114" s="257">
        <v>0.2</v>
      </c>
      <c r="O114" s="253">
        <f>L114-(L114*N114*J114)</f>
        <v>0</v>
      </c>
      <c r="P114" s="222">
        <f t="shared" si="7"/>
        <v>0</v>
      </c>
      <c r="Q114" s="253">
        <f t="shared" si="6"/>
        <v>0</v>
      </c>
      <c r="R114" s="253">
        <f t="shared" si="9"/>
        <v>0</v>
      </c>
      <c r="S114" s="222">
        <f t="shared" si="8"/>
        <v>0</v>
      </c>
      <c r="T114" s="223"/>
    </row>
    <row r="115" spans="1:20" x14ac:dyDescent="0.35">
      <c r="A115" s="241" t="s">
        <v>137</v>
      </c>
      <c r="B115" s="242">
        <v>1110</v>
      </c>
      <c r="C115" s="245" t="s">
        <v>363</v>
      </c>
      <c r="D115" s="245" t="s">
        <v>364</v>
      </c>
      <c r="E115" s="245" t="s">
        <v>365</v>
      </c>
      <c r="F115" s="245"/>
      <c r="G115" s="244" t="s">
        <v>34</v>
      </c>
      <c r="H115" s="254" t="s">
        <v>35</v>
      </c>
      <c r="I115" s="273" t="s">
        <v>516</v>
      </c>
      <c r="J115" s="251">
        <v>2</v>
      </c>
      <c r="K115" s="247">
        <v>43614</v>
      </c>
      <c r="L115" s="220">
        <f>(4434822+(4434822*20%)+(4434822*16%))</f>
        <v>6031357.9199999999</v>
      </c>
      <c r="M115" s="244" t="s">
        <v>525</v>
      </c>
      <c r="N115" s="257">
        <v>0.2</v>
      </c>
      <c r="O115" s="253">
        <f>L115-(L115*N115*J115)</f>
        <v>3618814.7519999999</v>
      </c>
      <c r="P115" s="222">
        <f t="shared" si="7"/>
        <v>2895051.8015999999</v>
      </c>
      <c r="Q115" s="253">
        <f t="shared" si="6"/>
        <v>723762.95039999997</v>
      </c>
      <c r="R115" s="253">
        <f t="shared" si="9"/>
        <v>60313.5792</v>
      </c>
      <c r="S115" s="222">
        <f t="shared" si="8"/>
        <v>2319.7530461538463</v>
      </c>
      <c r="T115" s="223"/>
    </row>
  </sheetData>
  <sheetProtection formatCells="0" formatColumns="0" formatRows="0" insertColumns="0" insertRows="0" deleteColumns="0" deleteRows="0" selectLockedCells="1" selectUnlockedCells="1"/>
  <phoneticPr fontId="2" type="noConversion"/>
  <pageMargins left="0.7" right="0.7" top="0.75" bottom="0.75" header="0.3" footer="0.3"/>
  <pageSetup scale="27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D76B-0324-4DB8-A529-E2DE846176D9}">
  <dimension ref="A1:AB116"/>
  <sheetViews>
    <sheetView workbookViewId="0">
      <selection activeCell="B14" sqref="B14"/>
    </sheetView>
  </sheetViews>
  <sheetFormatPr defaultColWidth="8.85546875" defaultRowHeight="15" x14ac:dyDescent="0.25"/>
  <cols>
    <col min="1" max="24" width="22.42578125" customWidth="1"/>
    <col min="25" max="25" width="34" customWidth="1"/>
    <col min="26" max="26" width="37.85546875" customWidth="1"/>
    <col min="27" max="27" width="18.7109375" customWidth="1"/>
  </cols>
  <sheetData>
    <row r="1" spans="1:28" ht="47.25" x14ac:dyDescent="0.25">
      <c r="A1" s="62" t="s">
        <v>0</v>
      </c>
      <c r="B1" s="62" t="s">
        <v>1</v>
      </c>
      <c r="C1" s="63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480</v>
      </c>
      <c r="I1" s="62" t="s">
        <v>7</v>
      </c>
      <c r="J1" s="62" t="s">
        <v>497</v>
      </c>
      <c r="K1" s="64" t="s">
        <v>498</v>
      </c>
      <c r="L1" s="62" t="s">
        <v>8</v>
      </c>
      <c r="M1" s="65" t="s">
        <v>9</v>
      </c>
      <c r="N1" s="62" t="s">
        <v>433</v>
      </c>
      <c r="O1" s="202" t="s">
        <v>523</v>
      </c>
      <c r="P1" s="62" t="s">
        <v>434</v>
      </c>
      <c r="Q1" s="62" t="s">
        <v>435</v>
      </c>
      <c r="R1" s="62" t="s">
        <v>436</v>
      </c>
      <c r="S1" s="66" t="s">
        <v>437</v>
      </c>
      <c r="T1" s="67" t="s">
        <v>438</v>
      </c>
      <c r="U1" s="68" t="s">
        <v>524</v>
      </c>
      <c r="V1" s="68" t="s">
        <v>439</v>
      </c>
      <c r="W1" s="69" t="s">
        <v>526</v>
      </c>
      <c r="X1" s="69" t="s">
        <v>527</v>
      </c>
      <c r="Y1" s="70" t="s">
        <v>529</v>
      </c>
      <c r="Z1" s="70" t="s">
        <v>528</v>
      </c>
      <c r="AA1" s="62" t="s">
        <v>440</v>
      </c>
      <c r="AB1" s="61"/>
    </row>
    <row r="2" spans="1:28" ht="15.75" x14ac:dyDescent="0.25">
      <c r="A2" s="62"/>
      <c r="B2" s="62"/>
      <c r="C2" s="63"/>
      <c r="D2" s="71"/>
      <c r="E2" s="62"/>
      <c r="F2" s="62"/>
      <c r="G2" s="62"/>
      <c r="H2" s="62"/>
      <c r="I2" s="62"/>
      <c r="J2" s="62"/>
      <c r="K2" s="64"/>
      <c r="L2" s="62"/>
      <c r="M2" s="65"/>
      <c r="N2" s="62"/>
      <c r="O2" s="202"/>
      <c r="P2" s="62"/>
      <c r="Q2" s="62"/>
      <c r="R2" s="62"/>
      <c r="S2" s="66"/>
      <c r="T2" s="67"/>
      <c r="U2" s="67"/>
      <c r="V2" s="67"/>
      <c r="W2" s="69"/>
      <c r="X2" s="69"/>
      <c r="Y2" s="69"/>
      <c r="Z2" s="69"/>
      <c r="AA2" s="62"/>
      <c r="AB2" s="61"/>
    </row>
    <row r="3" spans="1:28" ht="19.5" x14ac:dyDescent="0.35">
      <c r="A3" s="16">
        <v>1</v>
      </c>
      <c r="B3" s="1" t="s">
        <v>10</v>
      </c>
      <c r="C3" s="2">
        <v>525</v>
      </c>
      <c r="D3" s="3" t="s">
        <v>14</v>
      </c>
      <c r="E3" s="4" t="s">
        <v>12</v>
      </c>
      <c r="F3" s="5" t="s">
        <v>15</v>
      </c>
      <c r="G3" s="4" t="s">
        <v>16</v>
      </c>
      <c r="H3" s="9"/>
      <c r="I3" s="17"/>
      <c r="J3" s="9"/>
      <c r="K3" s="18"/>
      <c r="L3" s="9"/>
      <c r="M3" s="19" t="s">
        <v>414</v>
      </c>
      <c r="N3" s="7"/>
      <c r="O3" s="8"/>
      <c r="P3" s="4"/>
      <c r="Q3" s="4" t="s">
        <v>525</v>
      </c>
      <c r="R3" s="10">
        <v>0.2</v>
      </c>
      <c r="S3" s="11">
        <v>0</v>
      </c>
      <c r="T3" s="12">
        <v>0</v>
      </c>
      <c r="U3" s="13">
        <v>0</v>
      </c>
      <c r="V3" s="13">
        <v>0</v>
      </c>
      <c r="W3" s="14"/>
      <c r="X3" s="72"/>
      <c r="Y3" s="73"/>
      <c r="Z3" s="73"/>
      <c r="AA3" s="74"/>
    </row>
    <row r="4" spans="1:28" ht="19.5" x14ac:dyDescent="0.35">
      <c r="A4" s="16">
        <v>1</v>
      </c>
      <c r="B4" s="1" t="s">
        <v>10</v>
      </c>
      <c r="C4" s="2">
        <v>525</v>
      </c>
      <c r="D4" s="3" t="s">
        <v>22</v>
      </c>
      <c r="E4" s="4" t="s">
        <v>12</v>
      </c>
      <c r="F4" s="5" t="s">
        <v>23</v>
      </c>
      <c r="G4" s="4" t="s">
        <v>24</v>
      </c>
      <c r="H4" s="9"/>
      <c r="I4" s="17"/>
      <c r="J4" s="9"/>
      <c r="K4" s="18"/>
      <c r="L4" s="9"/>
      <c r="M4" s="19" t="s">
        <v>414</v>
      </c>
      <c r="N4" s="7"/>
      <c r="O4" s="8"/>
      <c r="P4" s="4"/>
      <c r="Q4" s="4" t="s">
        <v>525</v>
      </c>
      <c r="R4" s="10">
        <v>0.2</v>
      </c>
      <c r="S4" s="11">
        <v>0</v>
      </c>
      <c r="T4" s="12">
        <v>0</v>
      </c>
      <c r="U4" s="13">
        <v>0</v>
      </c>
      <c r="V4" s="13">
        <v>0</v>
      </c>
      <c r="W4" s="14"/>
      <c r="X4" s="89"/>
      <c r="Y4" s="90"/>
      <c r="Z4" s="90"/>
      <c r="AA4" s="91"/>
    </row>
    <row r="5" spans="1:28" ht="19.5" x14ac:dyDescent="0.35">
      <c r="A5" s="16">
        <v>1</v>
      </c>
      <c r="B5" s="1" t="s">
        <v>10</v>
      </c>
      <c r="C5" s="2">
        <v>525</v>
      </c>
      <c r="D5" s="3" t="s">
        <v>25</v>
      </c>
      <c r="E5" s="4" t="s">
        <v>12</v>
      </c>
      <c r="F5" s="4" t="s">
        <v>26</v>
      </c>
      <c r="G5" s="6"/>
      <c r="H5" s="20"/>
      <c r="I5" s="17"/>
      <c r="J5" s="9"/>
      <c r="K5" s="18"/>
      <c r="L5" s="9" t="s">
        <v>451</v>
      </c>
      <c r="M5" s="19" t="s">
        <v>414</v>
      </c>
      <c r="N5" s="7"/>
      <c r="O5" s="8"/>
      <c r="P5" s="4"/>
      <c r="Q5" s="4" t="s">
        <v>525</v>
      </c>
      <c r="R5" s="10">
        <v>0.2</v>
      </c>
      <c r="S5" s="11">
        <v>0</v>
      </c>
      <c r="T5" s="12">
        <v>0</v>
      </c>
      <c r="U5" s="13">
        <v>0</v>
      </c>
      <c r="V5" s="13">
        <v>0</v>
      </c>
      <c r="W5" s="14"/>
      <c r="X5" s="89"/>
      <c r="Y5" s="90"/>
      <c r="Z5" s="90"/>
      <c r="AA5" s="91"/>
    </row>
    <row r="6" spans="1:28" ht="19.5" x14ac:dyDescent="0.35">
      <c r="A6" s="16">
        <v>1</v>
      </c>
      <c r="B6" s="1" t="s">
        <v>10</v>
      </c>
      <c r="C6" s="2">
        <v>540</v>
      </c>
      <c r="D6" s="3" t="s">
        <v>54</v>
      </c>
      <c r="E6" s="4" t="s">
        <v>39</v>
      </c>
      <c r="F6" s="5" t="s">
        <v>52</v>
      </c>
      <c r="G6" s="6" t="s">
        <v>55</v>
      </c>
      <c r="H6" s="20"/>
      <c r="I6" s="17"/>
      <c r="J6" s="9"/>
      <c r="K6" s="18"/>
      <c r="L6" s="9"/>
      <c r="M6" s="21" t="s">
        <v>414</v>
      </c>
      <c r="N6" s="7"/>
      <c r="O6" s="8"/>
      <c r="P6" s="4"/>
      <c r="Q6" s="4" t="s">
        <v>525</v>
      </c>
      <c r="R6" s="10">
        <v>0.2</v>
      </c>
      <c r="S6" s="11">
        <v>0</v>
      </c>
      <c r="T6" s="12">
        <v>0</v>
      </c>
      <c r="U6" s="13">
        <v>0</v>
      </c>
      <c r="V6" s="13">
        <v>0</v>
      </c>
      <c r="W6" s="14"/>
      <c r="X6" s="89"/>
      <c r="Y6" s="90"/>
      <c r="Z6" s="90"/>
      <c r="AA6" s="91"/>
    </row>
    <row r="7" spans="1:28" ht="19.5" x14ac:dyDescent="0.35">
      <c r="A7" s="16">
        <v>1</v>
      </c>
      <c r="B7" s="1" t="s">
        <v>10</v>
      </c>
      <c r="C7" s="2">
        <v>532</v>
      </c>
      <c r="D7" s="3" t="s">
        <v>58</v>
      </c>
      <c r="E7" s="4" t="s">
        <v>59</v>
      </c>
      <c r="F7" s="5" t="s">
        <v>60</v>
      </c>
      <c r="G7" s="6" t="s">
        <v>61</v>
      </c>
      <c r="H7" s="20"/>
      <c r="I7" s="17"/>
      <c r="J7" s="9"/>
      <c r="K7" s="18"/>
      <c r="L7" s="9"/>
      <c r="M7" s="24" t="s">
        <v>414</v>
      </c>
      <c r="N7" s="17"/>
      <c r="O7" s="22"/>
      <c r="P7" s="23"/>
      <c r="Q7" s="4" t="s">
        <v>525</v>
      </c>
      <c r="R7" s="10">
        <v>0.2</v>
      </c>
      <c r="S7" s="11">
        <v>0</v>
      </c>
      <c r="T7" s="12">
        <v>0</v>
      </c>
      <c r="U7" s="13">
        <v>0</v>
      </c>
      <c r="V7" s="13">
        <v>0</v>
      </c>
      <c r="W7" s="17"/>
      <c r="X7" s="89"/>
      <c r="Y7" s="90"/>
      <c r="Z7" s="90"/>
      <c r="AA7" s="91"/>
    </row>
    <row r="8" spans="1:28" ht="19.5" x14ac:dyDescent="0.35">
      <c r="A8" s="16">
        <v>1</v>
      </c>
      <c r="B8" s="1" t="s">
        <v>10</v>
      </c>
      <c r="C8" s="2">
        <v>1272</v>
      </c>
      <c r="D8" s="3" t="s">
        <v>75</v>
      </c>
      <c r="E8" s="4" t="s">
        <v>76</v>
      </c>
      <c r="F8" s="5" t="s">
        <v>77</v>
      </c>
      <c r="G8" s="6"/>
      <c r="H8" s="20"/>
      <c r="I8" s="17"/>
      <c r="J8" s="9"/>
      <c r="K8" s="18"/>
      <c r="L8" s="9"/>
      <c r="M8" s="24" t="s">
        <v>414</v>
      </c>
      <c r="N8" s="17"/>
      <c r="O8" s="22"/>
      <c r="P8" s="23"/>
      <c r="Q8" s="4" t="s">
        <v>525</v>
      </c>
      <c r="R8" s="10">
        <v>0.2</v>
      </c>
      <c r="S8" s="11">
        <v>0</v>
      </c>
      <c r="T8" s="12">
        <v>0</v>
      </c>
      <c r="U8" s="13">
        <v>0</v>
      </c>
      <c r="V8" s="13">
        <v>0</v>
      </c>
      <c r="W8" s="17"/>
      <c r="X8" s="89"/>
      <c r="Y8" s="90"/>
      <c r="Z8" s="90"/>
      <c r="AA8" s="91"/>
    </row>
    <row r="9" spans="1:28" ht="19.5" x14ac:dyDescent="0.35">
      <c r="A9" s="16">
        <v>1</v>
      </c>
      <c r="B9" s="1" t="s">
        <v>10</v>
      </c>
      <c r="C9" s="2">
        <v>532</v>
      </c>
      <c r="D9" s="3" t="s">
        <v>78</v>
      </c>
      <c r="E9" s="4" t="s">
        <v>59</v>
      </c>
      <c r="F9" s="4" t="s">
        <v>79</v>
      </c>
      <c r="G9" s="6" t="s">
        <v>80</v>
      </c>
      <c r="H9" s="20"/>
      <c r="I9" s="17"/>
      <c r="J9" s="9"/>
      <c r="K9" s="18"/>
      <c r="L9" s="9"/>
      <c r="M9" s="24" t="s">
        <v>414</v>
      </c>
      <c r="N9" s="17"/>
      <c r="O9" s="22"/>
      <c r="P9" s="23"/>
      <c r="Q9" s="4" t="s">
        <v>525</v>
      </c>
      <c r="R9" s="10">
        <v>0.2</v>
      </c>
      <c r="S9" s="11">
        <v>0</v>
      </c>
      <c r="T9" s="12">
        <v>0</v>
      </c>
      <c r="U9" s="13">
        <v>0</v>
      </c>
      <c r="V9" s="13">
        <v>0</v>
      </c>
      <c r="W9" s="17"/>
      <c r="X9" s="112"/>
      <c r="Y9" s="113"/>
      <c r="Z9" s="113"/>
      <c r="AA9" s="114"/>
    </row>
    <row r="10" spans="1:28" ht="19.5" x14ac:dyDescent="0.35">
      <c r="A10" s="16">
        <v>1</v>
      </c>
      <c r="B10" s="1" t="s">
        <v>10</v>
      </c>
      <c r="C10" s="2">
        <v>536</v>
      </c>
      <c r="D10" s="3" t="s">
        <v>88</v>
      </c>
      <c r="E10" s="4" t="s">
        <v>85</v>
      </c>
      <c r="F10" s="5" t="s">
        <v>89</v>
      </c>
      <c r="G10" s="6"/>
      <c r="H10" s="20"/>
      <c r="I10" s="17"/>
      <c r="J10" s="9"/>
      <c r="K10" s="18"/>
      <c r="L10" s="9" t="s">
        <v>451</v>
      </c>
      <c r="M10" s="24" t="s">
        <v>414</v>
      </c>
      <c r="N10" s="17"/>
      <c r="O10" s="22"/>
      <c r="P10" s="23"/>
      <c r="Q10" s="4" t="s">
        <v>525</v>
      </c>
      <c r="R10" s="10">
        <v>0.2</v>
      </c>
      <c r="S10" s="11">
        <v>0</v>
      </c>
      <c r="T10" s="12">
        <v>0</v>
      </c>
      <c r="U10" s="13">
        <v>0</v>
      </c>
      <c r="V10" s="13">
        <v>0</v>
      </c>
      <c r="W10" s="17"/>
      <c r="X10" s="89"/>
      <c r="Y10" s="90"/>
      <c r="Z10" s="90"/>
      <c r="AA10" s="91"/>
    </row>
    <row r="11" spans="1:28" ht="19.5" x14ac:dyDescent="0.35">
      <c r="A11" s="16">
        <v>1</v>
      </c>
      <c r="B11" s="1" t="s">
        <v>10</v>
      </c>
      <c r="C11" s="2">
        <v>536</v>
      </c>
      <c r="D11" s="3" t="s">
        <v>90</v>
      </c>
      <c r="E11" s="4" t="s">
        <v>85</v>
      </c>
      <c r="F11" s="5" t="s">
        <v>91</v>
      </c>
      <c r="G11" s="6"/>
      <c r="H11" s="20"/>
      <c r="I11" s="17"/>
      <c r="J11" s="9"/>
      <c r="K11" s="18"/>
      <c r="L11" s="9" t="s">
        <v>451</v>
      </c>
      <c r="M11" s="24" t="s">
        <v>414</v>
      </c>
      <c r="N11" s="17"/>
      <c r="O11" s="22"/>
      <c r="P11" s="23"/>
      <c r="Q11" s="4" t="s">
        <v>525</v>
      </c>
      <c r="R11" s="10">
        <v>0.2</v>
      </c>
      <c r="S11" s="11">
        <v>0</v>
      </c>
      <c r="T11" s="12">
        <v>0</v>
      </c>
      <c r="U11" s="13">
        <v>0</v>
      </c>
      <c r="V11" s="13">
        <v>0</v>
      </c>
      <c r="W11" s="17"/>
      <c r="X11" s="112"/>
      <c r="Y11" s="113"/>
      <c r="Z11" s="113"/>
      <c r="AA11" s="114"/>
    </row>
    <row r="12" spans="1:28" ht="19.5" x14ac:dyDescent="0.35">
      <c r="A12" s="16">
        <v>1</v>
      </c>
      <c r="B12" s="1" t="s">
        <v>10</v>
      </c>
      <c r="C12" s="2">
        <v>506</v>
      </c>
      <c r="D12" s="3" t="s">
        <v>111</v>
      </c>
      <c r="E12" s="4" t="s">
        <v>93</v>
      </c>
      <c r="F12" s="5" t="s">
        <v>112</v>
      </c>
      <c r="G12" s="6"/>
      <c r="H12" s="20"/>
      <c r="I12" s="17"/>
      <c r="J12" s="9"/>
      <c r="K12" s="18"/>
      <c r="L12" s="9"/>
      <c r="M12" s="24" t="s">
        <v>414</v>
      </c>
      <c r="N12" s="17"/>
      <c r="O12" s="22"/>
      <c r="P12" s="23"/>
      <c r="Q12" s="4" t="s">
        <v>525</v>
      </c>
      <c r="R12" s="10">
        <v>0.2</v>
      </c>
      <c r="S12" s="11">
        <v>0</v>
      </c>
      <c r="T12" s="12">
        <v>0</v>
      </c>
      <c r="U12" s="13">
        <v>0</v>
      </c>
      <c r="V12" s="13">
        <v>0</v>
      </c>
      <c r="W12" s="17"/>
      <c r="X12" s="89"/>
      <c r="Y12" s="90"/>
      <c r="Z12" s="90"/>
      <c r="AA12" s="91"/>
    </row>
    <row r="13" spans="1:28" ht="19.5" x14ac:dyDescent="0.35">
      <c r="A13" s="16">
        <v>1</v>
      </c>
      <c r="B13" s="1" t="s">
        <v>10</v>
      </c>
      <c r="C13" s="2">
        <v>506</v>
      </c>
      <c r="D13" s="3" t="s">
        <v>113</v>
      </c>
      <c r="E13" s="4" t="s">
        <v>93</v>
      </c>
      <c r="F13" s="5" t="s">
        <v>114</v>
      </c>
      <c r="G13" s="6"/>
      <c r="H13" s="20"/>
      <c r="I13" s="17"/>
      <c r="J13" s="9"/>
      <c r="K13" s="18"/>
      <c r="L13" s="9" t="s">
        <v>451</v>
      </c>
      <c r="M13" s="24" t="s">
        <v>414</v>
      </c>
      <c r="N13" s="17"/>
      <c r="O13" s="22"/>
      <c r="P13" s="23"/>
      <c r="Q13" s="4" t="s">
        <v>525</v>
      </c>
      <c r="R13" s="10">
        <v>0.2</v>
      </c>
      <c r="S13" s="11">
        <v>0</v>
      </c>
      <c r="T13" s="12">
        <v>0</v>
      </c>
      <c r="U13" s="13">
        <v>0</v>
      </c>
      <c r="V13" s="13">
        <v>0</v>
      </c>
      <c r="W13" s="17"/>
      <c r="X13" s="89"/>
      <c r="Y13" s="90"/>
      <c r="Z13" s="90"/>
      <c r="AA13" s="91"/>
    </row>
    <row r="14" spans="1:28" ht="19.5" x14ac:dyDescent="0.35">
      <c r="A14" s="16">
        <v>1</v>
      </c>
      <c r="B14" s="1" t="s">
        <v>10</v>
      </c>
      <c r="C14" s="2">
        <v>506</v>
      </c>
      <c r="D14" s="3" t="s">
        <v>115</v>
      </c>
      <c r="E14" s="4" t="s">
        <v>116</v>
      </c>
      <c r="F14" s="5" t="s">
        <v>117</v>
      </c>
      <c r="G14" s="6"/>
      <c r="H14" s="20"/>
      <c r="I14" s="17"/>
      <c r="J14" s="9"/>
      <c r="K14" s="18"/>
      <c r="L14" s="9" t="s">
        <v>451</v>
      </c>
      <c r="M14" s="24" t="s">
        <v>414</v>
      </c>
      <c r="N14" s="17"/>
      <c r="O14" s="22"/>
      <c r="P14" s="23"/>
      <c r="Q14" s="4" t="s">
        <v>525</v>
      </c>
      <c r="R14" s="10">
        <v>0.2</v>
      </c>
      <c r="S14" s="11">
        <v>0</v>
      </c>
      <c r="T14" s="12">
        <v>0</v>
      </c>
      <c r="U14" s="13">
        <v>0</v>
      </c>
      <c r="V14" s="13">
        <v>0</v>
      </c>
      <c r="W14" s="17"/>
      <c r="X14" s="89"/>
      <c r="Y14" s="90"/>
      <c r="Z14" s="90"/>
      <c r="AA14" s="91"/>
    </row>
    <row r="15" spans="1:28" ht="19.5" x14ac:dyDescent="0.35">
      <c r="A15" s="16">
        <v>1</v>
      </c>
      <c r="B15" s="1" t="s">
        <v>10</v>
      </c>
      <c r="C15" s="2">
        <v>1273</v>
      </c>
      <c r="D15" s="3" t="s">
        <v>118</v>
      </c>
      <c r="E15" s="4" t="s">
        <v>119</v>
      </c>
      <c r="F15" s="5" t="s">
        <v>120</v>
      </c>
      <c r="G15" s="6"/>
      <c r="H15" s="20"/>
      <c r="I15" s="17"/>
      <c r="J15" s="9"/>
      <c r="K15" s="18"/>
      <c r="L15" s="9" t="s">
        <v>451</v>
      </c>
      <c r="M15" s="24" t="s">
        <v>414</v>
      </c>
      <c r="N15" s="17"/>
      <c r="O15" s="22"/>
      <c r="P15" s="23"/>
      <c r="Q15" s="4" t="s">
        <v>525</v>
      </c>
      <c r="R15" s="10">
        <v>0.2</v>
      </c>
      <c r="S15" s="11">
        <v>0</v>
      </c>
      <c r="T15" s="12">
        <v>0</v>
      </c>
      <c r="U15" s="13">
        <v>0</v>
      </c>
      <c r="V15" s="13">
        <v>0</v>
      </c>
      <c r="W15" s="17"/>
      <c r="X15" s="89"/>
      <c r="Y15" s="90"/>
      <c r="Z15" s="90"/>
      <c r="AA15" s="91"/>
    </row>
    <row r="16" spans="1:28" ht="19.5" x14ac:dyDescent="0.35">
      <c r="A16" s="16">
        <v>1</v>
      </c>
      <c r="B16" s="1" t="s">
        <v>10</v>
      </c>
      <c r="C16" s="2">
        <v>1273</v>
      </c>
      <c r="D16" s="3" t="s">
        <v>135</v>
      </c>
      <c r="E16" s="4" t="s">
        <v>119</v>
      </c>
      <c r="F16" s="5" t="s">
        <v>136</v>
      </c>
      <c r="G16" s="6"/>
      <c r="H16" s="20"/>
      <c r="I16" s="17"/>
      <c r="J16" s="9"/>
      <c r="K16" s="18"/>
      <c r="L16" s="9" t="s">
        <v>451</v>
      </c>
      <c r="M16" s="24" t="s">
        <v>414</v>
      </c>
      <c r="N16" s="17"/>
      <c r="O16" s="22"/>
      <c r="P16" s="23"/>
      <c r="Q16" s="4" t="s">
        <v>525</v>
      </c>
      <c r="R16" s="10">
        <v>0.2</v>
      </c>
      <c r="S16" s="11">
        <v>0</v>
      </c>
      <c r="T16" s="12">
        <v>0</v>
      </c>
      <c r="U16" s="13">
        <v>0</v>
      </c>
      <c r="V16" s="13">
        <v>0</v>
      </c>
      <c r="W16" s="17"/>
      <c r="X16" s="89"/>
      <c r="Y16" s="90"/>
      <c r="Z16" s="90"/>
      <c r="AA16" s="91"/>
    </row>
    <row r="17" spans="1:27" ht="19.5" x14ac:dyDescent="0.35">
      <c r="A17" s="16">
        <v>1</v>
      </c>
      <c r="B17" s="1" t="s">
        <v>10</v>
      </c>
      <c r="C17" s="2">
        <v>1273</v>
      </c>
      <c r="D17" s="3" t="s">
        <v>142</v>
      </c>
      <c r="E17" s="4" t="s">
        <v>127</v>
      </c>
      <c r="F17" s="5" t="s">
        <v>143</v>
      </c>
      <c r="G17" s="6"/>
      <c r="H17" s="20"/>
      <c r="I17" s="17"/>
      <c r="J17" s="9"/>
      <c r="K17" s="18"/>
      <c r="L17" s="9" t="s">
        <v>451</v>
      </c>
      <c r="M17" s="24" t="s">
        <v>414</v>
      </c>
      <c r="N17" s="17"/>
      <c r="O17" s="22"/>
      <c r="P17" s="23"/>
      <c r="Q17" s="4" t="s">
        <v>525</v>
      </c>
      <c r="R17" s="10">
        <v>0.2</v>
      </c>
      <c r="S17" s="11">
        <v>0</v>
      </c>
      <c r="T17" s="12">
        <v>0</v>
      </c>
      <c r="U17" s="13">
        <v>0</v>
      </c>
      <c r="V17" s="13">
        <v>0</v>
      </c>
      <c r="W17" s="17"/>
      <c r="X17" s="89"/>
      <c r="Y17" s="90"/>
      <c r="Z17" s="90"/>
      <c r="AA17" s="82"/>
    </row>
    <row r="18" spans="1:27" ht="19.5" x14ac:dyDescent="0.35">
      <c r="A18" s="16">
        <v>1</v>
      </c>
      <c r="B18" s="1" t="s">
        <v>10</v>
      </c>
      <c r="C18" s="2">
        <v>1271</v>
      </c>
      <c r="D18" s="3" t="s">
        <v>144</v>
      </c>
      <c r="E18" s="4" t="s">
        <v>145</v>
      </c>
      <c r="F18" s="5" t="s">
        <v>146</v>
      </c>
      <c r="G18" s="27">
        <v>101100003297</v>
      </c>
      <c r="H18" s="28"/>
      <c r="I18" s="17"/>
      <c r="J18" s="9"/>
      <c r="K18" s="18"/>
      <c r="L18" s="9"/>
      <c r="M18" s="24" t="s">
        <v>414</v>
      </c>
      <c r="N18" s="25">
        <v>43614</v>
      </c>
      <c r="O18" s="29">
        <v>2</v>
      </c>
      <c r="P18" s="23"/>
      <c r="Q18" s="4" t="s">
        <v>525</v>
      </c>
      <c r="R18" s="10">
        <v>0.2</v>
      </c>
      <c r="S18" s="11">
        <v>0</v>
      </c>
      <c r="T18" s="12">
        <v>0</v>
      </c>
      <c r="U18" s="13">
        <v>0</v>
      </c>
      <c r="V18" s="13">
        <v>0</v>
      </c>
      <c r="W18" s="17"/>
      <c r="X18" s="89"/>
      <c r="Y18" s="90"/>
      <c r="Z18" s="90"/>
      <c r="AA18" s="82"/>
    </row>
    <row r="19" spans="1:27" ht="19.5" x14ac:dyDescent="0.35">
      <c r="A19" s="16">
        <v>1</v>
      </c>
      <c r="B19" s="1" t="s">
        <v>10</v>
      </c>
      <c r="C19" s="2">
        <v>1271</v>
      </c>
      <c r="D19" s="3" t="s">
        <v>147</v>
      </c>
      <c r="E19" s="4" t="s">
        <v>148</v>
      </c>
      <c r="F19" s="5" t="s">
        <v>149</v>
      </c>
      <c r="G19" s="4" t="s">
        <v>150</v>
      </c>
      <c r="H19" s="9"/>
      <c r="I19" s="17"/>
      <c r="J19" s="9"/>
      <c r="K19" s="18"/>
      <c r="L19" s="9"/>
      <c r="M19" s="24" t="s">
        <v>414</v>
      </c>
      <c r="N19" s="17"/>
      <c r="O19" s="22"/>
      <c r="P19" s="23"/>
      <c r="Q19" s="4" t="s">
        <v>525</v>
      </c>
      <c r="R19" s="10">
        <v>0.2</v>
      </c>
      <c r="S19" s="11">
        <v>0</v>
      </c>
      <c r="T19" s="12">
        <v>0</v>
      </c>
      <c r="U19" s="13">
        <v>0</v>
      </c>
      <c r="V19" s="13">
        <v>0</v>
      </c>
      <c r="W19" s="17"/>
      <c r="X19" s="89"/>
      <c r="Y19" s="90"/>
      <c r="Z19" s="90"/>
      <c r="AA19" s="82"/>
    </row>
    <row r="20" spans="1:27" ht="19.5" x14ac:dyDescent="0.35">
      <c r="A20" s="33">
        <v>1</v>
      </c>
      <c r="B20" s="34" t="s">
        <v>10</v>
      </c>
      <c r="C20" s="35">
        <v>525</v>
      </c>
      <c r="D20" s="36" t="s">
        <v>422</v>
      </c>
      <c r="E20" s="37" t="s">
        <v>172</v>
      </c>
      <c r="F20" s="38" t="s">
        <v>173</v>
      </c>
      <c r="G20" s="37" t="s">
        <v>164</v>
      </c>
      <c r="H20" s="39"/>
      <c r="I20" s="40"/>
      <c r="J20" s="39"/>
      <c r="K20" s="41"/>
      <c r="L20" s="39"/>
      <c r="M20" s="24" t="s">
        <v>414</v>
      </c>
      <c r="N20" s="40"/>
      <c r="O20" s="42"/>
      <c r="P20" s="43">
        <v>14388000</v>
      </c>
      <c r="Q20" s="37" t="s">
        <v>525</v>
      </c>
      <c r="R20" s="44">
        <v>0.2</v>
      </c>
      <c r="S20" s="45">
        <v>2877600</v>
      </c>
      <c r="T20" s="46">
        <v>14388000</v>
      </c>
      <c r="U20" s="47">
        <v>2877600</v>
      </c>
      <c r="V20" s="47">
        <v>239800</v>
      </c>
      <c r="W20" s="40"/>
      <c r="X20" s="112"/>
      <c r="Y20" s="113"/>
      <c r="Z20" s="113"/>
      <c r="AA20" s="102"/>
    </row>
    <row r="21" spans="1:27" ht="19.5" x14ac:dyDescent="0.35">
      <c r="A21" s="16">
        <v>1</v>
      </c>
      <c r="B21" s="1" t="s">
        <v>208</v>
      </c>
      <c r="C21" s="2">
        <v>607</v>
      </c>
      <c r="D21" s="50" t="s">
        <v>241</v>
      </c>
      <c r="E21" s="4" t="s">
        <v>242</v>
      </c>
      <c r="F21" s="4" t="s">
        <v>243</v>
      </c>
      <c r="G21" s="5"/>
      <c r="H21" s="51"/>
      <c r="I21" s="17"/>
      <c r="J21" s="9"/>
      <c r="K21" s="18"/>
      <c r="L21" s="9" t="s">
        <v>451</v>
      </c>
      <c r="M21" s="24" t="s">
        <v>414</v>
      </c>
      <c r="N21" s="17"/>
      <c r="O21" s="22"/>
      <c r="P21" s="23"/>
      <c r="Q21" s="4" t="s">
        <v>525</v>
      </c>
      <c r="R21" s="23">
        <v>0.25</v>
      </c>
      <c r="S21" s="11">
        <v>0</v>
      </c>
      <c r="T21" s="12">
        <v>0</v>
      </c>
      <c r="U21" s="13">
        <v>0</v>
      </c>
      <c r="V21" s="13">
        <v>0</v>
      </c>
      <c r="W21" s="17"/>
      <c r="X21" s="89"/>
      <c r="Y21" s="90"/>
      <c r="Z21" s="90"/>
      <c r="AA21" s="82"/>
    </row>
    <row r="22" spans="1:27" ht="19.5" x14ac:dyDescent="0.35">
      <c r="A22" s="16">
        <v>1</v>
      </c>
      <c r="B22" s="1" t="s">
        <v>208</v>
      </c>
      <c r="C22" s="2">
        <v>608</v>
      </c>
      <c r="D22" s="50" t="s">
        <v>244</v>
      </c>
      <c r="E22" s="4" t="s">
        <v>245</v>
      </c>
      <c r="F22" s="4" t="s">
        <v>246</v>
      </c>
      <c r="G22" s="5">
        <v>3340</v>
      </c>
      <c r="H22" s="51"/>
      <c r="I22" s="17"/>
      <c r="J22" s="9"/>
      <c r="K22" s="18"/>
      <c r="L22" s="9" t="s">
        <v>451</v>
      </c>
      <c r="M22" s="24" t="s">
        <v>414</v>
      </c>
      <c r="N22" s="17"/>
      <c r="O22" s="22"/>
      <c r="P22" s="23"/>
      <c r="Q22" s="4" t="s">
        <v>525</v>
      </c>
      <c r="R22" s="23">
        <v>0.25</v>
      </c>
      <c r="S22" s="11">
        <v>0</v>
      </c>
      <c r="T22" s="12">
        <v>0</v>
      </c>
      <c r="U22" s="13">
        <v>0</v>
      </c>
      <c r="V22" s="13">
        <v>0</v>
      </c>
      <c r="W22" s="17"/>
      <c r="X22" s="89"/>
      <c r="Y22" s="90"/>
      <c r="Z22" s="90"/>
      <c r="AA22" s="82"/>
    </row>
    <row r="23" spans="1:27" ht="19.5" x14ac:dyDescent="0.35">
      <c r="A23" s="16">
        <v>1</v>
      </c>
      <c r="B23" s="1" t="s">
        <v>208</v>
      </c>
      <c r="C23" s="2">
        <v>608</v>
      </c>
      <c r="D23" s="50" t="s">
        <v>247</v>
      </c>
      <c r="E23" s="4" t="s">
        <v>248</v>
      </c>
      <c r="F23" s="4" t="s">
        <v>249</v>
      </c>
      <c r="G23" s="5"/>
      <c r="H23" s="51"/>
      <c r="I23" s="17"/>
      <c r="J23" s="9"/>
      <c r="K23" s="18"/>
      <c r="L23" s="9" t="s">
        <v>451</v>
      </c>
      <c r="M23" s="24" t="s">
        <v>414</v>
      </c>
      <c r="N23" s="17"/>
      <c r="O23" s="22"/>
      <c r="P23" s="23"/>
      <c r="Q23" s="4" t="s">
        <v>525</v>
      </c>
      <c r="R23" s="23">
        <v>0.25</v>
      </c>
      <c r="S23" s="11">
        <v>0</v>
      </c>
      <c r="T23" s="12">
        <v>0</v>
      </c>
      <c r="U23" s="13">
        <v>0</v>
      </c>
      <c r="V23" s="13">
        <v>0</v>
      </c>
      <c r="W23" s="17"/>
      <c r="X23" s="89"/>
      <c r="Y23" s="90"/>
      <c r="Z23" s="90"/>
      <c r="AA23" s="82"/>
    </row>
    <row r="24" spans="1:27" ht="19.5" x14ac:dyDescent="0.35">
      <c r="A24" s="16">
        <v>1</v>
      </c>
      <c r="B24" s="1" t="s">
        <v>208</v>
      </c>
      <c r="C24" s="2">
        <v>607</v>
      </c>
      <c r="D24" s="50" t="s">
        <v>250</v>
      </c>
      <c r="E24" s="4" t="s">
        <v>245</v>
      </c>
      <c r="F24" s="4" t="s">
        <v>243</v>
      </c>
      <c r="G24" s="5">
        <v>2644</v>
      </c>
      <c r="H24" s="51"/>
      <c r="I24" s="17"/>
      <c r="J24" s="9"/>
      <c r="K24" s="18"/>
      <c r="L24" s="9" t="s">
        <v>451</v>
      </c>
      <c r="M24" s="24" t="s">
        <v>414</v>
      </c>
      <c r="N24" s="17"/>
      <c r="O24" s="22"/>
      <c r="P24" s="23"/>
      <c r="Q24" s="4" t="s">
        <v>525</v>
      </c>
      <c r="R24" s="23">
        <v>0.25</v>
      </c>
      <c r="S24" s="11">
        <v>0</v>
      </c>
      <c r="T24" s="12">
        <v>0</v>
      </c>
      <c r="U24" s="13">
        <v>0</v>
      </c>
      <c r="V24" s="13">
        <v>0</v>
      </c>
      <c r="W24" s="17"/>
      <c r="X24" s="89"/>
      <c r="Y24" s="90"/>
      <c r="Z24" s="90"/>
      <c r="AA24" s="82"/>
    </row>
    <row r="25" spans="1:27" ht="19.5" x14ac:dyDescent="0.35">
      <c r="A25" s="16">
        <v>1</v>
      </c>
      <c r="B25" s="1" t="s">
        <v>208</v>
      </c>
      <c r="C25" s="2">
        <v>607</v>
      </c>
      <c r="D25" s="50" t="s">
        <v>251</v>
      </c>
      <c r="E25" s="4" t="s">
        <v>252</v>
      </c>
      <c r="F25" s="4" t="s">
        <v>253</v>
      </c>
      <c r="G25" s="5"/>
      <c r="H25" s="51"/>
      <c r="I25" s="17"/>
      <c r="J25" s="9"/>
      <c r="K25" s="18"/>
      <c r="L25" s="9" t="s">
        <v>451</v>
      </c>
      <c r="M25" s="24" t="s">
        <v>414</v>
      </c>
      <c r="N25" s="17"/>
      <c r="O25" s="22"/>
      <c r="P25" s="23"/>
      <c r="Q25" s="4" t="s">
        <v>525</v>
      </c>
      <c r="R25" s="23">
        <v>0.25</v>
      </c>
      <c r="S25" s="11">
        <v>0</v>
      </c>
      <c r="T25" s="12">
        <v>0</v>
      </c>
      <c r="U25" s="13">
        <v>0</v>
      </c>
      <c r="V25" s="13">
        <v>0</v>
      </c>
      <c r="W25" s="17"/>
      <c r="X25" s="89"/>
      <c r="Y25" s="90"/>
      <c r="Z25" s="90"/>
      <c r="AA25" s="82"/>
    </row>
    <row r="26" spans="1:27" ht="19.5" x14ac:dyDescent="0.35">
      <c r="A26" s="16">
        <v>1</v>
      </c>
      <c r="B26" s="1" t="s">
        <v>208</v>
      </c>
      <c r="C26" s="2">
        <v>607</v>
      </c>
      <c r="D26" s="50" t="s">
        <v>254</v>
      </c>
      <c r="E26" s="4" t="s">
        <v>255</v>
      </c>
      <c r="F26" s="4" t="s">
        <v>243</v>
      </c>
      <c r="G26" s="5"/>
      <c r="H26" s="51"/>
      <c r="I26" s="17"/>
      <c r="J26" s="9"/>
      <c r="K26" s="18"/>
      <c r="L26" s="9" t="s">
        <v>451</v>
      </c>
      <c r="M26" s="24" t="s">
        <v>414</v>
      </c>
      <c r="N26" s="17"/>
      <c r="O26" s="22"/>
      <c r="P26" s="23"/>
      <c r="Q26" s="4" t="s">
        <v>525</v>
      </c>
      <c r="R26" s="23">
        <v>0.25</v>
      </c>
      <c r="S26" s="11">
        <v>0</v>
      </c>
      <c r="T26" s="12">
        <v>0</v>
      </c>
      <c r="U26" s="13">
        <v>0</v>
      </c>
      <c r="V26" s="13">
        <v>0</v>
      </c>
      <c r="W26" s="17"/>
      <c r="X26" s="112"/>
      <c r="Y26" s="113"/>
      <c r="Z26" s="113"/>
      <c r="AA26" s="102"/>
    </row>
    <row r="27" spans="1:27" ht="19.5" x14ac:dyDescent="0.35">
      <c r="A27" s="16">
        <v>1</v>
      </c>
      <c r="B27" s="1" t="s">
        <v>208</v>
      </c>
      <c r="C27" s="2">
        <v>607</v>
      </c>
      <c r="D27" s="50" t="s">
        <v>256</v>
      </c>
      <c r="E27" s="4" t="s">
        <v>255</v>
      </c>
      <c r="F27" s="4" t="s">
        <v>243</v>
      </c>
      <c r="G27" s="5"/>
      <c r="H27" s="51"/>
      <c r="I27" s="17"/>
      <c r="J27" s="9"/>
      <c r="K27" s="18"/>
      <c r="L27" s="9" t="s">
        <v>451</v>
      </c>
      <c r="M27" s="24" t="s">
        <v>414</v>
      </c>
      <c r="N27" s="17"/>
      <c r="O27" s="22"/>
      <c r="P27" s="23"/>
      <c r="Q27" s="4" t="s">
        <v>525</v>
      </c>
      <c r="R27" s="23">
        <v>0.25</v>
      </c>
      <c r="S27" s="11">
        <v>0</v>
      </c>
      <c r="T27" s="12">
        <v>0</v>
      </c>
      <c r="U27" s="13">
        <v>0</v>
      </c>
      <c r="V27" s="13">
        <v>0</v>
      </c>
      <c r="W27" s="17"/>
      <c r="X27" s="89"/>
      <c r="Y27" s="90"/>
      <c r="Z27" s="90"/>
      <c r="AA27" s="82"/>
    </row>
    <row r="28" spans="1:27" ht="19.5" x14ac:dyDescent="0.35">
      <c r="A28" s="16">
        <v>1</v>
      </c>
      <c r="B28" s="1" t="s">
        <v>208</v>
      </c>
      <c r="C28" s="2">
        <v>607</v>
      </c>
      <c r="D28" s="50" t="s">
        <v>257</v>
      </c>
      <c r="E28" s="4" t="s">
        <v>252</v>
      </c>
      <c r="F28" s="4" t="s">
        <v>258</v>
      </c>
      <c r="G28" s="5"/>
      <c r="H28" s="51"/>
      <c r="I28" s="17"/>
      <c r="J28" s="9"/>
      <c r="K28" s="18"/>
      <c r="L28" s="9" t="s">
        <v>451</v>
      </c>
      <c r="M28" s="24" t="s">
        <v>414</v>
      </c>
      <c r="N28" s="17"/>
      <c r="O28" s="22"/>
      <c r="P28" s="23"/>
      <c r="Q28" s="4" t="s">
        <v>525</v>
      </c>
      <c r="R28" s="23">
        <v>0.25</v>
      </c>
      <c r="S28" s="11">
        <v>0</v>
      </c>
      <c r="T28" s="12">
        <v>0</v>
      </c>
      <c r="U28" s="13">
        <v>0</v>
      </c>
      <c r="V28" s="13">
        <v>0</v>
      </c>
      <c r="W28" s="17"/>
      <c r="X28" s="89"/>
      <c r="Y28" s="90"/>
      <c r="Z28" s="90"/>
      <c r="AA28" s="82"/>
    </row>
    <row r="29" spans="1:27" ht="19.5" x14ac:dyDescent="0.35">
      <c r="A29" s="16">
        <v>1</v>
      </c>
      <c r="B29" s="1" t="s">
        <v>208</v>
      </c>
      <c r="C29" s="2">
        <v>637</v>
      </c>
      <c r="D29" s="50" t="s">
        <v>259</v>
      </c>
      <c r="E29" s="4" t="s">
        <v>260</v>
      </c>
      <c r="F29" s="4" t="s">
        <v>261</v>
      </c>
      <c r="G29" s="5" t="s">
        <v>262</v>
      </c>
      <c r="H29" s="51"/>
      <c r="I29" s="17"/>
      <c r="J29" s="9"/>
      <c r="K29" s="18"/>
      <c r="L29" s="9" t="s">
        <v>451</v>
      </c>
      <c r="M29" s="24" t="s">
        <v>414</v>
      </c>
      <c r="N29" s="17"/>
      <c r="O29" s="22"/>
      <c r="P29" s="23"/>
      <c r="Q29" s="4" t="s">
        <v>525</v>
      </c>
      <c r="R29" s="23">
        <v>0.25</v>
      </c>
      <c r="S29" s="11">
        <v>0</v>
      </c>
      <c r="T29" s="12">
        <v>0</v>
      </c>
      <c r="U29" s="13">
        <v>0</v>
      </c>
      <c r="V29" s="13">
        <v>0</v>
      </c>
      <c r="W29" s="17"/>
      <c r="X29" s="89"/>
      <c r="Y29" s="90"/>
      <c r="Z29" s="90"/>
      <c r="AA29" s="82"/>
    </row>
    <row r="30" spans="1:27" ht="19.5" x14ac:dyDescent="0.35">
      <c r="A30" s="16">
        <v>1</v>
      </c>
      <c r="B30" s="1" t="s">
        <v>208</v>
      </c>
      <c r="C30" s="2">
        <v>637</v>
      </c>
      <c r="D30" s="50" t="s">
        <v>263</v>
      </c>
      <c r="E30" s="4" t="s">
        <v>260</v>
      </c>
      <c r="F30" s="4" t="s">
        <v>261</v>
      </c>
      <c r="G30" s="5" t="s">
        <v>262</v>
      </c>
      <c r="H30" s="51"/>
      <c r="I30" s="17"/>
      <c r="J30" s="9"/>
      <c r="K30" s="18"/>
      <c r="L30" s="9" t="s">
        <v>451</v>
      </c>
      <c r="M30" s="24" t="s">
        <v>414</v>
      </c>
      <c r="N30" s="17"/>
      <c r="O30" s="22"/>
      <c r="P30" s="23"/>
      <c r="Q30" s="4" t="s">
        <v>525</v>
      </c>
      <c r="R30" s="23">
        <v>0.25</v>
      </c>
      <c r="S30" s="11">
        <v>0</v>
      </c>
      <c r="T30" s="12">
        <v>0</v>
      </c>
      <c r="U30" s="13">
        <v>0</v>
      </c>
      <c r="V30" s="13">
        <v>0</v>
      </c>
      <c r="W30" s="17"/>
      <c r="X30" s="89"/>
      <c r="Y30" s="90"/>
      <c r="Z30" s="90"/>
      <c r="AA30" s="82"/>
    </row>
    <row r="31" spans="1:27" ht="19.5" x14ac:dyDescent="0.35">
      <c r="A31" s="16">
        <v>1</v>
      </c>
      <c r="B31" s="1" t="s">
        <v>208</v>
      </c>
      <c r="C31" s="2">
        <v>1102</v>
      </c>
      <c r="D31" s="50" t="s">
        <v>287</v>
      </c>
      <c r="E31" s="4" t="s">
        <v>279</v>
      </c>
      <c r="F31" s="4" t="s">
        <v>288</v>
      </c>
      <c r="G31" s="5" t="s">
        <v>289</v>
      </c>
      <c r="H31" s="51"/>
      <c r="I31" s="17"/>
      <c r="J31" s="9"/>
      <c r="K31" s="18"/>
      <c r="L31" s="9" t="s">
        <v>451</v>
      </c>
      <c r="M31" s="24" t="s">
        <v>414</v>
      </c>
      <c r="N31" s="17"/>
      <c r="O31" s="22"/>
      <c r="P31" s="23"/>
      <c r="Q31" s="4" t="s">
        <v>525</v>
      </c>
      <c r="R31" s="23">
        <v>0.25</v>
      </c>
      <c r="S31" s="11">
        <v>0</v>
      </c>
      <c r="T31" s="12">
        <v>0</v>
      </c>
      <c r="U31" s="13">
        <v>0</v>
      </c>
      <c r="V31" s="13">
        <v>0</v>
      </c>
      <c r="W31" s="17"/>
      <c r="X31" s="89"/>
      <c r="Y31" s="90"/>
      <c r="Z31" s="90"/>
      <c r="AA31" s="82"/>
    </row>
    <row r="32" spans="1:27" ht="19.5" x14ac:dyDescent="0.35">
      <c r="A32" s="16">
        <v>1</v>
      </c>
      <c r="B32" s="1" t="s">
        <v>208</v>
      </c>
      <c r="C32" s="2">
        <v>607</v>
      </c>
      <c r="D32" s="3" t="s">
        <v>425</v>
      </c>
      <c r="E32" s="5" t="s">
        <v>338</v>
      </c>
      <c r="F32" s="5" t="s">
        <v>339</v>
      </c>
      <c r="G32" s="5"/>
      <c r="H32" s="51"/>
      <c r="I32" s="17"/>
      <c r="J32" s="9"/>
      <c r="K32" s="18"/>
      <c r="L32" s="9"/>
      <c r="M32" s="24" t="s">
        <v>414</v>
      </c>
      <c r="N32" s="17"/>
      <c r="O32" s="22"/>
      <c r="P32" s="23"/>
      <c r="Q32" s="4" t="s">
        <v>525</v>
      </c>
      <c r="R32" s="23">
        <v>0.25</v>
      </c>
      <c r="S32" s="11">
        <v>0</v>
      </c>
      <c r="T32" s="12">
        <v>0</v>
      </c>
      <c r="U32" s="13">
        <v>0</v>
      </c>
      <c r="V32" s="13">
        <v>0</v>
      </c>
      <c r="W32" s="17"/>
      <c r="X32" s="89"/>
      <c r="Y32" s="90"/>
      <c r="Z32" s="90"/>
      <c r="AA32" s="82"/>
    </row>
    <row r="33" spans="1:27" ht="19.5" x14ac:dyDescent="0.35">
      <c r="A33" s="16">
        <v>1</v>
      </c>
      <c r="B33" s="1" t="s">
        <v>366</v>
      </c>
      <c r="C33" s="2">
        <v>7409</v>
      </c>
      <c r="D33" s="26" t="s">
        <v>428</v>
      </c>
      <c r="E33" s="4" t="s">
        <v>368</v>
      </c>
      <c r="F33" s="4" t="s">
        <v>369</v>
      </c>
      <c r="G33" s="4"/>
      <c r="H33" s="9"/>
      <c r="I33" s="17"/>
      <c r="J33" s="9"/>
      <c r="K33" s="18"/>
      <c r="L33" s="9"/>
      <c r="M33" s="53" t="s">
        <v>414</v>
      </c>
      <c r="N33" s="7"/>
      <c r="O33" s="8"/>
      <c r="P33" s="4"/>
      <c r="Q33" s="4" t="s">
        <v>525</v>
      </c>
      <c r="R33" s="10">
        <v>0.2</v>
      </c>
      <c r="S33" s="11">
        <v>0</v>
      </c>
      <c r="T33" s="12">
        <v>0</v>
      </c>
      <c r="U33" s="13">
        <v>0</v>
      </c>
      <c r="V33" s="13">
        <v>0</v>
      </c>
      <c r="W33" s="14"/>
      <c r="X33" s="89"/>
      <c r="Y33" s="90"/>
      <c r="Z33" s="90"/>
      <c r="AA33" s="82"/>
    </row>
    <row r="34" spans="1:27" ht="20.25" thickBot="1" x14ac:dyDescent="0.4">
      <c r="A34" s="16">
        <v>1</v>
      </c>
      <c r="B34" s="1" t="s">
        <v>366</v>
      </c>
      <c r="C34" s="2">
        <v>7409</v>
      </c>
      <c r="D34" s="26" t="s">
        <v>429</v>
      </c>
      <c r="E34" s="4" t="s">
        <v>368</v>
      </c>
      <c r="F34" s="4" t="s">
        <v>369</v>
      </c>
      <c r="G34" s="54" t="s">
        <v>456</v>
      </c>
      <c r="H34" s="55"/>
      <c r="I34" s="17"/>
      <c r="J34" s="9"/>
      <c r="K34" s="18"/>
      <c r="L34" s="9"/>
      <c r="M34" s="53" t="s">
        <v>414</v>
      </c>
      <c r="N34" s="7"/>
      <c r="O34" s="8"/>
      <c r="P34" s="4"/>
      <c r="Q34" s="4" t="s">
        <v>525</v>
      </c>
      <c r="R34" s="10">
        <v>0.2</v>
      </c>
      <c r="S34" s="11">
        <v>0</v>
      </c>
      <c r="T34" s="12">
        <v>0</v>
      </c>
      <c r="U34" s="13">
        <v>0</v>
      </c>
      <c r="V34" s="13">
        <v>0</v>
      </c>
      <c r="W34" s="14"/>
      <c r="X34" s="89"/>
      <c r="Y34" s="90"/>
      <c r="Z34" s="90"/>
      <c r="AA34" s="82"/>
    </row>
    <row r="35" spans="1:27" ht="19.5" x14ac:dyDescent="0.35">
      <c r="A35" s="16">
        <v>1</v>
      </c>
      <c r="B35" s="1" t="s">
        <v>137</v>
      </c>
      <c r="C35" s="2">
        <v>1277</v>
      </c>
      <c r="D35" s="26" t="s">
        <v>430</v>
      </c>
      <c r="E35" s="4" t="s">
        <v>371</v>
      </c>
      <c r="F35" s="4" t="s">
        <v>372</v>
      </c>
      <c r="G35" s="4"/>
      <c r="H35" s="9"/>
      <c r="I35" s="17"/>
      <c r="J35" s="9"/>
      <c r="K35" s="18"/>
      <c r="L35" s="9" t="s">
        <v>17</v>
      </c>
      <c r="M35" s="53" t="s">
        <v>414</v>
      </c>
      <c r="N35" s="7"/>
      <c r="O35" s="8"/>
      <c r="P35" s="4"/>
      <c r="Q35" s="4" t="s">
        <v>525</v>
      </c>
      <c r="R35" s="10">
        <v>0.2</v>
      </c>
      <c r="S35" s="11">
        <v>0</v>
      </c>
      <c r="T35" s="12">
        <v>0</v>
      </c>
      <c r="U35" s="13">
        <v>0</v>
      </c>
      <c r="V35" s="13">
        <v>0</v>
      </c>
      <c r="W35" s="14"/>
      <c r="X35" s="89"/>
      <c r="Y35" s="90"/>
      <c r="Z35" s="90"/>
      <c r="AA35" s="82"/>
    </row>
    <row r="36" spans="1:27" ht="19.5" x14ac:dyDescent="0.35">
      <c r="A36" s="16">
        <v>1</v>
      </c>
      <c r="B36" s="1" t="s">
        <v>137</v>
      </c>
      <c r="C36" s="2">
        <v>1277</v>
      </c>
      <c r="D36" s="26" t="s">
        <v>431</v>
      </c>
      <c r="E36" s="4" t="s">
        <v>373</v>
      </c>
      <c r="F36" s="4" t="s">
        <v>374</v>
      </c>
      <c r="G36" s="4"/>
      <c r="H36" s="9"/>
      <c r="I36" s="17"/>
      <c r="J36" s="9"/>
      <c r="K36" s="18"/>
      <c r="L36" s="9"/>
      <c r="M36" s="53" t="s">
        <v>414</v>
      </c>
      <c r="N36" s="7"/>
      <c r="O36" s="8"/>
      <c r="P36" s="4"/>
      <c r="Q36" s="4" t="s">
        <v>525</v>
      </c>
      <c r="R36" s="10">
        <v>0.2</v>
      </c>
      <c r="S36" s="11">
        <v>0</v>
      </c>
      <c r="T36" s="12">
        <v>0</v>
      </c>
      <c r="U36" s="13">
        <v>0</v>
      </c>
      <c r="V36" s="13">
        <v>0</v>
      </c>
      <c r="W36" s="14"/>
      <c r="X36" s="89"/>
      <c r="Y36" s="90"/>
      <c r="Z36" s="90"/>
      <c r="AA36" s="82"/>
    </row>
    <row r="37" spans="1:27" ht="19.5" x14ac:dyDescent="0.35">
      <c r="A37" s="16">
        <v>1</v>
      </c>
      <c r="B37" s="1" t="s">
        <v>137</v>
      </c>
      <c r="C37" s="2">
        <v>306</v>
      </c>
      <c r="D37" s="26" t="s">
        <v>432</v>
      </c>
      <c r="E37" s="4" t="s">
        <v>370</v>
      </c>
      <c r="F37" s="4" t="s">
        <v>375</v>
      </c>
      <c r="G37" s="4"/>
      <c r="H37" s="9"/>
      <c r="I37" s="17"/>
      <c r="J37" s="9"/>
      <c r="K37" s="18"/>
      <c r="L37" s="9"/>
      <c r="M37" s="53" t="s">
        <v>414</v>
      </c>
      <c r="N37" s="7"/>
      <c r="O37" s="8"/>
      <c r="P37" s="4"/>
      <c r="Q37" s="4" t="s">
        <v>525</v>
      </c>
      <c r="R37" s="10">
        <v>0.2</v>
      </c>
      <c r="S37" s="11">
        <v>0</v>
      </c>
      <c r="T37" s="12">
        <v>0</v>
      </c>
      <c r="U37" s="13">
        <v>0</v>
      </c>
      <c r="V37" s="13">
        <v>0</v>
      </c>
      <c r="W37" s="14"/>
      <c r="X37" s="89"/>
      <c r="Y37" s="90"/>
      <c r="Z37" s="90"/>
      <c r="AA37" s="82"/>
    </row>
    <row r="38" spans="1:27" ht="19.5" x14ac:dyDescent="0.35">
      <c r="A38" s="16"/>
      <c r="B38" s="56" t="s">
        <v>208</v>
      </c>
      <c r="C38" s="2">
        <v>601</v>
      </c>
      <c r="D38" s="26" t="s">
        <v>380</v>
      </c>
      <c r="E38" s="4" t="s">
        <v>378</v>
      </c>
      <c r="F38" s="4" t="s">
        <v>381</v>
      </c>
      <c r="G38" s="5" t="s">
        <v>382</v>
      </c>
      <c r="H38" s="51" t="s">
        <v>468</v>
      </c>
      <c r="I38" s="17"/>
      <c r="J38" s="9"/>
      <c r="K38" s="18"/>
      <c r="L38" s="9"/>
      <c r="M38" s="24" t="s">
        <v>414</v>
      </c>
      <c r="N38" s="7"/>
      <c r="O38" s="8"/>
      <c r="P38" s="4"/>
      <c r="Q38" s="4" t="s">
        <v>525</v>
      </c>
      <c r="R38" s="10">
        <v>0.25</v>
      </c>
      <c r="S38" s="11">
        <v>0</v>
      </c>
      <c r="T38" s="12">
        <v>0</v>
      </c>
      <c r="U38" s="13">
        <v>0</v>
      </c>
      <c r="V38" s="13">
        <v>0</v>
      </c>
      <c r="W38" s="14"/>
      <c r="X38" s="89"/>
      <c r="Y38" s="90"/>
      <c r="Z38" s="90"/>
      <c r="AA38" s="82"/>
    </row>
    <row r="39" spans="1:27" ht="19.5" x14ac:dyDescent="0.35">
      <c r="A39" s="16">
        <v>1</v>
      </c>
      <c r="B39" s="56" t="s">
        <v>208</v>
      </c>
      <c r="C39" s="2">
        <v>601</v>
      </c>
      <c r="D39" s="26" t="s">
        <v>393</v>
      </c>
      <c r="E39" s="4" t="s">
        <v>394</v>
      </c>
      <c r="F39" s="4" t="s">
        <v>383</v>
      </c>
      <c r="G39" s="5"/>
      <c r="H39" s="51"/>
      <c r="I39" s="17"/>
      <c r="J39" s="9"/>
      <c r="K39" s="18"/>
      <c r="L39" s="9"/>
      <c r="M39" s="24" t="s">
        <v>414</v>
      </c>
      <c r="N39" s="7"/>
      <c r="O39" s="8"/>
      <c r="P39" s="4"/>
      <c r="Q39" s="4" t="s">
        <v>525</v>
      </c>
      <c r="R39" s="10">
        <v>0.25</v>
      </c>
      <c r="S39" s="11">
        <v>0</v>
      </c>
      <c r="T39" s="12">
        <v>0</v>
      </c>
      <c r="U39" s="13">
        <v>0</v>
      </c>
      <c r="V39" s="13">
        <v>0</v>
      </c>
      <c r="W39" s="14"/>
      <c r="X39" s="89"/>
      <c r="Y39" s="90"/>
      <c r="Z39" s="90"/>
      <c r="AA39" s="82"/>
    </row>
    <row r="40" spans="1:27" ht="19.5" x14ac:dyDescent="0.35">
      <c r="A40" s="16">
        <v>1</v>
      </c>
      <c r="B40" s="56" t="s">
        <v>208</v>
      </c>
      <c r="C40" s="2">
        <v>601</v>
      </c>
      <c r="D40" s="26" t="s">
        <v>395</v>
      </c>
      <c r="E40" s="4" t="s">
        <v>394</v>
      </c>
      <c r="F40" s="4" t="s">
        <v>383</v>
      </c>
      <c r="G40" s="5"/>
      <c r="H40" s="51"/>
      <c r="I40" s="17"/>
      <c r="J40" s="9"/>
      <c r="K40" s="18"/>
      <c r="L40" s="9"/>
      <c r="M40" s="24" t="s">
        <v>414</v>
      </c>
      <c r="N40" s="7"/>
      <c r="O40" s="8"/>
      <c r="P40" s="4"/>
      <c r="Q40" s="4" t="s">
        <v>525</v>
      </c>
      <c r="R40" s="10">
        <v>0.25</v>
      </c>
      <c r="S40" s="11">
        <v>0</v>
      </c>
      <c r="T40" s="12">
        <v>0</v>
      </c>
      <c r="U40" s="13">
        <v>0</v>
      </c>
      <c r="V40" s="13">
        <v>0</v>
      </c>
      <c r="W40" s="14"/>
      <c r="X40" s="89"/>
      <c r="Y40" s="90"/>
      <c r="Z40" s="90"/>
      <c r="AA40" s="82"/>
    </row>
    <row r="41" spans="1:27" ht="19.5" x14ac:dyDescent="0.35">
      <c r="A41" s="16">
        <v>1</v>
      </c>
      <c r="B41" s="56" t="s">
        <v>208</v>
      </c>
      <c r="C41" s="2">
        <v>601</v>
      </c>
      <c r="D41" s="26" t="s">
        <v>396</v>
      </c>
      <c r="E41" s="4" t="s">
        <v>394</v>
      </c>
      <c r="F41" s="4" t="s">
        <v>383</v>
      </c>
      <c r="G41" s="5"/>
      <c r="H41" s="51"/>
      <c r="I41" s="17"/>
      <c r="J41" s="9"/>
      <c r="K41" s="18"/>
      <c r="L41" s="9"/>
      <c r="M41" s="24" t="s">
        <v>414</v>
      </c>
      <c r="N41" s="7"/>
      <c r="O41" s="8"/>
      <c r="P41" s="4"/>
      <c r="Q41" s="4" t="s">
        <v>525</v>
      </c>
      <c r="R41" s="10">
        <v>0.25</v>
      </c>
      <c r="S41" s="11">
        <v>0</v>
      </c>
      <c r="T41" s="12">
        <v>0</v>
      </c>
      <c r="U41" s="13">
        <v>0</v>
      </c>
      <c r="V41" s="13">
        <v>0</v>
      </c>
      <c r="W41" s="14"/>
      <c r="X41" s="89"/>
      <c r="Y41" s="90"/>
      <c r="Z41" s="90"/>
      <c r="AA41" s="82"/>
    </row>
    <row r="42" spans="1:27" ht="19.5" x14ac:dyDescent="0.35">
      <c r="A42" s="16">
        <v>1</v>
      </c>
      <c r="B42" s="56" t="s">
        <v>208</v>
      </c>
      <c r="C42" s="2">
        <v>601</v>
      </c>
      <c r="D42" s="26" t="s">
        <v>397</v>
      </c>
      <c r="E42" s="4" t="s">
        <v>210</v>
      </c>
      <c r="F42" s="4" t="s">
        <v>398</v>
      </c>
      <c r="G42" s="5"/>
      <c r="H42" s="51"/>
      <c r="I42" s="17"/>
      <c r="J42" s="9"/>
      <c r="K42" s="18"/>
      <c r="L42" s="9"/>
      <c r="M42" s="24" t="s">
        <v>414</v>
      </c>
      <c r="N42" s="7"/>
      <c r="O42" s="8"/>
      <c r="P42" s="4"/>
      <c r="Q42" s="4" t="s">
        <v>525</v>
      </c>
      <c r="R42" s="10">
        <v>0.25</v>
      </c>
      <c r="S42" s="11">
        <v>0</v>
      </c>
      <c r="T42" s="12">
        <v>0</v>
      </c>
      <c r="U42" s="13">
        <v>0</v>
      </c>
      <c r="V42" s="13">
        <v>0</v>
      </c>
      <c r="W42" s="14"/>
      <c r="X42" s="89"/>
      <c r="Y42" s="90"/>
      <c r="Z42" s="90"/>
      <c r="AA42" s="82"/>
    </row>
    <row r="43" spans="1:27" ht="19.5" x14ac:dyDescent="0.35">
      <c r="A43" s="16">
        <v>1</v>
      </c>
      <c r="B43" s="56" t="s">
        <v>208</v>
      </c>
      <c r="C43" s="2">
        <v>601</v>
      </c>
      <c r="D43" s="26" t="s">
        <v>406</v>
      </c>
      <c r="E43" s="4" t="s">
        <v>378</v>
      </c>
      <c r="F43" s="4" t="s">
        <v>407</v>
      </c>
      <c r="G43" s="5" t="s">
        <v>408</v>
      </c>
      <c r="H43" s="51" t="s">
        <v>469</v>
      </c>
      <c r="I43" s="17"/>
      <c r="J43" s="9"/>
      <c r="K43" s="18"/>
      <c r="L43" s="9"/>
      <c r="M43" s="24" t="s">
        <v>414</v>
      </c>
      <c r="N43" s="7"/>
      <c r="O43" s="8"/>
      <c r="P43" s="4"/>
      <c r="Q43" s="4" t="s">
        <v>525</v>
      </c>
      <c r="R43" s="10">
        <v>0.25</v>
      </c>
      <c r="S43" s="11">
        <v>0</v>
      </c>
      <c r="T43" s="12">
        <v>0</v>
      </c>
      <c r="U43" s="13">
        <v>0</v>
      </c>
      <c r="V43" s="13">
        <v>0</v>
      </c>
      <c r="W43" s="14"/>
      <c r="X43" s="112"/>
      <c r="Y43" s="113"/>
      <c r="Z43" s="113"/>
      <c r="AA43" s="102"/>
    </row>
    <row r="44" spans="1:27" ht="19.5" x14ac:dyDescent="0.35">
      <c r="A44" s="16">
        <v>1</v>
      </c>
      <c r="B44" s="56" t="s">
        <v>208</v>
      </c>
      <c r="C44" s="2">
        <v>601</v>
      </c>
      <c r="D44" s="26" t="s">
        <v>409</v>
      </c>
      <c r="E44" s="4" t="s">
        <v>378</v>
      </c>
      <c r="F44" s="4" t="s">
        <v>407</v>
      </c>
      <c r="G44" s="5" t="s">
        <v>410</v>
      </c>
      <c r="H44" s="51" t="s">
        <v>470</v>
      </c>
      <c r="I44" s="17"/>
      <c r="J44" s="9"/>
      <c r="K44" s="18"/>
      <c r="L44" s="9"/>
      <c r="M44" s="24" t="s">
        <v>414</v>
      </c>
      <c r="N44" s="7"/>
      <c r="O44" s="8"/>
      <c r="P44" s="4"/>
      <c r="Q44" s="4" t="s">
        <v>525</v>
      </c>
      <c r="R44" s="10">
        <v>0.25</v>
      </c>
      <c r="S44" s="11">
        <v>0</v>
      </c>
      <c r="T44" s="12">
        <v>0</v>
      </c>
      <c r="U44" s="13">
        <v>0</v>
      </c>
      <c r="V44" s="13">
        <v>0</v>
      </c>
      <c r="W44" s="14"/>
      <c r="X44" s="89"/>
      <c r="Y44" s="90"/>
      <c r="Z44" s="90"/>
      <c r="AA44" s="82"/>
    </row>
    <row r="45" spans="1:27" ht="19.5" x14ac:dyDescent="0.35">
      <c r="A45" s="16">
        <v>1</v>
      </c>
      <c r="B45" s="56" t="s">
        <v>208</v>
      </c>
      <c r="C45" s="2">
        <v>601</v>
      </c>
      <c r="D45" s="26" t="s">
        <v>411</v>
      </c>
      <c r="E45" s="4" t="s">
        <v>378</v>
      </c>
      <c r="F45" s="4" t="s">
        <v>407</v>
      </c>
      <c r="G45" s="5" t="s">
        <v>412</v>
      </c>
      <c r="H45" s="51"/>
      <c r="I45" s="17"/>
      <c r="J45" s="9"/>
      <c r="K45" s="18"/>
      <c r="L45" s="9"/>
      <c r="M45" s="24" t="s">
        <v>414</v>
      </c>
      <c r="N45" s="30" t="s">
        <v>522</v>
      </c>
      <c r="O45" s="31">
        <v>3</v>
      </c>
      <c r="P45" s="32">
        <v>1680000</v>
      </c>
      <c r="Q45" s="4" t="s">
        <v>525</v>
      </c>
      <c r="R45" s="10">
        <v>0.25</v>
      </c>
      <c r="S45" s="11">
        <v>420000</v>
      </c>
      <c r="T45" s="12">
        <v>420000</v>
      </c>
      <c r="U45" s="13">
        <v>105000</v>
      </c>
      <c r="V45" s="13">
        <v>8750</v>
      </c>
      <c r="W45" s="14"/>
      <c r="X45" s="89"/>
      <c r="Y45" s="90"/>
      <c r="Z45" s="90"/>
      <c r="AA45" s="82"/>
    </row>
    <row r="46" spans="1:27" ht="19.5" x14ac:dyDescent="0.35">
      <c r="A46" s="16">
        <v>1</v>
      </c>
      <c r="B46" s="56" t="s">
        <v>208</v>
      </c>
      <c r="C46" s="2">
        <v>601</v>
      </c>
      <c r="D46" s="26" t="s">
        <v>466</v>
      </c>
      <c r="E46" s="4" t="s">
        <v>378</v>
      </c>
      <c r="F46" s="4" t="s">
        <v>413</v>
      </c>
      <c r="G46" s="5" t="s">
        <v>392</v>
      </c>
      <c r="H46" s="51"/>
      <c r="I46" s="17"/>
      <c r="J46" s="9"/>
      <c r="K46" s="18"/>
      <c r="L46" s="9"/>
      <c r="M46" s="24" t="s">
        <v>414</v>
      </c>
      <c r="N46" s="7"/>
      <c r="O46" s="8"/>
      <c r="P46" s="4"/>
      <c r="Q46" s="4" t="s">
        <v>525</v>
      </c>
      <c r="R46" s="10">
        <v>0.25</v>
      </c>
      <c r="S46" s="11">
        <v>0</v>
      </c>
      <c r="T46" s="12">
        <v>0</v>
      </c>
      <c r="U46" s="13">
        <v>0</v>
      </c>
      <c r="V46" s="13">
        <v>0</v>
      </c>
      <c r="W46" s="14"/>
      <c r="X46" s="89"/>
      <c r="Y46" s="90"/>
      <c r="Z46" s="90"/>
      <c r="AA46" s="82"/>
    </row>
    <row r="47" spans="1:27" ht="19.5" x14ac:dyDescent="0.35">
      <c r="A47" s="33">
        <v>1</v>
      </c>
      <c r="B47" s="34" t="s">
        <v>10</v>
      </c>
      <c r="C47" s="35">
        <v>556</v>
      </c>
      <c r="D47" s="36" t="s">
        <v>72</v>
      </c>
      <c r="E47" s="37" t="s">
        <v>73</v>
      </c>
      <c r="F47" s="38" t="s">
        <v>74</v>
      </c>
      <c r="G47" s="187">
        <v>4831801408</v>
      </c>
      <c r="H47" s="188"/>
      <c r="I47" s="40"/>
      <c r="J47" s="39"/>
      <c r="K47" s="41"/>
      <c r="L47" s="39" t="s">
        <v>450</v>
      </c>
      <c r="M47" s="24" t="s">
        <v>449</v>
      </c>
      <c r="N47" s="40"/>
      <c r="O47" s="42"/>
      <c r="P47" s="195"/>
      <c r="Q47" s="37" t="s">
        <v>525</v>
      </c>
      <c r="R47" s="44">
        <v>0.2</v>
      </c>
      <c r="S47" s="45">
        <v>0</v>
      </c>
      <c r="T47" s="46">
        <v>0</v>
      </c>
      <c r="U47" s="47">
        <v>0</v>
      </c>
      <c r="V47" s="47">
        <v>0</v>
      </c>
      <c r="W47" s="40"/>
      <c r="X47" s="89"/>
      <c r="Y47" s="90"/>
      <c r="Z47" s="90"/>
      <c r="AA47" s="82"/>
    </row>
    <row r="48" spans="1:27" ht="19.5" x14ac:dyDescent="0.35">
      <c r="A48" s="33">
        <v>1</v>
      </c>
      <c r="B48" s="34" t="s">
        <v>10</v>
      </c>
      <c r="C48" s="35">
        <v>1273</v>
      </c>
      <c r="D48" s="36" t="s">
        <v>126</v>
      </c>
      <c r="E48" s="37" t="s">
        <v>127</v>
      </c>
      <c r="F48" s="38" t="s">
        <v>128</v>
      </c>
      <c r="G48" s="187"/>
      <c r="H48" s="188"/>
      <c r="I48" s="40"/>
      <c r="J48" s="39"/>
      <c r="K48" s="41"/>
      <c r="L48" s="39" t="s">
        <v>450</v>
      </c>
      <c r="M48" s="24" t="s">
        <v>449</v>
      </c>
      <c r="N48" s="40"/>
      <c r="O48" s="42"/>
      <c r="P48" s="195"/>
      <c r="Q48" s="37" t="s">
        <v>525</v>
      </c>
      <c r="R48" s="44">
        <v>0.2</v>
      </c>
      <c r="S48" s="45">
        <v>0</v>
      </c>
      <c r="T48" s="46">
        <v>0</v>
      </c>
      <c r="U48" s="47">
        <v>0</v>
      </c>
      <c r="V48" s="47">
        <v>0</v>
      </c>
      <c r="W48" s="40"/>
      <c r="X48" s="89"/>
      <c r="Y48" s="90"/>
      <c r="Z48" s="90"/>
      <c r="AA48" s="82"/>
    </row>
    <row r="49" spans="1:27" ht="19.5" x14ac:dyDescent="0.35">
      <c r="A49" s="33">
        <v>1</v>
      </c>
      <c r="B49" s="34" t="s">
        <v>10</v>
      </c>
      <c r="C49" s="35">
        <v>1273</v>
      </c>
      <c r="D49" s="36" t="s">
        <v>129</v>
      </c>
      <c r="E49" s="37" t="s">
        <v>130</v>
      </c>
      <c r="F49" s="38" t="s">
        <v>131</v>
      </c>
      <c r="G49" s="187"/>
      <c r="H49" s="188"/>
      <c r="I49" s="40"/>
      <c r="J49" s="39"/>
      <c r="K49" s="41"/>
      <c r="L49" s="39" t="s">
        <v>450</v>
      </c>
      <c r="M49" s="24" t="s">
        <v>449</v>
      </c>
      <c r="N49" s="40"/>
      <c r="O49" s="42"/>
      <c r="P49" s="195"/>
      <c r="Q49" s="37" t="s">
        <v>525</v>
      </c>
      <c r="R49" s="44">
        <v>0.2</v>
      </c>
      <c r="S49" s="45">
        <v>0</v>
      </c>
      <c r="T49" s="46">
        <v>0</v>
      </c>
      <c r="U49" s="47">
        <v>0</v>
      </c>
      <c r="V49" s="47">
        <v>0</v>
      </c>
      <c r="W49" s="40"/>
      <c r="X49" s="89"/>
      <c r="Y49" s="90"/>
      <c r="Z49" s="90"/>
      <c r="AA49" s="82"/>
    </row>
    <row r="50" spans="1:27" ht="19.5" x14ac:dyDescent="0.35">
      <c r="A50" s="33">
        <v>1</v>
      </c>
      <c r="B50" s="34" t="s">
        <v>10</v>
      </c>
      <c r="C50" s="35">
        <v>1272</v>
      </c>
      <c r="D50" s="36" t="s">
        <v>419</v>
      </c>
      <c r="E50" s="37" t="s">
        <v>122</v>
      </c>
      <c r="F50" s="38" t="s">
        <v>167</v>
      </c>
      <c r="G50" s="37">
        <v>61410565</v>
      </c>
      <c r="H50" s="39"/>
      <c r="I50" s="40"/>
      <c r="J50" s="39"/>
      <c r="K50" s="41"/>
      <c r="L50" s="39"/>
      <c r="M50" s="7" t="s">
        <v>531</v>
      </c>
      <c r="N50" s="40"/>
      <c r="O50" s="42"/>
      <c r="P50" s="195"/>
      <c r="Q50" s="37" t="s">
        <v>525</v>
      </c>
      <c r="R50" s="44">
        <v>0.2</v>
      </c>
      <c r="S50" s="45">
        <v>0</v>
      </c>
      <c r="T50" s="46">
        <v>0</v>
      </c>
      <c r="U50" s="47">
        <v>0</v>
      </c>
      <c r="V50" s="47">
        <v>0</v>
      </c>
      <c r="W50" s="40"/>
      <c r="X50" s="89"/>
      <c r="Y50" s="90"/>
      <c r="Z50" s="90"/>
      <c r="AA50" s="82"/>
    </row>
    <row r="51" spans="1:27" ht="19.5" x14ac:dyDescent="0.35">
      <c r="A51" s="33">
        <v>1</v>
      </c>
      <c r="B51" s="34" t="s">
        <v>10</v>
      </c>
      <c r="C51" s="35">
        <v>506</v>
      </c>
      <c r="D51" s="36" t="s">
        <v>421</v>
      </c>
      <c r="E51" s="37" t="s">
        <v>93</v>
      </c>
      <c r="F51" s="38" t="s">
        <v>171</v>
      </c>
      <c r="G51" s="37"/>
      <c r="H51" s="39"/>
      <c r="I51" s="40"/>
      <c r="J51" s="39"/>
      <c r="K51" s="41"/>
      <c r="L51" s="39" t="s">
        <v>451</v>
      </c>
      <c r="M51" s="24" t="s">
        <v>415</v>
      </c>
      <c r="N51" s="40"/>
      <c r="O51" s="42"/>
      <c r="P51" s="195"/>
      <c r="Q51" s="37" t="s">
        <v>525</v>
      </c>
      <c r="R51" s="44">
        <v>0.2</v>
      </c>
      <c r="S51" s="45">
        <v>0</v>
      </c>
      <c r="T51" s="46">
        <v>0</v>
      </c>
      <c r="U51" s="47">
        <v>0</v>
      </c>
      <c r="V51" s="47">
        <v>0</v>
      </c>
      <c r="W51" s="40"/>
      <c r="X51" s="89"/>
      <c r="Y51" s="90"/>
      <c r="Z51" s="90"/>
      <c r="AA51" s="82"/>
    </row>
    <row r="52" spans="1:27" ht="19.5" x14ac:dyDescent="0.35">
      <c r="A52" s="33">
        <v>1</v>
      </c>
      <c r="B52" s="34" t="s">
        <v>10</v>
      </c>
      <c r="C52" s="35">
        <v>1272</v>
      </c>
      <c r="D52" s="36" t="s">
        <v>423</v>
      </c>
      <c r="E52" s="37" t="s">
        <v>119</v>
      </c>
      <c r="F52" s="38" t="s">
        <v>174</v>
      </c>
      <c r="G52" s="37" t="s">
        <v>166</v>
      </c>
      <c r="H52" s="39"/>
      <c r="I52" s="40"/>
      <c r="J52" s="39"/>
      <c r="K52" s="41"/>
      <c r="L52" s="39"/>
      <c r="M52" s="7" t="s">
        <v>17</v>
      </c>
      <c r="N52" s="40"/>
      <c r="O52" s="42"/>
      <c r="P52" s="195"/>
      <c r="Q52" s="37" t="s">
        <v>525</v>
      </c>
      <c r="R52" s="44">
        <v>0.2</v>
      </c>
      <c r="S52" s="45">
        <v>0</v>
      </c>
      <c r="T52" s="46">
        <v>0</v>
      </c>
      <c r="U52" s="47">
        <v>0</v>
      </c>
      <c r="V52" s="47">
        <v>0</v>
      </c>
      <c r="W52" s="40"/>
      <c r="X52" s="112"/>
      <c r="Y52" s="113"/>
      <c r="Z52" s="113"/>
      <c r="AA52" s="102"/>
    </row>
    <row r="53" spans="1:27" ht="19.5" x14ac:dyDescent="0.35">
      <c r="A53" s="33">
        <v>1</v>
      </c>
      <c r="B53" s="34" t="s">
        <v>10</v>
      </c>
      <c r="C53" s="35">
        <v>1360</v>
      </c>
      <c r="D53" s="36" t="s">
        <v>424</v>
      </c>
      <c r="E53" s="37" t="s">
        <v>160</v>
      </c>
      <c r="F53" s="38" t="s">
        <v>175</v>
      </c>
      <c r="G53" s="187"/>
      <c r="H53" s="188"/>
      <c r="I53" s="40"/>
      <c r="J53" s="39"/>
      <c r="K53" s="41"/>
      <c r="L53" s="39"/>
      <c r="M53" s="48" t="s">
        <v>17</v>
      </c>
      <c r="N53" s="40"/>
      <c r="O53" s="42"/>
      <c r="P53" s="195"/>
      <c r="Q53" s="37" t="s">
        <v>525</v>
      </c>
      <c r="R53" s="44">
        <v>0.2</v>
      </c>
      <c r="S53" s="45">
        <v>0</v>
      </c>
      <c r="T53" s="46">
        <v>0</v>
      </c>
      <c r="U53" s="47">
        <v>0</v>
      </c>
      <c r="V53" s="47">
        <v>0</v>
      </c>
      <c r="W53" s="40"/>
      <c r="X53" s="89"/>
      <c r="Y53" s="90"/>
      <c r="Z53" s="90"/>
      <c r="AA53" s="82"/>
    </row>
    <row r="54" spans="1:27" ht="19.5" x14ac:dyDescent="0.35">
      <c r="A54" s="33">
        <v>1</v>
      </c>
      <c r="B54" s="34" t="s">
        <v>208</v>
      </c>
      <c r="C54" s="35">
        <v>616</v>
      </c>
      <c r="D54" s="189" t="s">
        <v>314</v>
      </c>
      <c r="E54" s="37" t="s">
        <v>315</v>
      </c>
      <c r="F54" s="37" t="s">
        <v>316</v>
      </c>
      <c r="G54" s="38" t="s">
        <v>317</v>
      </c>
      <c r="H54" s="190"/>
      <c r="I54" s="40"/>
      <c r="J54" s="39"/>
      <c r="K54" s="41"/>
      <c r="L54" s="39"/>
      <c r="M54" s="7" t="s">
        <v>17</v>
      </c>
      <c r="N54" s="40"/>
      <c r="O54" s="42"/>
      <c r="P54" s="195"/>
      <c r="Q54" s="37" t="s">
        <v>525</v>
      </c>
      <c r="R54" s="195">
        <v>0.25</v>
      </c>
      <c r="S54" s="45">
        <v>0</v>
      </c>
      <c r="T54" s="46">
        <v>0</v>
      </c>
      <c r="U54" s="47">
        <v>0</v>
      </c>
      <c r="V54" s="47">
        <v>0</v>
      </c>
      <c r="W54" s="40"/>
      <c r="X54" s="89"/>
      <c r="Y54" s="90"/>
      <c r="Z54" s="90"/>
      <c r="AA54" s="82"/>
    </row>
    <row r="55" spans="1:27" ht="19.5" x14ac:dyDescent="0.35">
      <c r="A55" s="33">
        <v>1</v>
      </c>
      <c r="B55" s="192" t="s">
        <v>208</v>
      </c>
      <c r="C55" s="35">
        <v>601</v>
      </c>
      <c r="D55" s="189" t="s">
        <v>384</v>
      </c>
      <c r="E55" s="37" t="s">
        <v>378</v>
      </c>
      <c r="F55" s="37" t="s">
        <v>385</v>
      </c>
      <c r="G55" s="38"/>
      <c r="H55" s="190"/>
      <c r="I55" s="40"/>
      <c r="J55" s="39"/>
      <c r="K55" s="41"/>
      <c r="L55" s="39"/>
      <c r="M55" s="24" t="s">
        <v>386</v>
      </c>
      <c r="N55" s="191"/>
      <c r="O55" s="193"/>
      <c r="P55" s="37"/>
      <c r="Q55" s="37" t="s">
        <v>525</v>
      </c>
      <c r="R55" s="44">
        <v>0.25</v>
      </c>
      <c r="S55" s="45">
        <v>0</v>
      </c>
      <c r="T55" s="46">
        <v>0</v>
      </c>
      <c r="U55" s="47">
        <v>0</v>
      </c>
      <c r="V55" s="47">
        <v>0</v>
      </c>
      <c r="W55" s="194"/>
      <c r="X55" s="89"/>
      <c r="Y55" s="90"/>
      <c r="Z55" s="90"/>
      <c r="AA55" s="82"/>
    </row>
    <row r="56" spans="1:27" ht="19.5" x14ac:dyDescent="0.35">
      <c r="A56" s="33">
        <v>1</v>
      </c>
      <c r="B56" s="192" t="s">
        <v>208</v>
      </c>
      <c r="C56" s="35">
        <v>601</v>
      </c>
      <c r="D56" s="189" t="s">
        <v>387</v>
      </c>
      <c r="E56" s="37" t="s">
        <v>378</v>
      </c>
      <c r="F56" s="37" t="s">
        <v>388</v>
      </c>
      <c r="G56" s="38"/>
      <c r="H56" s="190"/>
      <c r="I56" s="40"/>
      <c r="J56" s="39"/>
      <c r="K56" s="41"/>
      <c r="L56" s="39"/>
      <c r="M56" s="24" t="s">
        <v>386</v>
      </c>
      <c r="N56" s="191"/>
      <c r="O56" s="193"/>
      <c r="P56" s="37"/>
      <c r="Q56" s="37" t="s">
        <v>525</v>
      </c>
      <c r="R56" s="44">
        <v>0.25</v>
      </c>
      <c r="S56" s="45">
        <v>0</v>
      </c>
      <c r="T56" s="46">
        <v>0</v>
      </c>
      <c r="U56" s="47">
        <v>0</v>
      </c>
      <c r="V56" s="47">
        <v>0</v>
      </c>
      <c r="W56" s="194"/>
      <c r="X56" s="89"/>
      <c r="Y56" s="90"/>
      <c r="Z56" s="90"/>
      <c r="AA56" s="82"/>
    </row>
    <row r="57" spans="1:27" ht="19.5" x14ac:dyDescent="0.35">
      <c r="A57" s="33">
        <v>1</v>
      </c>
      <c r="B57" s="192" t="s">
        <v>208</v>
      </c>
      <c r="C57" s="35">
        <v>601</v>
      </c>
      <c r="D57" s="189" t="s">
        <v>389</v>
      </c>
      <c r="E57" s="37" t="s">
        <v>378</v>
      </c>
      <c r="F57" s="37" t="s">
        <v>390</v>
      </c>
      <c r="G57" s="38" t="s">
        <v>391</v>
      </c>
      <c r="H57" s="190"/>
      <c r="I57" s="40"/>
      <c r="J57" s="39"/>
      <c r="K57" s="41"/>
      <c r="L57" s="39"/>
      <c r="M57" s="7" t="s">
        <v>416</v>
      </c>
      <c r="N57" s="191"/>
      <c r="O57" s="193"/>
      <c r="P57" s="37"/>
      <c r="Q57" s="37" t="s">
        <v>525</v>
      </c>
      <c r="R57" s="44">
        <v>0.25</v>
      </c>
      <c r="S57" s="45">
        <v>0</v>
      </c>
      <c r="T57" s="46">
        <v>0</v>
      </c>
      <c r="U57" s="47">
        <v>0</v>
      </c>
      <c r="V57" s="47">
        <v>0</v>
      </c>
      <c r="W57" s="194"/>
      <c r="X57" s="89"/>
      <c r="Y57" s="90"/>
      <c r="Z57" s="90"/>
      <c r="AA57" s="82"/>
    </row>
    <row r="58" spans="1:27" ht="19.5" x14ac:dyDescent="0.35">
      <c r="A58" s="33">
        <v>1</v>
      </c>
      <c r="B58" s="192" t="s">
        <v>208</v>
      </c>
      <c r="C58" s="35">
        <v>601</v>
      </c>
      <c r="D58" s="189" t="s">
        <v>400</v>
      </c>
      <c r="E58" s="37" t="s">
        <v>378</v>
      </c>
      <c r="F58" s="37" t="s">
        <v>381</v>
      </c>
      <c r="G58" s="38" t="s">
        <v>401</v>
      </c>
      <c r="H58" s="190" t="s">
        <v>472</v>
      </c>
      <c r="I58" s="40"/>
      <c r="J58" s="39"/>
      <c r="K58" s="41"/>
      <c r="L58" s="39"/>
      <c r="M58" s="24" t="s">
        <v>386</v>
      </c>
      <c r="N58" s="196" t="s">
        <v>521</v>
      </c>
      <c r="O58" s="197">
        <v>3</v>
      </c>
      <c r="P58" s="43">
        <v>5380000</v>
      </c>
      <c r="Q58" s="37" t="s">
        <v>525</v>
      </c>
      <c r="R58" s="44">
        <v>0.25</v>
      </c>
      <c r="S58" s="45">
        <v>1345000</v>
      </c>
      <c r="T58" s="46">
        <v>1345000</v>
      </c>
      <c r="U58" s="47">
        <v>336250</v>
      </c>
      <c r="V58" s="47">
        <v>28020.833333333332</v>
      </c>
      <c r="W58" s="194"/>
      <c r="X58" s="89"/>
      <c r="Y58" s="90"/>
      <c r="Z58" s="90"/>
      <c r="AA58" s="82"/>
    </row>
    <row r="59" spans="1:27" ht="19.5" x14ac:dyDescent="0.35">
      <c r="A59" s="33">
        <v>1</v>
      </c>
      <c r="B59" s="192" t="s">
        <v>208</v>
      </c>
      <c r="C59" s="35">
        <v>601</v>
      </c>
      <c r="D59" s="189" t="s">
        <v>402</v>
      </c>
      <c r="E59" s="37" t="s">
        <v>378</v>
      </c>
      <c r="F59" s="37" t="s">
        <v>381</v>
      </c>
      <c r="G59" s="38" t="s">
        <v>403</v>
      </c>
      <c r="H59" s="190" t="s">
        <v>471</v>
      </c>
      <c r="I59" s="40"/>
      <c r="J59" s="39"/>
      <c r="K59" s="41"/>
      <c r="L59" s="39" t="s">
        <v>450</v>
      </c>
      <c r="M59" s="24" t="s">
        <v>449</v>
      </c>
      <c r="N59" s="191"/>
      <c r="O59" s="193"/>
      <c r="P59" s="37"/>
      <c r="Q59" s="37" t="s">
        <v>525</v>
      </c>
      <c r="R59" s="44">
        <v>0.25</v>
      </c>
      <c r="S59" s="45">
        <v>0</v>
      </c>
      <c r="T59" s="46">
        <v>0</v>
      </c>
      <c r="U59" s="47">
        <v>0</v>
      </c>
      <c r="V59" s="47">
        <v>0</v>
      </c>
      <c r="W59" s="194"/>
      <c r="X59" s="131"/>
      <c r="Y59" s="132"/>
      <c r="Z59" s="132"/>
      <c r="AA59" s="130"/>
    </row>
    <row r="60" spans="1:27" ht="19.5" x14ac:dyDescent="0.35">
      <c r="A60" s="33">
        <v>1</v>
      </c>
      <c r="B60" s="192" t="s">
        <v>208</v>
      </c>
      <c r="C60" s="35">
        <v>601</v>
      </c>
      <c r="D60" s="189" t="s">
        <v>404</v>
      </c>
      <c r="E60" s="37" t="s">
        <v>284</v>
      </c>
      <c r="F60" s="37" t="s">
        <v>405</v>
      </c>
      <c r="G60" s="38" t="s">
        <v>399</v>
      </c>
      <c r="H60" s="190" t="s">
        <v>467</v>
      </c>
      <c r="I60" s="40"/>
      <c r="J60" s="39"/>
      <c r="K60" s="41"/>
      <c r="L60" s="39"/>
      <c r="M60" s="24" t="s">
        <v>417</v>
      </c>
      <c r="N60" s="191"/>
      <c r="O60" s="193"/>
      <c r="P60" s="37"/>
      <c r="Q60" s="37" t="s">
        <v>525</v>
      </c>
      <c r="R60" s="44">
        <v>0.25</v>
      </c>
      <c r="S60" s="45">
        <v>0</v>
      </c>
      <c r="T60" s="46">
        <v>0</v>
      </c>
      <c r="U60" s="47">
        <v>0</v>
      </c>
      <c r="V60" s="47">
        <v>0</v>
      </c>
      <c r="W60" s="194"/>
      <c r="X60" s="89"/>
      <c r="Y60" s="90"/>
      <c r="Z60" s="90"/>
      <c r="AA60" s="82"/>
    </row>
    <row r="61" spans="1:27" ht="19.5" x14ac:dyDescent="0.35">
      <c r="A61" s="37"/>
      <c r="B61" s="34"/>
      <c r="C61" s="192"/>
      <c r="D61" s="37"/>
      <c r="E61" s="37"/>
      <c r="F61" s="37"/>
      <c r="G61" s="37"/>
      <c r="H61" s="37"/>
      <c r="I61" s="37"/>
      <c r="J61" s="37"/>
      <c r="K61" s="49"/>
      <c r="L61" s="37"/>
      <c r="M61" s="185"/>
      <c r="N61" s="37"/>
      <c r="O61" s="198"/>
      <c r="P61" s="37"/>
      <c r="Q61" s="37"/>
      <c r="R61" s="37"/>
      <c r="S61" s="199"/>
      <c r="T61" s="199"/>
      <c r="U61" s="199"/>
      <c r="V61" s="199"/>
      <c r="W61" s="37"/>
      <c r="X61" s="89"/>
      <c r="Y61" s="90"/>
      <c r="Z61" s="90"/>
      <c r="AA61" s="82"/>
    </row>
    <row r="62" spans="1:27" ht="19.5" x14ac:dyDescent="0.35">
      <c r="A62" s="15"/>
      <c r="B62" s="58"/>
      <c r="C62" s="59"/>
      <c r="D62" s="15"/>
      <c r="E62" s="15"/>
      <c r="F62" s="15"/>
      <c r="G62" s="15"/>
      <c r="H62" s="15"/>
      <c r="I62" s="15"/>
      <c r="J62" s="15"/>
      <c r="K62" s="52"/>
      <c r="L62" s="15"/>
      <c r="M62" s="186"/>
      <c r="N62" s="15"/>
      <c r="O62" s="57"/>
      <c r="P62" s="15"/>
      <c r="Q62" s="15"/>
      <c r="R62" s="15"/>
      <c r="S62" s="60"/>
      <c r="T62" s="60"/>
      <c r="U62" s="60"/>
      <c r="V62" s="60"/>
      <c r="W62" s="15"/>
      <c r="X62" s="112"/>
      <c r="Y62" s="113"/>
      <c r="Z62" s="113"/>
      <c r="AA62" s="102"/>
    </row>
    <row r="63" spans="1:27" ht="15.75" x14ac:dyDescent="0.3">
      <c r="A63" s="94"/>
      <c r="B63" s="95"/>
      <c r="C63" s="96"/>
      <c r="D63" s="97"/>
      <c r="E63" s="98"/>
      <c r="F63" s="98"/>
      <c r="G63" s="100"/>
      <c r="H63" s="101"/>
      <c r="I63" s="102"/>
      <c r="J63" s="103"/>
      <c r="K63" s="104"/>
      <c r="L63" s="103"/>
      <c r="M63" s="135"/>
      <c r="N63" s="106"/>
      <c r="O63" s="107"/>
      <c r="P63" s="133"/>
      <c r="Q63" s="79"/>
      <c r="R63" s="79"/>
      <c r="S63" s="134"/>
      <c r="T63" s="109"/>
      <c r="U63" s="98"/>
      <c r="V63" s="110"/>
      <c r="W63" s="111"/>
      <c r="X63" s="112"/>
      <c r="Y63" s="113"/>
      <c r="Z63" s="113"/>
      <c r="AA63" s="102"/>
    </row>
    <row r="64" spans="1:27" ht="15.75" x14ac:dyDescent="0.3">
      <c r="A64" s="75"/>
      <c r="B64" s="76"/>
      <c r="C64" s="77"/>
      <c r="D64" s="78"/>
      <c r="E64" s="79"/>
      <c r="F64" s="80"/>
      <c r="G64" s="92"/>
      <c r="H64" s="93"/>
      <c r="I64" s="82"/>
      <c r="J64" s="81"/>
      <c r="K64" s="83"/>
      <c r="L64" s="81"/>
      <c r="M64" s="136"/>
      <c r="N64" s="116"/>
      <c r="O64" s="117"/>
      <c r="P64" s="133"/>
      <c r="Q64" s="79"/>
      <c r="R64" s="79"/>
      <c r="S64" s="134"/>
      <c r="T64" s="118"/>
      <c r="U64" s="79"/>
      <c r="V64" s="87"/>
      <c r="W64" s="88"/>
      <c r="X64" s="89"/>
      <c r="Y64" s="90"/>
      <c r="Z64" s="90"/>
      <c r="AA64" s="82"/>
    </row>
    <row r="65" spans="1:27" ht="15.75" x14ac:dyDescent="0.3">
      <c r="A65" s="137"/>
      <c r="B65" s="138"/>
      <c r="C65" s="139"/>
      <c r="D65" s="140"/>
      <c r="E65" s="141"/>
      <c r="F65" s="142"/>
      <c r="G65" s="143"/>
      <c r="H65" s="144"/>
      <c r="I65" s="145"/>
      <c r="J65" s="146"/>
      <c r="K65" s="147"/>
      <c r="L65" s="146"/>
      <c r="M65" s="135"/>
      <c r="N65" s="148"/>
      <c r="O65" s="149"/>
      <c r="P65" s="150"/>
      <c r="Q65" s="141"/>
      <c r="R65" s="141"/>
      <c r="S65" s="151"/>
      <c r="T65" s="152"/>
      <c r="U65" s="141"/>
      <c r="V65" s="153"/>
      <c r="W65" s="154"/>
      <c r="X65" s="155"/>
      <c r="Y65" s="156"/>
      <c r="Z65" s="156"/>
      <c r="AA65" s="145"/>
    </row>
    <row r="66" spans="1:27" ht="15.75" x14ac:dyDescent="0.3">
      <c r="A66" s="94"/>
      <c r="B66" s="95"/>
      <c r="C66" s="96"/>
      <c r="D66" s="97"/>
      <c r="E66" s="98"/>
      <c r="F66" s="99"/>
      <c r="G66" s="100"/>
      <c r="H66" s="101"/>
      <c r="I66" s="102"/>
      <c r="J66" s="103"/>
      <c r="K66" s="104"/>
      <c r="L66" s="103"/>
      <c r="M66" s="135"/>
      <c r="N66" s="106"/>
      <c r="O66" s="107"/>
      <c r="P66" s="157"/>
      <c r="Q66" s="98"/>
      <c r="R66" s="98"/>
      <c r="S66" s="158"/>
      <c r="T66" s="109"/>
      <c r="U66" s="98"/>
      <c r="V66" s="110"/>
      <c r="W66" s="111"/>
      <c r="X66" s="112"/>
      <c r="Y66" s="113"/>
      <c r="Z66" s="113"/>
      <c r="AA66" s="102"/>
    </row>
    <row r="67" spans="1:27" ht="15.75" x14ac:dyDescent="0.3">
      <c r="A67" s="75"/>
      <c r="B67" s="76"/>
      <c r="C67" s="77"/>
      <c r="D67" s="78"/>
      <c r="E67" s="79"/>
      <c r="F67" s="80"/>
      <c r="G67" s="92"/>
      <c r="H67" s="93"/>
      <c r="I67" s="82"/>
      <c r="J67" s="81"/>
      <c r="K67" s="83"/>
      <c r="L67" s="81"/>
      <c r="M67" s="136"/>
      <c r="N67" s="116"/>
      <c r="O67" s="117"/>
      <c r="P67" s="133"/>
      <c r="Q67" s="79"/>
      <c r="R67" s="79"/>
      <c r="S67" s="134"/>
      <c r="T67" s="118"/>
      <c r="U67" s="79"/>
      <c r="V67" s="87"/>
      <c r="W67" s="88"/>
      <c r="X67" s="89"/>
      <c r="Y67" s="90"/>
      <c r="Z67" s="90"/>
      <c r="AA67" s="82"/>
    </row>
    <row r="68" spans="1:27" ht="15.75" x14ac:dyDescent="0.3">
      <c r="A68" s="94"/>
      <c r="B68" s="95"/>
      <c r="C68" s="96"/>
      <c r="D68" s="97"/>
      <c r="E68" s="98"/>
      <c r="F68" s="99"/>
      <c r="G68" s="100"/>
      <c r="H68" s="101"/>
      <c r="I68" s="102"/>
      <c r="J68" s="103"/>
      <c r="K68" s="104"/>
      <c r="L68" s="103"/>
      <c r="M68" s="105"/>
      <c r="N68" s="106"/>
      <c r="O68" s="107"/>
      <c r="P68" s="133"/>
      <c r="Q68" s="79"/>
      <c r="R68" s="79"/>
      <c r="S68" s="134"/>
      <c r="T68" s="109"/>
      <c r="U68" s="98"/>
      <c r="V68" s="110"/>
      <c r="W68" s="111"/>
      <c r="X68" s="112"/>
      <c r="Y68" s="113"/>
      <c r="Z68" s="113"/>
      <c r="AA68" s="102"/>
    </row>
    <row r="69" spans="1:27" ht="15.75" x14ac:dyDescent="0.3">
      <c r="A69" s="75"/>
      <c r="B69" s="76"/>
      <c r="C69" s="77"/>
      <c r="D69" s="78"/>
      <c r="E69" s="79"/>
      <c r="F69" s="80"/>
      <c r="G69" s="92"/>
      <c r="H69" s="93"/>
      <c r="I69" s="82"/>
      <c r="J69" s="81"/>
      <c r="K69" s="83"/>
      <c r="L69" s="81"/>
      <c r="M69" s="136"/>
      <c r="N69" s="116"/>
      <c r="O69" s="117"/>
      <c r="P69" s="133"/>
      <c r="Q69" s="79"/>
      <c r="R69" s="79"/>
      <c r="S69" s="134"/>
      <c r="T69" s="118"/>
      <c r="U69" s="79"/>
      <c r="V69" s="87"/>
      <c r="W69" s="88"/>
      <c r="X69" s="89"/>
      <c r="Y69" s="90"/>
      <c r="Z69" s="90"/>
      <c r="AA69" s="82"/>
    </row>
    <row r="70" spans="1:27" ht="15.75" x14ac:dyDescent="0.3">
      <c r="A70" s="94"/>
      <c r="B70" s="95"/>
      <c r="C70" s="96"/>
      <c r="D70" s="97"/>
      <c r="E70" s="159"/>
      <c r="F70" s="160"/>
      <c r="G70" s="161"/>
      <c r="H70" s="162"/>
      <c r="I70" s="102"/>
      <c r="J70" s="103"/>
      <c r="K70" s="104"/>
      <c r="L70" s="103"/>
      <c r="M70" s="135"/>
      <c r="N70" s="106"/>
      <c r="O70" s="107"/>
      <c r="P70" s="133"/>
      <c r="Q70" s="79"/>
      <c r="R70" s="79"/>
      <c r="S70" s="134"/>
      <c r="T70" s="109"/>
      <c r="U70" s="98"/>
      <c r="V70" s="110"/>
      <c r="W70" s="111"/>
      <c r="X70" s="112"/>
      <c r="Y70" s="113"/>
      <c r="Z70" s="113"/>
      <c r="AA70" s="102"/>
    </row>
    <row r="71" spans="1:27" ht="15.75" x14ac:dyDescent="0.3">
      <c r="A71" s="75"/>
      <c r="B71" s="76"/>
      <c r="C71" s="77"/>
      <c r="D71" s="78"/>
      <c r="E71" s="79"/>
      <c r="F71" s="80"/>
      <c r="G71" s="163"/>
      <c r="H71" s="163"/>
      <c r="I71" s="82"/>
      <c r="J71" s="81"/>
      <c r="K71" s="83"/>
      <c r="L71" s="81"/>
      <c r="M71" s="164"/>
      <c r="N71" s="116"/>
      <c r="O71" s="117"/>
      <c r="P71" s="165"/>
      <c r="Q71" s="79"/>
      <c r="R71" s="79"/>
      <c r="S71" s="166"/>
      <c r="T71" s="118"/>
      <c r="U71" s="79"/>
      <c r="V71" s="167"/>
      <c r="W71" s="88"/>
      <c r="X71" s="89"/>
      <c r="Y71" s="90"/>
      <c r="Z71" s="90"/>
      <c r="AA71" s="82"/>
    </row>
    <row r="72" spans="1:27" ht="15.75" x14ac:dyDescent="0.3">
      <c r="A72" s="94"/>
      <c r="B72" s="95"/>
      <c r="C72" s="96"/>
      <c r="D72" s="97"/>
      <c r="E72" s="98"/>
      <c r="F72" s="99"/>
      <c r="G72" s="162"/>
      <c r="H72" s="161"/>
      <c r="I72" s="102"/>
      <c r="J72" s="103"/>
      <c r="K72" s="104"/>
      <c r="L72" s="103"/>
      <c r="M72" s="105"/>
      <c r="N72" s="102"/>
      <c r="O72" s="123"/>
      <c r="P72" s="124"/>
      <c r="Q72" s="98"/>
      <c r="R72" s="98"/>
      <c r="S72" s="108"/>
      <c r="T72" s="98"/>
      <c r="U72" s="98"/>
      <c r="V72" s="168"/>
      <c r="W72" s="111"/>
      <c r="X72" s="112"/>
      <c r="Y72" s="113"/>
      <c r="Z72" s="113"/>
      <c r="AA72" s="102"/>
    </row>
    <row r="73" spans="1:27" ht="15.75" x14ac:dyDescent="0.3">
      <c r="A73" s="94"/>
      <c r="B73" s="95"/>
      <c r="C73" s="96"/>
      <c r="D73" s="97"/>
      <c r="E73" s="98"/>
      <c r="F73" s="99"/>
      <c r="G73" s="169"/>
      <c r="H73" s="161"/>
      <c r="I73" s="102"/>
      <c r="J73" s="103"/>
      <c r="K73" s="104"/>
      <c r="L73" s="103"/>
      <c r="M73" s="105"/>
      <c r="N73" s="98"/>
      <c r="O73" s="123"/>
      <c r="P73" s="84"/>
      <c r="Q73" s="79"/>
      <c r="R73" s="79"/>
      <c r="S73" s="86"/>
      <c r="T73" s="109"/>
      <c r="U73" s="98"/>
      <c r="V73" s="168"/>
      <c r="W73" s="111"/>
      <c r="X73" s="112"/>
      <c r="Y73" s="113"/>
      <c r="Z73" s="113"/>
      <c r="AA73" s="102"/>
    </row>
    <row r="74" spans="1:27" ht="15.75" x14ac:dyDescent="0.3">
      <c r="A74" s="75"/>
      <c r="B74" s="76"/>
      <c r="C74" s="77"/>
      <c r="D74" s="78"/>
      <c r="E74" s="79"/>
      <c r="F74" s="80"/>
      <c r="G74" s="170"/>
      <c r="H74" s="163"/>
      <c r="I74" s="82"/>
      <c r="J74" s="81"/>
      <c r="K74" s="83"/>
      <c r="L74" s="81"/>
      <c r="M74" s="126"/>
      <c r="N74" s="81"/>
      <c r="O74" s="120"/>
      <c r="P74" s="84"/>
      <c r="Q74" s="79"/>
      <c r="R74" s="79"/>
      <c r="S74" s="86"/>
      <c r="T74" s="118"/>
      <c r="U74" s="79"/>
      <c r="V74" s="167"/>
      <c r="W74" s="88"/>
      <c r="X74" s="89"/>
      <c r="Y74" s="90"/>
      <c r="Z74" s="90"/>
      <c r="AA74" s="82"/>
    </row>
    <row r="75" spans="1:27" ht="15.75" x14ac:dyDescent="0.3">
      <c r="A75" s="75"/>
      <c r="B75" s="76"/>
      <c r="C75" s="77"/>
      <c r="D75" s="78"/>
      <c r="E75" s="79"/>
      <c r="F75" s="80"/>
      <c r="G75" s="170"/>
      <c r="H75" s="163"/>
      <c r="I75" s="82"/>
      <c r="J75" s="81"/>
      <c r="K75" s="83"/>
      <c r="L75" s="81"/>
      <c r="M75" s="126"/>
      <c r="N75" s="79"/>
      <c r="O75" s="120"/>
      <c r="P75" s="84"/>
      <c r="Q75" s="79"/>
      <c r="R75" s="79"/>
      <c r="S75" s="86"/>
      <c r="T75" s="118"/>
      <c r="U75" s="79"/>
      <c r="V75" s="167"/>
      <c r="W75" s="88"/>
      <c r="X75" s="89"/>
      <c r="Y75" s="90"/>
      <c r="Z75" s="90"/>
      <c r="AA75" s="82"/>
    </row>
    <row r="76" spans="1:27" ht="15.75" x14ac:dyDescent="0.3">
      <c r="A76" s="75"/>
      <c r="B76" s="76"/>
      <c r="C76" s="77"/>
      <c r="D76" s="171"/>
      <c r="E76" s="79"/>
      <c r="F76" s="80"/>
      <c r="G76" s="170"/>
      <c r="H76" s="163"/>
      <c r="I76" s="82"/>
      <c r="J76" s="81"/>
      <c r="K76" s="83"/>
      <c r="L76" s="81"/>
      <c r="M76" s="84"/>
      <c r="N76" s="81"/>
      <c r="O76" s="120"/>
      <c r="P76" s="84"/>
      <c r="Q76" s="79"/>
      <c r="R76" s="79"/>
      <c r="S76" s="86"/>
      <c r="T76" s="79"/>
      <c r="U76" s="79"/>
      <c r="V76" s="167"/>
      <c r="W76" s="88"/>
      <c r="X76" s="89"/>
      <c r="Y76" s="90"/>
      <c r="Z76" s="90"/>
      <c r="AA76" s="82"/>
    </row>
    <row r="77" spans="1:27" ht="15.75" x14ac:dyDescent="0.3">
      <c r="A77" s="75"/>
      <c r="B77" s="76"/>
      <c r="C77" s="77"/>
      <c r="D77" s="78"/>
      <c r="E77" s="79"/>
      <c r="F77" s="80"/>
      <c r="G77" s="170"/>
      <c r="H77" s="163"/>
      <c r="I77" s="82"/>
      <c r="J77" s="81"/>
      <c r="K77" s="172"/>
      <c r="L77" s="81"/>
      <c r="M77" s="126"/>
      <c r="N77" s="173"/>
      <c r="O77" s="120"/>
      <c r="P77" s="84"/>
      <c r="Q77" s="79"/>
      <c r="R77" s="79"/>
      <c r="S77" s="86"/>
      <c r="T77" s="174"/>
      <c r="U77" s="79"/>
      <c r="V77" s="167"/>
      <c r="W77" s="88"/>
      <c r="X77" s="89"/>
      <c r="Y77" s="90"/>
      <c r="Z77" s="90"/>
      <c r="AA77" s="82"/>
    </row>
    <row r="78" spans="1:27" ht="15.75" x14ac:dyDescent="0.3">
      <c r="A78" s="75"/>
      <c r="B78" s="76"/>
      <c r="C78" s="77"/>
      <c r="D78" s="129"/>
      <c r="E78" s="79"/>
      <c r="F78" s="80"/>
      <c r="G78" s="170"/>
      <c r="H78" s="163"/>
      <c r="I78" s="82"/>
      <c r="J78" s="79"/>
      <c r="K78" s="79"/>
      <c r="L78" s="81"/>
      <c r="M78" s="175"/>
      <c r="N78" s="173"/>
      <c r="O78" s="120"/>
      <c r="P78" s="84"/>
      <c r="Q78" s="79"/>
      <c r="R78" s="79"/>
      <c r="S78" s="86"/>
      <c r="T78" s="174"/>
      <c r="U78" s="79"/>
      <c r="V78" s="167"/>
      <c r="W78" s="88"/>
      <c r="X78" s="89"/>
      <c r="Y78" s="90"/>
      <c r="Z78" s="90"/>
      <c r="AA78" s="82"/>
    </row>
    <row r="79" spans="1:27" ht="15.75" x14ac:dyDescent="0.3">
      <c r="A79" s="94"/>
      <c r="B79" s="95"/>
      <c r="C79" s="96"/>
      <c r="D79" s="97"/>
      <c r="E79" s="98"/>
      <c r="F79" s="99"/>
      <c r="G79" s="169"/>
      <c r="H79" s="161"/>
      <c r="I79" s="102"/>
      <c r="J79" s="103"/>
      <c r="K79" s="104"/>
      <c r="L79" s="103"/>
      <c r="M79" s="105"/>
      <c r="N79" s="103"/>
      <c r="O79" s="123"/>
      <c r="P79" s="124"/>
      <c r="Q79" s="98"/>
      <c r="R79" s="98"/>
      <c r="S79" s="108"/>
      <c r="T79" s="98"/>
      <c r="U79" s="98"/>
      <c r="V79" s="168"/>
      <c r="W79" s="111"/>
      <c r="X79" s="112"/>
      <c r="Y79" s="113"/>
      <c r="Z79" s="113"/>
      <c r="AA79" s="102"/>
    </row>
    <row r="80" spans="1:27" ht="15.75" x14ac:dyDescent="0.3">
      <c r="A80" s="75"/>
      <c r="B80" s="76"/>
      <c r="C80" s="77"/>
      <c r="D80" s="78"/>
      <c r="E80" s="79"/>
      <c r="F80" s="80"/>
      <c r="G80" s="170"/>
      <c r="H80" s="163"/>
      <c r="I80" s="82"/>
      <c r="J80" s="81"/>
      <c r="K80" s="83"/>
      <c r="L80" s="81"/>
      <c r="M80" s="126"/>
      <c r="N80" s="79"/>
      <c r="O80" s="120"/>
      <c r="P80" s="84"/>
      <c r="Q80" s="79"/>
      <c r="R80" s="79"/>
      <c r="S80" s="86"/>
      <c r="T80" s="118"/>
      <c r="U80" s="79"/>
      <c r="V80" s="167"/>
      <c r="W80" s="88"/>
      <c r="X80" s="89"/>
      <c r="Y80" s="90"/>
      <c r="Z80" s="90"/>
      <c r="AA80" s="82"/>
    </row>
    <row r="81" spans="1:27" ht="15.75" x14ac:dyDescent="0.3">
      <c r="A81" s="75"/>
      <c r="B81" s="76"/>
      <c r="C81" s="77"/>
      <c r="D81" s="78"/>
      <c r="E81" s="79"/>
      <c r="F81" s="80"/>
      <c r="G81" s="170"/>
      <c r="H81" s="163"/>
      <c r="I81" s="82"/>
      <c r="J81" s="81"/>
      <c r="K81" s="83"/>
      <c r="L81" s="81"/>
      <c r="M81" s="126"/>
      <c r="N81" s="79"/>
      <c r="O81" s="120"/>
      <c r="P81" s="84"/>
      <c r="Q81" s="79"/>
      <c r="R81" s="79"/>
      <c r="S81" s="86"/>
      <c r="T81" s="118"/>
      <c r="U81" s="79"/>
      <c r="V81" s="167"/>
      <c r="W81" s="88"/>
      <c r="X81" s="89"/>
      <c r="Y81" s="90"/>
      <c r="Z81" s="90"/>
      <c r="AA81" s="82"/>
    </row>
    <row r="82" spans="1:27" ht="15.75" x14ac:dyDescent="0.3">
      <c r="A82" s="75"/>
      <c r="B82" s="76"/>
      <c r="C82" s="77"/>
      <c r="D82" s="78"/>
      <c r="E82" s="79"/>
      <c r="F82" s="80"/>
      <c r="G82" s="170"/>
      <c r="H82" s="163"/>
      <c r="I82" s="82"/>
      <c r="J82" s="81"/>
      <c r="K82" s="83"/>
      <c r="L82" s="81"/>
      <c r="M82" s="126"/>
      <c r="N82" s="81"/>
      <c r="O82" s="120"/>
      <c r="P82" s="84"/>
      <c r="Q82" s="79"/>
      <c r="R82" s="79"/>
      <c r="S82" s="86"/>
      <c r="T82" s="79"/>
      <c r="U82" s="79"/>
      <c r="V82" s="167"/>
      <c r="W82" s="88"/>
      <c r="X82" s="89"/>
      <c r="Y82" s="90"/>
      <c r="Z82" s="90"/>
      <c r="AA82" s="82"/>
    </row>
    <row r="83" spans="1:27" ht="15.75" x14ac:dyDescent="0.3">
      <c r="A83" s="75"/>
      <c r="B83" s="76"/>
      <c r="C83" s="77"/>
      <c r="D83" s="78"/>
      <c r="E83" s="79"/>
      <c r="F83" s="80"/>
      <c r="G83" s="170"/>
      <c r="H83" s="163"/>
      <c r="I83" s="82"/>
      <c r="J83" s="81"/>
      <c r="K83" s="83"/>
      <c r="L83" s="81"/>
      <c r="M83" s="176"/>
      <c r="N83" s="84"/>
      <c r="O83" s="85"/>
      <c r="P83" s="81"/>
      <c r="Q83" s="86"/>
      <c r="R83" s="79"/>
      <c r="S83" s="79"/>
      <c r="T83" s="79"/>
      <c r="U83" s="79"/>
      <c r="V83" s="121"/>
      <c r="W83" s="88"/>
      <c r="X83" s="89"/>
      <c r="Y83" s="90"/>
      <c r="Z83" s="90"/>
      <c r="AA83" s="91"/>
    </row>
    <row r="84" spans="1:27" ht="15.75" x14ac:dyDescent="0.3">
      <c r="A84" s="75"/>
      <c r="B84" s="76"/>
      <c r="C84" s="77"/>
      <c r="D84" s="78"/>
      <c r="E84" s="80"/>
      <c r="F84" s="80"/>
      <c r="G84" s="177"/>
      <c r="H84" s="177"/>
      <c r="I84" s="82"/>
      <c r="J84" s="81"/>
      <c r="K84" s="83"/>
      <c r="L84" s="81"/>
      <c r="M84" s="105"/>
      <c r="N84" s="82"/>
      <c r="O84" s="120"/>
      <c r="P84" s="84"/>
      <c r="Q84" s="79"/>
      <c r="R84" s="79"/>
      <c r="S84" s="86"/>
      <c r="T84" s="121"/>
      <c r="U84" s="79"/>
      <c r="V84" s="121"/>
      <c r="W84" s="88"/>
      <c r="X84" s="89"/>
      <c r="Y84" s="90"/>
      <c r="Z84" s="90"/>
      <c r="AA84" s="82"/>
    </row>
    <row r="85" spans="1:27" ht="15.75" x14ac:dyDescent="0.3">
      <c r="A85" s="75"/>
      <c r="B85" s="76"/>
      <c r="C85" s="77"/>
      <c r="D85" s="178"/>
      <c r="E85" s="79"/>
      <c r="F85" s="80"/>
      <c r="G85" s="177"/>
      <c r="H85" s="177"/>
      <c r="I85" s="82"/>
      <c r="J85" s="81"/>
      <c r="K85" s="83"/>
      <c r="L85" s="81"/>
      <c r="M85" s="115"/>
      <c r="N85" s="82"/>
      <c r="O85" s="120"/>
      <c r="P85" s="84"/>
      <c r="Q85" s="79"/>
      <c r="R85" s="79"/>
      <c r="S85" s="86"/>
      <c r="T85" s="128"/>
      <c r="U85" s="79"/>
      <c r="V85" s="121"/>
      <c r="W85" s="88"/>
      <c r="X85" s="89"/>
      <c r="Y85" s="90"/>
      <c r="Z85" s="90"/>
      <c r="AA85" s="82"/>
    </row>
    <row r="86" spans="1:27" ht="15.75" x14ac:dyDescent="0.3">
      <c r="A86" s="75"/>
      <c r="B86" s="76"/>
      <c r="C86" s="77"/>
      <c r="D86" s="178"/>
      <c r="E86" s="79"/>
      <c r="F86" s="80"/>
      <c r="G86" s="177"/>
      <c r="H86" s="177"/>
      <c r="I86" s="82"/>
      <c r="J86" s="81"/>
      <c r="K86" s="83"/>
      <c r="L86" s="81"/>
      <c r="M86" s="119"/>
      <c r="N86" s="179"/>
      <c r="O86" s="127"/>
      <c r="P86" s="84"/>
      <c r="Q86" s="79"/>
      <c r="R86" s="79"/>
      <c r="S86" s="86"/>
      <c r="T86" s="128"/>
      <c r="U86" s="79"/>
      <c r="V86" s="121"/>
      <c r="W86" s="88"/>
      <c r="X86" s="89"/>
      <c r="Y86" s="90"/>
      <c r="Z86" s="90"/>
      <c r="AA86" s="82"/>
    </row>
    <row r="87" spans="1:27" ht="15.75" x14ac:dyDescent="0.3">
      <c r="A87" s="94"/>
      <c r="B87" s="95"/>
      <c r="C87" s="96"/>
      <c r="D87" s="97"/>
      <c r="E87" s="100"/>
      <c r="F87" s="100"/>
      <c r="G87" s="98"/>
      <c r="H87" s="103"/>
      <c r="I87" s="102"/>
      <c r="J87" s="103"/>
      <c r="K87" s="104"/>
      <c r="L87" s="103"/>
      <c r="M87" s="105"/>
      <c r="N87" s="106"/>
      <c r="O87" s="107"/>
      <c r="P87" s="84"/>
      <c r="Q87" s="79"/>
      <c r="R87" s="79"/>
      <c r="S87" s="86"/>
      <c r="T87" s="109"/>
      <c r="U87" s="98"/>
      <c r="V87" s="125"/>
      <c r="W87" s="111"/>
      <c r="X87" s="112"/>
      <c r="Y87" s="113"/>
      <c r="Z87" s="113"/>
      <c r="AA87" s="102"/>
    </row>
    <row r="88" spans="1:27" ht="15.75" x14ac:dyDescent="0.3">
      <c r="A88" s="94"/>
      <c r="B88" s="95"/>
      <c r="C88" s="96"/>
      <c r="D88" s="97"/>
      <c r="E88" s="100"/>
      <c r="F88" s="100"/>
      <c r="G88" s="98"/>
      <c r="H88" s="103"/>
      <c r="I88" s="102"/>
      <c r="J88" s="103"/>
      <c r="K88" s="104"/>
      <c r="L88" s="103"/>
      <c r="M88" s="105"/>
      <c r="N88" s="106"/>
      <c r="O88" s="107"/>
      <c r="P88" s="84"/>
      <c r="Q88" s="79"/>
      <c r="R88" s="79"/>
      <c r="S88" s="86"/>
      <c r="T88" s="109"/>
      <c r="U88" s="98"/>
      <c r="V88" s="125"/>
      <c r="W88" s="111"/>
      <c r="X88" s="112"/>
      <c r="Y88" s="113"/>
      <c r="Z88" s="113"/>
      <c r="AA88" s="102"/>
    </row>
    <row r="89" spans="1:27" ht="15.75" x14ac:dyDescent="0.3">
      <c r="A89" s="75"/>
      <c r="B89" s="76"/>
      <c r="C89" s="77"/>
      <c r="D89" s="78"/>
      <c r="E89" s="92"/>
      <c r="F89" s="92"/>
      <c r="G89" s="79"/>
      <c r="H89" s="81"/>
      <c r="I89" s="82"/>
      <c r="J89" s="81"/>
      <c r="K89" s="83"/>
      <c r="L89" s="81"/>
      <c r="M89" s="115"/>
      <c r="N89" s="116"/>
      <c r="O89" s="127"/>
      <c r="P89" s="84"/>
      <c r="Q89" s="79"/>
      <c r="R89" s="79"/>
      <c r="S89" s="86"/>
      <c r="T89" s="118"/>
      <c r="U89" s="79"/>
      <c r="V89" s="121"/>
      <c r="W89" s="88"/>
      <c r="X89" s="89"/>
      <c r="Y89" s="90"/>
      <c r="Z89" s="90"/>
      <c r="AA89" s="82"/>
    </row>
    <row r="90" spans="1:27" ht="15.75" x14ac:dyDescent="0.3">
      <c r="A90" s="75"/>
      <c r="B90" s="76"/>
      <c r="C90" s="77"/>
      <c r="D90" s="78"/>
      <c r="E90" s="92"/>
      <c r="F90" s="92"/>
      <c r="G90" s="79"/>
      <c r="H90" s="81"/>
      <c r="I90" s="82"/>
      <c r="J90" s="81"/>
      <c r="K90" s="83"/>
      <c r="L90" s="81"/>
      <c r="M90" s="115"/>
      <c r="N90" s="116"/>
      <c r="O90" s="117"/>
      <c r="P90" s="84"/>
      <c r="Q90" s="79"/>
      <c r="R90" s="79"/>
      <c r="S90" s="86"/>
      <c r="T90" s="118"/>
      <c r="U90" s="79"/>
      <c r="V90" s="121"/>
      <c r="W90" s="88"/>
      <c r="X90" s="89"/>
      <c r="Y90" s="90"/>
      <c r="Z90" s="90"/>
      <c r="AA90" s="82"/>
    </row>
    <row r="91" spans="1:27" ht="15.75" x14ac:dyDescent="0.3">
      <c r="A91" s="75"/>
      <c r="B91" s="76"/>
      <c r="C91" s="77"/>
      <c r="D91" s="78"/>
      <c r="E91" s="92"/>
      <c r="F91" s="92"/>
      <c r="G91" s="79"/>
      <c r="H91" s="81"/>
      <c r="I91" s="82"/>
      <c r="J91" s="81"/>
      <c r="K91" s="83"/>
      <c r="L91" s="81"/>
      <c r="M91" s="115"/>
      <c r="N91" s="116"/>
      <c r="O91" s="117"/>
      <c r="P91" s="84"/>
      <c r="Q91" s="79"/>
      <c r="R91" s="79"/>
      <c r="S91" s="86"/>
      <c r="T91" s="118"/>
      <c r="U91" s="79"/>
      <c r="V91" s="121"/>
      <c r="W91" s="88"/>
      <c r="X91" s="89"/>
      <c r="Y91" s="90"/>
      <c r="Z91" s="90"/>
      <c r="AA91" s="82"/>
    </row>
    <row r="92" spans="1:27" ht="15.75" x14ac:dyDescent="0.3">
      <c r="A92" s="94"/>
      <c r="B92" s="95"/>
      <c r="C92" s="96"/>
      <c r="D92" s="97"/>
      <c r="E92" s="100"/>
      <c r="F92" s="100"/>
      <c r="G92" s="98"/>
      <c r="H92" s="103"/>
      <c r="I92" s="102"/>
      <c r="J92" s="103"/>
      <c r="K92" s="104"/>
      <c r="L92" s="103"/>
      <c r="M92" s="105"/>
      <c r="N92" s="106"/>
      <c r="O92" s="180"/>
      <c r="P92" s="84"/>
      <c r="Q92" s="79"/>
      <c r="R92" s="79"/>
      <c r="S92" s="86"/>
      <c r="T92" s="109"/>
      <c r="U92" s="98"/>
      <c r="V92" s="125"/>
      <c r="W92" s="111"/>
      <c r="X92" s="112"/>
      <c r="Y92" s="113"/>
      <c r="Z92" s="113"/>
      <c r="AA92" s="102"/>
    </row>
    <row r="93" spans="1:27" ht="15.75" x14ac:dyDescent="0.3">
      <c r="A93" s="75"/>
      <c r="B93" s="76"/>
      <c r="C93" s="77"/>
      <c r="D93" s="78"/>
      <c r="E93" s="79"/>
      <c r="F93" s="92"/>
      <c r="G93" s="79"/>
      <c r="H93" s="81"/>
      <c r="I93" s="82"/>
      <c r="J93" s="81"/>
      <c r="K93" s="83"/>
      <c r="L93" s="81"/>
      <c r="M93" s="115"/>
      <c r="N93" s="116"/>
      <c r="O93" s="117"/>
      <c r="P93" s="84"/>
      <c r="Q93" s="79"/>
      <c r="R93" s="79"/>
      <c r="S93" s="86"/>
      <c r="T93" s="118"/>
      <c r="U93" s="79"/>
      <c r="V93" s="121"/>
      <c r="W93" s="88"/>
      <c r="X93" s="89"/>
      <c r="Y93" s="90"/>
      <c r="Z93" s="90"/>
      <c r="AA93" s="82"/>
    </row>
    <row r="94" spans="1:27" ht="15.75" x14ac:dyDescent="0.3">
      <c r="A94" s="75"/>
      <c r="B94" s="76"/>
      <c r="C94" s="77"/>
      <c r="D94" s="178"/>
      <c r="E94" s="92"/>
      <c r="F94" s="92"/>
      <c r="G94" s="80"/>
      <c r="H94" s="181"/>
      <c r="I94" s="82"/>
      <c r="J94" s="81"/>
      <c r="K94" s="83"/>
      <c r="L94" s="81"/>
      <c r="M94" s="115"/>
      <c r="N94" s="116"/>
      <c r="O94" s="117"/>
      <c r="P94" s="84"/>
      <c r="Q94" s="79"/>
      <c r="R94" s="79"/>
      <c r="S94" s="86"/>
      <c r="T94" s="118"/>
      <c r="U94" s="79"/>
      <c r="V94" s="121"/>
      <c r="W94" s="88"/>
      <c r="X94" s="89"/>
      <c r="Y94" s="90"/>
      <c r="Z94" s="90"/>
      <c r="AA94" s="82"/>
    </row>
    <row r="95" spans="1:27" ht="15.75" x14ac:dyDescent="0.3">
      <c r="A95" s="75"/>
      <c r="B95" s="76"/>
      <c r="C95" s="77"/>
      <c r="D95" s="78"/>
      <c r="E95" s="79"/>
      <c r="F95" s="79"/>
      <c r="G95" s="79"/>
      <c r="H95" s="81"/>
      <c r="I95" s="82"/>
      <c r="J95" s="81"/>
      <c r="K95" s="83"/>
      <c r="L95" s="81"/>
      <c r="M95" s="115"/>
      <c r="N95" s="116"/>
      <c r="O95" s="127"/>
      <c r="P95" s="84"/>
      <c r="Q95" s="79"/>
      <c r="R95" s="79"/>
      <c r="S95" s="86"/>
      <c r="T95" s="118"/>
      <c r="U95" s="79"/>
      <c r="V95" s="121"/>
      <c r="W95" s="88"/>
      <c r="X95" s="89"/>
      <c r="Y95" s="90"/>
      <c r="Z95" s="90"/>
      <c r="AA95" s="82"/>
    </row>
    <row r="96" spans="1:27" ht="15.75" x14ac:dyDescent="0.3">
      <c r="A96" s="75"/>
      <c r="B96" s="76"/>
      <c r="C96" s="77"/>
      <c r="D96" s="78"/>
      <c r="E96" s="92"/>
      <c r="F96" s="92"/>
      <c r="G96" s="79"/>
      <c r="H96" s="81"/>
      <c r="I96" s="82"/>
      <c r="J96" s="182"/>
      <c r="K96" s="183"/>
      <c r="L96" s="182"/>
      <c r="M96" s="115"/>
      <c r="N96" s="116"/>
      <c r="O96" s="127"/>
      <c r="P96" s="84"/>
      <c r="Q96" s="79"/>
      <c r="R96" s="79"/>
      <c r="S96" s="86"/>
      <c r="T96" s="118"/>
      <c r="U96" s="79"/>
      <c r="V96" s="121"/>
      <c r="W96" s="88"/>
      <c r="X96" s="89"/>
      <c r="Y96" s="90"/>
      <c r="Z96" s="90"/>
      <c r="AA96" s="82"/>
    </row>
    <row r="97" spans="1:27" ht="15.75" x14ac:dyDescent="0.3">
      <c r="A97" s="75"/>
      <c r="B97" s="76"/>
      <c r="C97" s="77"/>
      <c r="D97" s="178"/>
      <c r="E97" s="79"/>
      <c r="F97" s="79"/>
      <c r="G97" s="80"/>
      <c r="H97" s="181"/>
      <c r="I97" s="82"/>
      <c r="J97" s="81"/>
      <c r="K97" s="83"/>
      <c r="L97" s="81"/>
      <c r="M97" s="122"/>
      <c r="N97" s="82"/>
      <c r="O97" s="120"/>
      <c r="P97" s="84"/>
      <c r="Q97" s="79"/>
      <c r="R97" s="79"/>
      <c r="S97" s="86"/>
      <c r="T97" s="121"/>
      <c r="U97" s="79"/>
      <c r="V97" s="121"/>
      <c r="W97" s="88"/>
      <c r="X97" s="89"/>
      <c r="Y97" s="90"/>
      <c r="Z97" s="90"/>
      <c r="AA97" s="82"/>
    </row>
    <row r="98" spans="1:27" ht="15.75" x14ac:dyDescent="0.3">
      <c r="A98" s="75"/>
      <c r="B98" s="76"/>
      <c r="C98" s="77"/>
      <c r="D98" s="178"/>
      <c r="E98" s="79"/>
      <c r="F98" s="79"/>
      <c r="G98" s="80"/>
      <c r="H98" s="181"/>
      <c r="I98" s="82"/>
      <c r="J98" s="81"/>
      <c r="K98" s="83"/>
      <c r="L98" s="81"/>
      <c r="M98" s="122"/>
      <c r="N98" s="82"/>
      <c r="O98" s="120"/>
      <c r="P98" s="84"/>
      <c r="Q98" s="79"/>
      <c r="R98" s="79"/>
      <c r="S98" s="86"/>
      <c r="T98" s="121"/>
      <c r="U98" s="79"/>
      <c r="V98" s="121"/>
      <c r="W98" s="88"/>
      <c r="X98" s="89"/>
      <c r="Y98" s="90"/>
      <c r="Z98" s="90"/>
      <c r="AA98" s="82"/>
    </row>
    <row r="99" spans="1:27" ht="15.75" x14ac:dyDescent="0.3">
      <c r="A99" s="75"/>
      <c r="B99" s="76"/>
      <c r="C99" s="77"/>
      <c r="D99" s="178"/>
      <c r="E99" s="79"/>
      <c r="F99" s="79"/>
      <c r="G99" s="80"/>
      <c r="H99" s="181"/>
      <c r="I99" s="82"/>
      <c r="J99" s="81"/>
      <c r="K99" s="83"/>
      <c r="L99" s="81"/>
      <c r="M99" s="122"/>
      <c r="N99" s="82"/>
      <c r="O99" s="120"/>
      <c r="P99" s="84"/>
      <c r="Q99" s="79"/>
      <c r="R99" s="79"/>
      <c r="S99" s="86"/>
      <c r="T99" s="121"/>
      <c r="U99" s="79"/>
      <c r="V99" s="121"/>
      <c r="W99" s="88"/>
      <c r="X99" s="89"/>
      <c r="Y99" s="90"/>
      <c r="Z99" s="90"/>
      <c r="AA99" s="82"/>
    </row>
    <row r="100" spans="1:27" ht="15.75" x14ac:dyDescent="0.3">
      <c r="A100" s="75"/>
      <c r="B100" s="76"/>
      <c r="C100" s="77"/>
      <c r="D100" s="178"/>
      <c r="E100" s="79"/>
      <c r="F100" s="79"/>
      <c r="G100" s="80"/>
      <c r="H100" s="181"/>
      <c r="I100" s="82"/>
      <c r="J100" s="81"/>
      <c r="K100" s="83"/>
      <c r="L100" s="81"/>
      <c r="M100" s="122"/>
      <c r="N100" s="82"/>
      <c r="O100" s="120"/>
      <c r="P100" s="84"/>
      <c r="Q100" s="79"/>
      <c r="R100" s="79"/>
      <c r="S100" s="86"/>
      <c r="T100" s="121"/>
      <c r="U100" s="79"/>
      <c r="V100" s="121"/>
      <c r="W100" s="88"/>
      <c r="X100" s="89"/>
      <c r="Y100" s="90"/>
      <c r="Z100" s="90"/>
      <c r="AA100" s="82"/>
    </row>
    <row r="101" spans="1:27" ht="15.75" x14ac:dyDescent="0.3">
      <c r="A101" s="75"/>
      <c r="B101" s="76"/>
      <c r="C101" s="77"/>
      <c r="D101" s="178"/>
      <c r="E101" s="79"/>
      <c r="F101" s="79"/>
      <c r="G101" s="80"/>
      <c r="H101" s="181"/>
      <c r="I101" s="82"/>
      <c r="J101" s="81"/>
      <c r="K101" s="83"/>
      <c r="L101" s="81"/>
      <c r="M101" s="122"/>
      <c r="N101" s="82"/>
      <c r="O101" s="120"/>
      <c r="P101" s="84"/>
      <c r="Q101" s="79"/>
      <c r="R101" s="79"/>
      <c r="S101" s="86"/>
      <c r="T101" s="121"/>
      <c r="U101" s="79"/>
      <c r="V101" s="121"/>
      <c r="W101" s="88"/>
      <c r="X101" s="89"/>
      <c r="Y101" s="90"/>
      <c r="Z101" s="90"/>
      <c r="AA101" s="82"/>
    </row>
    <row r="102" spans="1:27" ht="15.75" x14ac:dyDescent="0.3">
      <c r="A102" s="75"/>
      <c r="B102" s="76"/>
      <c r="C102" s="77"/>
      <c r="D102" s="178"/>
      <c r="E102" s="79"/>
      <c r="F102" s="79"/>
      <c r="G102" s="80"/>
      <c r="H102" s="181"/>
      <c r="I102" s="82"/>
      <c r="J102" s="81"/>
      <c r="K102" s="83"/>
      <c r="L102" s="81"/>
      <c r="M102" s="122"/>
      <c r="N102" s="82"/>
      <c r="O102" s="120"/>
      <c r="P102" s="84"/>
      <c r="Q102" s="79"/>
      <c r="R102" s="79"/>
      <c r="S102" s="86"/>
      <c r="T102" s="121"/>
      <c r="U102" s="79"/>
      <c r="V102" s="121"/>
      <c r="W102" s="88"/>
      <c r="X102" s="89"/>
      <c r="Y102" s="90"/>
      <c r="Z102" s="90"/>
      <c r="AA102" s="82"/>
    </row>
    <row r="103" spans="1:27" ht="15.75" x14ac:dyDescent="0.3">
      <c r="A103" s="75"/>
      <c r="B103" s="76"/>
      <c r="C103" s="77"/>
      <c r="D103" s="178"/>
      <c r="E103" s="79"/>
      <c r="F103" s="79"/>
      <c r="G103" s="80"/>
      <c r="H103" s="181"/>
      <c r="I103" s="82"/>
      <c r="J103" s="81"/>
      <c r="K103" s="83"/>
      <c r="L103" s="81"/>
      <c r="M103" s="122"/>
      <c r="N103" s="82"/>
      <c r="O103" s="120"/>
      <c r="P103" s="84"/>
      <c r="Q103" s="79"/>
      <c r="R103" s="79"/>
      <c r="S103" s="86"/>
      <c r="T103" s="121"/>
      <c r="U103" s="79"/>
      <c r="V103" s="121"/>
      <c r="W103" s="88"/>
      <c r="X103" s="89"/>
      <c r="Y103" s="90"/>
      <c r="Z103" s="90"/>
      <c r="AA103" s="82"/>
    </row>
    <row r="104" spans="1:27" ht="15.75" x14ac:dyDescent="0.3">
      <c r="A104" s="75"/>
      <c r="B104" s="76"/>
      <c r="C104" s="77"/>
      <c r="D104" s="178"/>
      <c r="E104" s="79"/>
      <c r="F104" s="79"/>
      <c r="G104" s="80"/>
      <c r="H104" s="181"/>
      <c r="I104" s="82"/>
      <c r="J104" s="81"/>
      <c r="K104" s="83"/>
      <c r="L104" s="81"/>
      <c r="M104" s="122"/>
      <c r="N104" s="82"/>
      <c r="O104" s="120"/>
      <c r="P104" s="84"/>
      <c r="Q104" s="79"/>
      <c r="R104" s="79"/>
      <c r="S104" s="86"/>
      <c r="T104" s="121"/>
      <c r="U104" s="79"/>
      <c r="V104" s="121"/>
      <c r="W104" s="88"/>
      <c r="X104" s="89"/>
      <c r="Y104" s="90"/>
      <c r="Z104" s="90"/>
      <c r="AA104" s="82"/>
    </row>
    <row r="105" spans="1:27" ht="15.75" x14ac:dyDescent="0.3">
      <c r="A105" s="75"/>
      <c r="B105" s="76"/>
      <c r="C105" s="77"/>
      <c r="D105" s="178"/>
      <c r="E105" s="79"/>
      <c r="F105" s="79"/>
      <c r="G105" s="80"/>
      <c r="H105" s="181"/>
      <c r="I105" s="82"/>
      <c r="J105" s="81"/>
      <c r="K105" s="83"/>
      <c r="L105" s="81"/>
      <c r="M105" s="122"/>
      <c r="N105" s="82"/>
      <c r="O105" s="120"/>
      <c r="P105" s="84"/>
      <c r="Q105" s="79"/>
      <c r="R105" s="79"/>
      <c r="S105" s="86"/>
      <c r="T105" s="121"/>
      <c r="U105" s="79"/>
      <c r="V105" s="121"/>
      <c r="W105" s="88"/>
      <c r="X105" s="89"/>
      <c r="Y105" s="90"/>
      <c r="Z105" s="90"/>
      <c r="AA105" s="82"/>
    </row>
    <row r="106" spans="1:27" ht="15.75" x14ac:dyDescent="0.3">
      <c r="A106" s="75"/>
      <c r="B106" s="76"/>
      <c r="C106" s="77"/>
      <c r="D106" s="178"/>
      <c r="E106" s="79"/>
      <c r="F106" s="79"/>
      <c r="G106" s="80"/>
      <c r="H106" s="181"/>
      <c r="I106" s="82"/>
      <c r="J106" s="81"/>
      <c r="K106" s="83"/>
      <c r="L106" s="81"/>
      <c r="M106" s="122"/>
      <c r="N106" s="82"/>
      <c r="O106" s="120"/>
      <c r="P106" s="84"/>
      <c r="Q106" s="79"/>
      <c r="R106" s="79"/>
      <c r="S106" s="86"/>
      <c r="T106" s="121"/>
      <c r="U106" s="79"/>
      <c r="V106" s="121"/>
      <c r="W106" s="88"/>
      <c r="X106" s="89"/>
      <c r="Y106" s="90"/>
      <c r="Z106" s="90"/>
      <c r="AA106" s="82"/>
    </row>
    <row r="107" spans="1:27" ht="15.75" x14ac:dyDescent="0.3">
      <c r="A107" s="94"/>
      <c r="B107" s="95"/>
      <c r="C107" s="96"/>
      <c r="D107" s="184"/>
      <c r="E107" s="98"/>
      <c r="F107" s="98"/>
      <c r="G107" s="98"/>
      <c r="H107" s="103"/>
      <c r="I107" s="102"/>
      <c r="J107" s="103"/>
      <c r="K107" s="104"/>
      <c r="L107" s="103"/>
      <c r="M107" s="115"/>
      <c r="N107" s="106"/>
      <c r="O107" s="107"/>
      <c r="P107" s="84"/>
      <c r="Q107" s="79"/>
      <c r="R107" s="79"/>
      <c r="S107" s="86"/>
      <c r="T107" s="109"/>
      <c r="U107" s="98"/>
      <c r="V107" s="125"/>
      <c r="W107" s="111"/>
      <c r="X107" s="112"/>
      <c r="Y107" s="113"/>
      <c r="Z107" s="113"/>
      <c r="AA107" s="102"/>
    </row>
    <row r="108" spans="1:27" ht="15.75" x14ac:dyDescent="0.3">
      <c r="A108" s="94"/>
      <c r="B108" s="95"/>
      <c r="C108" s="96"/>
      <c r="D108" s="184"/>
      <c r="E108" s="98"/>
      <c r="F108" s="98"/>
      <c r="G108" s="98"/>
      <c r="H108" s="103"/>
      <c r="I108" s="102"/>
      <c r="J108" s="103"/>
      <c r="K108" s="104"/>
      <c r="L108" s="103"/>
      <c r="M108" s="105"/>
      <c r="N108" s="106"/>
      <c r="O108" s="107"/>
      <c r="P108" s="124"/>
      <c r="Q108" s="98"/>
      <c r="R108" s="98"/>
      <c r="S108" s="108"/>
      <c r="T108" s="109"/>
      <c r="U108" s="98"/>
      <c r="V108" s="125"/>
      <c r="W108" s="111"/>
      <c r="X108" s="112"/>
      <c r="Y108" s="113"/>
      <c r="Z108" s="113"/>
      <c r="AA108" s="102"/>
    </row>
    <row r="109" spans="1:27" ht="15.75" x14ac:dyDescent="0.3">
      <c r="A109" s="75"/>
      <c r="B109" s="76"/>
      <c r="C109" s="77"/>
      <c r="D109" s="178"/>
      <c r="E109" s="79"/>
      <c r="F109" s="79"/>
      <c r="G109" s="79"/>
      <c r="H109" s="81"/>
      <c r="I109" s="82"/>
      <c r="J109" s="81"/>
      <c r="K109" s="83"/>
      <c r="L109" s="81"/>
      <c r="M109" s="115"/>
      <c r="N109" s="116"/>
      <c r="O109" s="117"/>
      <c r="P109" s="84"/>
      <c r="Q109" s="79"/>
      <c r="R109" s="79"/>
      <c r="S109" s="86"/>
      <c r="T109" s="118"/>
      <c r="U109" s="79"/>
      <c r="V109" s="121"/>
      <c r="W109" s="88"/>
      <c r="X109" s="89"/>
      <c r="Y109" s="90"/>
      <c r="Z109" s="90"/>
      <c r="AA109" s="82"/>
    </row>
    <row r="110" spans="1:27" ht="15.75" x14ac:dyDescent="0.3">
      <c r="A110" s="75"/>
      <c r="B110" s="76"/>
      <c r="C110" s="77"/>
      <c r="D110" s="178"/>
      <c r="E110" s="79"/>
      <c r="F110" s="79"/>
      <c r="G110" s="79"/>
      <c r="H110" s="81"/>
      <c r="I110" s="82"/>
      <c r="J110" s="81"/>
      <c r="K110" s="83"/>
      <c r="L110" s="81"/>
      <c r="M110" s="105"/>
      <c r="N110" s="116"/>
      <c r="O110" s="117"/>
      <c r="P110" s="84"/>
      <c r="Q110" s="79"/>
      <c r="R110" s="79"/>
      <c r="S110" s="86"/>
      <c r="T110" s="118"/>
      <c r="U110" s="79"/>
      <c r="V110" s="121"/>
      <c r="W110" s="88"/>
      <c r="X110" s="89"/>
      <c r="Y110" s="90"/>
      <c r="Z110" s="90"/>
      <c r="AA110" s="82"/>
    </row>
    <row r="111" spans="1:27" ht="15.75" x14ac:dyDescent="0.3">
      <c r="A111" s="94"/>
      <c r="B111" s="95"/>
      <c r="C111" s="96"/>
      <c r="D111" s="184"/>
      <c r="E111" s="98"/>
      <c r="F111" s="98"/>
      <c r="G111" s="98"/>
      <c r="H111" s="103"/>
      <c r="I111" s="102"/>
      <c r="J111" s="103"/>
      <c r="K111" s="104"/>
      <c r="L111" s="103"/>
      <c r="M111" s="105"/>
      <c r="N111" s="106"/>
      <c r="O111" s="107"/>
      <c r="P111" s="124"/>
      <c r="Q111" s="98"/>
      <c r="R111" s="98"/>
      <c r="S111" s="108"/>
      <c r="T111" s="109"/>
      <c r="U111" s="98"/>
      <c r="V111" s="125"/>
      <c r="W111" s="111"/>
      <c r="X111" s="112"/>
      <c r="Y111" s="113"/>
      <c r="Z111" s="113"/>
      <c r="AA111" s="102"/>
    </row>
    <row r="112" spans="1:27" ht="15.75" x14ac:dyDescent="0.3">
      <c r="A112" s="94"/>
      <c r="B112" s="95"/>
      <c r="C112" s="96"/>
      <c r="D112" s="184"/>
      <c r="E112" s="98"/>
      <c r="F112" s="98"/>
      <c r="G112" s="98"/>
      <c r="H112" s="103"/>
      <c r="I112" s="102"/>
      <c r="J112" s="103"/>
      <c r="K112" s="104"/>
      <c r="L112" s="103"/>
      <c r="M112" s="105"/>
      <c r="N112" s="106"/>
      <c r="O112" s="107"/>
      <c r="P112" s="84"/>
      <c r="Q112" s="79"/>
      <c r="R112" s="79"/>
      <c r="S112" s="86"/>
      <c r="T112" s="109"/>
      <c r="U112" s="98"/>
      <c r="V112" s="125"/>
      <c r="W112" s="111"/>
      <c r="X112" s="112"/>
      <c r="Y112" s="113"/>
      <c r="Z112" s="113"/>
      <c r="AA112" s="102"/>
    </row>
    <row r="113" spans="1:27" ht="15.75" x14ac:dyDescent="0.3">
      <c r="A113" s="94"/>
      <c r="B113" s="95"/>
      <c r="C113" s="96"/>
      <c r="D113" s="184"/>
      <c r="E113" s="98"/>
      <c r="F113" s="98"/>
      <c r="G113" s="98"/>
      <c r="H113" s="103"/>
      <c r="I113" s="102"/>
      <c r="J113" s="103"/>
      <c r="K113" s="104"/>
      <c r="L113" s="103"/>
      <c r="M113" s="105"/>
      <c r="N113" s="106"/>
      <c r="O113" s="107"/>
      <c r="P113" s="124"/>
      <c r="Q113" s="98"/>
      <c r="R113" s="98"/>
      <c r="S113" s="108"/>
      <c r="T113" s="109"/>
      <c r="U113" s="98"/>
      <c r="V113" s="125"/>
      <c r="W113" s="111"/>
      <c r="X113" s="112"/>
      <c r="Y113" s="113"/>
      <c r="Z113" s="113"/>
      <c r="AA113" s="102"/>
    </row>
    <row r="114" spans="1:27" ht="15.75" x14ac:dyDescent="0.3">
      <c r="A114" s="94"/>
      <c r="B114" s="95"/>
      <c r="C114" s="96"/>
      <c r="D114" s="184"/>
      <c r="E114" s="98"/>
      <c r="F114" s="98"/>
      <c r="G114" s="98"/>
      <c r="H114" s="103"/>
      <c r="I114" s="102"/>
      <c r="J114" s="98"/>
      <c r="K114" s="159"/>
      <c r="L114" s="103"/>
      <c r="M114" s="175"/>
      <c r="N114" s="106"/>
      <c r="O114" s="107"/>
      <c r="P114" s="124"/>
      <c r="Q114" s="98"/>
      <c r="R114" s="98"/>
      <c r="S114" s="108"/>
      <c r="T114" s="109"/>
      <c r="U114" s="98"/>
      <c r="V114" s="125"/>
      <c r="W114" s="111"/>
      <c r="X114" s="112"/>
      <c r="Y114" s="113"/>
      <c r="Z114" s="113"/>
      <c r="AA114" s="102"/>
    </row>
    <row r="115" spans="1:27" ht="15.75" x14ac:dyDescent="0.3">
      <c r="A115" s="75"/>
      <c r="B115" s="76"/>
      <c r="C115" s="77"/>
      <c r="D115" s="78"/>
      <c r="E115" s="80"/>
      <c r="F115" s="80"/>
      <c r="G115" s="92"/>
      <c r="H115" s="93"/>
      <c r="I115" s="82"/>
      <c r="J115" s="81"/>
      <c r="K115" s="83"/>
      <c r="L115" s="81"/>
      <c r="M115" s="115"/>
      <c r="N115" s="82"/>
      <c r="O115" s="120"/>
      <c r="P115" s="84"/>
      <c r="Q115" s="79"/>
      <c r="R115" s="79"/>
      <c r="S115" s="86"/>
      <c r="T115" s="121"/>
      <c r="U115" s="79"/>
      <c r="V115" s="121"/>
      <c r="W115" s="88"/>
      <c r="X115" s="89"/>
      <c r="Y115" s="90"/>
      <c r="Z115" s="90"/>
      <c r="AA115" s="82"/>
    </row>
    <row r="116" spans="1:27" ht="15.75" x14ac:dyDescent="0.3">
      <c r="A116" s="75"/>
      <c r="B116" s="76"/>
      <c r="C116" s="77"/>
      <c r="D116" s="178"/>
      <c r="E116" s="79"/>
      <c r="F116" s="79"/>
      <c r="G116" s="80"/>
      <c r="H116" s="181"/>
      <c r="I116" s="82"/>
      <c r="J116" s="81"/>
      <c r="K116" s="83"/>
      <c r="L116" s="81"/>
      <c r="M116" s="122"/>
      <c r="N116" s="82"/>
      <c r="O116" s="120"/>
      <c r="P116" s="84"/>
      <c r="Q116" s="79"/>
      <c r="R116" s="79"/>
      <c r="S116" s="86"/>
      <c r="T116" s="121"/>
      <c r="U116" s="79"/>
      <c r="V116" s="121"/>
      <c r="W116" s="88"/>
      <c r="X116" s="89"/>
      <c r="Y116" s="90"/>
      <c r="Z116" s="90"/>
      <c r="AA116" s="82"/>
    </row>
  </sheetData>
  <mergeCells count="1"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Dennis Munene</cp:lastModifiedBy>
  <cp:lastPrinted>2022-01-06T06:45:03Z</cp:lastPrinted>
  <dcterms:created xsi:type="dcterms:W3CDTF">2021-05-17T13:03:00Z</dcterms:created>
  <dcterms:modified xsi:type="dcterms:W3CDTF">2025-02-18T16:44:39Z</dcterms:modified>
</cp:coreProperties>
</file>