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charts/chart29.xml" ContentType="application/vnd.openxmlformats-officedocument.drawingml.chart+xml"/>
  <Override PartName="/xl/drawings/drawing33.xml" ContentType="application/vnd.openxmlformats-officedocument.drawingml.chartshapes+xml"/>
  <Override PartName="/xl/charts/chart30.xml" ContentType="application/vnd.openxmlformats-officedocument.drawingml.chart+xml"/>
  <Override PartName="/xl/drawings/drawing34.xml" ContentType="application/vnd.openxmlformats-officedocument.drawingml.chartshapes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7.xml" ContentType="application/vnd.openxmlformats-officedocument.drawingml.chart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drawings/drawing43.xml" ContentType="application/vnd.openxmlformats-officedocument.drawingml.chartshapes+xml"/>
  <Override PartName="/xl/charts/chart39.xml" ContentType="application/vnd.openxmlformats-officedocument.drawingml.chart+xml"/>
  <Override PartName="/xl/drawings/drawing44.xml" ContentType="application/vnd.openxmlformats-officedocument.drawingml.chartshapes+xml"/>
  <Override PartName="/xl/charts/chart40.xml" ContentType="application/vnd.openxmlformats-officedocument.drawingml.chart+xml"/>
  <Override PartName="/xl/drawings/drawing45.xml" ContentType="application/vnd.openxmlformats-officedocument.drawingml.chartshapes+xml"/>
  <Override PartName="/xl/charts/chart41.xml" ContentType="application/vnd.openxmlformats-officedocument.drawingml.chart+xml"/>
  <Override PartName="/xl/drawings/drawing46.xml" ContentType="application/vnd.openxmlformats-officedocument.drawingml.chartshapes+xml"/>
  <Override PartName="/xl/charts/chart42.xml" ContentType="application/vnd.openxmlformats-officedocument.drawingml.chart+xml"/>
  <Override PartName="/xl/drawings/drawing47.xml" ContentType="application/vnd.openxmlformats-officedocument.drawingml.chartshapes+xml"/>
  <Override PartName="/xl/charts/chart43.xml" ContentType="application/vnd.openxmlformats-officedocument.drawingml.chart+xml"/>
  <Override PartName="/xl/drawings/drawing48.xml" ContentType="application/vnd.openxmlformats-officedocument.drawingml.chartshapes+xml"/>
  <Override PartName="/xl/charts/chart44.xml" ContentType="application/vnd.openxmlformats-officedocument.drawingml.chart+xml"/>
  <Override PartName="/xl/drawings/drawing49.xml" ContentType="application/vnd.openxmlformats-officedocument.drawingml.chartshapes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46.xml" ContentType="application/vnd.openxmlformats-officedocument.drawingml.chart+xml"/>
  <Override PartName="/xl/drawings/drawing52.xml" ContentType="application/vnd.openxmlformats-officedocument.drawingml.chartshapes+xml"/>
  <Override PartName="/xl/charts/chart47.xml" ContentType="application/vnd.openxmlformats-officedocument.drawingml.chart+xml"/>
  <Override PartName="/xl/drawings/drawing53.xml" ContentType="application/vnd.openxmlformats-officedocument.drawingml.chartshapes+xml"/>
  <Override PartName="/xl/charts/chart48.xml" ContentType="application/vnd.openxmlformats-officedocument.drawingml.chart+xml"/>
  <Override PartName="/xl/drawings/drawing54.xml" ContentType="application/vnd.openxmlformats-officedocument.drawingml.chartshapes+xml"/>
  <Override PartName="/xl/charts/chart49.xml" ContentType="application/vnd.openxmlformats-officedocument.drawingml.chart+xml"/>
  <Override PartName="/xl/drawings/drawing55.xml" ContentType="application/vnd.openxmlformats-officedocument.drawingml.chartshapes+xml"/>
  <Override PartName="/xl/charts/chart50.xml" ContentType="application/vnd.openxmlformats-officedocument.drawingml.chart+xml"/>
  <Override PartName="/xl/drawings/drawing56.xml" ContentType="application/vnd.openxmlformats-officedocument.drawingml.chartshapes+xml"/>
  <Override PartName="/xl/charts/chart51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52.xml" ContentType="application/vnd.openxmlformats-officedocument.drawingml.chart+xml"/>
  <Override PartName="/xl/drawings/drawing59.xml" ContentType="application/vnd.openxmlformats-officedocument.drawingml.chartshapes+xml"/>
  <Override PartName="/xl/charts/chart53.xml" ContentType="application/vnd.openxmlformats-officedocument.drawingml.chart+xml"/>
  <Override PartName="/xl/drawings/drawing60.xml" ContentType="application/vnd.openxmlformats-officedocument.drawingml.chartshapes+xml"/>
  <Override PartName="/xl/charts/chart54.xml" ContentType="application/vnd.openxmlformats-officedocument.drawingml.chart+xml"/>
  <Override PartName="/xl/drawings/drawing61.xml" ContentType="application/vnd.openxmlformats-officedocument.drawingml.chartshapes+xml"/>
  <Override PartName="/xl/charts/chart55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56.xml" ContentType="application/vnd.openxmlformats-officedocument.drawingml.chart+xml"/>
  <Override PartName="/xl/drawings/drawing64.xml" ContentType="application/vnd.openxmlformats-officedocument.drawingml.chartshapes+xml"/>
  <Override PartName="/xl/charts/chart57.xml" ContentType="application/vnd.openxmlformats-officedocument.drawingml.chart+xml"/>
  <Override PartName="/xl/drawings/drawing65.xml" ContentType="application/vnd.openxmlformats-officedocument.drawingml.chartshapes+xml"/>
  <Override PartName="/xl/charts/chart58.xml" ContentType="application/vnd.openxmlformats-officedocument.drawingml.chart+xml"/>
  <Override PartName="/xl/drawings/drawing66.xml" ContentType="application/vnd.openxmlformats-officedocument.drawingml.chartshapes+xml"/>
  <Override PartName="/xl/charts/chart59.xml" ContentType="application/vnd.openxmlformats-officedocument.drawingml.chart+xml"/>
  <Override PartName="/xl/drawings/drawing67.xml" ContentType="application/vnd.openxmlformats-officedocument.drawingml.chartshapes+xml"/>
  <Override PartName="/xl/charts/chart60.xml" ContentType="application/vnd.openxmlformats-officedocument.drawingml.chart+xml"/>
  <Override PartName="/xl/drawings/drawing68.xml" ContentType="application/vnd.openxmlformats-officedocument.drawingml.chartshapes+xml"/>
  <Override PartName="/xl/charts/chart61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62.xml" ContentType="application/vnd.openxmlformats-officedocument.drawingml.chart+xml"/>
  <Override PartName="/xl/drawings/drawing71.xml" ContentType="application/vnd.openxmlformats-officedocument.drawingml.chartshapes+xml"/>
  <Override PartName="/xl/charts/chart63.xml" ContentType="application/vnd.openxmlformats-officedocument.drawingml.chart+xml"/>
  <Override PartName="/xl/drawings/drawing72.xml" ContentType="application/vnd.openxmlformats-officedocument.drawingml.chartshapes+xml"/>
  <Override PartName="/xl/charts/chart64.xml" ContentType="application/vnd.openxmlformats-officedocument.drawingml.chart+xml"/>
  <Override PartName="/xl/drawings/drawing73.xml" ContentType="application/vnd.openxmlformats-officedocument.drawingml.chartshapes+xml"/>
  <Override PartName="/xl/charts/chart65.xml" ContentType="application/vnd.openxmlformats-officedocument.drawingml.chart+xml"/>
  <Override PartName="/xl/drawings/drawing74.xml" ContentType="application/vnd.openxmlformats-officedocument.drawingml.chartshapes+xml"/>
  <Override PartName="/xl/charts/chart66.xml" ContentType="application/vnd.openxmlformats-officedocument.drawingml.chart+xml"/>
  <Override PartName="/xl/drawings/drawing75.xml" ContentType="application/vnd.openxmlformats-officedocument.drawingml.chartshapes+xml"/>
  <Override PartName="/xl/charts/chart67.xml" ContentType="application/vnd.openxmlformats-officedocument.drawingml.chart+xml"/>
  <Override PartName="/xl/drawings/drawing76.xml" ContentType="application/vnd.openxmlformats-officedocument.drawingml.chartshapes+xml"/>
  <Override PartName="/xl/charts/chart68.xml" ContentType="application/vnd.openxmlformats-officedocument.drawingml.chart+xml"/>
  <Override PartName="/xl/drawings/drawing77.xml" ContentType="application/vnd.openxmlformats-officedocument.drawingml.chartshapes+xml"/>
  <Override PartName="/xl/charts/chart69.xml" ContentType="application/vnd.openxmlformats-officedocument.drawingml.chart+xml"/>
  <Override PartName="/xl/drawings/drawing78.xml" ContentType="application/vnd.openxmlformats-officedocument.drawingml.chartshapes+xml"/>
  <Override PartName="/xl/charts/chart70.xml" ContentType="application/vnd.openxmlformats-officedocument.drawingml.chart+xml"/>
  <Override PartName="/xl/drawings/drawing79.xml" ContentType="application/vnd.openxmlformats-officedocument.drawingml.chartshapes+xml"/>
  <Override PartName="/xl/charts/chart71.xml" ContentType="application/vnd.openxmlformats-officedocument.drawingml.chart+xml"/>
  <Override PartName="/xl/drawings/drawing80.xml" ContentType="application/vnd.openxmlformats-officedocument.drawingml.chartshapes+xml"/>
  <Override PartName="/xl/charts/chart72.xml" ContentType="application/vnd.openxmlformats-officedocument.drawingml.chart+xml"/>
  <Override PartName="/xl/drawings/drawing81.xml" ContentType="application/vnd.openxmlformats-officedocument.drawingml.chartshapes+xml"/>
  <Override PartName="/xl/charts/chart73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74.xml" ContentType="application/vnd.openxmlformats-officedocument.drawingml.chart+xml"/>
  <Override PartName="/xl/drawings/drawing84.xml" ContentType="application/vnd.openxmlformats-officedocument.drawingml.chartshapes+xml"/>
  <Override PartName="/xl/charts/chart75.xml" ContentType="application/vnd.openxmlformats-officedocument.drawingml.chart+xml"/>
  <Override PartName="/xl/drawings/drawing85.xml" ContentType="application/vnd.openxmlformats-officedocument.drawingml.chartshapes+xml"/>
  <Override PartName="/xl/charts/chart76.xml" ContentType="application/vnd.openxmlformats-officedocument.drawingml.chart+xml"/>
  <Override PartName="/xl/drawings/drawing86.xml" ContentType="application/vnd.openxmlformats-officedocument.drawingml.chartshapes+xml"/>
  <Override PartName="/xl/charts/chart77.xml" ContentType="application/vnd.openxmlformats-officedocument.drawingml.chart+xml"/>
  <Override PartName="/xl/drawings/drawing87.xml" ContentType="application/vnd.openxmlformats-officedocument.drawingml.chartshapes+xml"/>
  <Override PartName="/xl/charts/chart78.xml" ContentType="application/vnd.openxmlformats-officedocument.drawingml.chart+xml"/>
  <Override PartName="/xl/drawings/drawing88.xml" ContentType="application/vnd.openxmlformats-officedocument.drawingml.chartshapes+xml"/>
  <Override PartName="/xl/charts/chart79.xml" ContentType="application/vnd.openxmlformats-officedocument.drawingml.chart+xml"/>
  <Override PartName="/xl/drawings/drawing89.xml" ContentType="application/vnd.openxmlformats-officedocument.drawingml.chartshapes+xml"/>
  <Override PartName="/xl/charts/chart80.xml" ContentType="application/vnd.openxmlformats-officedocument.drawingml.chart+xml"/>
  <Override PartName="/xl/drawings/drawing90.xml" ContentType="application/vnd.openxmlformats-officedocument.drawingml.chartshapes+xml"/>
  <Override PartName="/xl/charts/chart81.xml" ContentType="application/vnd.openxmlformats-officedocument.drawingml.chart+xml"/>
  <Override PartName="/xl/drawings/drawing91.xml" ContentType="application/vnd.openxmlformats-officedocument.drawingml.chartshapes+xml"/>
  <Override PartName="/xl/charts/chart82.xml" ContentType="application/vnd.openxmlformats-officedocument.drawingml.chart+xml"/>
  <Override PartName="/xl/drawings/drawing92.xml" ContentType="application/vnd.openxmlformats-officedocument.drawingml.chartshapes+xml"/>
  <Override PartName="/xl/charts/chart83.xml" ContentType="application/vnd.openxmlformats-officedocument.drawingml.chart+xml"/>
  <Override PartName="/xl/drawings/drawing93.xml" ContentType="application/vnd.openxmlformats-officedocument.drawingml.chartshapes+xml"/>
  <Override PartName="/xl/charts/chart84.xml" ContentType="application/vnd.openxmlformats-officedocument.drawingml.chart+xml"/>
  <Override PartName="/xl/drawings/drawing94.xml" ContentType="application/vnd.openxmlformats-officedocument.drawingml.chartshapes+xml"/>
  <Override PartName="/xl/charts/chart85.xml" ContentType="application/vnd.openxmlformats-officedocument.drawingml.chart+xml"/>
  <Override PartName="/xl/drawings/drawing95.xml" ContentType="application/vnd.openxmlformats-officedocument.drawingml.chartshapes+xml"/>
  <Override PartName="/xl/charts/chart86.xml" ContentType="application/vnd.openxmlformats-officedocument.drawingml.chart+xml"/>
  <Override PartName="/xl/drawings/drawing96.xml" ContentType="application/vnd.openxmlformats-officedocument.drawingml.chartshapes+xml"/>
  <Override PartName="/xl/charts/chart87.xml" ContentType="application/vnd.openxmlformats-officedocument.drawingml.chart+xml"/>
  <Override PartName="/xl/drawings/drawing9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hidePivotFieldList="1" autoCompressPictures="0"/>
  <bookViews>
    <workbookView xWindow="5900" yWindow="1600" windowWidth="25600" windowHeight="16060" tabRatio="704"/>
  </bookViews>
  <sheets>
    <sheet name="sheel1" sheetId="40" r:id="rId1"/>
    <sheet name="sheel2" sheetId="61" r:id="rId2"/>
    <sheet name="1WK D5X VS D6X&amp;D1Y by project" sheetId="56" state="hidden" r:id="rId3"/>
    <sheet name="2WKs D6X  VS D7X&amp;D2y by project" sheetId="44" state="hidden" r:id="rId4"/>
    <sheet name="2WKs D6X  VS D7X&amp;D2y by pro" sheetId="59" state="hidden" r:id="rId5"/>
    <sheet name="AMR EFFA Units summary" sheetId="48" state="hidden" r:id="rId6"/>
    <sheet name="D3X-D6X AMR FEEA Function " sheetId="49" state="hidden" r:id="rId7"/>
    <sheet name="D5X-D6X Function overall" sheetId="50" state="hidden" r:id="rId8"/>
    <sheet name="D5X-D6X EFFA Units summary " sheetId="52" state="hidden" r:id="rId9"/>
    <sheet name="D5X Overall MLB EFFA V02" sheetId="51" state="hidden" r:id="rId10"/>
  </sheets>
  <externalReferences>
    <externalReference r:id="rId11"/>
  </externalReferences>
  <definedNames>
    <definedName name="_xlnm._FilterDatabase" localSheetId="0" hidden="1">sheel1!$A$65:$DY$76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0" i="40" l="1"/>
  <c r="K61" i="40"/>
  <c r="K62" i="40"/>
  <c r="G55" i="40"/>
  <c r="H55" i="40"/>
  <c r="AZ451" i="51"/>
  <c r="AD106" i="51"/>
  <c r="BZ152" i="51"/>
  <c r="BY414" i="51"/>
  <c r="AB106" i="51"/>
  <c r="BV152" i="51"/>
  <c r="BW414" i="51"/>
  <c r="BP414" i="51"/>
  <c r="BL152" i="51"/>
  <c r="BP152" i="51"/>
  <c r="BQ414" i="51"/>
  <c r="BO414" i="51"/>
  <c r="BM414" i="51"/>
  <c r="BD414" i="51"/>
  <c r="AZ152" i="51"/>
  <c r="BF152" i="51"/>
  <c r="BE414" i="51"/>
  <c r="BC414" i="51"/>
  <c r="BA414" i="51"/>
  <c r="BY413" i="51"/>
  <c r="BW413" i="51"/>
  <c r="BP413" i="51"/>
  <c r="BQ413" i="51"/>
  <c r="BO413" i="51"/>
  <c r="BM413" i="51"/>
  <c r="BD413" i="51"/>
  <c r="BE413" i="51"/>
  <c r="BC413" i="51"/>
  <c r="BA413" i="51"/>
  <c r="BY412" i="51"/>
  <c r="BW412" i="51"/>
  <c r="BP412" i="51"/>
  <c r="BQ412" i="51"/>
  <c r="BO412" i="51"/>
  <c r="BM412" i="51"/>
  <c r="BD412" i="51"/>
  <c r="BE412" i="51"/>
  <c r="BC412" i="51"/>
  <c r="BA412" i="51"/>
  <c r="BY411" i="51"/>
  <c r="BW411" i="51"/>
  <c r="BP411" i="51"/>
  <c r="BQ411" i="51"/>
  <c r="BO411" i="51"/>
  <c r="BM411" i="51"/>
  <c r="BD411" i="51"/>
  <c r="BE411" i="51"/>
  <c r="BC411" i="51"/>
  <c r="BA411" i="51"/>
  <c r="BY410" i="51"/>
  <c r="BW410" i="51"/>
  <c r="BP410" i="51"/>
  <c r="BQ410" i="51"/>
  <c r="BO410" i="51"/>
  <c r="BM410" i="51"/>
  <c r="BD410" i="51"/>
  <c r="BE410" i="51"/>
  <c r="BC410" i="51"/>
  <c r="BA410" i="51"/>
  <c r="BY409" i="51"/>
  <c r="BW409" i="51"/>
  <c r="BP409" i="51"/>
  <c r="BQ409" i="51"/>
  <c r="BO409" i="51"/>
  <c r="BM409" i="51"/>
  <c r="BD409" i="51"/>
  <c r="BE409" i="51"/>
  <c r="BC409" i="51"/>
  <c r="BA409" i="51"/>
  <c r="BY408" i="51"/>
  <c r="BW408" i="51"/>
  <c r="BP408" i="51"/>
  <c r="BQ408" i="51"/>
  <c r="BO408" i="51"/>
  <c r="BM408" i="51"/>
  <c r="BD408" i="51"/>
  <c r="BE408" i="51"/>
  <c r="BC408" i="51"/>
  <c r="BA408" i="51"/>
  <c r="BY407" i="51"/>
  <c r="BW407" i="51"/>
  <c r="BP407" i="51"/>
  <c r="BQ407" i="51"/>
  <c r="BO407" i="51"/>
  <c r="BM407" i="51"/>
  <c r="BD407" i="51"/>
  <c r="BE407" i="51"/>
  <c r="BC407" i="51"/>
  <c r="BA407" i="51"/>
  <c r="BY406" i="51"/>
  <c r="BW406" i="51"/>
  <c r="BP406" i="51"/>
  <c r="BQ406" i="51"/>
  <c r="BO406" i="51"/>
  <c r="BM406" i="51"/>
  <c r="BD406" i="51"/>
  <c r="BE406" i="51"/>
  <c r="BC406" i="51"/>
  <c r="BA406" i="51"/>
  <c r="BY405" i="51"/>
  <c r="BW405" i="51"/>
  <c r="BP405" i="51"/>
  <c r="BQ405" i="51"/>
  <c r="BO405" i="51"/>
  <c r="BM405" i="51"/>
  <c r="BD405" i="51"/>
  <c r="BE405" i="51"/>
  <c r="BC405" i="51"/>
  <c r="BA405" i="51"/>
  <c r="BY404" i="51"/>
  <c r="BW404" i="51"/>
  <c r="BP404" i="51"/>
  <c r="BQ404" i="51"/>
  <c r="BO404" i="51"/>
  <c r="BM404" i="51"/>
  <c r="BD404" i="51"/>
  <c r="BE404" i="51"/>
  <c r="BC404" i="51"/>
  <c r="BA404" i="51"/>
  <c r="BY403" i="51"/>
  <c r="BW403" i="51"/>
  <c r="BP403" i="51"/>
  <c r="BQ403" i="51"/>
  <c r="BO403" i="51"/>
  <c r="BM403" i="51"/>
  <c r="BD403" i="51"/>
  <c r="BE403" i="51"/>
  <c r="BC403" i="51"/>
  <c r="BA403" i="51"/>
  <c r="BY402" i="51"/>
  <c r="BW402" i="51"/>
  <c r="BP402" i="51"/>
  <c r="BQ402" i="51"/>
  <c r="BO402" i="51"/>
  <c r="BM402" i="51"/>
  <c r="BD402" i="51"/>
  <c r="BE402" i="51"/>
  <c r="BC402" i="51"/>
  <c r="BA402" i="51"/>
  <c r="BY401" i="51"/>
  <c r="BW401" i="51"/>
  <c r="BP401" i="51"/>
  <c r="BQ401" i="51"/>
  <c r="BO401" i="51"/>
  <c r="BM401" i="51"/>
  <c r="BD401" i="51"/>
  <c r="BE401" i="51"/>
  <c r="BC401" i="51"/>
  <c r="BA401" i="51"/>
  <c r="BY400" i="51"/>
  <c r="BW400" i="51"/>
  <c r="BP400" i="51"/>
  <c r="BQ400" i="51"/>
  <c r="BO400" i="51"/>
  <c r="BM400" i="51"/>
  <c r="BD400" i="51"/>
  <c r="BE400" i="51"/>
  <c r="BC400" i="51"/>
  <c r="BA400" i="51"/>
  <c r="BY399" i="51"/>
  <c r="BW399" i="51"/>
  <c r="BP399" i="51"/>
  <c r="BQ399" i="51"/>
  <c r="BO399" i="51"/>
  <c r="BM399" i="51"/>
  <c r="BD399" i="51"/>
  <c r="BE399" i="51"/>
  <c r="BC399" i="51"/>
  <c r="BA399" i="51"/>
  <c r="BY398" i="51"/>
  <c r="BW398" i="51"/>
  <c r="BP398" i="51"/>
  <c r="BQ398" i="51"/>
  <c r="BO398" i="51"/>
  <c r="BM398" i="51"/>
  <c r="BD398" i="51"/>
  <c r="BE398" i="51"/>
  <c r="BC398" i="51"/>
  <c r="BA398" i="51"/>
  <c r="BY397" i="51"/>
  <c r="BW397" i="51"/>
  <c r="BP397" i="51"/>
  <c r="BQ397" i="51"/>
  <c r="BO397" i="51"/>
  <c r="BM397" i="51"/>
  <c r="AZ397" i="51"/>
  <c r="BD397" i="51"/>
  <c r="BE397" i="51"/>
  <c r="BC397" i="51"/>
  <c r="BA397" i="51"/>
  <c r="BY396" i="51"/>
  <c r="BW396" i="51"/>
  <c r="BP396" i="51"/>
  <c r="BQ396" i="51"/>
  <c r="BO396" i="51"/>
  <c r="BM396" i="51"/>
  <c r="BD396" i="51"/>
  <c r="BE396" i="51"/>
  <c r="BC396" i="51"/>
  <c r="BA396" i="51"/>
  <c r="BY395" i="51"/>
  <c r="BW395" i="51"/>
  <c r="BP395" i="51"/>
  <c r="BQ395" i="51"/>
  <c r="BO395" i="51"/>
  <c r="BM395" i="51"/>
  <c r="BD395" i="51"/>
  <c r="BE395" i="51"/>
  <c r="BC395" i="51"/>
  <c r="BA395" i="51"/>
  <c r="BY394" i="51"/>
  <c r="BW394" i="51"/>
  <c r="BP394" i="51"/>
  <c r="BQ394" i="51"/>
  <c r="BO394" i="51"/>
  <c r="BM394" i="51"/>
  <c r="BD394" i="51"/>
  <c r="BE394" i="51"/>
  <c r="BC394" i="51"/>
  <c r="BA394" i="51"/>
  <c r="N106" i="51"/>
  <c r="BX152" i="51"/>
  <c r="BW389" i="51"/>
  <c r="AZ225" i="51"/>
  <c r="BM389" i="51"/>
  <c r="BD389" i="51"/>
  <c r="BN152" i="51"/>
  <c r="BB152" i="51"/>
  <c r="F106" i="51"/>
  <c r="BD152" i="51"/>
  <c r="BE389" i="51"/>
  <c r="BC389" i="51"/>
  <c r="BA389" i="51"/>
  <c r="BW388" i="51"/>
  <c r="BM388" i="51"/>
  <c r="BD388" i="51"/>
  <c r="BE388" i="51"/>
  <c r="BC388" i="51"/>
  <c r="BA388" i="51"/>
  <c r="BW387" i="51"/>
  <c r="BM387" i="51"/>
  <c r="BD387" i="51"/>
  <c r="BE387" i="51"/>
  <c r="BC387" i="51"/>
  <c r="BA387" i="51"/>
  <c r="BW386" i="51"/>
  <c r="BM386" i="51"/>
  <c r="BD386" i="51"/>
  <c r="BE386" i="51"/>
  <c r="BC386" i="51"/>
  <c r="BA386" i="51"/>
  <c r="BW385" i="51"/>
  <c r="BM385" i="51"/>
  <c r="BD385" i="51"/>
  <c r="BE385" i="51"/>
  <c r="BC385" i="51"/>
  <c r="BA385" i="51"/>
  <c r="BW384" i="51"/>
  <c r="BM384" i="51"/>
  <c r="BD384" i="51"/>
  <c r="BE384" i="51"/>
  <c r="BC384" i="51"/>
  <c r="BA384" i="51"/>
  <c r="BW383" i="51"/>
  <c r="BM383" i="51"/>
  <c r="BD383" i="51"/>
  <c r="BE383" i="51"/>
  <c r="BC383" i="51"/>
  <c r="BA383" i="51"/>
  <c r="BW382" i="51"/>
  <c r="BM382" i="51"/>
  <c r="BD382" i="51"/>
  <c r="BE382" i="51"/>
  <c r="BC382" i="51"/>
  <c r="BA382" i="51"/>
  <c r="BW381" i="51"/>
  <c r="BM381" i="51"/>
  <c r="AZ381" i="51"/>
  <c r="BD381" i="51"/>
  <c r="BE381" i="51"/>
  <c r="BC381" i="51"/>
  <c r="BA381" i="51"/>
  <c r="BW380" i="51"/>
  <c r="BM380" i="51"/>
  <c r="BD380" i="51"/>
  <c r="BE380" i="51"/>
  <c r="BC380" i="51"/>
  <c r="BA380" i="51"/>
  <c r="BW379" i="51"/>
  <c r="BM379" i="51"/>
  <c r="BD379" i="51"/>
  <c r="BE379" i="51"/>
  <c r="BC379" i="51"/>
  <c r="BA379" i="51"/>
  <c r="BW378" i="51"/>
  <c r="BM378" i="51"/>
  <c r="BD378" i="51"/>
  <c r="BE378" i="51"/>
  <c r="BC378" i="51"/>
  <c r="BA378" i="51"/>
  <c r="BW377" i="51"/>
  <c r="BM377" i="51"/>
  <c r="AZ377" i="51"/>
  <c r="BD377" i="51"/>
  <c r="BE377" i="51"/>
  <c r="BC377" i="51"/>
  <c r="BA377" i="51"/>
  <c r="BW376" i="51"/>
  <c r="BM376" i="51"/>
  <c r="BD376" i="51"/>
  <c r="BE376" i="51"/>
  <c r="BC376" i="51"/>
  <c r="BA376" i="51"/>
  <c r="BW375" i="51"/>
  <c r="BM375" i="51"/>
  <c r="BD375" i="51"/>
  <c r="BE375" i="51"/>
  <c r="BC375" i="51"/>
  <c r="BA375" i="51"/>
  <c r="BW374" i="51"/>
  <c r="BM374" i="51"/>
  <c r="AZ374" i="51"/>
  <c r="BD374" i="51"/>
  <c r="BE374" i="51"/>
  <c r="BC374" i="51"/>
  <c r="BA374" i="51"/>
  <c r="BW373" i="51"/>
  <c r="BM373" i="51"/>
  <c r="AZ373" i="51"/>
  <c r="BD373" i="51"/>
  <c r="BE373" i="51"/>
  <c r="BC373" i="51"/>
  <c r="BA373" i="51"/>
  <c r="BW372" i="51"/>
  <c r="BM372" i="51"/>
  <c r="AZ372" i="51"/>
  <c r="BD372" i="51"/>
  <c r="BE372" i="51"/>
  <c r="BC372" i="51"/>
  <c r="BA372" i="51"/>
  <c r="BW371" i="51"/>
  <c r="BM371" i="51"/>
  <c r="BD371" i="51"/>
  <c r="BE371" i="51"/>
  <c r="BC371" i="51"/>
  <c r="BA371" i="51"/>
  <c r="BW370" i="51"/>
  <c r="BM370" i="51"/>
  <c r="BD370" i="51"/>
  <c r="BE370" i="51"/>
  <c r="BC370" i="51"/>
  <c r="BA370" i="51"/>
  <c r="BW369" i="51"/>
  <c r="BM369" i="51"/>
  <c r="BD369" i="51"/>
  <c r="BE369" i="51"/>
  <c r="BC369" i="51"/>
  <c r="BA369" i="51"/>
  <c r="BX225" i="51"/>
  <c r="BV225" i="51"/>
  <c r="BN225" i="51"/>
  <c r="BL225" i="51"/>
  <c r="BB225" i="51"/>
  <c r="CA151" i="51"/>
  <c r="BY224" i="51"/>
  <c r="BX224" i="51"/>
  <c r="BW151" i="51"/>
  <c r="BW224" i="51"/>
  <c r="BV224" i="51"/>
  <c r="BQ151" i="51"/>
  <c r="BO224" i="51"/>
  <c r="BN224" i="51"/>
  <c r="BM151" i="51"/>
  <c r="BM224" i="51"/>
  <c r="BL224" i="51"/>
  <c r="BG151" i="51"/>
  <c r="BC224" i="51"/>
  <c r="BB224" i="51"/>
  <c r="BA151" i="51"/>
  <c r="BA224" i="51"/>
  <c r="AZ224" i="51"/>
  <c r="CA150" i="51"/>
  <c r="BY223" i="51"/>
  <c r="BX223" i="51"/>
  <c r="BW150" i="51"/>
  <c r="BW223" i="51"/>
  <c r="BV223" i="51"/>
  <c r="BQ150" i="51"/>
  <c r="BO223" i="51"/>
  <c r="BN223" i="51"/>
  <c r="BM150" i="51"/>
  <c r="BM223" i="51"/>
  <c r="BL223" i="51"/>
  <c r="BG150" i="51"/>
  <c r="BC223" i="51"/>
  <c r="BB223" i="51"/>
  <c r="BA150" i="51"/>
  <c r="BA223" i="51"/>
  <c r="AZ223" i="51"/>
  <c r="CA149" i="51"/>
  <c r="BY222" i="51"/>
  <c r="BX222" i="51"/>
  <c r="BW149" i="51"/>
  <c r="BW222" i="51"/>
  <c r="BV222" i="51"/>
  <c r="BQ149" i="51"/>
  <c r="BO222" i="51"/>
  <c r="BN222" i="51"/>
  <c r="BM149" i="51"/>
  <c r="BM222" i="51"/>
  <c r="BL222" i="51"/>
  <c r="BG149" i="51"/>
  <c r="BC222" i="51"/>
  <c r="BB222" i="51"/>
  <c r="BA149" i="51"/>
  <c r="BA222" i="51"/>
  <c r="AZ222" i="51"/>
  <c r="CA148" i="51"/>
  <c r="BY221" i="51"/>
  <c r="BX221" i="51"/>
  <c r="BW148" i="51"/>
  <c r="BW221" i="51"/>
  <c r="BV221" i="51"/>
  <c r="BQ148" i="51"/>
  <c r="BO221" i="51"/>
  <c r="BN221" i="51"/>
  <c r="BM148" i="51"/>
  <c r="BM221" i="51"/>
  <c r="BL221" i="51"/>
  <c r="BG148" i="51"/>
  <c r="BC221" i="51"/>
  <c r="BB221" i="51"/>
  <c r="BA148" i="51"/>
  <c r="BA221" i="51"/>
  <c r="AZ221" i="51"/>
  <c r="CA147" i="51"/>
  <c r="BY220" i="51"/>
  <c r="BX220" i="51"/>
  <c r="BW147" i="51"/>
  <c r="BW220" i="51"/>
  <c r="BV220" i="51"/>
  <c r="BQ147" i="51"/>
  <c r="BO220" i="51"/>
  <c r="BN220" i="51"/>
  <c r="BM147" i="51"/>
  <c r="BM220" i="51"/>
  <c r="BL220" i="51"/>
  <c r="BG147" i="51"/>
  <c r="BC220" i="51"/>
  <c r="BB220" i="51"/>
  <c r="BA147" i="51"/>
  <c r="BA220" i="51"/>
  <c r="AZ220" i="51"/>
  <c r="CA146" i="51"/>
  <c r="BY219" i="51"/>
  <c r="BX219" i="51"/>
  <c r="BW146" i="51"/>
  <c r="BW219" i="51"/>
  <c r="BV219" i="51"/>
  <c r="BQ146" i="51"/>
  <c r="BO219" i="51"/>
  <c r="BN219" i="51"/>
  <c r="BM146" i="51"/>
  <c r="BM219" i="51"/>
  <c r="BL219" i="51"/>
  <c r="BG146" i="51"/>
  <c r="BC219" i="51"/>
  <c r="BB219" i="51"/>
  <c r="BA146" i="51"/>
  <c r="BA219" i="51"/>
  <c r="AZ219" i="51"/>
  <c r="CA145" i="51"/>
  <c r="BY218" i="51"/>
  <c r="BX218" i="51"/>
  <c r="BW145" i="51"/>
  <c r="BW218" i="51"/>
  <c r="BV218" i="51"/>
  <c r="BQ145" i="51"/>
  <c r="BO218" i="51"/>
  <c r="BN218" i="51"/>
  <c r="BM145" i="51"/>
  <c r="BM218" i="51"/>
  <c r="BL218" i="51"/>
  <c r="BG145" i="51"/>
  <c r="BC218" i="51"/>
  <c r="BB218" i="51"/>
  <c r="BA145" i="51"/>
  <c r="BA218" i="51"/>
  <c r="AZ218" i="51"/>
  <c r="CA144" i="51"/>
  <c r="BY217" i="51"/>
  <c r="BX217" i="51"/>
  <c r="BW144" i="51"/>
  <c r="BW217" i="51"/>
  <c r="BV217" i="51"/>
  <c r="BQ144" i="51"/>
  <c r="BO217" i="51"/>
  <c r="BN217" i="51"/>
  <c r="BM144" i="51"/>
  <c r="BM217" i="51"/>
  <c r="BL217" i="51"/>
  <c r="BG144" i="51"/>
  <c r="BC217" i="51"/>
  <c r="BB217" i="51"/>
  <c r="BA144" i="51"/>
  <c r="BA217" i="51"/>
  <c r="AZ217" i="51"/>
  <c r="CA143" i="51"/>
  <c r="BY216" i="51"/>
  <c r="BX216" i="51"/>
  <c r="BW143" i="51"/>
  <c r="BW216" i="51"/>
  <c r="BV216" i="51"/>
  <c r="BQ143" i="51"/>
  <c r="BO216" i="51"/>
  <c r="BN216" i="51"/>
  <c r="BM143" i="51"/>
  <c r="BM216" i="51"/>
  <c r="BL216" i="51"/>
  <c r="BG143" i="51"/>
  <c r="BC216" i="51"/>
  <c r="BB216" i="51"/>
  <c r="BA143" i="51"/>
  <c r="BA216" i="51"/>
  <c r="AZ216" i="51"/>
  <c r="CA142" i="51"/>
  <c r="BY215" i="51"/>
  <c r="BX215" i="51"/>
  <c r="BW142" i="51"/>
  <c r="BW215" i="51"/>
  <c r="BV215" i="51"/>
  <c r="BQ142" i="51"/>
  <c r="BO215" i="51"/>
  <c r="BN215" i="51"/>
  <c r="BM142" i="51"/>
  <c r="BM215" i="51"/>
  <c r="BL215" i="51"/>
  <c r="BG142" i="51"/>
  <c r="BC215" i="51"/>
  <c r="BB215" i="51"/>
  <c r="BA142" i="51"/>
  <c r="BA215" i="51"/>
  <c r="AZ215" i="51"/>
  <c r="CA141" i="51"/>
  <c r="BY214" i="51"/>
  <c r="BX214" i="51"/>
  <c r="BW141" i="51"/>
  <c r="BW214" i="51"/>
  <c r="BV214" i="51"/>
  <c r="BQ141" i="51"/>
  <c r="BO214" i="51"/>
  <c r="BN214" i="51"/>
  <c r="BM141" i="51"/>
  <c r="BM214" i="51"/>
  <c r="BL214" i="51"/>
  <c r="BG141" i="51"/>
  <c r="BC214" i="51"/>
  <c r="BB214" i="51"/>
  <c r="BA141" i="51"/>
  <c r="BA214" i="51"/>
  <c r="AZ214" i="51"/>
  <c r="CA140" i="51"/>
  <c r="BY213" i="51"/>
  <c r="BX213" i="51"/>
  <c r="BW140" i="51"/>
  <c r="BW213" i="51"/>
  <c r="BV213" i="51"/>
  <c r="BQ140" i="51"/>
  <c r="BO213" i="51"/>
  <c r="BN213" i="51"/>
  <c r="BM140" i="51"/>
  <c r="BM213" i="51"/>
  <c r="BL213" i="51"/>
  <c r="BG140" i="51"/>
  <c r="BC213" i="51"/>
  <c r="BB213" i="51"/>
  <c r="BA140" i="51"/>
  <c r="BA213" i="51"/>
  <c r="AZ213" i="51"/>
  <c r="CA139" i="51"/>
  <c r="BY212" i="51"/>
  <c r="BX212" i="51"/>
  <c r="BW139" i="51"/>
  <c r="BW212" i="51"/>
  <c r="BV212" i="51"/>
  <c r="BQ139" i="51"/>
  <c r="BO212" i="51"/>
  <c r="BN212" i="51"/>
  <c r="BM139" i="51"/>
  <c r="BM212" i="51"/>
  <c r="BL212" i="51"/>
  <c r="BG139" i="51"/>
  <c r="BC212" i="51"/>
  <c r="BB212" i="51"/>
  <c r="BA139" i="51"/>
  <c r="BA212" i="51"/>
  <c r="AZ212" i="51"/>
  <c r="CA138" i="51"/>
  <c r="BY211" i="51"/>
  <c r="BX211" i="51"/>
  <c r="BW138" i="51"/>
  <c r="BW211" i="51"/>
  <c r="BV211" i="51"/>
  <c r="BQ138" i="51"/>
  <c r="BO211" i="51"/>
  <c r="BN211" i="51"/>
  <c r="BM138" i="51"/>
  <c r="BM211" i="51"/>
  <c r="BL211" i="51"/>
  <c r="BG138" i="51"/>
  <c r="BC211" i="51"/>
  <c r="BB211" i="51"/>
  <c r="BA138" i="51"/>
  <c r="BA211" i="51"/>
  <c r="AZ211" i="51"/>
  <c r="CA137" i="51"/>
  <c r="BY210" i="51"/>
  <c r="BX210" i="51"/>
  <c r="BW137" i="51"/>
  <c r="BW210" i="51"/>
  <c r="BV210" i="51"/>
  <c r="BQ137" i="51"/>
  <c r="BO210" i="51"/>
  <c r="BN210" i="51"/>
  <c r="BM137" i="51"/>
  <c r="BM210" i="51"/>
  <c r="BL210" i="51"/>
  <c r="BG137" i="51"/>
  <c r="BC210" i="51"/>
  <c r="BB210" i="51"/>
  <c r="BA137" i="51"/>
  <c r="BA210" i="51"/>
  <c r="AZ210" i="51"/>
  <c r="CA136" i="51"/>
  <c r="BY209" i="51"/>
  <c r="BX209" i="51"/>
  <c r="BW136" i="51"/>
  <c r="BW209" i="51"/>
  <c r="BV209" i="51"/>
  <c r="BQ136" i="51"/>
  <c r="BO209" i="51"/>
  <c r="BN209" i="51"/>
  <c r="BM136" i="51"/>
  <c r="BM209" i="51"/>
  <c r="BL209" i="51"/>
  <c r="BG136" i="51"/>
  <c r="BC209" i="51"/>
  <c r="BB209" i="51"/>
  <c r="BA136" i="51"/>
  <c r="BA209" i="51"/>
  <c r="AZ209" i="51"/>
  <c r="CA135" i="51"/>
  <c r="BY208" i="51"/>
  <c r="BX208" i="51"/>
  <c r="BW135" i="51"/>
  <c r="BW208" i="51"/>
  <c r="BV208" i="51"/>
  <c r="BQ135" i="51"/>
  <c r="BO208" i="51"/>
  <c r="BN208" i="51"/>
  <c r="BM135" i="51"/>
  <c r="BM208" i="51"/>
  <c r="BL208" i="51"/>
  <c r="BG135" i="51"/>
  <c r="BC208" i="51"/>
  <c r="BB208" i="51"/>
  <c r="BA135" i="51"/>
  <c r="BA208" i="51"/>
  <c r="AZ208" i="51"/>
  <c r="CA134" i="51"/>
  <c r="BY207" i="51"/>
  <c r="BX207" i="51"/>
  <c r="BW134" i="51"/>
  <c r="BW207" i="51"/>
  <c r="BV207" i="51"/>
  <c r="BQ134" i="51"/>
  <c r="BO207" i="51"/>
  <c r="BN207" i="51"/>
  <c r="BM134" i="51"/>
  <c r="BM207" i="51"/>
  <c r="BL207" i="51"/>
  <c r="BG134" i="51"/>
  <c r="BC207" i="51"/>
  <c r="BB207" i="51"/>
  <c r="BA134" i="51"/>
  <c r="BA207" i="51"/>
  <c r="AZ207" i="51"/>
  <c r="CA133" i="51"/>
  <c r="BY206" i="51"/>
  <c r="BX206" i="51"/>
  <c r="BW133" i="51"/>
  <c r="BW206" i="51"/>
  <c r="BV206" i="51"/>
  <c r="BQ133" i="51"/>
  <c r="BO206" i="51"/>
  <c r="BN206" i="51"/>
  <c r="BM133" i="51"/>
  <c r="BM206" i="51"/>
  <c r="BL206" i="51"/>
  <c r="BG133" i="51"/>
  <c r="BC206" i="51"/>
  <c r="BB206" i="51"/>
  <c r="BA133" i="51"/>
  <c r="BA206" i="51"/>
  <c r="AZ206" i="51"/>
  <c r="CA132" i="51"/>
  <c r="BY205" i="51"/>
  <c r="BX205" i="51"/>
  <c r="BW132" i="51"/>
  <c r="BW205" i="51"/>
  <c r="BV205" i="51"/>
  <c r="BQ132" i="51"/>
  <c r="BO205" i="51"/>
  <c r="BN205" i="51"/>
  <c r="BM132" i="51"/>
  <c r="BM205" i="51"/>
  <c r="BL205" i="51"/>
  <c r="BG132" i="51"/>
  <c r="BC205" i="51"/>
  <c r="BB205" i="51"/>
  <c r="BA132" i="51"/>
  <c r="BA205" i="51"/>
  <c r="AZ205" i="51"/>
  <c r="CA131" i="51"/>
  <c r="BY204" i="51"/>
  <c r="BX204" i="51"/>
  <c r="BW131" i="51"/>
  <c r="BW204" i="51"/>
  <c r="BV204" i="51"/>
  <c r="BQ131" i="51"/>
  <c r="BO204" i="51"/>
  <c r="BN204" i="51"/>
  <c r="BM131" i="51"/>
  <c r="BM204" i="51"/>
  <c r="BL204" i="51"/>
  <c r="BG131" i="51"/>
  <c r="BC204" i="51"/>
  <c r="BB204" i="51"/>
  <c r="BA131" i="51"/>
  <c r="BA204" i="51"/>
  <c r="AZ204" i="51"/>
  <c r="BV187" i="51"/>
  <c r="BL187" i="51"/>
  <c r="AZ187" i="51"/>
  <c r="BB187" i="51"/>
  <c r="BD187" i="51"/>
  <c r="BV186" i="51"/>
  <c r="BW186" i="51"/>
  <c r="BL186" i="51"/>
  <c r="BM186" i="51"/>
  <c r="BE186" i="51"/>
  <c r="BE151" i="51"/>
  <c r="BC186" i="51"/>
  <c r="BB186" i="51"/>
  <c r="AZ186" i="51"/>
  <c r="BA186" i="51"/>
  <c r="BV185" i="51"/>
  <c r="BW185" i="51"/>
  <c r="BL185" i="51"/>
  <c r="BM185" i="51"/>
  <c r="BE150" i="51"/>
  <c r="BC185" i="51"/>
  <c r="BB185" i="51"/>
  <c r="AZ185" i="51"/>
  <c r="BA185" i="51"/>
  <c r="BV184" i="51"/>
  <c r="BW184" i="51"/>
  <c r="BL184" i="51"/>
  <c r="BM184" i="51"/>
  <c r="BE184" i="51"/>
  <c r="BE149" i="51"/>
  <c r="BC184" i="51"/>
  <c r="BB184" i="51"/>
  <c r="AZ184" i="51"/>
  <c r="BA184" i="51"/>
  <c r="BV183" i="51"/>
  <c r="BW183" i="51"/>
  <c r="BL183" i="51"/>
  <c r="BM183" i="51"/>
  <c r="BE183" i="51"/>
  <c r="BE148" i="51"/>
  <c r="BC183" i="51"/>
  <c r="BB183" i="51"/>
  <c r="AZ183" i="51"/>
  <c r="BA183" i="51"/>
  <c r="BV182" i="51"/>
  <c r="BW182" i="51"/>
  <c r="BL182" i="51"/>
  <c r="BM182" i="51"/>
  <c r="BE182" i="51"/>
  <c r="BE147" i="51"/>
  <c r="BC182" i="51"/>
  <c r="BB182" i="51"/>
  <c r="AZ182" i="51"/>
  <c r="BA182" i="51"/>
  <c r="BV181" i="51"/>
  <c r="BW181" i="51"/>
  <c r="BL181" i="51"/>
  <c r="BM181" i="51"/>
  <c r="BE181" i="51"/>
  <c r="BE146" i="51"/>
  <c r="BC181" i="51"/>
  <c r="BB181" i="51"/>
  <c r="AZ181" i="51"/>
  <c r="BA181" i="51"/>
  <c r="BV180" i="51"/>
  <c r="BW180" i="51"/>
  <c r="BL180" i="51"/>
  <c r="BM180" i="51"/>
  <c r="BE180" i="51"/>
  <c r="BE145" i="51"/>
  <c r="BC180" i="51"/>
  <c r="BB180" i="51"/>
  <c r="AZ180" i="51"/>
  <c r="BA180" i="51"/>
  <c r="BV179" i="51"/>
  <c r="BW179" i="51"/>
  <c r="BL179" i="51"/>
  <c r="BM179" i="51"/>
  <c r="BE179" i="51"/>
  <c r="BE144" i="51"/>
  <c r="BC179" i="51"/>
  <c r="BB179" i="51"/>
  <c r="AZ179" i="51"/>
  <c r="BA179" i="51"/>
  <c r="BV178" i="51"/>
  <c r="BW178" i="51"/>
  <c r="BL178" i="51"/>
  <c r="BM178" i="51"/>
  <c r="BE178" i="51"/>
  <c r="BE143" i="51"/>
  <c r="BC178" i="51"/>
  <c r="BB178" i="51"/>
  <c r="AZ178" i="51"/>
  <c r="BA178" i="51"/>
  <c r="BV177" i="51"/>
  <c r="BW177" i="51"/>
  <c r="BL177" i="51"/>
  <c r="BM177" i="51"/>
  <c r="BE177" i="51"/>
  <c r="BE142" i="51"/>
  <c r="BC177" i="51"/>
  <c r="BB177" i="51"/>
  <c r="AZ177" i="51"/>
  <c r="BA177" i="51"/>
  <c r="BV176" i="51"/>
  <c r="BW176" i="51"/>
  <c r="BL176" i="51"/>
  <c r="BM176" i="51"/>
  <c r="BE176" i="51"/>
  <c r="BE141" i="51"/>
  <c r="BC176" i="51"/>
  <c r="BB176" i="51"/>
  <c r="AZ176" i="51"/>
  <c r="BA176" i="51"/>
  <c r="BV175" i="51"/>
  <c r="BW175" i="51"/>
  <c r="BL175" i="51"/>
  <c r="BM175" i="51"/>
  <c r="BE175" i="51"/>
  <c r="BE140" i="51"/>
  <c r="BC175" i="51"/>
  <c r="BB175" i="51"/>
  <c r="AZ175" i="51"/>
  <c r="BA175" i="51"/>
  <c r="BV174" i="51"/>
  <c r="BW174" i="51"/>
  <c r="BL174" i="51"/>
  <c r="BM174" i="51"/>
  <c r="BE174" i="51"/>
  <c r="BE139" i="51"/>
  <c r="BC174" i="51"/>
  <c r="BB174" i="51"/>
  <c r="AZ174" i="51"/>
  <c r="BA174" i="51"/>
  <c r="BV173" i="51"/>
  <c r="BW173" i="51"/>
  <c r="BL173" i="51"/>
  <c r="BM173" i="51"/>
  <c r="BE173" i="51"/>
  <c r="BE138" i="51"/>
  <c r="BC173" i="51"/>
  <c r="BB173" i="51"/>
  <c r="AZ173" i="51"/>
  <c r="BA173" i="51"/>
  <c r="BV172" i="51"/>
  <c r="BW172" i="51"/>
  <c r="BL172" i="51"/>
  <c r="BM172" i="51"/>
  <c r="BE172" i="51"/>
  <c r="BE137" i="51"/>
  <c r="BC172" i="51"/>
  <c r="BB172" i="51"/>
  <c r="AZ172" i="51"/>
  <c r="BA172" i="51"/>
  <c r="BV171" i="51"/>
  <c r="BW171" i="51"/>
  <c r="BL171" i="51"/>
  <c r="BM171" i="51"/>
  <c r="BE171" i="51"/>
  <c r="BE136" i="51"/>
  <c r="BC171" i="51"/>
  <c r="BB171" i="51"/>
  <c r="AZ171" i="51"/>
  <c r="BA171" i="51"/>
  <c r="BV170" i="51"/>
  <c r="BW170" i="51"/>
  <c r="BL170" i="51"/>
  <c r="BM170" i="51"/>
  <c r="BE170" i="51"/>
  <c r="BE135" i="51"/>
  <c r="BC170" i="51"/>
  <c r="BB170" i="51"/>
  <c r="AZ170" i="51"/>
  <c r="BA170" i="51"/>
  <c r="BV169" i="51"/>
  <c r="BW169" i="51"/>
  <c r="BL169" i="51"/>
  <c r="BM169" i="51"/>
  <c r="BE169" i="51"/>
  <c r="BE134" i="51"/>
  <c r="BC169" i="51"/>
  <c r="BB169" i="51"/>
  <c r="AZ169" i="51"/>
  <c r="BA169" i="51"/>
  <c r="BV168" i="51"/>
  <c r="BW168" i="51"/>
  <c r="BL168" i="51"/>
  <c r="BM168" i="51"/>
  <c r="BE168" i="51"/>
  <c r="BE133" i="51"/>
  <c r="BC168" i="51"/>
  <c r="BB168" i="51"/>
  <c r="AZ168" i="51"/>
  <c r="BA168" i="51"/>
  <c r="BW167" i="51"/>
  <c r="BL167" i="51"/>
  <c r="BM167" i="51"/>
  <c r="BE167" i="51"/>
  <c r="BE132" i="51"/>
  <c r="BC167" i="51"/>
  <c r="BB167" i="51"/>
  <c r="AZ167" i="51"/>
  <c r="BA167" i="51"/>
  <c r="BV166" i="51"/>
  <c r="BW166" i="51"/>
  <c r="BL166" i="51"/>
  <c r="BM166" i="51"/>
  <c r="BE166" i="51"/>
  <c r="BE131" i="51"/>
  <c r="BC166" i="51"/>
  <c r="BB166" i="51"/>
  <c r="BC131" i="51"/>
  <c r="BA166" i="51"/>
  <c r="AZ166" i="51"/>
  <c r="CB152" i="51"/>
  <c r="BR152" i="51"/>
  <c r="BH152" i="51"/>
  <c r="CB151" i="51"/>
  <c r="CC151" i="51"/>
  <c r="BY151" i="51"/>
  <c r="BR151" i="51"/>
  <c r="BS151" i="51"/>
  <c r="BO151" i="51"/>
  <c r="BH151" i="51"/>
  <c r="BI151" i="51"/>
  <c r="BC151" i="51"/>
  <c r="CB150" i="51"/>
  <c r="CC150" i="51"/>
  <c r="BY150" i="51"/>
  <c r="BR150" i="51"/>
  <c r="BS150" i="51"/>
  <c r="BO150" i="51"/>
  <c r="BH150" i="51"/>
  <c r="BI150" i="51"/>
  <c r="BC150" i="51"/>
  <c r="CB149" i="51"/>
  <c r="CC149" i="51"/>
  <c r="BY149" i="51"/>
  <c r="BR149" i="51"/>
  <c r="BS149" i="51"/>
  <c r="BO149" i="51"/>
  <c r="BH149" i="51"/>
  <c r="BI149" i="51"/>
  <c r="BC149" i="51"/>
  <c r="CB148" i="51"/>
  <c r="CC148" i="51"/>
  <c r="BY148" i="51"/>
  <c r="BR148" i="51"/>
  <c r="BS148" i="51"/>
  <c r="BO148" i="51"/>
  <c r="BH148" i="51"/>
  <c r="BI148" i="51"/>
  <c r="BC148" i="51"/>
  <c r="CB147" i="51"/>
  <c r="CC147" i="51"/>
  <c r="BY147" i="51"/>
  <c r="BR147" i="51"/>
  <c r="BS147" i="51"/>
  <c r="BO147" i="51"/>
  <c r="BH147" i="51"/>
  <c r="BI147" i="51"/>
  <c r="BC147" i="51"/>
  <c r="CB146" i="51"/>
  <c r="CC146" i="51"/>
  <c r="BY146" i="51"/>
  <c r="BR146" i="51"/>
  <c r="BS146" i="51"/>
  <c r="BO146" i="51"/>
  <c r="BH146" i="51"/>
  <c r="BI146" i="51"/>
  <c r="BC146" i="51"/>
  <c r="CB145" i="51"/>
  <c r="CC145" i="51"/>
  <c r="BY145" i="51"/>
  <c r="BR145" i="51"/>
  <c r="BS145" i="51"/>
  <c r="BO145" i="51"/>
  <c r="BH145" i="51"/>
  <c r="BI145" i="51"/>
  <c r="BC145" i="51"/>
  <c r="CB144" i="51"/>
  <c r="CC144" i="51"/>
  <c r="BY144" i="51"/>
  <c r="BR144" i="51"/>
  <c r="BS144" i="51"/>
  <c r="BO144" i="51"/>
  <c r="BH144" i="51"/>
  <c r="BI144" i="51"/>
  <c r="BC144" i="51"/>
  <c r="CB143" i="51"/>
  <c r="CC143" i="51"/>
  <c r="BY143" i="51"/>
  <c r="BR143" i="51"/>
  <c r="BS143" i="51"/>
  <c r="BO143" i="51"/>
  <c r="BH143" i="51"/>
  <c r="BI143" i="51"/>
  <c r="BC143" i="51"/>
  <c r="CB142" i="51"/>
  <c r="CC142" i="51"/>
  <c r="BY142" i="51"/>
  <c r="BR142" i="51"/>
  <c r="BS142" i="51"/>
  <c r="BO142" i="51"/>
  <c r="BH142" i="51"/>
  <c r="BI142" i="51"/>
  <c r="BC142" i="51"/>
  <c r="CB141" i="51"/>
  <c r="CC141" i="51"/>
  <c r="BY141" i="51"/>
  <c r="BR141" i="51"/>
  <c r="BS141" i="51"/>
  <c r="BO141" i="51"/>
  <c r="BH141" i="51"/>
  <c r="BI141" i="51"/>
  <c r="BC141" i="51"/>
  <c r="CB140" i="51"/>
  <c r="CC140" i="51"/>
  <c r="BY140" i="51"/>
  <c r="BR140" i="51"/>
  <c r="BS140" i="51"/>
  <c r="BO140" i="51"/>
  <c r="BH140" i="51"/>
  <c r="BI140" i="51"/>
  <c r="BC140" i="51"/>
  <c r="CB139" i="51"/>
  <c r="CC139" i="51"/>
  <c r="BY139" i="51"/>
  <c r="BR139" i="51"/>
  <c r="BS139" i="51"/>
  <c r="BO139" i="51"/>
  <c r="BH139" i="51"/>
  <c r="BI139" i="51"/>
  <c r="BC139" i="51"/>
  <c r="CB138" i="51"/>
  <c r="CC138" i="51"/>
  <c r="BY138" i="51"/>
  <c r="BR138" i="51"/>
  <c r="BS138" i="51"/>
  <c r="BO138" i="51"/>
  <c r="BH138" i="51"/>
  <c r="BI138" i="51"/>
  <c r="BC138" i="51"/>
  <c r="CB137" i="51"/>
  <c r="CC137" i="51"/>
  <c r="BY137" i="51"/>
  <c r="BR137" i="51"/>
  <c r="BS137" i="51"/>
  <c r="BO137" i="51"/>
  <c r="BH137" i="51"/>
  <c r="BI137" i="51"/>
  <c r="BC137" i="51"/>
  <c r="CB136" i="51"/>
  <c r="CC136" i="51"/>
  <c r="BY136" i="51"/>
  <c r="BR136" i="51"/>
  <c r="BS136" i="51"/>
  <c r="BO136" i="51"/>
  <c r="BH136" i="51"/>
  <c r="BI136" i="51"/>
  <c r="BC136" i="51"/>
  <c r="CB135" i="51"/>
  <c r="CC135" i="51"/>
  <c r="BY135" i="51"/>
  <c r="BR135" i="51"/>
  <c r="BS135" i="51"/>
  <c r="BO135" i="51"/>
  <c r="BH135" i="51"/>
  <c r="BI135" i="51"/>
  <c r="BC135" i="51"/>
  <c r="CB134" i="51"/>
  <c r="CC134" i="51"/>
  <c r="BY134" i="51"/>
  <c r="BR134" i="51"/>
  <c r="BS134" i="51"/>
  <c r="BO134" i="51"/>
  <c r="BH134" i="51"/>
  <c r="BI134" i="51"/>
  <c r="BC134" i="51"/>
  <c r="CB133" i="51"/>
  <c r="CC133" i="51"/>
  <c r="BY133" i="51"/>
  <c r="BR133" i="51"/>
  <c r="BS133" i="51"/>
  <c r="BO133" i="51"/>
  <c r="BH133" i="51"/>
  <c r="BI133" i="51"/>
  <c r="BC133" i="51"/>
  <c r="CB132" i="51"/>
  <c r="CC132" i="51"/>
  <c r="BY132" i="51"/>
  <c r="BR132" i="51"/>
  <c r="BS132" i="51"/>
  <c r="BO132" i="51"/>
  <c r="BH132" i="51"/>
  <c r="BI132" i="51"/>
  <c r="BC132" i="51"/>
  <c r="CB131" i="51"/>
  <c r="CC131" i="51"/>
  <c r="BY131" i="51"/>
  <c r="BR131" i="51"/>
  <c r="BS131" i="51"/>
  <c r="BO131" i="51"/>
  <c r="BH131" i="51"/>
  <c r="BI131" i="51"/>
  <c r="AD117" i="51"/>
  <c r="AB117" i="51"/>
  <c r="Z115" i="51"/>
  <c r="Z106" i="51"/>
  <c r="Z117" i="51"/>
  <c r="X106" i="51"/>
  <c r="X117" i="51"/>
  <c r="V117" i="51"/>
  <c r="T117" i="51"/>
  <c r="R117" i="51"/>
  <c r="P117" i="51"/>
  <c r="N117" i="51"/>
  <c r="L115" i="51"/>
  <c r="L106" i="51"/>
  <c r="L117" i="51"/>
  <c r="J115" i="51"/>
  <c r="J106" i="51"/>
  <c r="J117" i="51"/>
  <c r="H117" i="51"/>
  <c r="F117" i="51"/>
  <c r="D117" i="51"/>
  <c r="AD116" i="51"/>
  <c r="AB116" i="51"/>
  <c r="Z107" i="51"/>
  <c r="Z116" i="51"/>
  <c r="X107" i="51"/>
  <c r="X116" i="51"/>
  <c r="V116" i="51"/>
  <c r="T116" i="51"/>
  <c r="R116" i="51"/>
  <c r="P116" i="51"/>
  <c r="N116" i="51"/>
  <c r="L107" i="51"/>
  <c r="L116" i="51"/>
  <c r="J107" i="51"/>
  <c r="J116" i="51"/>
  <c r="H116" i="51"/>
  <c r="F116" i="51"/>
  <c r="D116" i="51"/>
  <c r="N114" i="51"/>
  <c r="H112" i="51"/>
  <c r="H114" i="51"/>
  <c r="F112" i="51"/>
  <c r="F114" i="51"/>
  <c r="D112" i="51"/>
  <c r="D114" i="51"/>
  <c r="H113" i="51"/>
  <c r="F113" i="51"/>
  <c r="D113" i="51"/>
  <c r="AD111" i="51"/>
  <c r="AB111" i="51"/>
  <c r="Z109" i="51"/>
  <c r="Z111" i="51"/>
  <c r="X109" i="51"/>
  <c r="X111" i="51"/>
  <c r="V111" i="51"/>
  <c r="T111" i="51"/>
  <c r="R111" i="51"/>
  <c r="P111" i="51"/>
  <c r="N111" i="51"/>
  <c r="L109" i="51"/>
  <c r="L111" i="51"/>
  <c r="J109" i="51"/>
  <c r="J111" i="51"/>
  <c r="H111" i="51"/>
  <c r="F111" i="51"/>
  <c r="D111" i="51"/>
  <c r="AD110" i="51"/>
  <c r="AB110" i="51"/>
  <c r="Z110" i="51"/>
  <c r="X110" i="51"/>
  <c r="V110" i="51"/>
  <c r="T110" i="51"/>
  <c r="R110" i="51"/>
  <c r="P110" i="51"/>
  <c r="N110" i="51"/>
  <c r="L110" i="51"/>
  <c r="J110" i="51"/>
  <c r="H110" i="51"/>
  <c r="F110" i="51"/>
  <c r="D110" i="51"/>
  <c r="AD108" i="51"/>
  <c r="AB108" i="51"/>
  <c r="Z108" i="51"/>
  <c r="X108" i="51"/>
  <c r="V108" i="51"/>
  <c r="T108" i="51"/>
  <c r="R108" i="51"/>
  <c r="P108" i="51"/>
  <c r="N108" i="51"/>
  <c r="L108" i="51"/>
  <c r="J108" i="51"/>
  <c r="H108" i="51"/>
  <c r="F108" i="51"/>
  <c r="D108" i="51"/>
  <c r="P102" i="51"/>
  <c r="T102" i="51"/>
  <c r="X102" i="51"/>
  <c r="AB99" i="51"/>
  <c r="AB90" i="51"/>
  <c r="AB101" i="51"/>
  <c r="P99" i="51"/>
  <c r="T99" i="51"/>
  <c r="X99" i="51"/>
  <c r="P90" i="51"/>
  <c r="T90" i="51"/>
  <c r="X90" i="51"/>
  <c r="X101" i="51"/>
  <c r="T101" i="51"/>
  <c r="P101" i="51"/>
  <c r="N99" i="51"/>
  <c r="N90" i="51"/>
  <c r="N101" i="51"/>
  <c r="D99" i="51"/>
  <c r="H99" i="51"/>
  <c r="J99" i="51"/>
  <c r="D90" i="51"/>
  <c r="H90" i="51"/>
  <c r="J90" i="51"/>
  <c r="J101" i="51"/>
  <c r="H101" i="51"/>
  <c r="D101" i="51"/>
  <c r="AB91" i="51"/>
  <c r="AB100" i="51"/>
  <c r="P91" i="51"/>
  <c r="T91" i="51"/>
  <c r="X91" i="51"/>
  <c r="X100" i="51"/>
  <c r="T100" i="51"/>
  <c r="P100" i="51"/>
  <c r="N91" i="51"/>
  <c r="N100" i="51"/>
  <c r="D91" i="51"/>
  <c r="H91" i="51"/>
  <c r="J91" i="51"/>
  <c r="J100" i="51"/>
  <c r="H100" i="51"/>
  <c r="D100" i="51"/>
  <c r="N98" i="51"/>
  <c r="H96" i="51"/>
  <c r="H98" i="51"/>
  <c r="D96" i="51"/>
  <c r="D98" i="51"/>
  <c r="N97" i="51"/>
  <c r="H97" i="51"/>
  <c r="D97" i="51"/>
  <c r="AB93" i="51"/>
  <c r="AB95" i="51"/>
  <c r="P93" i="51"/>
  <c r="T93" i="51"/>
  <c r="X93" i="51"/>
  <c r="X95" i="51"/>
  <c r="T95" i="51"/>
  <c r="P95" i="51"/>
  <c r="N93" i="51"/>
  <c r="N95" i="51"/>
  <c r="D93" i="51"/>
  <c r="H93" i="51"/>
  <c r="J93" i="51"/>
  <c r="J95" i="51"/>
  <c r="H95" i="51"/>
  <c r="D95" i="51"/>
  <c r="AB94" i="51"/>
  <c r="X94" i="51"/>
  <c r="T94" i="51"/>
  <c r="P94" i="51"/>
  <c r="N94" i="51"/>
  <c r="J94" i="51"/>
  <c r="H94" i="51"/>
  <c r="D94" i="51"/>
  <c r="AB92" i="51"/>
  <c r="X92" i="51"/>
  <c r="T92" i="51"/>
  <c r="P92" i="51"/>
  <c r="N92" i="51"/>
  <c r="J92" i="51"/>
  <c r="H92" i="51"/>
  <c r="D92" i="51"/>
  <c r="J75" i="51"/>
  <c r="N32" i="51"/>
  <c r="M32" i="51"/>
  <c r="N33" i="51"/>
  <c r="L32" i="51"/>
  <c r="M33" i="51"/>
  <c r="K32" i="51"/>
  <c r="L33" i="51"/>
  <c r="J32" i="51"/>
  <c r="K33" i="51"/>
  <c r="AM67" i="52"/>
  <c r="AL67" i="52"/>
  <c r="AG67" i="52"/>
  <c r="AF67" i="52"/>
  <c r="AM65" i="52"/>
  <c r="AM66" i="52"/>
  <c r="AL65" i="52"/>
  <c r="AL66" i="52"/>
  <c r="AG65" i="52"/>
  <c r="AG66" i="52"/>
  <c r="AF65" i="52"/>
  <c r="AF66" i="52"/>
  <c r="AM64" i="52"/>
  <c r="AL64" i="52"/>
  <c r="AG64" i="52"/>
  <c r="AF64" i="52"/>
  <c r="AO53" i="52"/>
  <c r="AI53" i="52"/>
  <c r="AO52" i="52"/>
  <c r="AI52" i="52"/>
  <c r="AM46" i="52"/>
  <c r="AL46" i="52"/>
  <c r="AG46" i="52"/>
  <c r="AF46" i="52"/>
  <c r="AM44" i="52"/>
  <c r="AM45" i="52"/>
  <c r="AL44" i="52"/>
  <c r="AL45" i="52"/>
  <c r="AG44" i="52"/>
  <c r="AG45" i="52"/>
  <c r="AF44" i="52"/>
  <c r="AF45" i="52"/>
  <c r="AM43" i="52"/>
  <c r="AL43" i="52"/>
  <c r="AG43" i="52"/>
  <c r="AF43" i="52"/>
  <c r="AR38" i="52"/>
  <c r="AQ37" i="52"/>
  <c r="AR37" i="52"/>
  <c r="AR36" i="52"/>
  <c r="AN32" i="52"/>
  <c r="AH32" i="52"/>
  <c r="AN31" i="52"/>
  <c r="AH31" i="52"/>
  <c r="AM21" i="52"/>
  <c r="AL21" i="52"/>
  <c r="AG21" i="52"/>
  <c r="AF21" i="52"/>
  <c r="AM19" i="52"/>
  <c r="AM20" i="52"/>
  <c r="AL19" i="52"/>
  <c r="AL20" i="52"/>
  <c r="AG19" i="52"/>
  <c r="AG20" i="52"/>
  <c r="AF19" i="52"/>
  <c r="AF20" i="52"/>
  <c r="AM18" i="52"/>
  <c r="AL18" i="52"/>
  <c r="AG18" i="52"/>
  <c r="AF18" i="52"/>
  <c r="AN7" i="52"/>
  <c r="AH7" i="52"/>
  <c r="AN6" i="52"/>
  <c r="AH6" i="52"/>
  <c r="CA88" i="50"/>
  <c r="BX88" i="50"/>
  <c r="BU88" i="50"/>
  <c r="BR88" i="50"/>
  <c r="BO88" i="50"/>
  <c r="BL88" i="50"/>
  <c r="BG88" i="50"/>
  <c r="BD88" i="50"/>
  <c r="BA88" i="50"/>
  <c r="AX88" i="50"/>
  <c r="AU88" i="50"/>
  <c r="AR88" i="50"/>
  <c r="AM88" i="50"/>
  <c r="AJ88" i="50"/>
  <c r="AG88" i="50"/>
  <c r="AD88" i="50"/>
  <c r="AA88" i="50"/>
  <c r="X88" i="50"/>
  <c r="CB87" i="50"/>
  <c r="BY87" i="50"/>
  <c r="BV87" i="50"/>
  <c r="BS87" i="50"/>
  <c r="BP87" i="50"/>
  <c r="BM87" i="50"/>
  <c r="BH87" i="50"/>
  <c r="BE87" i="50"/>
  <c r="BB87" i="50"/>
  <c r="AY87" i="50"/>
  <c r="AV87" i="50"/>
  <c r="AS87" i="50"/>
  <c r="AN87" i="50"/>
  <c r="AK87" i="50"/>
  <c r="AH87" i="50"/>
  <c r="AE87" i="50"/>
  <c r="AB87" i="50"/>
  <c r="Y87" i="50"/>
  <c r="CB86" i="50"/>
  <c r="BY86" i="50"/>
  <c r="BV86" i="50"/>
  <c r="BS86" i="50"/>
  <c r="BP86" i="50"/>
  <c r="BM86" i="50"/>
  <c r="BH86" i="50"/>
  <c r="BE86" i="50"/>
  <c r="BB86" i="50"/>
  <c r="AY86" i="50"/>
  <c r="AV86" i="50"/>
  <c r="AS86" i="50"/>
  <c r="AN86" i="50"/>
  <c r="AK86" i="50"/>
  <c r="AH86" i="50"/>
  <c r="AE86" i="50"/>
  <c r="AB86" i="50"/>
  <c r="Y86" i="50"/>
  <c r="CB85" i="50"/>
  <c r="BY85" i="50"/>
  <c r="BV85" i="50"/>
  <c r="BS85" i="50"/>
  <c r="BP85" i="50"/>
  <c r="BM85" i="50"/>
  <c r="BH85" i="50"/>
  <c r="BE85" i="50"/>
  <c r="BB85" i="50"/>
  <c r="AY85" i="50"/>
  <c r="AV85" i="50"/>
  <c r="AS85" i="50"/>
  <c r="AN85" i="50"/>
  <c r="AK85" i="50"/>
  <c r="AH85" i="50"/>
  <c r="AE85" i="50"/>
  <c r="AB85" i="50"/>
  <c r="Y85" i="50"/>
  <c r="CB84" i="50"/>
  <c r="BY84" i="50"/>
  <c r="BV84" i="50"/>
  <c r="BS84" i="50"/>
  <c r="BP84" i="50"/>
  <c r="BM84" i="50"/>
  <c r="BH84" i="50"/>
  <c r="BE84" i="50"/>
  <c r="BB84" i="50"/>
  <c r="AY84" i="50"/>
  <c r="AV84" i="50"/>
  <c r="AS84" i="50"/>
  <c r="AN84" i="50"/>
  <c r="AK84" i="50"/>
  <c r="AH84" i="50"/>
  <c r="AE84" i="50"/>
  <c r="AB84" i="50"/>
  <c r="Y84" i="50"/>
  <c r="CB83" i="50"/>
  <c r="BY83" i="50"/>
  <c r="BV83" i="50"/>
  <c r="BS83" i="50"/>
  <c r="BP83" i="50"/>
  <c r="BM83" i="50"/>
  <c r="BH83" i="50"/>
  <c r="BE83" i="50"/>
  <c r="BB83" i="50"/>
  <c r="AY83" i="50"/>
  <c r="AV83" i="50"/>
  <c r="AS83" i="50"/>
  <c r="AN83" i="50"/>
  <c r="AK83" i="50"/>
  <c r="AH83" i="50"/>
  <c r="AE83" i="50"/>
  <c r="AB83" i="50"/>
  <c r="Y83" i="50"/>
  <c r="CB82" i="50"/>
  <c r="BY82" i="50"/>
  <c r="BV82" i="50"/>
  <c r="BS82" i="50"/>
  <c r="BP82" i="50"/>
  <c r="BM82" i="50"/>
  <c r="BH82" i="50"/>
  <c r="BE82" i="50"/>
  <c r="BB82" i="50"/>
  <c r="AY82" i="50"/>
  <c r="AV82" i="50"/>
  <c r="AS82" i="50"/>
  <c r="AN82" i="50"/>
  <c r="AK82" i="50"/>
  <c r="AH82" i="50"/>
  <c r="AE82" i="50"/>
  <c r="AB82" i="50"/>
  <c r="Y82" i="50"/>
  <c r="CB81" i="50"/>
  <c r="BY81" i="50"/>
  <c r="BV81" i="50"/>
  <c r="BS81" i="50"/>
  <c r="BP81" i="50"/>
  <c r="BM81" i="50"/>
  <c r="BH81" i="50"/>
  <c r="BE81" i="50"/>
  <c r="BB81" i="50"/>
  <c r="AY81" i="50"/>
  <c r="AV81" i="50"/>
  <c r="AS81" i="50"/>
  <c r="AN81" i="50"/>
  <c r="AK81" i="50"/>
  <c r="AH81" i="50"/>
  <c r="AE81" i="50"/>
  <c r="AB81" i="50"/>
  <c r="Y81" i="50"/>
  <c r="CB80" i="50"/>
  <c r="BY80" i="50"/>
  <c r="BV80" i="50"/>
  <c r="BS80" i="50"/>
  <c r="BP80" i="50"/>
  <c r="BM80" i="50"/>
  <c r="BH80" i="50"/>
  <c r="BE80" i="50"/>
  <c r="BB80" i="50"/>
  <c r="AY80" i="50"/>
  <c r="AV80" i="50"/>
  <c r="AS80" i="50"/>
  <c r="AN80" i="50"/>
  <c r="AK80" i="50"/>
  <c r="AH80" i="50"/>
  <c r="AE80" i="50"/>
  <c r="AB80" i="50"/>
  <c r="Y80" i="50"/>
  <c r="CB79" i="50"/>
  <c r="BY79" i="50"/>
  <c r="BV79" i="50"/>
  <c r="BS79" i="50"/>
  <c r="BP79" i="50"/>
  <c r="BM79" i="50"/>
  <c r="BH79" i="50"/>
  <c r="BE79" i="50"/>
  <c r="BB79" i="50"/>
  <c r="AY79" i="50"/>
  <c r="AV79" i="50"/>
  <c r="AS79" i="50"/>
  <c r="AN79" i="50"/>
  <c r="AK79" i="50"/>
  <c r="AH79" i="50"/>
  <c r="AE79" i="50"/>
  <c r="AB79" i="50"/>
  <c r="Y79" i="50"/>
  <c r="CB78" i="50"/>
  <c r="BY78" i="50"/>
  <c r="BV78" i="50"/>
  <c r="BS78" i="50"/>
  <c r="BP78" i="50"/>
  <c r="BM78" i="50"/>
  <c r="BH78" i="50"/>
  <c r="BE78" i="50"/>
  <c r="BB78" i="50"/>
  <c r="AY78" i="50"/>
  <c r="AV78" i="50"/>
  <c r="AS78" i="50"/>
  <c r="AN78" i="50"/>
  <c r="AK78" i="50"/>
  <c r="AH78" i="50"/>
  <c r="AE78" i="50"/>
  <c r="AB78" i="50"/>
  <c r="Y78" i="50"/>
  <c r="CB77" i="50"/>
  <c r="BY77" i="50"/>
  <c r="BV77" i="50"/>
  <c r="BS77" i="50"/>
  <c r="BP77" i="50"/>
  <c r="BM77" i="50"/>
  <c r="BH77" i="50"/>
  <c r="BE77" i="50"/>
  <c r="BB77" i="50"/>
  <c r="AY77" i="50"/>
  <c r="AV77" i="50"/>
  <c r="AS77" i="50"/>
  <c r="AN77" i="50"/>
  <c r="AK77" i="50"/>
  <c r="AH77" i="50"/>
  <c r="AE77" i="50"/>
  <c r="AB77" i="50"/>
  <c r="Y77" i="50"/>
  <c r="CB76" i="50"/>
  <c r="BY76" i="50"/>
  <c r="BV76" i="50"/>
  <c r="BS76" i="50"/>
  <c r="BP76" i="50"/>
  <c r="BM76" i="50"/>
  <c r="BH76" i="50"/>
  <c r="BE76" i="50"/>
  <c r="BB76" i="50"/>
  <c r="AY76" i="50"/>
  <c r="AV76" i="50"/>
  <c r="AS76" i="50"/>
  <c r="AN76" i="50"/>
  <c r="AK76" i="50"/>
  <c r="AH76" i="50"/>
  <c r="AE76" i="50"/>
  <c r="AB76" i="50"/>
  <c r="Y76" i="50"/>
  <c r="CB75" i="50"/>
  <c r="BY75" i="50"/>
  <c r="BV75" i="50"/>
  <c r="BS75" i="50"/>
  <c r="BP75" i="50"/>
  <c r="BM75" i="50"/>
  <c r="BH75" i="50"/>
  <c r="BE75" i="50"/>
  <c r="BB75" i="50"/>
  <c r="AY75" i="50"/>
  <c r="AV75" i="50"/>
  <c r="AS75" i="50"/>
  <c r="AN75" i="50"/>
  <c r="AK75" i="50"/>
  <c r="AH75" i="50"/>
  <c r="AE75" i="50"/>
  <c r="AB75" i="50"/>
  <c r="Y75" i="50"/>
  <c r="CB74" i="50"/>
  <c r="BY74" i="50"/>
  <c r="BV74" i="50"/>
  <c r="BS74" i="50"/>
  <c r="BP74" i="50"/>
  <c r="BM74" i="50"/>
  <c r="BH74" i="50"/>
  <c r="BE74" i="50"/>
  <c r="BB74" i="50"/>
  <c r="AY74" i="50"/>
  <c r="AV74" i="50"/>
  <c r="AS74" i="50"/>
  <c r="AN74" i="50"/>
  <c r="AK74" i="50"/>
  <c r="AH74" i="50"/>
  <c r="AE74" i="50"/>
  <c r="AB74" i="50"/>
  <c r="Y74" i="50"/>
  <c r="CB73" i="50"/>
  <c r="BY73" i="50"/>
  <c r="BV73" i="50"/>
  <c r="BS73" i="50"/>
  <c r="BP73" i="50"/>
  <c r="BM73" i="50"/>
  <c r="BH73" i="50"/>
  <c r="BE73" i="50"/>
  <c r="BB73" i="50"/>
  <c r="AY73" i="50"/>
  <c r="AV73" i="50"/>
  <c r="AS73" i="50"/>
  <c r="AN73" i="50"/>
  <c r="AK73" i="50"/>
  <c r="AH73" i="50"/>
  <c r="AE73" i="50"/>
  <c r="AB73" i="50"/>
  <c r="Y73" i="50"/>
  <c r="I68" i="50"/>
  <c r="G68" i="50"/>
  <c r="I67" i="50"/>
  <c r="G67" i="50"/>
  <c r="I66" i="50"/>
  <c r="G66" i="50"/>
  <c r="I65" i="50"/>
  <c r="G65" i="50"/>
  <c r="I64" i="50"/>
  <c r="G64" i="50"/>
  <c r="I63" i="50"/>
  <c r="G63" i="50"/>
  <c r="I62" i="50"/>
  <c r="G62" i="50"/>
  <c r="I61" i="50"/>
  <c r="G61" i="50"/>
  <c r="I60" i="50"/>
  <c r="G60" i="50"/>
  <c r="I59" i="50"/>
  <c r="G59" i="50"/>
  <c r="I58" i="50"/>
  <c r="G58" i="50"/>
  <c r="I57" i="50"/>
  <c r="G57" i="50"/>
  <c r="I56" i="50"/>
  <c r="G56" i="50"/>
  <c r="I55" i="50"/>
  <c r="G55" i="50"/>
  <c r="I54" i="50"/>
  <c r="G54" i="50"/>
  <c r="I53" i="50"/>
  <c r="G53" i="50"/>
  <c r="I52" i="50"/>
  <c r="G52" i="50"/>
  <c r="I51" i="50"/>
  <c r="G51" i="50"/>
  <c r="CA44" i="50"/>
  <c r="BX44" i="50"/>
  <c r="BU44" i="50"/>
  <c r="BR44" i="50"/>
  <c r="BO44" i="50"/>
  <c r="BL44" i="50"/>
  <c r="BG44" i="50"/>
  <c r="BD44" i="50"/>
  <c r="BA44" i="50"/>
  <c r="AX44" i="50"/>
  <c r="AU44" i="50"/>
  <c r="AR44" i="50"/>
  <c r="AM44" i="50"/>
  <c r="AJ44" i="50"/>
  <c r="AG44" i="50"/>
  <c r="AD44" i="50"/>
  <c r="AA44" i="50"/>
  <c r="X44" i="50"/>
  <c r="CB43" i="50"/>
  <c r="BY43" i="50"/>
  <c r="BV43" i="50"/>
  <c r="BS43" i="50"/>
  <c r="BP43" i="50"/>
  <c r="BM43" i="50"/>
  <c r="BH43" i="50"/>
  <c r="BE43" i="50"/>
  <c r="BB43" i="50"/>
  <c r="AY43" i="50"/>
  <c r="AV43" i="50"/>
  <c r="AS43" i="50"/>
  <c r="AN43" i="50"/>
  <c r="AK43" i="50"/>
  <c r="AH43" i="50"/>
  <c r="AE43" i="50"/>
  <c r="AB43" i="50"/>
  <c r="Y43" i="50"/>
  <c r="CB42" i="50"/>
  <c r="BY42" i="50"/>
  <c r="BV42" i="50"/>
  <c r="BS42" i="50"/>
  <c r="BP42" i="50"/>
  <c r="BM42" i="50"/>
  <c r="BH42" i="50"/>
  <c r="BE42" i="50"/>
  <c r="BB42" i="50"/>
  <c r="AY42" i="50"/>
  <c r="AV42" i="50"/>
  <c r="AS42" i="50"/>
  <c r="AN42" i="50"/>
  <c r="AK42" i="50"/>
  <c r="AH42" i="50"/>
  <c r="AE42" i="50"/>
  <c r="AB42" i="50"/>
  <c r="Y42" i="50"/>
  <c r="CB41" i="50"/>
  <c r="BY41" i="50"/>
  <c r="BV41" i="50"/>
  <c r="BS41" i="50"/>
  <c r="BP41" i="50"/>
  <c r="BM41" i="50"/>
  <c r="BH41" i="50"/>
  <c r="BE41" i="50"/>
  <c r="BB41" i="50"/>
  <c r="AY41" i="50"/>
  <c r="AV41" i="50"/>
  <c r="AS41" i="50"/>
  <c r="AN41" i="50"/>
  <c r="AK41" i="50"/>
  <c r="AH41" i="50"/>
  <c r="AE41" i="50"/>
  <c r="AB41" i="50"/>
  <c r="Y41" i="50"/>
  <c r="CB40" i="50"/>
  <c r="BY40" i="50"/>
  <c r="BV40" i="50"/>
  <c r="BS40" i="50"/>
  <c r="BP40" i="50"/>
  <c r="BM40" i="50"/>
  <c r="BH40" i="50"/>
  <c r="BE40" i="50"/>
  <c r="BB40" i="50"/>
  <c r="AY40" i="50"/>
  <c r="AV40" i="50"/>
  <c r="AS40" i="50"/>
  <c r="AN40" i="50"/>
  <c r="AK40" i="50"/>
  <c r="AH40" i="50"/>
  <c r="AE40" i="50"/>
  <c r="AB40" i="50"/>
  <c r="Y40" i="50"/>
  <c r="CB39" i="50"/>
  <c r="BY39" i="50"/>
  <c r="BV39" i="50"/>
  <c r="BS39" i="50"/>
  <c r="BP39" i="50"/>
  <c r="BM39" i="50"/>
  <c r="BH39" i="50"/>
  <c r="BE39" i="50"/>
  <c r="BB39" i="50"/>
  <c r="AY39" i="50"/>
  <c r="AV39" i="50"/>
  <c r="AS39" i="50"/>
  <c r="AN39" i="50"/>
  <c r="AK39" i="50"/>
  <c r="AH39" i="50"/>
  <c r="AE39" i="50"/>
  <c r="AB39" i="50"/>
  <c r="Y39" i="50"/>
  <c r="CB38" i="50"/>
  <c r="BY38" i="50"/>
  <c r="BV38" i="50"/>
  <c r="BS38" i="50"/>
  <c r="BP38" i="50"/>
  <c r="BM38" i="50"/>
  <c r="BH38" i="50"/>
  <c r="BE38" i="50"/>
  <c r="BB38" i="50"/>
  <c r="AY38" i="50"/>
  <c r="AV38" i="50"/>
  <c r="AS38" i="50"/>
  <c r="AN38" i="50"/>
  <c r="AK38" i="50"/>
  <c r="AH38" i="50"/>
  <c r="AE38" i="50"/>
  <c r="AB38" i="50"/>
  <c r="Y38" i="50"/>
  <c r="CB37" i="50"/>
  <c r="BY37" i="50"/>
  <c r="BV37" i="50"/>
  <c r="BS37" i="50"/>
  <c r="BH37" i="50"/>
  <c r="BE37" i="50"/>
  <c r="BB37" i="50"/>
  <c r="AY37" i="50"/>
  <c r="AV37" i="50"/>
  <c r="AS37" i="50"/>
  <c r="AN37" i="50"/>
  <c r="AK37" i="50"/>
  <c r="AH37" i="50"/>
  <c r="AE37" i="50"/>
  <c r="AB37" i="50"/>
  <c r="Y37" i="50"/>
  <c r="CB36" i="50"/>
  <c r="BY36" i="50"/>
  <c r="BV36" i="50"/>
  <c r="BS36" i="50"/>
  <c r="BP36" i="50"/>
  <c r="BM36" i="50"/>
  <c r="BH36" i="50"/>
  <c r="BE36" i="50"/>
  <c r="BB36" i="50"/>
  <c r="AY36" i="50"/>
  <c r="AV36" i="50"/>
  <c r="AS36" i="50"/>
  <c r="AN36" i="50"/>
  <c r="AK36" i="50"/>
  <c r="AH36" i="50"/>
  <c r="AE36" i="50"/>
  <c r="AB36" i="50"/>
  <c r="Y36" i="50"/>
  <c r="CB35" i="50"/>
  <c r="BY35" i="50"/>
  <c r="BV35" i="50"/>
  <c r="BS35" i="50"/>
  <c r="BP35" i="50"/>
  <c r="BM35" i="50"/>
  <c r="BH35" i="50"/>
  <c r="BE35" i="50"/>
  <c r="BB35" i="50"/>
  <c r="AY35" i="50"/>
  <c r="AV35" i="50"/>
  <c r="AS35" i="50"/>
  <c r="AN35" i="50"/>
  <c r="AK35" i="50"/>
  <c r="AH35" i="50"/>
  <c r="AE35" i="50"/>
  <c r="AB35" i="50"/>
  <c r="Y35" i="50"/>
  <c r="CB34" i="50"/>
  <c r="BY34" i="50"/>
  <c r="BV34" i="50"/>
  <c r="BS34" i="50"/>
  <c r="BP34" i="50"/>
  <c r="BM34" i="50"/>
  <c r="BH34" i="50"/>
  <c r="BE34" i="50"/>
  <c r="BB34" i="50"/>
  <c r="AY34" i="50"/>
  <c r="AV34" i="50"/>
  <c r="AS34" i="50"/>
  <c r="AN34" i="50"/>
  <c r="AK34" i="50"/>
  <c r="AH34" i="50"/>
  <c r="AE34" i="50"/>
  <c r="AB34" i="50"/>
  <c r="Y34" i="50"/>
  <c r="CB33" i="50"/>
  <c r="BY33" i="50"/>
  <c r="BV33" i="50"/>
  <c r="BS33" i="50"/>
  <c r="BP33" i="50"/>
  <c r="BM33" i="50"/>
  <c r="BH33" i="50"/>
  <c r="BE33" i="50"/>
  <c r="BB33" i="50"/>
  <c r="AY33" i="50"/>
  <c r="AV33" i="50"/>
  <c r="AS33" i="50"/>
  <c r="AN33" i="50"/>
  <c r="AK33" i="50"/>
  <c r="AH33" i="50"/>
  <c r="AE33" i="50"/>
  <c r="AB33" i="50"/>
  <c r="Y33" i="50"/>
  <c r="CB32" i="50"/>
  <c r="BY32" i="50"/>
  <c r="BV32" i="50"/>
  <c r="BS32" i="50"/>
  <c r="BP32" i="50"/>
  <c r="BM32" i="50"/>
  <c r="BH32" i="50"/>
  <c r="BE32" i="50"/>
  <c r="BB32" i="50"/>
  <c r="AY32" i="50"/>
  <c r="AV32" i="50"/>
  <c r="AS32" i="50"/>
  <c r="AN32" i="50"/>
  <c r="AK32" i="50"/>
  <c r="AH32" i="50"/>
  <c r="AE32" i="50"/>
  <c r="AB32" i="50"/>
  <c r="Y32" i="50"/>
  <c r="CB31" i="50"/>
  <c r="BY31" i="50"/>
  <c r="BV31" i="50"/>
  <c r="BS31" i="50"/>
  <c r="BP31" i="50"/>
  <c r="BM31" i="50"/>
  <c r="BH31" i="50"/>
  <c r="BE31" i="50"/>
  <c r="BB31" i="50"/>
  <c r="AY31" i="50"/>
  <c r="AV31" i="50"/>
  <c r="AS31" i="50"/>
  <c r="AN31" i="50"/>
  <c r="AK31" i="50"/>
  <c r="AH31" i="50"/>
  <c r="AE31" i="50"/>
  <c r="AB31" i="50"/>
  <c r="Y31" i="50"/>
  <c r="CB30" i="50"/>
  <c r="BY30" i="50"/>
  <c r="BV30" i="50"/>
  <c r="BS30" i="50"/>
  <c r="BP30" i="50"/>
  <c r="BM30" i="50"/>
  <c r="BH30" i="50"/>
  <c r="BE30" i="50"/>
  <c r="BB30" i="50"/>
  <c r="AY30" i="50"/>
  <c r="AV30" i="50"/>
  <c r="AS30" i="50"/>
  <c r="AN30" i="50"/>
  <c r="AK30" i="50"/>
  <c r="AH30" i="50"/>
  <c r="AE30" i="50"/>
  <c r="AB30" i="50"/>
  <c r="Y30" i="50"/>
  <c r="CB29" i="50"/>
  <c r="BY29" i="50"/>
  <c r="BV29" i="50"/>
  <c r="BS29" i="50"/>
  <c r="BP29" i="50"/>
  <c r="BM29" i="50"/>
  <c r="BH29" i="50"/>
  <c r="BE29" i="50"/>
  <c r="BB29" i="50"/>
  <c r="AY29" i="50"/>
  <c r="AV29" i="50"/>
  <c r="AS29" i="50"/>
  <c r="AN29" i="50"/>
  <c r="AK29" i="50"/>
  <c r="AH29" i="50"/>
  <c r="AE29" i="50"/>
  <c r="AB29" i="50"/>
  <c r="Y29" i="50"/>
  <c r="CB28" i="50"/>
  <c r="BY28" i="50"/>
  <c r="BV28" i="50"/>
  <c r="BS28" i="50"/>
  <c r="BP28" i="50"/>
  <c r="BM28" i="50"/>
  <c r="BH28" i="50"/>
  <c r="BE28" i="50"/>
  <c r="BB28" i="50"/>
  <c r="AY28" i="50"/>
  <c r="AV28" i="50"/>
  <c r="AS28" i="50"/>
  <c r="AN28" i="50"/>
  <c r="AK28" i="50"/>
  <c r="AH28" i="50"/>
  <c r="AE28" i="50"/>
  <c r="AB28" i="50"/>
  <c r="Y28" i="50"/>
  <c r="CB27" i="50"/>
  <c r="BY27" i="50"/>
  <c r="BV27" i="50"/>
  <c r="BS27" i="50"/>
  <c r="BP27" i="50"/>
  <c r="BM27" i="50"/>
  <c r="BH27" i="50"/>
  <c r="BE27" i="50"/>
  <c r="BB27" i="50"/>
  <c r="AY27" i="50"/>
  <c r="AV27" i="50"/>
  <c r="AS27" i="50"/>
  <c r="AN27" i="50"/>
  <c r="AK27" i="50"/>
  <c r="AH27" i="50"/>
  <c r="AE27" i="50"/>
  <c r="AB27" i="50"/>
  <c r="Y27" i="50"/>
  <c r="CB26" i="50"/>
  <c r="BY26" i="50"/>
  <c r="BV26" i="50"/>
  <c r="BS26" i="50"/>
  <c r="BP26" i="50"/>
  <c r="BM26" i="50"/>
  <c r="BH26" i="50"/>
  <c r="BE26" i="50"/>
  <c r="BB26" i="50"/>
  <c r="AY26" i="50"/>
  <c r="AV26" i="50"/>
  <c r="AS26" i="50"/>
  <c r="AN26" i="50"/>
  <c r="AK26" i="50"/>
  <c r="AH26" i="50"/>
  <c r="AE26" i="50"/>
  <c r="AB26" i="50"/>
  <c r="Y26" i="50"/>
  <c r="CB25" i="50"/>
  <c r="BY25" i="50"/>
  <c r="BV25" i="50"/>
  <c r="BS25" i="50"/>
  <c r="BP25" i="50"/>
  <c r="BM25" i="50"/>
  <c r="BH25" i="50"/>
  <c r="BE25" i="50"/>
  <c r="BB25" i="50"/>
  <c r="AY25" i="50"/>
  <c r="AV25" i="50"/>
  <c r="AS25" i="50"/>
  <c r="AN25" i="50"/>
  <c r="AK25" i="50"/>
  <c r="AH25" i="50"/>
  <c r="AE25" i="50"/>
  <c r="AB25" i="50"/>
  <c r="Y25" i="50"/>
  <c r="CB24" i="50"/>
  <c r="BY24" i="50"/>
  <c r="BV24" i="50"/>
  <c r="BS24" i="50"/>
  <c r="BP24" i="50"/>
  <c r="BM24" i="50"/>
  <c r="BH24" i="50"/>
  <c r="BE24" i="50"/>
  <c r="BB24" i="50"/>
  <c r="AY24" i="50"/>
  <c r="AV24" i="50"/>
  <c r="AS24" i="50"/>
  <c r="AN24" i="50"/>
  <c r="AK24" i="50"/>
  <c r="AH24" i="50"/>
  <c r="AE24" i="50"/>
  <c r="AB24" i="50"/>
  <c r="Y24" i="50"/>
  <c r="E20" i="50"/>
  <c r="I20" i="50"/>
  <c r="G20" i="50"/>
  <c r="E19" i="50"/>
  <c r="I19" i="50"/>
  <c r="G19" i="50"/>
  <c r="E18" i="50"/>
  <c r="I18" i="50"/>
  <c r="G18" i="50"/>
  <c r="E17" i="50"/>
  <c r="I17" i="50"/>
  <c r="G17" i="50"/>
  <c r="E16" i="50"/>
  <c r="I16" i="50"/>
  <c r="G16" i="50"/>
  <c r="E15" i="50"/>
  <c r="I15" i="50"/>
  <c r="G15" i="50"/>
  <c r="E14" i="50"/>
  <c r="I14" i="50"/>
  <c r="G14" i="50"/>
  <c r="E13" i="50"/>
  <c r="I13" i="50"/>
  <c r="G13" i="50"/>
  <c r="E12" i="50"/>
  <c r="I12" i="50"/>
  <c r="G12" i="50"/>
  <c r="I11" i="50"/>
  <c r="G11" i="50"/>
  <c r="I10" i="50"/>
  <c r="G10" i="50"/>
  <c r="I9" i="50"/>
  <c r="G9" i="50"/>
  <c r="I8" i="50"/>
  <c r="G8" i="50"/>
  <c r="K7" i="50"/>
  <c r="I7" i="50"/>
  <c r="G7" i="50"/>
  <c r="I6" i="50"/>
  <c r="G6" i="50"/>
  <c r="I5" i="50"/>
  <c r="G5" i="50"/>
  <c r="I4" i="50"/>
  <c r="G4" i="50"/>
  <c r="I3" i="50"/>
  <c r="G3" i="50"/>
  <c r="AC96" i="49"/>
  <c r="AB96" i="49"/>
  <c r="AA96" i="49"/>
  <c r="Z96" i="49"/>
  <c r="AG87" i="49"/>
  <c r="AD87" i="49"/>
  <c r="X87" i="49"/>
  <c r="AH86" i="49"/>
  <c r="AE86" i="49"/>
  <c r="AB86" i="49"/>
  <c r="Y86" i="49"/>
  <c r="AH85" i="49"/>
  <c r="AE85" i="49"/>
  <c r="AB85" i="49"/>
  <c r="Y85" i="49"/>
  <c r="AH84" i="49"/>
  <c r="AE84" i="49"/>
  <c r="AB84" i="49"/>
  <c r="Y84" i="49"/>
  <c r="AH83" i="49"/>
  <c r="AE83" i="49"/>
  <c r="AB83" i="49"/>
  <c r="Y83" i="49"/>
  <c r="AH82" i="49"/>
  <c r="AE82" i="49"/>
  <c r="AB82" i="49"/>
  <c r="Y82" i="49"/>
  <c r="AH81" i="49"/>
  <c r="AE81" i="49"/>
  <c r="AB81" i="49"/>
  <c r="Y81" i="49"/>
  <c r="AH80" i="49"/>
  <c r="AE80" i="49"/>
  <c r="AB80" i="49"/>
  <c r="Y80" i="49"/>
  <c r="AH79" i="49"/>
  <c r="AE79" i="49"/>
  <c r="AB79" i="49"/>
  <c r="Y79" i="49"/>
  <c r="AH78" i="49"/>
  <c r="AE78" i="49"/>
  <c r="AB78" i="49"/>
  <c r="Y78" i="49"/>
  <c r="AH77" i="49"/>
  <c r="AE77" i="49"/>
  <c r="AB77" i="49"/>
  <c r="Y77" i="49"/>
  <c r="AH76" i="49"/>
  <c r="AE76" i="49"/>
  <c r="AB76" i="49"/>
  <c r="Y76" i="49"/>
  <c r="AH75" i="49"/>
  <c r="AE75" i="49"/>
  <c r="AB75" i="49"/>
  <c r="Y75" i="49"/>
  <c r="AH74" i="49"/>
  <c r="AE74" i="49"/>
  <c r="AB74" i="49"/>
  <c r="Y74" i="49"/>
  <c r="AH73" i="49"/>
  <c r="AE73" i="49"/>
  <c r="AB73" i="49"/>
  <c r="Y73" i="49"/>
  <c r="AH72" i="49"/>
  <c r="AE72" i="49"/>
  <c r="AB72" i="49"/>
  <c r="Y72" i="49"/>
  <c r="AH71" i="49"/>
  <c r="AE71" i="49"/>
  <c r="AB71" i="49"/>
  <c r="Y71" i="49"/>
  <c r="AH70" i="49"/>
  <c r="AE70" i="49"/>
  <c r="AB70" i="49"/>
  <c r="Y70" i="49"/>
  <c r="AH69" i="49"/>
  <c r="AE69" i="49"/>
  <c r="AB69" i="49"/>
  <c r="Y69" i="49"/>
  <c r="AH68" i="49"/>
  <c r="AE68" i="49"/>
  <c r="AB68" i="49"/>
  <c r="Y68" i="49"/>
  <c r="AH67" i="49"/>
  <c r="AE67" i="49"/>
  <c r="AB67" i="49"/>
  <c r="Y67" i="49"/>
  <c r="AG58" i="49"/>
  <c r="AD58" i="49"/>
  <c r="AA58" i="49"/>
  <c r="X58" i="49"/>
  <c r="AH57" i="49"/>
  <c r="AE57" i="49"/>
  <c r="AB57" i="49"/>
  <c r="Y57" i="49"/>
  <c r="AH56" i="49"/>
  <c r="AE56" i="49"/>
  <c r="AB56" i="49"/>
  <c r="Y56" i="49"/>
  <c r="AH55" i="49"/>
  <c r="AE55" i="49"/>
  <c r="AB55" i="49"/>
  <c r="Y55" i="49"/>
  <c r="AH54" i="49"/>
  <c r="AE54" i="49"/>
  <c r="AB54" i="49"/>
  <c r="Y54" i="49"/>
  <c r="AH53" i="49"/>
  <c r="AE53" i="49"/>
  <c r="AB53" i="49"/>
  <c r="Y53" i="49"/>
  <c r="AH52" i="49"/>
  <c r="AE52" i="49"/>
  <c r="AB52" i="49"/>
  <c r="Y52" i="49"/>
  <c r="AH51" i="49"/>
  <c r="AE51" i="49"/>
  <c r="AB51" i="49"/>
  <c r="Y51" i="49"/>
  <c r="AH50" i="49"/>
  <c r="AE50" i="49"/>
  <c r="AB50" i="49"/>
  <c r="Y50" i="49"/>
  <c r="AH49" i="49"/>
  <c r="AE49" i="49"/>
  <c r="AB49" i="49"/>
  <c r="Y49" i="49"/>
  <c r="AH48" i="49"/>
  <c r="AE48" i="49"/>
  <c r="AB48" i="49"/>
  <c r="Y48" i="49"/>
  <c r="AH47" i="49"/>
  <c r="AE47" i="49"/>
  <c r="AB47" i="49"/>
  <c r="Y47" i="49"/>
  <c r="AH46" i="49"/>
  <c r="AE46" i="49"/>
  <c r="AB46" i="49"/>
  <c r="Y46" i="49"/>
  <c r="AH45" i="49"/>
  <c r="AE45" i="49"/>
  <c r="AB45" i="49"/>
  <c r="Y45" i="49"/>
  <c r="AH44" i="49"/>
  <c r="AE44" i="49"/>
  <c r="AB44" i="49"/>
  <c r="Y44" i="49"/>
  <c r="AH43" i="49"/>
  <c r="AE43" i="49"/>
  <c r="AB43" i="49"/>
  <c r="Y43" i="49"/>
  <c r="AH42" i="49"/>
  <c r="AE42" i="49"/>
  <c r="AB42" i="49"/>
  <c r="Y42" i="49"/>
  <c r="AH41" i="49"/>
  <c r="AE41" i="49"/>
  <c r="AB41" i="49"/>
  <c r="Y41" i="49"/>
  <c r="AH40" i="49"/>
  <c r="AE40" i="49"/>
  <c r="AB40" i="49"/>
  <c r="Y40" i="49"/>
  <c r="AH39" i="49"/>
  <c r="AE39" i="49"/>
  <c r="AB39" i="49"/>
  <c r="Y39" i="49"/>
  <c r="AH38" i="49"/>
  <c r="AE38" i="49"/>
  <c r="AB38" i="49"/>
  <c r="Y38" i="49"/>
  <c r="AH37" i="49"/>
  <c r="AE37" i="49"/>
  <c r="AB37" i="49"/>
  <c r="Y37" i="49"/>
  <c r="AH36" i="49"/>
  <c r="AE36" i="49"/>
  <c r="AB36" i="49"/>
  <c r="Y36" i="49"/>
  <c r="AG26" i="49"/>
  <c r="AD26" i="49"/>
  <c r="AA26" i="49"/>
  <c r="X26" i="49"/>
  <c r="AH25" i="49"/>
  <c r="AE25" i="49"/>
  <c r="AB25" i="49"/>
  <c r="Y25" i="49"/>
  <c r="AH24" i="49"/>
  <c r="AE24" i="49"/>
  <c r="AB24" i="49"/>
  <c r="Y24" i="49"/>
  <c r="AH23" i="49"/>
  <c r="AE23" i="49"/>
  <c r="AB23" i="49"/>
  <c r="Y23" i="49"/>
  <c r="AH22" i="49"/>
  <c r="AE22" i="49"/>
  <c r="AB22" i="49"/>
  <c r="Y22" i="49"/>
  <c r="AH21" i="49"/>
  <c r="AE21" i="49"/>
  <c r="AB21" i="49"/>
  <c r="Y21" i="49"/>
  <c r="AH20" i="49"/>
  <c r="AE20" i="49"/>
  <c r="AB20" i="49"/>
  <c r="Y20" i="49"/>
  <c r="AH19" i="49"/>
  <c r="AE19" i="49"/>
  <c r="AB19" i="49"/>
  <c r="Y19" i="49"/>
  <c r="AH18" i="49"/>
  <c r="AE18" i="49"/>
  <c r="AB18" i="49"/>
  <c r="Y18" i="49"/>
  <c r="AH17" i="49"/>
  <c r="AE17" i="49"/>
  <c r="AB17" i="49"/>
  <c r="Y17" i="49"/>
  <c r="AH16" i="49"/>
  <c r="AE16" i="49"/>
  <c r="AB16" i="49"/>
  <c r="Y16" i="49"/>
  <c r="AH15" i="49"/>
  <c r="AE15" i="49"/>
  <c r="AB15" i="49"/>
  <c r="Y15" i="49"/>
  <c r="AH14" i="49"/>
  <c r="AE14" i="49"/>
  <c r="AB14" i="49"/>
  <c r="Y14" i="49"/>
  <c r="AH13" i="49"/>
  <c r="AE13" i="49"/>
  <c r="AB13" i="49"/>
  <c r="Y13" i="49"/>
  <c r="AH12" i="49"/>
  <c r="AE12" i="49"/>
  <c r="AB12" i="49"/>
  <c r="Y12" i="49"/>
  <c r="AH11" i="49"/>
  <c r="AE11" i="49"/>
  <c r="AB11" i="49"/>
  <c r="Y11" i="49"/>
  <c r="AH10" i="49"/>
  <c r="AE10" i="49"/>
  <c r="AB10" i="49"/>
  <c r="Y10" i="49"/>
  <c r="AH9" i="49"/>
  <c r="AE9" i="49"/>
  <c r="AB9" i="49"/>
  <c r="Y9" i="49"/>
  <c r="AH8" i="49"/>
  <c r="AE8" i="49"/>
  <c r="AB8" i="49"/>
  <c r="Y8" i="49"/>
  <c r="AH7" i="49"/>
  <c r="AE7" i="49"/>
  <c r="AB7" i="49"/>
  <c r="Y7" i="49"/>
  <c r="AH6" i="49"/>
  <c r="AE6" i="49"/>
  <c r="AB6" i="49"/>
  <c r="Y6" i="49"/>
  <c r="AH5" i="49"/>
  <c r="AE5" i="49"/>
  <c r="AB5" i="49"/>
  <c r="Y5" i="49"/>
  <c r="AH4" i="49"/>
  <c r="AE4" i="49"/>
  <c r="AB4" i="49"/>
  <c r="Y4" i="49"/>
  <c r="V67" i="48"/>
  <c r="V65" i="48"/>
  <c r="V66" i="48"/>
  <c r="U65" i="48"/>
  <c r="U66" i="48"/>
  <c r="T65" i="48"/>
  <c r="T66" i="48"/>
  <c r="S65" i="48"/>
  <c r="S66" i="48"/>
  <c r="V64" i="48"/>
  <c r="U64" i="48"/>
  <c r="T64" i="48"/>
  <c r="S64" i="48"/>
  <c r="Y59" i="48"/>
  <c r="X58" i="48"/>
  <c r="Y58" i="48"/>
  <c r="Y57" i="48"/>
  <c r="V55" i="48"/>
  <c r="V54" i="48"/>
  <c r="V53" i="48"/>
  <c r="V52" i="48"/>
  <c r="V46" i="48"/>
  <c r="T46" i="48"/>
  <c r="S46" i="48"/>
  <c r="V44" i="48"/>
  <c r="V45" i="48"/>
  <c r="U44" i="48"/>
  <c r="U45" i="48"/>
  <c r="T45" i="48"/>
  <c r="S45" i="48"/>
  <c r="V43" i="48"/>
  <c r="U43" i="48"/>
  <c r="T43" i="48"/>
  <c r="S43" i="48"/>
  <c r="AE38" i="48"/>
  <c r="AD37" i="48"/>
  <c r="AE37" i="48"/>
  <c r="AE36" i="48"/>
  <c r="U34" i="48"/>
  <c r="U33" i="48"/>
  <c r="U32" i="48"/>
  <c r="U31" i="48"/>
  <c r="T21" i="48"/>
  <c r="S21" i="48"/>
  <c r="V19" i="48"/>
  <c r="V20" i="48"/>
  <c r="U19" i="48"/>
  <c r="U20" i="48"/>
  <c r="T20" i="48"/>
  <c r="S20" i="48"/>
  <c r="V18" i="48"/>
  <c r="U18" i="48"/>
  <c r="T18" i="48"/>
  <c r="S18" i="48"/>
  <c r="U9" i="48"/>
  <c r="U8" i="48"/>
  <c r="U7" i="48"/>
  <c r="U6" i="48"/>
  <c r="BR106" i="59"/>
  <c r="BT106" i="59"/>
  <c r="BV106" i="59"/>
  <c r="BR84" i="59"/>
  <c r="BT84" i="59"/>
  <c r="BV84" i="59"/>
  <c r="BR86" i="59"/>
  <c r="BT86" i="59"/>
  <c r="BV86" i="59"/>
  <c r="BR87" i="59"/>
  <c r="BT87" i="59"/>
  <c r="BV87" i="59"/>
  <c r="BR88" i="59"/>
  <c r="BV88" i="59"/>
  <c r="BR89" i="59"/>
  <c r="BT89" i="59"/>
  <c r="BV89" i="59"/>
  <c r="BR90" i="59"/>
  <c r="BV90" i="59"/>
  <c r="BR91" i="59"/>
  <c r="BT91" i="59"/>
  <c r="BV91" i="59"/>
  <c r="BR92" i="59"/>
  <c r="BV92" i="59"/>
  <c r="BR95" i="59"/>
  <c r="BV95" i="59"/>
  <c r="BV105" i="59"/>
  <c r="BW105" i="59"/>
  <c r="BT105" i="59"/>
  <c r="BU105" i="59"/>
  <c r="BR105" i="59"/>
  <c r="BS105" i="59"/>
  <c r="BW95" i="59"/>
  <c r="BS95" i="59"/>
  <c r="BW92" i="59"/>
  <c r="BS92" i="59"/>
  <c r="BW91" i="59"/>
  <c r="BU91" i="59"/>
  <c r="BS91" i="59"/>
  <c r="BW90" i="59"/>
  <c r="BS90" i="59"/>
  <c r="BW89" i="59"/>
  <c r="BU89" i="59"/>
  <c r="BS89" i="59"/>
  <c r="BW88" i="59"/>
  <c r="BS88" i="59"/>
  <c r="BW87" i="59"/>
  <c r="BU87" i="59"/>
  <c r="BS87" i="59"/>
  <c r="BW86" i="59"/>
  <c r="BU86" i="59"/>
  <c r="BS86" i="59"/>
  <c r="BW84" i="59"/>
  <c r="BU84" i="59"/>
  <c r="BS84" i="59"/>
  <c r="BR67" i="59"/>
  <c r="BT67" i="59"/>
  <c r="BR46" i="59"/>
  <c r="BT46" i="59"/>
  <c r="BR48" i="59"/>
  <c r="BT48" i="59"/>
  <c r="BR50" i="59"/>
  <c r="BT50" i="59"/>
  <c r="BR52" i="59"/>
  <c r="BT52" i="59"/>
  <c r="BT66" i="59"/>
  <c r="BU66" i="59"/>
  <c r="BR66" i="59"/>
  <c r="BS66" i="59"/>
  <c r="BU52" i="59"/>
  <c r="BS52" i="59"/>
  <c r="BU50" i="59"/>
  <c r="BS50" i="59"/>
  <c r="BU48" i="59"/>
  <c r="BS48" i="59"/>
  <c r="BU46" i="59"/>
  <c r="BS46" i="59"/>
  <c r="BR30" i="59"/>
  <c r="BT30" i="59"/>
  <c r="BV30" i="59"/>
  <c r="BX30" i="59"/>
  <c r="BY30" i="59"/>
  <c r="BW30" i="59"/>
  <c r="BU30" i="59"/>
  <c r="BS30" i="59"/>
  <c r="BX29" i="59"/>
  <c r="BX28" i="59"/>
  <c r="BX27" i="59"/>
  <c r="BX26" i="59"/>
  <c r="BX25" i="59"/>
  <c r="BX24" i="59"/>
  <c r="BX23" i="59"/>
  <c r="BX22" i="59"/>
  <c r="BX21" i="59"/>
  <c r="BX20" i="59"/>
  <c r="BY20" i="59"/>
  <c r="BU20" i="59"/>
  <c r="BX19" i="59"/>
  <c r="BX18" i="59"/>
  <c r="BX17" i="59"/>
  <c r="BY17" i="59"/>
  <c r="BU17" i="59"/>
  <c r="BX16" i="59"/>
  <c r="BY16" i="59"/>
  <c r="BW16" i="59"/>
  <c r="BU16" i="59"/>
  <c r="BS16" i="59"/>
  <c r="BX15" i="59"/>
  <c r="BY15" i="59"/>
  <c r="BU15" i="59"/>
  <c r="BX14" i="59"/>
  <c r="BY14" i="59"/>
  <c r="BW14" i="59"/>
  <c r="BU14" i="59"/>
  <c r="BS14" i="59"/>
  <c r="BX13" i="59"/>
  <c r="BY13" i="59"/>
  <c r="BU13" i="59"/>
  <c r="BX12" i="59"/>
  <c r="BY12" i="59"/>
  <c r="BW12" i="59"/>
  <c r="BU12" i="59"/>
  <c r="BS12" i="59"/>
  <c r="BX11" i="59"/>
  <c r="BY11" i="59"/>
  <c r="BW11" i="59"/>
  <c r="BU11" i="59"/>
  <c r="BX10" i="59"/>
  <c r="BY10" i="59"/>
  <c r="BS10" i="59"/>
  <c r="BX9" i="59"/>
  <c r="BY9" i="59"/>
  <c r="BW9" i="59"/>
  <c r="BU9" i="59"/>
  <c r="CP106" i="44"/>
  <c r="CR106" i="44"/>
  <c r="CT106" i="44"/>
  <c r="CV106" i="44"/>
  <c r="CD106" i="44"/>
  <c r="CB106" i="44"/>
  <c r="CF106" i="44"/>
  <c r="BR106" i="44"/>
  <c r="BT106" i="44"/>
  <c r="BV106" i="44"/>
  <c r="BH106" i="44"/>
  <c r="BJ106" i="44"/>
  <c r="BL106" i="44"/>
  <c r="AX106" i="44"/>
  <c r="AZ106" i="44"/>
  <c r="BB106" i="44"/>
  <c r="AH106" i="44"/>
  <c r="AJ106" i="44"/>
  <c r="AL106" i="44"/>
  <c r="CT30" i="44"/>
  <c r="CP105" i="44"/>
  <c r="CV30" i="44"/>
  <c r="CR105" i="44"/>
  <c r="CX30" i="44"/>
  <c r="CT105" i="44"/>
  <c r="CV105" i="44"/>
  <c r="CW105" i="44"/>
  <c r="CU105" i="44"/>
  <c r="CQ105" i="44"/>
  <c r="CB84" i="44"/>
  <c r="CB85" i="44"/>
  <c r="CB86" i="44"/>
  <c r="CB87" i="44"/>
  <c r="CB88" i="44"/>
  <c r="CB89" i="44"/>
  <c r="CB90" i="44"/>
  <c r="CB91" i="44"/>
  <c r="CB92" i="44"/>
  <c r="CB93" i="44"/>
  <c r="CB94" i="44"/>
  <c r="CB95" i="44"/>
  <c r="CB96" i="44"/>
  <c r="CB97" i="44"/>
  <c r="CB98" i="44"/>
  <c r="CB99" i="44"/>
  <c r="CB100" i="44"/>
  <c r="CB101" i="44"/>
  <c r="CB102" i="44"/>
  <c r="CB103" i="44"/>
  <c r="CB104" i="44"/>
  <c r="CB105" i="44"/>
  <c r="CD84" i="44"/>
  <c r="CD85" i="44"/>
  <c r="CD86" i="44"/>
  <c r="CD87" i="44"/>
  <c r="CD88" i="44"/>
  <c r="CD89" i="44"/>
  <c r="CD90" i="44"/>
  <c r="CD91" i="44"/>
  <c r="CD92" i="44"/>
  <c r="CD93" i="44"/>
  <c r="CD94" i="44"/>
  <c r="CD95" i="44"/>
  <c r="CD96" i="44"/>
  <c r="CD97" i="44"/>
  <c r="CD98" i="44"/>
  <c r="CD99" i="44"/>
  <c r="CD100" i="44"/>
  <c r="CD101" i="44"/>
  <c r="CD102" i="44"/>
  <c r="CD103" i="44"/>
  <c r="CD104" i="44"/>
  <c r="CD105" i="44"/>
  <c r="CF105" i="44"/>
  <c r="CG105" i="44"/>
  <c r="CE105" i="44"/>
  <c r="CC105" i="44"/>
  <c r="BR84" i="44"/>
  <c r="BT84" i="44"/>
  <c r="BV84" i="44"/>
  <c r="BR86" i="44"/>
  <c r="BT86" i="44"/>
  <c r="BV86" i="44"/>
  <c r="BR87" i="44"/>
  <c r="BT87" i="44"/>
  <c r="BV87" i="44"/>
  <c r="BR88" i="44"/>
  <c r="BV88" i="44"/>
  <c r="BR89" i="44"/>
  <c r="BT89" i="44"/>
  <c r="BV89" i="44"/>
  <c r="BR90" i="44"/>
  <c r="BV90" i="44"/>
  <c r="BR91" i="44"/>
  <c r="BT91" i="44"/>
  <c r="BV91" i="44"/>
  <c r="BR92" i="44"/>
  <c r="BV92" i="44"/>
  <c r="BR95" i="44"/>
  <c r="BV95" i="44"/>
  <c r="BV105" i="44"/>
  <c r="BW105" i="44"/>
  <c r="BT105" i="44"/>
  <c r="BU105" i="44"/>
  <c r="BR105" i="44"/>
  <c r="BS105" i="44"/>
  <c r="BH84" i="44"/>
  <c r="BJ84" i="44"/>
  <c r="BL84" i="44"/>
  <c r="BH85" i="44"/>
  <c r="BJ85" i="44"/>
  <c r="BL85" i="44"/>
  <c r="BH86" i="44"/>
  <c r="BJ86" i="44"/>
  <c r="BL86" i="44"/>
  <c r="BH87" i="44"/>
  <c r="BJ87" i="44"/>
  <c r="BL87" i="44"/>
  <c r="BH88" i="44"/>
  <c r="BJ88" i="44"/>
  <c r="BL88" i="44"/>
  <c r="BH89" i="44"/>
  <c r="BJ89" i="44"/>
  <c r="BL89" i="44"/>
  <c r="BH90" i="44"/>
  <c r="BJ90" i="44"/>
  <c r="BL90" i="44"/>
  <c r="BH91" i="44"/>
  <c r="BJ91" i="44"/>
  <c r="BL91" i="44"/>
  <c r="BH92" i="44"/>
  <c r="BJ92" i="44"/>
  <c r="BL92" i="44"/>
  <c r="BH93" i="44"/>
  <c r="BJ93" i="44"/>
  <c r="BL93" i="44"/>
  <c r="BH94" i="44"/>
  <c r="BJ94" i="44"/>
  <c r="BL94" i="44"/>
  <c r="BH95" i="44"/>
  <c r="BJ95" i="44"/>
  <c r="BL95" i="44"/>
  <c r="BH96" i="44"/>
  <c r="BJ96" i="44"/>
  <c r="BL96" i="44"/>
  <c r="BH97" i="44"/>
  <c r="BJ97" i="44"/>
  <c r="BL97" i="44"/>
  <c r="BH98" i="44"/>
  <c r="BJ98" i="44"/>
  <c r="BL98" i="44"/>
  <c r="BH99" i="44"/>
  <c r="BJ99" i="44"/>
  <c r="BL99" i="44"/>
  <c r="BH100" i="44"/>
  <c r="BJ100" i="44"/>
  <c r="BL100" i="44"/>
  <c r="BH101" i="44"/>
  <c r="BJ101" i="44"/>
  <c r="BL101" i="44"/>
  <c r="BH102" i="44"/>
  <c r="BJ102" i="44"/>
  <c r="BL102" i="44"/>
  <c r="BH103" i="44"/>
  <c r="BJ103" i="44"/>
  <c r="BL103" i="44"/>
  <c r="BH104" i="44"/>
  <c r="BJ104" i="44"/>
  <c r="BL104" i="44"/>
  <c r="BL105" i="44"/>
  <c r="BM105" i="44"/>
  <c r="BJ105" i="44"/>
  <c r="BK105" i="44"/>
  <c r="BH105" i="44"/>
  <c r="BI105" i="44"/>
  <c r="AX84" i="44"/>
  <c r="AX85" i="44"/>
  <c r="AX86" i="44"/>
  <c r="AX87" i="44"/>
  <c r="AX89" i="44"/>
  <c r="AX90" i="44"/>
  <c r="AX91" i="44"/>
  <c r="AX92" i="44"/>
  <c r="AX94" i="44"/>
  <c r="AX95" i="44"/>
  <c r="AX105" i="44"/>
  <c r="BB30" i="44"/>
  <c r="AZ105" i="44"/>
  <c r="BB105" i="44"/>
  <c r="BC105" i="44"/>
  <c r="BA105" i="44"/>
  <c r="AY105" i="44"/>
  <c r="AH84" i="44"/>
  <c r="AH85" i="44"/>
  <c r="AH86" i="44"/>
  <c r="AH87" i="44"/>
  <c r="AH88" i="44"/>
  <c r="AH89" i="44"/>
  <c r="AH90" i="44"/>
  <c r="AH91" i="44"/>
  <c r="AH92" i="44"/>
  <c r="AH93" i="44"/>
  <c r="AH94" i="44"/>
  <c r="AH95" i="44"/>
  <c r="AH96" i="44"/>
  <c r="AH97" i="44"/>
  <c r="AH98" i="44"/>
  <c r="AH99" i="44"/>
  <c r="AH100" i="44"/>
  <c r="AH101" i="44"/>
  <c r="AH102" i="44"/>
  <c r="AH103" i="44"/>
  <c r="AH104" i="44"/>
  <c r="AH105" i="44"/>
  <c r="AL30" i="44"/>
  <c r="AJ105" i="44"/>
  <c r="AL105" i="44"/>
  <c r="AM105" i="44"/>
  <c r="AK105" i="44"/>
  <c r="AI105" i="44"/>
  <c r="CP104" i="44"/>
  <c r="CR104" i="44"/>
  <c r="CT104" i="44"/>
  <c r="CV104" i="44"/>
  <c r="CF104" i="44"/>
  <c r="CE104" i="44"/>
  <c r="CC104" i="44"/>
  <c r="BM104" i="44"/>
  <c r="BK104" i="44"/>
  <c r="BI104" i="44"/>
  <c r="AJ104" i="44"/>
  <c r="AL104" i="44"/>
  <c r="AM104" i="44"/>
  <c r="AK104" i="44"/>
  <c r="AI104" i="44"/>
  <c r="CP103" i="44"/>
  <c r="CR103" i="44"/>
  <c r="CT103" i="44"/>
  <c r="CV103" i="44"/>
  <c r="CF103" i="44"/>
  <c r="CG103" i="44"/>
  <c r="CE103" i="44"/>
  <c r="CC103" i="44"/>
  <c r="BM103" i="44"/>
  <c r="BK103" i="44"/>
  <c r="BI103" i="44"/>
  <c r="AJ103" i="44"/>
  <c r="AL103" i="44"/>
  <c r="AM103" i="44"/>
  <c r="AK103" i="44"/>
  <c r="AI103" i="44"/>
  <c r="CP102" i="44"/>
  <c r="CR102" i="44"/>
  <c r="CT102" i="44"/>
  <c r="CV102" i="44"/>
  <c r="CF102" i="44"/>
  <c r="CE102" i="44"/>
  <c r="CC102" i="44"/>
  <c r="BM102" i="44"/>
  <c r="BK102" i="44"/>
  <c r="BI102" i="44"/>
  <c r="AJ102" i="44"/>
  <c r="AL102" i="44"/>
  <c r="AM102" i="44"/>
  <c r="AK102" i="44"/>
  <c r="AI102" i="44"/>
  <c r="CP101" i="44"/>
  <c r="CR101" i="44"/>
  <c r="CT101" i="44"/>
  <c r="CV101" i="44"/>
  <c r="CF101" i="44"/>
  <c r="CE101" i="44"/>
  <c r="CC101" i="44"/>
  <c r="BM101" i="44"/>
  <c r="BK101" i="44"/>
  <c r="BI101" i="44"/>
  <c r="AJ101" i="44"/>
  <c r="AL101" i="44"/>
  <c r="AK101" i="44"/>
  <c r="AI101" i="44"/>
  <c r="CP100" i="44"/>
  <c r="CR100" i="44"/>
  <c r="CT100" i="44"/>
  <c r="CV100" i="44"/>
  <c r="CF100" i="44"/>
  <c r="CE100" i="44"/>
  <c r="CC100" i="44"/>
  <c r="BM100" i="44"/>
  <c r="BK100" i="44"/>
  <c r="BI100" i="44"/>
  <c r="AJ100" i="44"/>
  <c r="AL100" i="44"/>
  <c r="AK100" i="44"/>
  <c r="AI100" i="44"/>
  <c r="CP99" i="44"/>
  <c r="CR99" i="44"/>
  <c r="CT99" i="44"/>
  <c r="CV99" i="44"/>
  <c r="CF99" i="44"/>
  <c r="CG99" i="44"/>
  <c r="CE99" i="44"/>
  <c r="CC99" i="44"/>
  <c r="BM99" i="44"/>
  <c r="BK99" i="44"/>
  <c r="BI99" i="44"/>
  <c r="AJ99" i="44"/>
  <c r="AL99" i="44"/>
  <c r="AK99" i="44"/>
  <c r="AI99" i="44"/>
  <c r="CP98" i="44"/>
  <c r="CR98" i="44"/>
  <c r="CT98" i="44"/>
  <c r="CV98" i="44"/>
  <c r="CF98" i="44"/>
  <c r="CE98" i="44"/>
  <c r="BK98" i="44"/>
  <c r="BI98" i="44"/>
  <c r="AJ98" i="44"/>
  <c r="AL98" i="44"/>
  <c r="AK98" i="44"/>
  <c r="AI98" i="44"/>
  <c r="CP97" i="44"/>
  <c r="CR97" i="44"/>
  <c r="CT97" i="44"/>
  <c r="CV97" i="44"/>
  <c r="CF97" i="44"/>
  <c r="CG97" i="44"/>
  <c r="CE97" i="44"/>
  <c r="CC97" i="44"/>
  <c r="BM97" i="44"/>
  <c r="BK97" i="44"/>
  <c r="BI97" i="44"/>
  <c r="AJ97" i="44"/>
  <c r="AL97" i="44"/>
  <c r="AK97" i="44"/>
  <c r="AI97" i="44"/>
  <c r="CP96" i="44"/>
  <c r="CR96" i="44"/>
  <c r="CT96" i="44"/>
  <c r="CV96" i="44"/>
  <c r="CF96" i="44"/>
  <c r="CG96" i="44"/>
  <c r="CE96" i="44"/>
  <c r="CC96" i="44"/>
  <c r="BM96" i="44"/>
  <c r="BK96" i="44"/>
  <c r="BI96" i="44"/>
  <c r="AJ96" i="44"/>
  <c r="AL96" i="44"/>
  <c r="AK96" i="44"/>
  <c r="AI96" i="44"/>
  <c r="CP95" i="44"/>
  <c r="CR95" i="44"/>
  <c r="CT95" i="44"/>
  <c r="CV95" i="44"/>
  <c r="CF95" i="44"/>
  <c r="CE95" i="44"/>
  <c r="BW95" i="44"/>
  <c r="BS95" i="44"/>
  <c r="BM95" i="44"/>
  <c r="BK95" i="44"/>
  <c r="BI95" i="44"/>
  <c r="BB95" i="44"/>
  <c r="BC95" i="44"/>
  <c r="AY95" i="44"/>
  <c r="AJ95" i="44"/>
  <c r="AL95" i="44"/>
  <c r="AK95" i="44"/>
  <c r="AI95" i="44"/>
  <c r="CP94" i="44"/>
  <c r="CR94" i="44"/>
  <c r="CT94" i="44"/>
  <c r="CV94" i="44"/>
  <c r="CW94" i="44"/>
  <c r="CU94" i="44"/>
  <c r="CF94" i="44"/>
  <c r="CG94" i="44"/>
  <c r="CE94" i="44"/>
  <c r="CC94" i="44"/>
  <c r="BM94" i="44"/>
  <c r="BK94" i="44"/>
  <c r="BI94" i="44"/>
  <c r="BB94" i="44"/>
  <c r="BC94" i="44"/>
  <c r="AY94" i="44"/>
  <c r="AJ94" i="44"/>
  <c r="AL94" i="44"/>
  <c r="AM94" i="44"/>
  <c r="AK94" i="44"/>
  <c r="AI94" i="44"/>
  <c r="CP93" i="44"/>
  <c r="CR93" i="44"/>
  <c r="CT93" i="44"/>
  <c r="CV93" i="44"/>
  <c r="CF93" i="44"/>
  <c r="CG93" i="44"/>
  <c r="CE93" i="44"/>
  <c r="CC93" i="44"/>
  <c r="BM93" i="44"/>
  <c r="BK93" i="44"/>
  <c r="BI93" i="44"/>
  <c r="AJ93" i="44"/>
  <c r="AL93" i="44"/>
  <c r="AK93" i="44"/>
  <c r="AI93" i="44"/>
  <c r="CP92" i="44"/>
  <c r="CR92" i="44"/>
  <c r="CT92" i="44"/>
  <c r="CV92" i="44"/>
  <c r="CF92" i="44"/>
  <c r="CG92" i="44"/>
  <c r="CE92" i="44"/>
  <c r="CC92" i="44"/>
  <c r="BW92" i="44"/>
  <c r="BS92" i="44"/>
  <c r="BM92" i="44"/>
  <c r="BK92" i="44"/>
  <c r="BI92" i="44"/>
  <c r="AZ92" i="44"/>
  <c r="BB92" i="44"/>
  <c r="BC92" i="44"/>
  <c r="BA92" i="44"/>
  <c r="AY92" i="44"/>
  <c r="AJ92" i="44"/>
  <c r="AL92" i="44"/>
  <c r="AM92" i="44"/>
  <c r="AK92" i="44"/>
  <c r="AI92" i="44"/>
  <c r="CP91" i="44"/>
  <c r="CR91" i="44"/>
  <c r="CT91" i="44"/>
  <c r="CV91" i="44"/>
  <c r="CW91" i="44"/>
  <c r="CU91" i="44"/>
  <c r="CF91" i="44"/>
  <c r="CG91" i="44"/>
  <c r="CE91" i="44"/>
  <c r="CC91" i="44"/>
  <c r="BW91" i="44"/>
  <c r="BU91" i="44"/>
  <c r="BS91" i="44"/>
  <c r="BM91" i="44"/>
  <c r="BK91" i="44"/>
  <c r="BI91" i="44"/>
  <c r="AZ91" i="44"/>
  <c r="BB91" i="44"/>
  <c r="BC91" i="44"/>
  <c r="BA91" i="44"/>
  <c r="AY91" i="44"/>
  <c r="AJ91" i="44"/>
  <c r="AL91" i="44"/>
  <c r="AM91" i="44"/>
  <c r="AK91" i="44"/>
  <c r="AI91" i="44"/>
  <c r="CP90" i="44"/>
  <c r="CR90" i="44"/>
  <c r="CT90" i="44"/>
  <c r="CV90" i="44"/>
  <c r="CW90" i="44"/>
  <c r="CQ90" i="44"/>
  <c r="CF90" i="44"/>
  <c r="CG90" i="44"/>
  <c r="CE90" i="44"/>
  <c r="CC90" i="44"/>
  <c r="BW90" i="44"/>
  <c r="BS90" i="44"/>
  <c r="BM90" i="44"/>
  <c r="BK90" i="44"/>
  <c r="BI90" i="44"/>
  <c r="BB90" i="44"/>
  <c r="BC90" i="44"/>
  <c r="AY90" i="44"/>
  <c r="AJ90" i="44"/>
  <c r="AL90" i="44"/>
  <c r="AM90" i="44"/>
  <c r="AK90" i="44"/>
  <c r="AI90" i="44"/>
  <c r="CP89" i="44"/>
  <c r="CR89" i="44"/>
  <c r="CT89" i="44"/>
  <c r="CV89" i="44"/>
  <c r="CW89" i="44"/>
  <c r="CU89" i="44"/>
  <c r="CQ89" i="44"/>
  <c r="CF89" i="44"/>
  <c r="CG89" i="44"/>
  <c r="CE89" i="44"/>
  <c r="CC89" i="44"/>
  <c r="BW89" i="44"/>
  <c r="BU89" i="44"/>
  <c r="BS89" i="44"/>
  <c r="BM89" i="44"/>
  <c r="BK89" i="44"/>
  <c r="BI89" i="44"/>
  <c r="AZ89" i="44"/>
  <c r="BB89" i="44"/>
  <c r="BC89" i="44"/>
  <c r="BA89" i="44"/>
  <c r="AY89" i="44"/>
  <c r="AJ89" i="44"/>
  <c r="AL89" i="44"/>
  <c r="AM89" i="44"/>
  <c r="AK89" i="44"/>
  <c r="AI89" i="44"/>
  <c r="CP88" i="44"/>
  <c r="CR88" i="44"/>
  <c r="CT88" i="44"/>
  <c r="CV88" i="44"/>
  <c r="CW88" i="44"/>
  <c r="CQ88" i="44"/>
  <c r="CF88" i="44"/>
  <c r="CG88" i="44"/>
  <c r="CE88" i="44"/>
  <c r="CC88" i="44"/>
  <c r="BW88" i="44"/>
  <c r="BS88" i="44"/>
  <c r="BM88" i="44"/>
  <c r="BK88" i="44"/>
  <c r="BI88" i="44"/>
  <c r="AJ88" i="44"/>
  <c r="AL88" i="44"/>
  <c r="AM88" i="44"/>
  <c r="AK88" i="44"/>
  <c r="AI88" i="44"/>
  <c r="CP87" i="44"/>
  <c r="CR87" i="44"/>
  <c r="CT87" i="44"/>
  <c r="CV87" i="44"/>
  <c r="CW87" i="44"/>
  <c r="CU87" i="44"/>
  <c r="CQ87" i="44"/>
  <c r="CF87" i="44"/>
  <c r="CG87" i="44"/>
  <c r="CE87" i="44"/>
  <c r="CC87" i="44"/>
  <c r="BW87" i="44"/>
  <c r="BU87" i="44"/>
  <c r="BS87" i="44"/>
  <c r="BM87" i="44"/>
  <c r="BK87" i="44"/>
  <c r="BI87" i="44"/>
  <c r="AZ87" i="44"/>
  <c r="BB87" i="44"/>
  <c r="BC87" i="44"/>
  <c r="BA87" i="44"/>
  <c r="AY87" i="44"/>
  <c r="AJ87" i="44"/>
  <c r="AL87" i="44"/>
  <c r="AM87" i="44"/>
  <c r="AK87" i="44"/>
  <c r="AI87" i="44"/>
  <c r="CP86" i="44"/>
  <c r="CR86" i="44"/>
  <c r="CT86" i="44"/>
  <c r="CV86" i="44"/>
  <c r="CW86" i="44"/>
  <c r="CU86" i="44"/>
  <c r="CQ86" i="44"/>
  <c r="CF86" i="44"/>
  <c r="CG86" i="44"/>
  <c r="CE86" i="44"/>
  <c r="CC86" i="44"/>
  <c r="BW86" i="44"/>
  <c r="BU86" i="44"/>
  <c r="BS86" i="44"/>
  <c r="BM86" i="44"/>
  <c r="BK86" i="44"/>
  <c r="BI86" i="44"/>
  <c r="BB86" i="44"/>
  <c r="BC86" i="44"/>
  <c r="AY86" i="44"/>
  <c r="AJ86" i="44"/>
  <c r="AL86" i="44"/>
  <c r="AM86" i="44"/>
  <c r="AK86" i="44"/>
  <c r="AI86" i="44"/>
  <c r="CP85" i="44"/>
  <c r="CR85" i="44"/>
  <c r="CT85" i="44"/>
  <c r="CV85" i="44"/>
  <c r="CW85" i="44"/>
  <c r="CQ85" i="44"/>
  <c r="CF85" i="44"/>
  <c r="CG85" i="44"/>
  <c r="CE85" i="44"/>
  <c r="CC85" i="44"/>
  <c r="BM85" i="44"/>
  <c r="BK85" i="44"/>
  <c r="BI85" i="44"/>
  <c r="AZ85" i="44"/>
  <c r="BB85" i="44"/>
  <c r="BC85" i="44"/>
  <c r="BA85" i="44"/>
  <c r="AY85" i="44"/>
  <c r="AJ85" i="44"/>
  <c r="AL85" i="44"/>
  <c r="AM85" i="44"/>
  <c r="AK85" i="44"/>
  <c r="AI85" i="44"/>
  <c r="CP84" i="44"/>
  <c r="CR84" i="44"/>
  <c r="CT84" i="44"/>
  <c r="CV84" i="44"/>
  <c r="CW84" i="44"/>
  <c r="CU84" i="44"/>
  <c r="CS84" i="44"/>
  <c r="CQ84" i="44"/>
  <c r="CF84" i="44"/>
  <c r="CG84" i="44"/>
  <c r="CE84" i="44"/>
  <c r="CC84" i="44"/>
  <c r="BW84" i="44"/>
  <c r="BU84" i="44"/>
  <c r="BS84" i="44"/>
  <c r="BM84" i="44"/>
  <c r="BK84" i="44"/>
  <c r="BI84" i="44"/>
  <c r="AZ84" i="44"/>
  <c r="BB84" i="44"/>
  <c r="BC84" i="44"/>
  <c r="BA84" i="44"/>
  <c r="AY84" i="44"/>
  <c r="AJ84" i="44"/>
  <c r="AL84" i="44"/>
  <c r="AM84" i="44"/>
  <c r="AK84" i="44"/>
  <c r="AI84" i="44"/>
  <c r="CP67" i="44"/>
  <c r="CR67" i="44"/>
  <c r="CT67" i="44"/>
  <c r="CB67" i="44"/>
  <c r="CD67" i="44"/>
  <c r="BR67" i="44"/>
  <c r="BT67" i="44"/>
  <c r="BH67" i="44"/>
  <c r="BJ67" i="44"/>
  <c r="AX67" i="44"/>
  <c r="AZ67" i="44"/>
  <c r="AH67" i="44"/>
  <c r="AJ67" i="44"/>
  <c r="CU66" i="44"/>
  <c r="CR30" i="44"/>
  <c r="CR66" i="44"/>
  <c r="CP65" i="44"/>
  <c r="CP64" i="44"/>
  <c r="CP63" i="44"/>
  <c r="CP62" i="44"/>
  <c r="CP61" i="44"/>
  <c r="CP60" i="44"/>
  <c r="CP59" i="44"/>
  <c r="CP58" i="44"/>
  <c r="CP57" i="44"/>
  <c r="CP56" i="44"/>
  <c r="CP55" i="44"/>
  <c r="CP54" i="44"/>
  <c r="CP53" i="44"/>
  <c r="CP52" i="44"/>
  <c r="CP51" i="44"/>
  <c r="CP50" i="44"/>
  <c r="CP49" i="44"/>
  <c r="CP48" i="44"/>
  <c r="CP47" i="44"/>
  <c r="CP46" i="44"/>
  <c r="CP45" i="44"/>
  <c r="CP66" i="44"/>
  <c r="CB45" i="44"/>
  <c r="CB46" i="44"/>
  <c r="CB47" i="44"/>
  <c r="CB48" i="44"/>
  <c r="CB49" i="44"/>
  <c r="CB50" i="44"/>
  <c r="CB51" i="44"/>
  <c r="CB52" i="44"/>
  <c r="CB53" i="44"/>
  <c r="CB54" i="44"/>
  <c r="CB55" i="44"/>
  <c r="CB56" i="44"/>
  <c r="CB57" i="44"/>
  <c r="CB58" i="44"/>
  <c r="CB59" i="44"/>
  <c r="CB60" i="44"/>
  <c r="CB61" i="44"/>
  <c r="CB62" i="44"/>
  <c r="CB63" i="44"/>
  <c r="CB64" i="44"/>
  <c r="CB65" i="44"/>
  <c r="CB66" i="44"/>
  <c r="CD66" i="44"/>
  <c r="CE66" i="44"/>
  <c r="CC66" i="44"/>
  <c r="BR46" i="44"/>
  <c r="BT46" i="44"/>
  <c r="BR48" i="44"/>
  <c r="BT48" i="44"/>
  <c r="BR50" i="44"/>
  <c r="BT50" i="44"/>
  <c r="BR52" i="44"/>
  <c r="BT52" i="44"/>
  <c r="BT66" i="44"/>
  <c r="BU66" i="44"/>
  <c r="BR66" i="44"/>
  <c r="BS66" i="44"/>
  <c r="BJ45" i="44"/>
  <c r="BH46" i="44"/>
  <c r="BJ46" i="44"/>
  <c r="BH47" i="44"/>
  <c r="BJ47" i="44"/>
  <c r="BH48" i="44"/>
  <c r="BJ48" i="44"/>
  <c r="BH49" i="44"/>
  <c r="BJ49" i="44"/>
  <c r="BH50" i="44"/>
  <c r="BJ50" i="44"/>
  <c r="BH51" i="44"/>
  <c r="BJ51" i="44"/>
  <c r="BH52" i="44"/>
  <c r="BJ52" i="44"/>
  <c r="BH53" i="44"/>
  <c r="BJ53" i="44"/>
  <c r="BH54" i="44"/>
  <c r="BJ54" i="44"/>
  <c r="BH55" i="44"/>
  <c r="BJ55" i="44"/>
  <c r="BH56" i="44"/>
  <c r="BJ56" i="44"/>
  <c r="BH57" i="44"/>
  <c r="BJ57" i="44"/>
  <c r="BH58" i="44"/>
  <c r="BJ58" i="44"/>
  <c r="BH59" i="44"/>
  <c r="BJ59" i="44"/>
  <c r="BH60" i="44"/>
  <c r="BJ60" i="44"/>
  <c r="BH61" i="44"/>
  <c r="BJ61" i="44"/>
  <c r="BH62" i="44"/>
  <c r="BJ62" i="44"/>
  <c r="BH63" i="44"/>
  <c r="BJ63" i="44"/>
  <c r="BH64" i="44"/>
  <c r="BJ64" i="44"/>
  <c r="BH65" i="44"/>
  <c r="BJ65" i="44"/>
  <c r="BJ66" i="44"/>
  <c r="BK66" i="44"/>
  <c r="BH66" i="44"/>
  <c r="BI66" i="44"/>
  <c r="AX46" i="44"/>
  <c r="AX50" i="44"/>
  <c r="AX51" i="44"/>
  <c r="AX52" i="44"/>
  <c r="AX54" i="44"/>
  <c r="AX66" i="44"/>
  <c r="AZ66" i="44"/>
  <c r="BA66" i="44"/>
  <c r="AY66" i="44"/>
  <c r="AH45" i="44"/>
  <c r="AH46" i="44"/>
  <c r="AH47" i="44"/>
  <c r="AH48" i="44"/>
  <c r="AH49" i="44"/>
  <c r="AH50" i="44"/>
  <c r="AH51" i="44"/>
  <c r="AH52" i="44"/>
  <c r="AH53" i="44"/>
  <c r="AH54" i="44"/>
  <c r="AH55" i="44"/>
  <c r="AH56" i="44"/>
  <c r="AH57" i="44"/>
  <c r="AH58" i="44"/>
  <c r="AH59" i="44"/>
  <c r="AH60" i="44"/>
  <c r="AH61" i="44"/>
  <c r="AH62" i="44"/>
  <c r="AH63" i="44"/>
  <c r="AH64" i="44"/>
  <c r="AH65" i="44"/>
  <c r="AH66" i="44"/>
  <c r="AJ66" i="44"/>
  <c r="AK66" i="44"/>
  <c r="AI66" i="44"/>
  <c r="CR65" i="44"/>
  <c r="CT65" i="44"/>
  <c r="CD65" i="44"/>
  <c r="CE65" i="44"/>
  <c r="CC65" i="44"/>
  <c r="BK65" i="44"/>
  <c r="BI65" i="44"/>
  <c r="AJ65" i="44"/>
  <c r="AK65" i="44"/>
  <c r="AI65" i="44"/>
  <c r="CR64" i="44"/>
  <c r="CT64" i="44"/>
  <c r="CD64" i="44"/>
  <c r="CE64" i="44"/>
  <c r="CC64" i="44"/>
  <c r="BK64" i="44"/>
  <c r="BI64" i="44"/>
  <c r="AJ64" i="44"/>
  <c r="AK64" i="44"/>
  <c r="AI64" i="44"/>
  <c r="CR63" i="44"/>
  <c r="CT63" i="44"/>
  <c r="CD63" i="44"/>
  <c r="CE63" i="44"/>
  <c r="CC63" i="44"/>
  <c r="BK63" i="44"/>
  <c r="BI63" i="44"/>
  <c r="AJ63" i="44"/>
  <c r="AK63" i="44"/>
  <c r="AI63" i="44"/>
  <c r="CR62" i="44"/>
  <c r="CT62" i="44"/>
  <c r="CD62" i="44"/>
  <c r="CE62" i="44"/>
  <c r="CC62" i="44"/>
  <c r="BK62" i="44"/>
  <c r="BI62" i="44"/>
  <c r="AJ62" i="44"/>
  <c r="AK62" i="44"/>
  <c r="AI62" i="44"/>
  <c r="CR61" i="44"/>
  <c r="CT61" i="44"/>
  <c r="CD61" i="44"/>
  <c r="CE61" i="44"/>
  <c r="CC61" i="44"/>
  <c r="BK61" i="44"/>
  <c r="BI61" i="44"/>
  <c r="AJ61" i="44"/>
  <c r="AK61" i="44"/>
  <c r="AI61" i="44"/>
  <c r="CR60" i="44"/>
  <c r="CT60" i="44"/>
  <c r="CD60" i="44"/>
  <c r="CE60" i="44"/>
  <c r="CC60" i="44"/>
  <c r="BK60" i="44"/>
  <c r="BI60" i="44"/>
  <c r="AJ60" i="44"/>
  <c r="AK60" i="44"/>
  <c r="AI60" i="44"/>
  <c r="CR59" i="44"/>
  <c r="CT59" i="44"/>
  <c r="CD59" i="44"/>
  <c r="CE59" i="44"/>
  <c r="CC59" i="44"/>
  <c r="BK59" i="44"/>
  <c r="BI59" i="44"/>
  <c r="AJ59" i="44"/>
  <c r="AK59" i="44"/>
  <c r="AI59" i="44"/>
  <c r="CR58" i="44"/>
  <c r="CT58" i="44"/>
  <c r="CD58" i="44"/>
  <c r="CE58" i="44"/>
  <c r="CC58" i="44"/>
  <c r="BK58" i="44"/>
  <c r="BI58" i="44"/>
  <c r="AJ58" i="44"/>
  <c r="AK58" i="44"/>
  <c r="AI58" i="44"/>
  <c r="CR57" i="44"/>
  <c r="CT57" i="44"/>
  <c r="CD57" i="44"/>
  <c r="CE57" i="44"/>
  <c r="CC57" i="44"/>
  <c r="BK57" i="44"/>
  <c r="BI57" i="44"/>
  <c r="AJ57" i="44"/>
  <c r="AK57" i="44"/>
  <c r="AI57" i="44"/>
  <c r="CR56" i="44"/>
  <c r="CT56" i="44"/>
  <c r="CD56" i="44"/>
  <c r="CE56" i="44"/>
  <c r="CC56" i="44"/>
  <c r="BK56" i="44"/>
  <c r="BI56" i="44"/>
  <c r="AJ56" i="44"/>
  <c r="AK56" i="44"/>
  <c r="AI56" i="44"/>
  <c r="CR55" i="44"/>
  <c r="CT55" i="44"/>
  <c r="CD55" i="44"/>
  <c r="CE55" i="44"/>
  <c r="CC55" i="44"/>
  <c r="BK55" i="44"/>
  <c r="BI55" i="44"/>
  <c r="AJ55" i="44"/>
  <c r="AK55" i="44"/>
  <c r="AI55" i="44"/>
  <c r="CR54" i="44"/>
  <c r="CT54" i="44"/>
  <c r="CD54" i="44"/>
  <c r="CE54" i="44"/>
  <c r="CC54" i="44"/>
  <c r="BK54" i="44"/>
  <c r="BI54" i="44"/>
  <c r="AZ54" i="44"/>
  <c r="BA54" i="44"/>
  <c r="AY54" i="44"/>
  <c r="AJ54" i="44"/>
  <c r="AK54" i="44"/>
  <c r="AI54" i="44"/>
  <c r="CR53" i="44"/>
  <c r="CT53" i="44"/>
  <c r="CD53" i="44"/>
  <c r="CE53" i="44"/>
  <c r="CC53" i="44"/>
  <c r="BK53" i="44"/>
  <c r="BI53" i="44"/>
  <c r="AJ53" i="44"/>
  <c r="AK53" i="44"/>
  <c r="AI53" i="44"/>
  <c r="CR52" i="44"/>
  <c r="CT52" i="44"/>
  <c r="CU52" i="44"/>
  <c r="CS52" i="44"/>
  <c r="CD52" i="44"/>
  <c r="CE52" i="44"/>
  <c r="CC52" i="44"/>
  <c r="BU52" i="44"/>
  <c r="BS52" i="44"/>
  <c r="BK52" i="44"/>
  <c r="BI52" i="44"/>
  <c r="AZ52" i="44"/>
  <c r="BA52" i="44"/>
  <c r="AY52" i="44"/>
  <c r="AJ52" i="44"/>
  <c r="AK52" i="44"/>
  <c r="AI52" i="44"/>
  <c r="CR51" i="44"/>
  <c r="CT51" i="44"/>
  <c r="CU51" i="44"/>
  <c r="CS51" i="44"/>
  <c r="CD51" i="44"/>
  <c r="CE51" i="44"/>
  <c r="CC51" i="44"/>
  <c r="BK51" i="44"/>
  <c r="BI51" i="44"/>
  <c r="AZ51" i="44"/>
  <c r="BA51" i="44"/>
  <c r="AY51" i="44"/>
  <c r="AJ51" i="44"/>
  <c r="AK51" i="44"/>
  <c r="AI51" i="44"/>
  <c r="CR50" i="44"/>
  <c r="CT50" i="44"/>
  <c r="CU50" i="44"/>
  <c r="CQ50" i="44"/>
  <c r="CD50" i="44"/>
  <c r="CE50" i="44"/>
  <c r="CC50" i="44"/>
  <c r="BU50" i="44"/>
  <c r="BS50" i="44"/>
  <c r="BK50" i="44"/>
  <c r="BI50" i="44"/>
  <c r="AZ50" i="44"/>
  <c r="BA50" i="44"/>
  <c r="AY50" i="44"/>
  <c r="AJ50" i="44"/>
  <c r="AK50" i="44"/>
  <c r="AI50" i="44"/>
  <c r="CR49" i="44"/>
  <c r="CT49" i="44"/>
  <c r="CD49" i="44"/>
  <c r="CE49" i="44"/>
  <c r="CC49" i="44"/>
  <c r="BK49" i="44"/>
  <c r="BI49" i="44"/>
  <c r="AJ49" i="44"/>
  <c r="AK49" i="44"/>
  <c r="AI49" i="44"/>
  <c r="CR48" i="44"/>
  <c r="CT48" i="44"/>
  <c r="CD48" i="44"/>
  <c r="CE48" i="44"/>
  <c r="CC48" i="44"/>
  <c r="BU48" i="44"/>
  <c r="BS48" i="44"/>
  <c r="BK48" i="44"/>
  <c r="BI48" i="44"/>
  <c r="AJ48" i="44"/>
  <c r="AK48" i="44"/>
  <c r="AI48" i="44"/>
  <c r="CR47" i="44"/>
  <c r="CT47" i="44"/>
  <c r="CU47" i="44"/>
  <c r="CS47" i="44"/>
  <c r="CD47" i="44"/>
  <c r="CE47" i="44"/>
  <c r="CC47" i="44"/>
  <c r="BK47" i="44"/>
  <c r="BI47" i="44"/>
  <c r="AJ47" i="44"/>
  <c r="AK47" i="44"/>
  <c r="AI47" i="44"/>
  <c r="CR46" i="44"/>
  <c r="CT46" i="44"/>
  <c r="CU46" i="44"/>
  <c r="CQ46" i="44"/>
  <c r="CD46" i="44"/>
  <c r="CE46" i="44"/>
  <c r="CC46" i="44"/>
  <c r="BU46" i="44"/>
  <c r="BS46" i="44"/>
  <c r="BK46" i="44"/>
  <c r="BI46" i="44"/>
  <c r="AZ46" i="44"/>
  <c r="BA46" i="44"/>
  <c r="AY46" i="44"/>
  <c r="AJ46" i="44"/>
  <c r="AK46" i="44"/>
  <c r="AI46" i="44"/>
  <c r="CR45" i="44"/>
  <c r="CT45" i="44"/>
  <c r="CD45" i="44"/>
  <c r="CE45" i="44"/>
  <c r="CC45" i="44"/>
  <c r="BK45" i="44"/>
  <c r="BI45" i="44"/>
  <c r="AJ45" i="44"/>
  <c r="AK45" i="44"/>
  <c r="AI45" i="44"/>
  <c r="CZ31" i="44"/>
  <c r="CH31" i="44"/>
  <c r="BN31" i="44"/>
  <c r="BD31" i="44"/>
  <c r="AN31" i="44"/>
  <c r="CP30" i="44"/>
  <c r="CZ30" i="44"/>
  <c r="DA30" i="44"/>
  <c r="CW30" i="44"/>
  <c r="CU30" i="44"/>
  <c r="CS30" i="44"/>
  <c r="CQ30" i="44"/>
  <c r="CB30" i="44"/>
  <c r="CD30" i="44"/>
  <c r="CF30" i="44"/>
  <c r="CH30" i="44"/>
  <c r="CI30" i="44"/>
  <c r="CG30" i="44"/>
  <c r="CE30" i="44"/>
  <c r="CC30" i="44"/>
  <c r="BR30" i="44"/>
  <c r="BT30" i="44"/>
  <c r="BV30" i="44"/>
  <c r="BX30" i="44"/>
  <c r="BY30" i="44"/>
  <c r="BW30" i="44"/>
  <c r="BU30" i="44"/>
  <c r="BS30" i="44"/>
  <c r="BN9" i="44"/>
  <c r="BN10" i="44"/>
  <c r="BN11" i="44"/>
  <c r="BN12" i="44"/>
  <c r="BN13" i="44"/>
  <c r="BN14" i="44"/>
  <c r="BN15" i="44"/>
  <c r="BN16" i="44"/>
  <c r="BN17" i="44"/>
  <c r="BN18" i="44"/>
  <c r="BN19" i="44"/>
  <c r="BN20" i="44"/>
  <c r="BN21" i="44"/>
  <c r="BN22" i="44"/>
  <c r="BN23" i="44"/>
  <c r="BN24" i="44"/>
  <c r="BN25" i="44"/>
  <c r="BN26" i="44"/>
  <c r="BN27" i="44"/>
  <c r="BN28" i="44"/>
  <c r="BN29" i="44"/>
  <c r="BN30" i="44"/>
  <c r="BO30" i="44"/>
  <c r="BL30" i="44"/>
  <c r="BM30" i="44"/>
  <c r="BJ30" i="44"/>
  <c r="BK30" i="44"/>
  <c r="BH30" i="44"/>
  <c r="BI30" i="44"/>
  <c r="BE30" i="44"/>
  <c r="BC30" i="44"/>
  <c r="AZ30" i="44"/>
  <c r="BA30" i="44"/>
  <c r="AX30" i="44"/>
  <c r="AY30" i="44"/>
  <c r="AH30" i="44"/>
  <c r="AJ30" i="44"/>
  <c r="AN30" i="44"/>
  <c r="AO30" i="44"/>
  <c r="AM30" i="44"/>
  <c r="AK30" i="44"/>
  <c r="AI30" i="44"/>
  <c r="CZ29" i="44"/>
  <c r="CH29" i="44"/>
  <c r="CI29" i="44"/>
  <c r="CG29" i="44"/>
  <c r="CE29" i="44"/>
  <c r="CC29" i="44"/>
  <c r="BX29" i="44"/>
  <c r="BO29" i="44"/>
  <c r="BM29" i="44"/>
  <c r="BK29" i="44"/>
  <c r="BI29" i="44"/>
  <c r="AN29" i="44"/>
  <c r="AO29" i="44"/>
  <c r="AM29" i="44"/>
  <c r="AK29" i="44"/>
  <c r="AI29" i="44"/>
  <c r="CZ28" i="44"/>
  <c r="CH28" i="44"/>
  <c r="CI28" i="44"/>
  <c r="CG28" i="44"/>
  <c r="CE28" i="44"/>
  <c r="CC28" i="44"/>
  <c r="BX28" i="44"/>
  <c r="BO28" i="44"/>
  <c r="BM28" i="44"/>
  <c r="BK28" i="44"/>
  <c r="BI28" i="44"/>
  <c r="AN28" i="44"/>
  <c r="AO28" i="44"/>
  <c r="AM28" i="44"/>
  <c r="AK28" i="44"/>
  <c r="AI28" i="44"/>
  <c r="CZ27" i="44"/>
  <c r="CH27" i="44"/>
  <c r="CI27" i="44"/>
  <c r="CG27" i="44"/>
  <c r="CE27" i="44"/>
  <c r="CC27" i="44"/>
  <c r="BX27" i="44"/>
  <c r="BO27" i="44"/>
  <c r="BM27" i="44"/>
  <c r="BK27" i="44"/>
  <c r="BI27" i="44"/>
  <c r="AN27" i="44"/>
  <c r="AM27" i="44"/>
  <c r="AK27" i="44"/>
  <c r="AI27" i="44"/>
  <c r="CZ26" i="44"/>
  <c r="CH26" i="44"/>
  <c r="CI26" i="44"/>
  <c r="CG26" i="44"/>
  <c r="CE26" i="44"/>
  <c r="CC26" i="44"/>
  <c r="BX26" i="44"/>
  <c r="BO26" i="44"/>
  <c r="BM26" i="44"/>
  <c r="BK26" i="44"/>
  <c r="BI26" i="44"/>
  <c r="AN26" i="44"/>
  <c r="AM26" i="44"/>
  <c r="AK26" i="44"/>
  <c r="AI26" i="44"/>
  <c r="CZ25" i="44"/>
  <c r="CH25" i="44"/>
  <c r="CI25" i="44"/>
  <c r="CG25" i="44"/>
  <c r="CE25" i="44"/>
  <c r="CC25" i="44"/>
  <c r="BX25" i="44"/>
  <c r="BO25" i="44"/>
  <c r="BM25" i="44"/>
  <c r="BK25" i="44"/>
  <c r="BI25" i="44"/>
  <c r="AN25" i="44"/>
  <c r="AM25" i="44"/>
  <c r="AK25" i="44"/>
  <c r="AI25" i="44"/>
  <c r="CZ24" i="44"/>
  <c r="CH24" i="44"/>
  <c r="CI24" i="44"/>
  <c r="CG24" i="44"/>
  <c r="CE24" i="44"/>
  <c r="CC24" i="44"/>
  <c r="BX24" i="44"/>
  <c r="BO24" i="44"/>
  <c r="BM24" i="44"/>
  <c r="BK24" i="44"/>
  <c r="BI24" i="44"/>
  <c r="AN24" i="44"/>
  <c r="AM24" i="44"/>
  <c r="AK24" i="44"/>
  <c r="AI24" i="44"/>
  <c r="CZ23" i="44"/>
  <c r="CH23" i="44"/>
  <c r="CI23" i="44"/>
  <c r="CG23" i="44"/>
  <c r="CE23" i="44"/>
  <c r="CC23" i="44"/>
  <c r="BX23" i="44"/>
  <c r="BO23" i="44"/>
  <c r="BM23" i="44"/>
  <c r="BK23" i="44"/>
  <c r="BI23" i="44"/>
  <c r="AN23" i="44"/>
  <c r="AM23" i="44"/>
  <c r="AK23" i="44"/>
  <c r="AI23" i="44"/>
  <c r="CZ22" i="44"/>
  <c r="CH22" i="44"/>
  <c r="CI22" i="44"/>
  <c r="CG22" i="44"/>
  <c r="CE22" i="44"/>
  <c r="CC22" i="44"/>
  <c r="BX22" i="44"/>
  <c r="BO22" i="44"/>
  <c r="BM22" i="44"/>
  <c r="BK22" i="44"/>
  <c r="BI22" i="44"/>
  <c r="AN22" i="44"/>
  <c r="AO22" i="44"/>
  <c r="AM22" i="44"/>
  <c r="AK22" i="44"/>
  <c r="AI22" i="44"/>
  <c r="CZ21" i="44"/>
  <c r="CH21" i="44"/>
  <c r="CI21" i="44"/>
  <c r="CG21" i="44"/>
  <c r="CE21" i="44"/>
  <c r="CC21" i="44"/>
  <c r="BX21" i="44"/>
  <c r="BO21" i="44"/>
  <c r="BM21" i="44"/>
  <c r="BK21" i="44"/>
  <c r="BI21" i="44"/>
  <c r="AN21" i="44"/>
  <c r="AM21" i="44"/>
  <c r="AK21" i="44"/>
  <c r="AI21" i="44"/>
  <c r="CZ20" i="44"/>
  <c r="CH20" i="44"/>
  <c r="CI20" i="44"/>
  <c r="CG20" i="44"/>
  <c r="CE20" i="44"/>
  <c r="CC20" i="44"/>
  <c r="BX20" i="44"/>
  <c r="BY20" i="44"/>
  <c r="BU20" i="44"/>
  <c r="BO20" i="44"/>
  <c r="BM20" i="44"/>
  <c r="BK20" i="44"/>
  <c r="BI20" i="44"/>
  <c r="BA20" i="44"/>
  <c r="AN20" i="44"/>
  <c r="AM20" i="44"/>
  <c r="AK20" i="44"/>
  <c r="AI20" i="44"/>
  <c r="CZ19" i="44"/>
  <c r="DA19" i="44"/>
  <c r="CY19" i="44"/>
  <c r="CH19" i="44"/>
  <c r="CI19" i="44"/>
  <c r="CG19" i="44"/>
  <c r="CE19" i="44"/>
  <c r="CC19" i="44"/>
  <c r="BX19" i="44"/>
  <c r="BO19" i="44"/>
  <c r="BM19" i="44"/>
  <c r="BK19" i="44"/>
  <c r="BI19" i="44"/>
  <c r="BA19" i="44"/>
  <c r="AN19" i="44"/>
  <c r="AO19" i="44"/>
  <c r="AM19" i="44"/>
  <c r="AK19" i="44"/>
  <c r="AI19" i="44"/>
  <c r="CZ18" i="44"/>
  <c r="CH18" i="44"/>
  <c r="CI18" i="44"/>
  <c r="CG18" i="44"/>
  <c r="CE18" i="44"/>
  <c r="CC18" i="44"/>
  <c r="BX18" i="44"/>
  <c r="BO18" i="44"/>
  <c r="BM18" i="44"/>
  <c r="BK18" i="44"/>
  <c r="BI18" i="44"/>
  <c r="AY18" i="44"/>
  <c r="AN18" i="44"/>
  <c r="AO18" i="44"/>
  <c r="AM18" i="44"/>
  <c r="AK18" i="44"/>
  <c r="AI18" i="44"/>
  <c r="CZ17" i="44"/>
  <c r="CH17" i="44"/>
  <c r="CI17" i="44"/>
  <c r="CG17" i="44"/>
  <c r="CE17" i="44"/>
  <c r="CC17" i="44"/>
  <c r="BX17" i="44"/>
  <c r="BY17" i="44"/>
  <c r="BU17" i="44"/>
  <c r="BO17" i="44"/>
  <c r="BM17" i="44"/>
  <c r="BK17" i="44"/>
  <c r="BI17" i="44"/>
  <c r="BC17" i="44"/>
  <c r="BA17" i="44"/>
  <c r="AN17" i="44"/>
  <c r="AO17" i="44"/>
  <c r="AM17" i="44"/>
  <c r="AK17" i="44"/>
  <c r="AI17" i="44"/>
  <c r="CZ16" i="44"/>
  <c r="DA16" i="44"/>
  <c r="CY16" i="44"/>
  <c r="CS16" i="44"/>
  <c r="CH16" i="44"/>
  <c r="CI16" i="44"/>
  <c r="CG16" i="44"/>
  <c r="CE16" i="44"/>
  <c r="CC16" i="44"/>
  <c r="BX16" i="44"/>
  <c r="BY16" i="44"/>
  <c r="BW16" i="44"/>
  <c r="BU16" i="44"/>
  <c r="BS16" i="44"/>
  <c r="BO16" i="44"/>
  <c r="BM16" i="44"/>
  <c r="BK16" i="44"/>
  <c r="BI16" i="44"/>
  <c r="BC16" i="44"/>
  <c r="BA16" i="44"/>
  <c r="AY16" i="44"/>
  <c r="AN16" i="44"/>
  <c r="AO16" i="44"/>
  <c r="AM16" i="44"/>
  <c r="AK16" i="44"/>
  <c r="AI16" i="44"/>
  <c r="CZ15" i="44"/>
  <c r="DA15" i="44"/>
  <c r="CU15" i="44"/>
  <c r="CS15" i="44"/>
  <c r="CH15" i="44"/>
  <c r="CI15" i="44"/>
  <c r="CG15" i="44"/>
  <c r="CE15" i="44"/>
  <c r="CC15" i="44"/>
  <c r="BX15" i="44"/>
  <c r="BY15" i="44"/>
  <c r="BU15" i="44"/>
  <c r="BO15" i="44"/>
  <c r="BM15" i="44"/>
  <c r="BK15" i="44"/>
  <c r="BI15" i="44"/>
  <c r="BA15" i="44"/>
  <c r="AY15" i="44"/>
  <c r="AN15" i="44"/>
  <c r="AO15" i="44"/>
  <c r="AM15" i="44"/>
  <c r="AK15" i="44"/>
  <c r="AI15" i="44"/>
  <c r="CZ14" i="44"/>
  <c r="DA14" i="44"/>
  <c r="CY14" i="44"/>
  <c r="CU14" i="44"/>
  <c r="CQ10" i="44"/>
  <c r="CQ14" i="44"/>
  <c r="CH14" i="44"/>
  <c r="CI14" i="44"/>
  <c r="CG14" i="44"/>
  <c r="CE14" i="44"/>
  <c r="CC14" i="44"/>
  <c r="BX14" i="44"/>
  <c r="BY14" i="44"/>
  <c r="BW14" i="44"/>
  <c r="BU14" i="44"/>
  <c r="BS14" i="44"/>
  <c r="BO14" i="44"/>
  <c r="BM14" i="44"/>
  <c r="BK14" i="44"/>
  <c r="BI14" i="44"/>
  <c r="BC14" i="44"/>
  <c r="BA14" i="44"/>
  <c r="AY14" i="44"/>
  <c r="AN14" i="44"/>
  <c r="AO14" i="44"/>
  <c r="AM14" i="44"/>
  <c r="AK14" i="44"/>
  <c r="AI14" i="44"/>
  <c r="CZ13" i="44"/>
  <c r="DA13" i="44"/>
  <c r="CU13" i="44"/>
  <c r="CH13" i="44"/>
  <c r="CI13" i="44"/>
  <c r="CG13" i="44"/>
  <c r="CE13" i="44"/>
  <c r="CC13" i="44"/>
  <c r="BX13" i="44"/>
  <c r="BY13" i="44"/>
  <c r="BU13" i="44"/>
  <c r="BO13" i="44"/>
  <c r="BM13" i="44"/>
  <c r="BK13" i="44"/>
  <c r="BI13" i="44"/>
  <c r="AN13" i="44"/>
  <c r="AO13" i="44"/>
  <c r="AM13" i="44"/>
  <c r="AK13" i="44"/>
  <c r="AI13" i="44"/>
  <c r="CZ12" i="44"/>
  <c r="DA12" i="44"/>
  <c r="CY12" i="44"/>
  <c r="CH12" i="44"/>
  <c r="CI12" i="44"/>
  <c r="CG12" i="44"/>
  <c r="CE12" i="44"/>
  <c r="CC12" i="44"/>
  <c r="BX12" i="44"/>
  <c r="BY12" i="44"/>
  <c r="BW12" i="44"/>
  <c r="BU12" i="44"/>
  <c r="BS12" i="44"/>
  <c r="BO12" i="44"/>
  <c r="BM12" i="44"/>
  <c r="BK12" i="44"/>
  <c r="BI12" i="44"/>
  <c r="BC12" i="44"/>
  <c r="BA12" i="44"/>
  <c r="AN12" i="44"/>
  <c r="AO12" i="44"/>
  <c r="AM12" i="44"/>
  <c r="AK12" i="44"/>
  <c r="AI12" i="44"/>
  <c r="CZ11" i="44"/>
  <c r="DA11" i="44"/>
  <c r="CY11" i="44"/>
  <c r="CU11" i="44"/>
  <c r="CS11" i="44"/>
  <c r="CH11" i="44"/>
  <c r="CI11" i="44"/>
  <c r="CG11" i="44"/>
  <c r="CE11" i="44"/>
  <c r="CC11" i="44"/>
  <c r="BX11" i="44"/>
  <c r="BY11" i="44"/>
  <c r="BW11" i="44"/>
  <c r="BU11" i="44"/>
  <c r="BO11" i="44"/>
  <c r="BM11" i="44"/>
  <c r="BK11" i="44"/>
  <c r="BI11" i="44"/>
  <c r="BA11" i="44"/>
  <c r="AN11" i="44"/>
  <c r="AO11" i="44"/>
  <c r="AM11" i="44"/>
  <c r="AK11" i="44"/>
  <c r="AI11" i="44"/>
  <c r="CZ10" i="44"/>
  <c r="DA10" i="44"/>
  <c r="CU10" i="44"/>
  <c r="CH10" i="44"/>
  <c r="CI10" i="44"/>
  <c r="CG10" i="44"/>
  <c r="CE10" i="44"/>
  <c r="CC10" i="44"/>
  <c r="BX10" i="44"/>
  <c r="BY10" i="44"/>
  <c r="BS10" i="44"/>
  <c r="BO10" i="44"/>
  <c r="BM10" i="44"/>
  <c r="BK10" i="44"/>
  <c r="BI10" i="44"/>
  <c r="BC10" i="44"/>
  <c r="BA10" i="44"/>
  <c r="AY10" i="44"/>
  <c r="AN10" i="44"/>
  <c r="AO10" i="44"/>
  <c r="AM10" i="44"/>
  <c r="AK10" i="44"/>
  <c r="AI10" i="44"/>
  <c r="CZ9" i="44"/>
  <c r="DA9" i="44"/>
  <c r="CY9" i="44"/>
  <c r="CW9" i="44"/>
  <c r="CU9" i="44"/>
  <c r="CH9" i="44"/>
  <c r="CI9" i="44"/>
  <c r="CG9" i="44"/>
  <c r="CE9" i="44"/>
  <c r="CC9" i="44"/>
  <c r="BX9" i="44"/>
  <c r="BY9" i="44"/>
  <c r="BW9" i="44"/>
  <c r="BU9" i="44"/>
  <c r="BO9" i="44"/>
  <c r="BM9" i="44"/>
  <c r="BK9" i="44"/>
  <c r="BI9" i="44"/>
  <c r="BC9" i="44"/>
  <c r="BA9" i="44"/>
  <c r="AN9" i="44"/>
  <c r="AO9" i="44"/>
  <c r="AM9" i="44"/>
  <c r="AK9" i="44"/>
  <c r="AI9" i="44"/>
  <c r="CN106" i="56"/>
  <c r="CP106" i="56"/>
  <c r="CR106" i="56"/>
  <c r="CD106" i="56"/>
  <c r="CB106" i="56"/>
  <c r="BZ106" i="56"/>
  <c r="CF106" i="56"/>
  <c r="BP106" i="56"/>
  <c r="BR106" i="56"/>
  <c r="BT106" i="56"/>
  <c r="BH106" i="56"/>
  <c r="BF106" i="56"/>
  <c r="AV106" i="56"/>
  <c r="AX106" i="56"/>
  <c r="AZ106" i="56"/>
  <c r="AH106" i="56"/>
  <c r="AJ106" i="56"/>
  <c r="AL106" i="56"/>
  <c r="AN106" i="56"/>
  <c r="CS105" i="56"/>
  <c r="CT30" i="56"/>
  <c r="CU30" i="56"/>
  <c r="CQ105" i="56"/>
  <c r="CP105" i="56"/>
  <c r="CN30" i="56"/>
  <c r="CO30" i="56"/>
  <c r="CO105" i="56"/>
  <c r="CN105" i="56"/>
  <c r="BZ30" i="56"/>
  <c r="BZ105" i="56"/>
  <c r="CH30" i="56"/>
  <c r="CB105" i="56"/>
  <c r="CD30" i="56"/>
  <c r="CD105" i="56"/>
  <c r="CF105" i="56"/>
  <c r="CG105" i="56"/>
  <c r="CE30" i="56"/>
  <c r="CE105" i="56"/>
  <c r="CI30" i="56"/>
  <c r="CC105" i="56"/>
  <c r="CA30" i="56"/>
  <c r="CA105" i="56"/>
  <c r="BU105" i="56"/>
  <c r="BT30" i="56"/>
  <c r="BU30" i="56"/>
  <c r="BS105" i="56"/>
  <c r="BR105" i="56"/>
  <c r="BP30" i="56"/>
  <c r="BQ30" i="56"/>
  <c r="BQ105" i="56"/>
  <c r="BP105" i="56"/>
  <c r="BH30" i="56"/>
  <c r="BI30" i="56"/>
  <c r="BF105" i="56"/>
  <c r="BJ30" i="56"/>
  <c r="BH105" i="56"/>
  <c r="BJ105" i="56"/>
  <c r="BK105" i="56"/>
  <c r="BK30" i="56"/>
  <c r="BI105" i="56"/>
  <c r="BG105" i="56"/>
  <c r="BA105" i="56"/>
  <c r="AZ30" i="56"/>
  <c r="BA30" i="56"/>
  <c r="AY105" i="56"/>
  <c r="AX105" i="56"/>
  <c r="AV30" i="56"/>
  <c r="AW30" i="56"/>
  <c r="AW105" i="56"/>
  <c r="AV105" i="56"/>
  <c r="AJ30" i="56"/>
  <c r="AH105" i="56"/>
  <c r="AN30" i="56"/>
  <c r="AJ105" i="56"/>
  <c r="AL30" i="56"/>
  <c r="AL105" i="56"/>
  <c r="AN105" i="56"/>
  <c r="AO105" i="56"/>
  <c r="AM30" i="56"/>
  <c r="AM105" i="56"/>
  <c r="AO30" i="56"/>
  <c r="AK105" i="56"/>
  <c r="AK30" i="56"/>
  <c r="AI105" i="56"/>
  <c r="CS104" i="56"/>
  <c r="CQ104" i="56"/>
  <c r="CP104" i="56"/>
  <c r="CO104" i="56"/>
  <c r="CN104" i="56"/>
  <c r="BZ104" i="56"/>
  <c r="CB104" i="56"/>
  <c r="CD104" i="56"/>
  <c r="CF104" i="56"/>
  <c r="CG104" i="56"/>
  <c r="CE104" i="56"/>
  <c r="CC104" i="56"/>
  <c r="CA104" i="56"/>
  <c r="BU104" i="56"/>
  <c r="BS104" i="56"/>
  <c r="BR104" i="56"/>
  <c r="BQ104" i="56"/>
  <c r="BP104" i="56"/>
  <c r="BF104" i="56"/>
  <c r="BH104" i="56"/>
  <c r="BJ104" i="56"/>
  <c r="BK104" i="56"/>
  <c r="BI104" i="56"/>
  <c r="BG104" i="56"/>
  <c r="BA104" i="56"/>
  <c r="AY104" i="56"/>
  <c r="AX104" i="56"/>
  <c r="AW104" i="56"/>
  <c r="AV104" i="56"/>
  <c r="AH104" i="56"/>
  <c r="AJ104" i="56"/>
  <c r="AL104" i="56"/>
  <c r="AN104" i="56"/>
  <c r="AO104" i="56"/>
  <c r="AM104" i="56"/>
  <c r="AK104" i="56"/>
  <c r="AI104" i="56"/>
  <c r="CS103" i="56"/>
  <c r="CQ103" i="56"/>
  <c r="CP103" i="56"/>
  <c r="CO103" i="56"/>
  <c r="CN103" i="56"/>
  <c r="BZ103" i="56"/>
  <c r="CB103" i="56"/>
  <c r="CD103" i="56"/>
  <c r="CF103" i="56"/>
  <c r="CG103" i="56"/>
  <c r="CE103" i="56"/>
  <c r="CC103" i="56"/>
  <c r="CA103" i="56"/>
  <c r="BU103" i="56"/>
  <c r="BS103" i="56"/>
  <c r="BR103" i="56"/>
  <c r="BQ103" i="56"/>
  <c r="BP103" i="56"/>
  <c r="BF103" i="56"/>
  <c r="BH103" i="56"/>
  <c r="BJ103" i="56"/>
  <c r="BK103" i="56"/>
  <c r="BI103" i="56"/>
  <c r="BG103" i="56"/>
  <c r="BA103" i="56"/>
  <c r="AY103" i="56"/>
  <c r="AX103" i="56"/>
  <c r="AW103" i="56"/>
  <c r="AV103" i="56"/>
  <c r="AH103" i="56"/>
  <c r="AJ103" i="56"/>
  <c r="AL103" i="56"/>
  <c r="AN103" i="56"/>
  <c r="AO103" i="56"/>
  <c r="AM103" i="56"/>
  <c r="AK103" i="56"/>
  <c r="AI103" i="56"/>
  <c r="CS102" i="56"/>
  <c r="CQ102" i="56"/>
  <c r="CP102" i="56"/>
  <c r="CO102" i="56"/>
  <c r="CN102" i="56"/>
  <c r="BZ102" i="56"/>
  <c r="CB102" i="56"/>
  <c r="CD102" i="56"/>
  <c r="CF102" i="56"/>
  <c r="CG102" i="56"/>
  <c r="CE102" i="56"/>
  <c r="CC102" i="56"/>
  <c r="CA102" i="56"/>
  <c r="BU102" i="56"/>
  <c r="BS102" i="56"/>
  <c r="BR102" i="56"/>
  <c r="BQ102" i="56"/>
  <c r="BP102" i="56"/>
  <c r="BF102" i="56"/>
  <c r="BH102" i="56"/>
  <c r="BJ102" i="56"/>
  <c r="BK102" i="56"/>
  <c r="BI102" i="56"/>
  <c r="BG102" i="56"/>
  <c r="BA102" i="56"/>
  <c r="AY102" i="56"/>
  <c r="AX102" i="56"/>
  <c r="AW102" i="56"/>
  <c r="AV102" i="56"/>
  <c r="AH102" i="56"/>
  <c r="AJ102" i="56"/>
  <c r="AL102" i="56"/>
  <c r="AN102" i="56"/>
  <c r="AO102" i="56"/>
  <c r="AM102" i="56"/>
  <c r="AK102" i="56"/>
  <c r="AI102" i="56"/>
  <c r="CS101" i="56"/>
  <c r="CQ101" i="56"/>
  <c r="CP101" i="56"/>
  <c r="CO101" i="56"/>
  <c r="CN101" i="56"/>
  <c r="BZ101" i="56"/>
  <c r="CB101" i="56"/>
  <c r="CD101" i="56"/>
  <c r="CF101" i="56"/>
  <c r="CG101" i="56"/>
  <c r="CE101" i="56"/>
  <c r="CC101" i="56"/>
  <c r="CA101" i="56"/>
  <c r="BU101" i="56"/>
  <c r="BS101" i="56"/>
  <c r="BR101" i="56"/>
  <c r="BQ101" i="56"/>
  <c r="BP101" i="56"/>
  <c r="BF101" i="56"/>
  <c r="BH101" i="56"/>
  <c r="BJ101" i="56"/>
  <c r="BK101" i="56"/>
  <c r="BI101" i="56"/>
  <c r="BG101" i="56"/>
  <c r="BA101" i="56"/>
  <c r="AY101" i="56"/>
  <c r="AX101" i="56"/>
  <c r="AW101" i="56"/>
  <c r="AV101" i="56"/>
  <c r="AH101" i="56"/>
  <c r="AJ101" i="56"/>
  <c r="AL101" i="56"/>
  <c r="AN101" i="56"/>
  <c r="AO101" i="56"/>
  <c r="AM101" i="56"/>
  <c r="AK101" i="56"/>
  <c r="AI101" i="56"/>
  <c r="CS100" i="56"/>
  <c r="CQ100" i="56"/>
  <c r="CP100" i="56"/>
  <c r="CO100" i="56"/>
  <c r="CN100" i="56"/>
  <c r="BZ100" i="56"/>
  <c r="CB100" i="56"/>
  <c r="CD100" i="56"/>
  <c r="CF100" i="56"/>
  <c r="CG100" i="56"/>
  <c r="CE100" i="56"/>
  <c r="CC100" i="56"/>
  <c r="CA100" i="56"/>
  <c r="BU100" i="56"/>
  <c r="BS100" i="56"/>
  <c r="BR100" i="56"/>
  <c r="BQ100" i="56"/>
  <c r="BP100" i="56"/>
  <c r="BF100" i="56"/>
  <c r="BH100" i="56"/>
  <c r="BJ100" i="56"/>
  <c r="BK100" i="56"/>
  <c r="BI100" i="56"/>
  <c r="BG100" i="56"/>
  <c r="BA100" i="56"/>
  <c r="AY100" i="56"/>
  <c r="AX100" i="56"/>
  <c r="AW100" i="56"/>
  <c r="AV100" i="56"/>
  <c r="AH100" i="56"/>
  <c r="AJ100" i="56"/>
  <c r="AL100" i="56"/>
  <c r="AN100" i="56"/>
  <c r="AO100" i="56"/>
  <c r="AM100" i="56"/>
  <c r="AK100" i="56"/>
  <c r="AI100" i="56"/>
  <c r="CS99" i="56"/>
  <c r="CQ99" i="56"/>
  <c r="CP99" i="56"/>
  <c r="CO99" i="56"/>
  <c r="CN99" i="56"/>
  <c r="BZ99" i="56"/>
  <c r="CB99" i="56"/>
  <c r="CD99" i="56"/>
  <c r="CF99" i="56"/>
  <c r="CG99" i="56"/>
  <c r="CE99" i="56"/>
  <c r="CC99" i="56"/>
  <c r="CA99" i="56"/>
  <c r="BU99" i="56"/>
  <c r="BS99" i="56"/>
  <c r="BR99" i="56"/>
  <c r="BQ99" i="56"/>
  <c r="BP99" i="56"/>
  <c r="BF99" i="56"/>
  <c r="BH99" i="56"/>
  <c r="BJ99" i="56"/>
  <c r="BK99" i="56"/>
  <c r="BI99" i="56"/>
  <c r="BG99" i="56"/>
  <c r="BA99" i="56"/>
  <c r="AY99" i="56"/>
  <c r="AX99" i="56"/>
  <c r="AW99" i="56"/>
  <c r="AV99" i="56"/>
  <c r="AH99" i="56"/>
  <c r="AJ99" i="56"/>
  <c r="AL99" i="56"/>
  <c r="AN99" i="56"/>
  <c r="AO99" i="56"/>
  <c r="AM99" i="56"/>
  <c r="AK99" i="56"/>
  <c r="AI99" i="56"/>
  <c r="CS98" i="56"/>
  <c r="CQ98" i="56"/>
  <c r="CP98" i="56"/>
  <c r="CO98" i="56"/>
  <c r="CN98" i="56"/>
  <c r="BZ98" i="56"/>
  <c r="CB98" i="56"/>
  <c r="CD98" i="56"/>
  <c r="CF98" i="56"/>
  <c r="CG98" i="56"/>
  <c r="CE98" i="56"/>
  <c r="CC98" i="56"/>
  <c r="CA98" i="56"/>
  <c r="BU98" i="56"/>
  <c r="BS98" i="56"/>
  <c r="BR98" i="56"/>
  <c r="BQ98" i="56"/>
  <c r="BP98" i="56"/>
  <c r="BF98" i="56"/>
  <c r="BH98" i="56"/>
  <c r="BJ98" i="56"/>
  <c r="BK98" i="56"/>
  <c r="BI98" i="56"/>
  <c r="BG98" i="56"/>
  <c r="BA98" i="56"/>
  <c r="AY98" i="56"/>
  <c r="AX98" i="56"/>
  <c r="AW98" i="56"/>
  <c r="AV98" i="56"/>
  <c r="AH98" i="56"/>
  <c r="AJ98" i="56"/>
  <c r="AL98" i="56"/>
  <c r="AN98" i="56"/>
  <c r="AO98" i="56"/>
  <c r="AM98" i="56"/>
  <c r="AK98" i="56"/>
  <c r="AI98" i="56"/>
  <c r="CS97" i="56"/>
  <c r="CQ97" i="56"/>
  <c r="CP97" i="56"/>
  <c r="CO97" i="56"/>
  <c r="CN97" i="56"/>
  <c r="BZ97" i="56"/>
  <c r="CB97" i="56"/>
  <c r="CD97" i="56"/>
  <c r="CF97" i="56"/>
  <c r="CG97" i="56"/>
  <c r="CE97" i="56"/>
  <c r="CC97" i="56"/>
  <c r="CA97" i="56"/>
  <c r="BU97" i="56"/>
  <c r="BS97" i="56"/>
  <c r="BR97" i="56"/>
  <c r="BQ97" i="56"/>
  <c r="BP97" i="56"/>
  <c r="BF97" i="56"/>
  <c r="BH97" i="56"/>
  <c r="BJ97" i="56"/>
  <c r="BK97" i="56"/>
  <c r="BI97" i="56"/>
  <c r="BG97" i="56"/>
  <c r="BA97" i="56"/>
  <c r="AY97" i="56"/>
  <c r="AX97" i="56"/>
  <c r="AW97" i="56"/>
  <c r="AV97" i="56"/>
  <c r="AH97" i="56"/>
  <c r="AJ97" i="56"/>
  <c r="AL97" i="56"/>
  <c r="AN97" i="56"/>
  <c r="AO97" i="56"/>
  <c r="AM97" i="56"/>
  <c r="AK97" i="56"/>
  <c r="AI97" i="56"/>
  <c r="CS96" i="56"/>
  <c r="CQ96" i="56"/>
  <c r="CP96" i="56"/>
  <c r="CO96" i="56"/>
  <c r="CN96" i="56"/>
  <c r="BZ96" i="56"/>
  <c r="CB96" i="56"/>
  <c r="CD96" i="56"/>
  <c r="CF96" i="56"/>
  <c r="CG96" i="56"/>
  <c r="CE96" i="56"/>
  <c r="CC96" i="56"/>
  <c r="CA96" i="56"/>
  <c r="BU96" i="56"/>
  <c r="BS96" i="56"/>
  <c r="BR96" i="56"/>
  <c r="BQ96" i="56"/>
  <c r="BP96" i="56"/>
  <c r="BF96" i="56"/>
  <c r="BH96" i="56"/>
  <c r="BJ96" i="56"/>
  <c r="BK96" i="56"/>
  <c r="BI96" i="56"/>
  <c r="BG96" i="56"/>
  <c r="BA96" i="56"/>
  <c r="AY96" i="56"/>
  <c r="AX96" i="56"/>
  <c r="AW96" i="56"/>
  <c r="AV96" i="56"/>
  <c r="AH96" i="56"/>
  <c r="AJ96" i="56"/>
  <c r="AL96" i="56"/>
  <c r="AN96" i="56"/>
  <c r="AO96" i="56"/>
  <c r="AM96" i="56"/>
  <c r="AK96" i="56"/>
  <c r="AI96" i="56"/>
  <c r="CS95" i="56"/>
  <c r="CQ95" i="56"/>
  <c r="CP95" i="56"/>
  <c r="CO95" i="56"/>
  <c r="CN95" i="56"/>
  <c r="BZ95" i="56"/>
  <c r="CB95" i="56"/>
  <c r="CD95" i="56"/>
  <c r="CF95" i="56"/>
  <c r="CG95" i="56"/>
  <c r="CE95" i="56"/>
  <c r="CC95" i="56"/>
  <c r="CA95" i="56"/>
  <c r="BU95" i="56"/>
  <c r="BS95" i="56"/>
  <c r="BR95" i="56"/>
  <c r="BQ95" i="56"/>
  <c r="BP95" i="56"/>
  <c r="BF95" i="56"/>
  <c r="BH95" i="56"/>
  <c r="BJ95" i="56"/>
  <c r="BK95" i="56"/>
  <c r="BI95" i="56"/>
  <c r="BG95" i="56"/>
  <c r="BA95" i="56"/>
  <c r="AY95" i="56"/>
  <c r="AX95" i="56"/>
  <c r="AW95" i="56"/>
  <c r="AV95" i="56"/>
  <c r="AH95" i="56"/>
  <c r="AJ95" i="56"/>
  <c r="AL95" i="56"/>
  <c r="AN95" i="56"/>
  <c r="AO95" i="56"/>
  <c r="AM95" i="56"/>
  <c r="AK95" i="56"/>
  <c r="AI95" i="56"/>
  <c r="CS94" i="56"/>
  <c r="CQ94" i="56"/>
  <c r="CP94" i="56"/>
  <c r="CO94" i="56"/>
  <c r="CN94" i="56"/>
  <c r="BZ94" i="56"/>
  <c r="CB94" i="56"/>
  <c r="CD94" i="56"/>
  <c r="CF94" i="56"/>
  <c r="CG94" i="56"/>
  <c r="CE94" i="56"/>
  <c r="CC94" i="56"/>
  <c r="CA94" i="56"/>
  <c r="BU94" i="56"/>
  <c r="BS94" i="56"/>
  <c r="BR94" i="56"/>
  <c r="BQ94" i="56"/>
  <c r="BP94" i="56"/>
  <c r="BF94" i="56"/>
  <c r="BH94" i="56"/>
  <c r="BJ94" i="56"/>
  <c r="BK94" i="56"/>
  <c r="BI94" i="56"/>
  <c r="BG94" i="56"/>
  <c r="BA94" i="56"/>
  <c r="AY94" i="56"/>
  <c r="AX94" i="56"/>
  <c r="AW94" i="56"/>
  <c r="AV94" i="56"/>
  <c r="AH94" i="56"/>
  <c r="AJ94" i="56"/>
  <c r="AL94" i="56"/>
  <c r="AN94" i="56"/>
  <c r="AO94" i="56"/>
  <c r="AM94" i="56"/>
  <c r="AK94" i="56"/>
  <c r="AI94" i="56"/>
  <c r="CS93" i="56"/>
  <c r="CQ93" i="56"/>
  <c r="CP93" i="56"/>
  <c r="CO93" i="56"/>
  <c r="CN93" i="56"/>
  <c r="BZ93" i="56"/>
  <c r="CB93" i="56"/>
  <c r="CD93" i="56"/>
  <c r="CF93" i="56"/>
  <c r="CG93" i="56"/>
  <c r="CE93" i="56"/>
  <c r="CC93" i="56"/>
  <c r="CA93" i="56"/>
  <c r="BU93" i="56"/>
  <c r="BS93" i="56"/>
  <c r="BR93" i="56"/>
  <c r="BQ93" i="56"/>
  <c r="BP93" i="56"/>
  <c r="BF93" i="56"/>
  <c r="BH93" i="56"/>
  <c r="BJ93" i="56"/>
  <c r="BK93" i="56"/>
  <c r="BI93" i="56"/>
  <c r="BG93" i="56"/>
  <c r="BA93" i="56"/>
  <c r="AY93" i="56"/>
  <c r="AX93" i="56"/>
  <c r="AW93" i="56"/>
  <c r="AV93" i="56"/>
  <c r="AH93" i="56"/>
  <c r="AJ93" i="56"/>
  <c r="AL93" i="56"/>
  <c r="AN93" i="56"/>
  <c r="AO93" i="56"/>
  <c r="AM93" i="56"/>
  <c r="AK93" i="56"/>
  <c r="AI93" i="56"/>
  <c r="CS92" i="56"/>
  <c r="CQ92" i="56"/>
  <c r="CP92" i="56"/>
  <c r="CO92" i="56"/>
  <c r="CN92" i="56"/>
  <c r="BZ92" i="56"/>
  <c r="CB92" i="56"/>
  <c r="CD92" i="56"/>
  <c r="CF92" i="56"/>
  <c r="CG92" i="56"/>
  <c r="CE92" i="56"/>
  <c r="CC92" i="56"/>
  <c r="CA92" i="56"/>
  <c r="BU92" i="56"/>
  <c r="BS92" i="56"/>
  <c r="BR92" i="56"/>
  <c r="BQ92" i="56"/>
  <c r="BP92" i="56"/>
  <c r="BF92" i="56"/>
  <c r="BH92" i="56"/>
  <c r="BJ92" i="56"/>
  <c r="BK92" i="56"/>
  <c r="BI92" i="56"/>
  <c r="BG92" i="56"/>
  <c r="BA92" i="56"/>
  <c r="AY92" i="56"/>
  <c r="AX92" i="56"/>
  <c r="AW92" i="56"/>
  <c r="AV92" i="56"/>
  <c r="AH92" i="56"/>
  <c r="AJ92" i="56"/>
  <c r="AL92" i="56"/>
  <c r="AN92" i="56"/>
  <c r="AO92" i="56"/>
  <c r="AM92" i="56"/>
  <c r="AK92" i="56"/>
  <c r="AI92" i="56"/>
  <c r="CS91" i="56"/>
  <c r="CQ91" i="56"/>
  <c r="CP91" i="56"/>
  <c r="CO91" i="56"/>
  <c r="CN91" i="56"/>
  <c r="BZ91" i="56"/>
  <c r="CB91" i="56"/>
  <c r="CD91" i="56"/>
  <c r="CF91" i="56"/>
  <c r="CG91" i="56"/>
  <c r="CE91" i="56"/>
  <c r="CC91" i="56"/>
  <c r="CA91" i="56"/>
  <c r="BU91" i="56"/>
  <c r="BS91" i="56"/>
  <c r="BR91" i="56"/>
  <c r="BQ91" i="56"/>
  <c r="BP91" i="56"/>
  <c r="BF91" i="56"/>
  <c r="BH91" i="56"/>
  <c r="BJ91" i="56"/>
  <c r="BK91" i="56"/>
  <c r="BI91" i="56"/>
  <c r="BG91" i="56"/>
  <c r="BA91" i="56"/>
  <c r="AY91" i="56"/>
  <c r="AX91" i="56"/>
  <c r="AW91" i="56"/>
  <c r="AV91" i="56"/>
  <c r="AH91" i="56"/>
  <c r="AJ91" i="56"/>
  <c r="AL91" i="56"/>
  <c r="AN91" i="56"/>
  <c r="AO91" i="56"/>
  <c r="AM91" i="56"/>
  <c r="AK91" i="56"/>
  <c r="AI91" i="56"/>
  <c r="CS90" i="56"/>
  <c r="CQ90" i="56"/>
  <c r="CP90" i="56"/>
  <c r="CO90" i="56"/>
  <c r="CN90" i="56"/>
  <c r="BZ90" i="56"/>
  <c r="CB90" i="56"/>
  <c r="CD90" i="56"/>
  <c r="CF90" i="56"/>
  <c r="CG90" i="56"/>
  <c r="CE90" i="56"/>
  <c r="CC90" i="56"/>
  <c r="CA90" i="56"/>
  <c r="BU90" i="56"/>
  <c r="BS90" i="56"/>
  <c r="BR90" i="56"/>
  <c r="BQ90" i="56"/>
  <c r="BP90" i="56"/>
  <c r="BF90" i="56"/>
  <c r="BH90" i="56"/>
  <c r="BJ90" i="56"/>
  <c r="BK90" i="56"/>
  <c r="BI90" i="56"/>
  <c r="BG90" i="56"/>
  <c r="BA90" i="56"/>
  <c r="AY90" i="56"/>
  <c r="AX90" i="56"/>
  <c r="AW90" i="56"/>
  <c r="AV90" i="56"/>
  <c r="AH90" i="56"/>
  <c r="AJ90" i="56"/>
  <c r="AL90" i="56"/>
  <c r="AN90" i="56"/>
  <c r="AO90" i="56"/>
  <c r="AM90" i="56"/>
  <c r="AK90" i="56"/>
  <c r="AI90" i="56"/>
  <c r="CS89" i="56"/>
  <c r="CQ89" i="56"/>
  <c r="CP89" i="56"/>
  <c r="CO89" i="56"/>
  <c r="CN89" i="56"/>
  <c r="BZ89" i="56"/>
  <c r="CB89" i="56"/>
  <c r="CD89" i="56"/>
  <c r="CF89" i="56"/>
  <c r="CG89" i="56"/>
  <c r="CE89" i="56"/>
  <c r="CC89" i="56"/>
  <c r="CA89" i="56"/>
  <c r="BU89" i="56"/>
  <c r="BS89" i="56"/>
  <c r="BR89" i="56"/>
  <c r="BQ89" i="56"/>
  <c r="BP89" i="56"/>
  <c r="BF89" i="56"/>
  <c r="BH89" i="56"/>
  <c r="BJ89" i="56"/>
  <c r="BK89" i="56"/>
  <c r="BI89" i="56"/>
  <c r="BG89" i="56"/>
  <c r="BA89" i="56"/>
  <c r="AY89" i="56"/>
  <c r="AX89" i="56"/>
  <c r="AW89" i="56"/>
  <c r="AV89" i="56"/>
  <c r="AH89" i="56"/>
  <c r="AJ89" i="56"/>
  <c r="AL89" i="56"/>
  <c r="AN89" i="56"/>
  <c r="AO89" i="56"/>
  <c r="AM89" i="56"/>
  <c r="AK89" i="56"/>
  <c r="AI89" i="56"/>
  <c r="CS88" i="56"/>
  <c r="CQ88" i="56"/>
  <c r="CP88" i="56"/>
  <c r="CO88" i="56"/>
  <c r="CN88" i="56"/>
  <c r="BZ88" i="56"/>
  <c r="CB88" i="56"/>
  <c r="CD88" i="56"/>
  <c r="CF88" i="56"/>
  <c r="CG88" i="56"/>
  <c r="CE88" i="56"/>
  <c r="CC88" i="56"/>
  <c r="CA88" i="56"/>
  <c r="BU88" i="56"/>
  <c r="BS88" i="56"/>
  <c r="BR88" i="56"/>
  <c r="BQ88" i="56"/>
  <c r="BP88" i="56"/>
  <c r="BF88" i="56"/>
  <c r="BH88" i="56"/>
  <c r="BJ88" i="56"/>
  <c r="BK88" i="56"/>
  <c r="BI88" i="56"/>
  <c r="BG88" i="56"/>
  <c r="BA88" i="56"/>
  <c r="AY88" i="56"/>
  <c r="AX88" i="56"/>
  <c r="AW88" i="56"/>
  <c r="AV88" i="56"/>
  <c r="AH88" i="56"/>
  <c r="AJ88" i="56"/>
  <c r="AL88" i="56"/>
  <c r="AN88" i="56"/>
  <c r="AO88" i="56"/>
  <c r="AM88" i="56"/>
  <c r="AK88" i="56"/>
  <c r="AI88" i="56"/>
  <c r="CS87" i="56"/>
  <c r="CQ87" i="56"/>
  <c r="CP87" i="56"/>
  <c r="CO87" i="56"/>
  <c r="CN87" i="56"/>
  <c r="BZ87" i="56"/>
  <c r="CB87" i="56"/>
  <c r="CD87" i="56"/>
  <c r="CF87" i="56"/>
  <c r="CG87" i="56"/>
  <c r="CE87" i="56"/>
  <c r="CC87" i="56"/>
  <c r="CA87" i="56"/>
  <c r="BU87" i="56"/>
  <c r="BS87" i="56"/>
  <c r="BR87" i="56"/>
  <c r="BQ87" i="56"/>
  <c r="BP87" i="56"/>
  <c r="BF87" i="56"/>
  <c r="BH87" i="56"/>
  <c r="BJ87" i="56"/>
  <c r="BK87" i="56"/>
  <c r="BI87" i="56"/>
  <c r="BG87" i="56"/>
  <c r="BA87" i="56"/>
  <c r="AY87" i="56"/>
  <c r="AX87" i="56"/>
  <c r="AW87" i="56"/>
  <c r="AV87" i="56"/>
  <c r="AH87" i="56"/>
  <c r="AJ87" i="56"/>
  <c r="AL87" i="56"/>
  <c r="AN87" i="56"/>
  <c r="AO87" i="56"/>
  <c r="AM87" i="56"/>
  <c r="AK87" i="56"/>
  <c r="AI87" i="56"/>
  <c r="CS86" i="56"/>
  <c r="CQ86" i="56"/>
  <c r="CP86" i="56"/>
  <c r="CO86" i="56"/>
  <c r="CN86" i="56"/>
  <c r="BZ86" i="56"/>
  <c r="CB86" i="56"/>
  <c r="CD86" i="56"/>
  <c r="CF86" i="56"/>
  <c r="CG86" i="56"/>
  <c r="CE86" i="56"/>
  <c r="CC86" i="56"/>
  <c r="CA86" i="56"/>
  <c r="BU86" i="56"/>
  <c r="BS86" i="56"/>
  <c r="BR86" i="56"/>
  <c r="BQ86" i="56"/>
  <c r="BP86" i="56"/>
  <c r="BF86" i="56"/>
  <c r="BH86" i="56"/>
  <c r="BJ86" i="56"/>
  <c r="BK86" i="56"/>
  <c r="BI86" i="56"/>
  <c r="BG86" i="56"/>
  <c r="BA86" i="56"/>
  <c r="AY86" i="56"/>
  <c r="AX86" i="56"/>
  <c r="AW86" i="56"/>
  <c r="AV86" i="56"/>
  <c r="AH86" i="56"/>
  <c r="AJ86" i="56"/>
  <c r="AL86" i="56"/>
  <c r="AN86" i="56"/>
  <c r="AO86" i="56"/>
  <c r="AM86" i="56"/>
  <c r="AK86" i="56"/>
  <c r="AI86" i="56"/>
  <c r="CS85" i="56"/>
  <c r="CQ85" i="56"/>
  <c r="CP85" i="56"/>
  <c r="CO85" i="56"/>
  <c r="CN85" i="56"/>
  <c r="BZ85" i="56"/>
  <c r="CB85" i="56"/>
  <c r="CD85" i="56"/>
  <c r="CF85" i="56"/>
  <c r="CG85" i="56"/>
  <c r="CE85" i="56"/>
  <c r="CC85" i="56"/>
  <c r="CA85" i="56"/>
  <c r="BU85" i="56"/>
  <c r="BS85" i="56"/>
  <c r="BR85" i="56"/>
  <c r="BQ85" i="56"/>
  <c r="BP85" i="56"/>
  <c r="BF85" i="56"/>
  <c r="BH85" i="56"/>
  <c r="BJ85" i="56"/>
  <c r="BK85" i="56"/>
  <c r="BI85" i="56"/>
  <c r="BG85" i="56"/>
  <c r="BA85" i="56"/>
  <c r="AY85" i="56"/>
  <c r="AX85" i="56"/>
  <c r="AW85" i="56"/>
  <c r="AV85" i="56"/>
  <c r="AH85" i="56"/>
  <c r="AJ85" i="56"/>
  <c r="AL85" i="56"/>
  <c r="AN85" i="56"/>
  <c r="AO85" i="56"/>
  <c r="AM85" i="56"/>
  <c r="AK85" i="56"/>
  <c r="AI85" i="56"/>
  <c r="CN84" i="56"/>
  <c r="CP84" i="56"/>
  <c r="CR84" i="56"/>
  <c r="CS84" i="56"/>
  <c r="CQ84" i="56"/>
  <c r="CO84" i="56"/>
  <c r="BZ84" i="56"/>
  <c r="CB84" i="56"/>
  <c r="CD84" i="56"/>
  <c r="CF84" i="56"/>
  <c r="CG84" i="56"/>
  <c r="CE84" i="56"/>
  <c r="CC84" i="56"/>
  <c r="CA84" i="56"/>
  <c r="BP84" i="56"/>
  <c r="BR84" i="56"/>
  <c r="BT84" i="56"/>
  <c r="BU84" i="56"/>
  <c r="BS84" i="56"/>
  <c r="BQ84" i="56"/>
  <c r="BF84" i="56"/>
  <c r="BH84" i="56"/>
  <c r="BJ84" i="56"/>
  <c r="BK84" i="56"/>
  <c r="BI84" i="56"/>
  <c r="BG84" i="56"/>
  <c r="AX84" i="56"/>
  <c r="AV84" i="56"/>
  <c r="AZ84" i="56"/>
  <c r="BA84" i="56"/>
  <c r="AY84" i="56"/>
  <c r="AW84" i="56"/>
  <c r="AH84" i="56"/>
  <c r="AJ84" i="56"/>
  <c r="AL84" i="56"/>
  <c r="AN84" i="56"/>
  <c r="AO84" i="56"/>
  <c r="AM84" i="56"/>
  <c r="AK84" i="56"/>
  <c r="AI84" i="56"/>
  <c r="CN67" i="56"/>
  <c r="CP67" i="56"/>
  <c r="CR67" i="56"/>
  <c r="BZ67" i="56"/>
  <c r="CB67" i="56"/>
  <c r="CD67" i="56"/>
  <c r="BP67" i="56"/>
  <c r="BR67" i="56"/>
  <c r="BF67" i="56"/>
  <c r="BH67" i="56"/>
  <c r="AV67" i="56"/>
  <c r="AH67" i="56"/>
  <c r="AJ67" i="56"/>
  <c r="CP30" i="56"/>
  <c r="CN66" i="56"/>
  <c r="CR30" i="56"/>
  <c r="CP66" i="56"/>
  <c r="CR66" i="56"/>
  <c r="CS66" i="56"/>
  <c r="CQ30" i="56"/>
  <c r="CO66" i="56"/>
  <c r="BZ66" i="56"/>
  <c r="CF30" i="56"/>
  <c r="CB66" i="56"/>
  <c r="CD66" i="56"/>
  <c r="CE66" i="56"/>
  <c r="CG30" i="56"/>
  <c r="CC66" i="56"/>
  <c r="CA66" i="56"/>
  <c r="BR30" i="56"/>
  <c r="BS30" i="56"/>
  <c r="BQ66" i="56"/>
  <c r="BS66" i="56"/>
  <c r="BP66" i="56"/>
  <c r="BR66" i="56"/>
  <c r="BF30" i="56"/>
  <c r="BF66" i="56"/>
  <c r="BH66" i="56"/>
  <c r="BG30" i="56"/>
  <c r="BG66" i="56"/>
  <c r="AV45" i="56"/>
  <c r="AV46" i="56"/>
  <c r="AV47" i="56"/>
  <c r="AV48" i="56"/>
  <c r="AV49" i="56"/>
  <c r="AV50" i="56"/>
  <c r="AV51" i="56"/>
  <c r="AV52" i="56"/>
  <c r="AV53" i="56"/>
  <c r="AV54" i="56"/>
  <c r="AV55" i="56"/>
  <c r="AV56" i="56"/>
  <c r="AV57" i="56"/>
  <c r="AV58" i="56"/>
  <c r="AV59" i="56"/>
  <c r="AV60" i="56"/>
  <c r="AV61" i="56"/>
  <c r="AV62" i="56"/>
  <c r="AV63" i="56"/>
  <c r="AV64" i="56"/>
  <c r="AV65" i="56"/>
  <c r="AV66" i="56"/>
  <c r="AW66" i="56"/>
  <c r="AH30" i="56"/>
  <c r="AH66" i="56"/>
  <c r="AJ66" i="56"/>
  <c r="AK66" i="56"/>
  <c r="AI30" i="56"/>
  <c r="AI66" i="56"/>
  <c r="CN65" i="56"/>
  <c r="CP65" i="56"/>
  <c r="CR65" i="56"/>
  <c r="CS65" i="56"/>
  <c r="CO65" i="56"/>
  <c r="BZ65" i="56"/>
  <c r="CB65" i="56"/>
  <c r="CD65" i="56"/>
  <c r="CE65" i="56"/>
  <c r="CC65" i="56"/>
  <c r="CA65" i="56"/>
  <c r="BQ65" i="56"/>
  <c r="BS65" i="56"/>
  <c r="BP65" i="56"/>
  <c r="BR65" i="56"/>
  <c r="BF65" i="56"/>
  <c r="BH65" i="56"/>
  <c r="BG65" i="56"/>
  <c r="AW65" i="56"/>
  <c r="AH65" i="56"/>
  <c r="AJ65" i="56"/>
  <c r="AK65" i="56"/>
  <c r="AI65" i="56"/>
  <c r="CN64" i="56"/>
  <c r="CP64" i="56"/>
  <c r="CR64" i="56"/>
  <c r="CS64" i="56"/>
  <c r="CO64" i="56"/>
  <c r="BZ64" i="56"/>
  <c r="CB64" i="56"/>
  <c r="CD64" i="56"/>
  <c r="CE64" i="56"/>
  <c r="CC64" i="56"/>
  <c r="CA64" i="56"/>
  <c r="BQ64" i="56"/>
  <c r="BS64" i="56"/>
  <c r="BP64" i="56"/>
  <c r="BR64" i="56"/>
  <c r="BF64" i="56"/>
  <c r="BH64" i="56"/>
  <c r="BG64" i="56"/>
  <c r="AW64" i="56"/>
  <c r="AH64" i="56"/>
  <c r="AJ64" i="56"/>
  <c r="AK64" i="56"/>
  <c r="AI64" i="56"/>
  <c r="CN63" i="56"/>
  <c r="CP63" i="56"/>
  <c r="CR63" i="56"/>
  <c r="CS63" i="56"/>
  <c r="CO63" i="56"/>
  <c r="BZ63" i="56"/>
  <c r="CB63" i="56"/>
  <c r="CD63" i="56"/>
  <c r="CE63" i="56"/>
  <c r="CC63" i="56"/>
  <c r="CA63" i="56"/>
  <c r="BQ63" i="56"/>
  <c r="BS63" i="56"/>
  <c r="BP63" i="56"/>
  <c r="BR63" i="56"/>
  <c r="BF63" i="56"/>
  <c r="BH63" i="56"/>
  <c r="BG63" i="56"/>
  <c r="AW63" i="56"/>
  <c r="AH63" i="56"/>
  <c r="AJ63" i="56"/>
  <c r="AK63" i="56"/>
  <c r="AI63" i="56"/>
  <c r="CN62" i="56"/>
  <c r="CP62" i="56"/>
  <c r="CR62" i="56"/>
  <c r="CS62" i="56"/>
  <c r="CO62" i="56"/>
  <c r="BZ62" i="56"/>
  <c r="CB62" i="56"/>
  <c r="CD62" i="56"/>
  <c r="CE62" i="56"/>
  <c r="CC62" i="56"/>
  <c r="CA62" i="56"/>
  <c r="BQ62" i="56"/>
  <c r="BS62" i="56"/>
  <c r="BP62" i="56"/>
  <c r="BR62" i="56"/>
  <c r="BF62" i="56"/>
  <c r="BH62" i="56"/>
  <c r="BG62" i="56"/>
  <c r="AW62" i="56"/>
  <c r="AH62" i="56"/>
  <c r="AJ62" i="56"/>
  <c r="AK62" i="56"/>
  <c r="AI62" i="56"/>
  <c r="CN61" i="56"/>
  <c r="CP61" i="56"/>
  <c r="CR61" i="56"/>
  <c r="CS61" i="56"/>
  <c r="CO61" i="56"/>
  <c r="BZ61" i="56"/>
  <c r="CB61" i="56"/>
  <c r="CD61" i="56"/>
  <c r="CE61" i="56"/>
  <c r="CC61" i="56"/>
  <c r="CA61" i="56"/>
  <c r="BQ61" i="56"/>
  <c r="BS61" i="56"/>
  <c r="BP61" i="56"/>
  <c r="BR61" i="56"/>
  <c r="BF61" i="56"/>
  <c r="BH61" i="56"/>
  <c r="BG61" i="56"/>
  <c r="AW61" i="56"/>
  <c r="AH61" i="56"/>
  <c r="AJ61" i="56"/>
  <c r="AK61" i="56"/>
  <c r="AI61" i="56"/>
  <c r="CN60" i="56"/>
  <c r="CP60" i="56"/>
  <c r="CR60" i="56"/>
  <c r="CS60" i="56"/>
  <c r="CO60" i="56"/>
  <c r="BZ60" i="56"/>
  <c r="CB60" i="56"/>
  <c r="CD60" i="56"/>
  <c r="CE60" i="56"/>
  <c r="CC60" i="56"/>
  <c r="CA60" i="56"/>
  <c r="BQ60" i="56"/>
  <c r="BS60" i="56"/>
  <c r="BP60" i="56"/>
  <c r="BR60" i="56"/>
  <c r="BF60" i="56"/>
  <c r="BH60" i="56"/>
  <c r="BG60" i="56"/>
  <c r="AW60" i="56"/>
  <c r="AH60" i="56"/>
  <c r="AJ60" i="56"/>
  <c r="AK60" i="56"/>
  <c r="AI60" i="56"/>
  <c r="CN59" i="56"/>
  <c r="CP59" i="56"/>
  <c r="CR59" i="56"/>
  <c r="CS59" i="56"/>
  <c r="CO59" i="56"/>
  <c r="BZ59" i="56"/>
  <c r="CB59" i="56"/>
  <c r="CD59" i="56"/>
  <c r="CE59" i="56"/>
  <c r="CC59" i="56"/>
  <c r="CA59" i="56"/>
  <c r="BQ59" i="56"/>
  <c r="BS59" i="56"/>
  <c r="BP59" i="56"/>
  <c r="BR59" i="56"/>
  <c r="BF59" i="56"/>
  <c r="BH59" i="56"/>
  <c r="BG59" i="56"/>
  <c r="AW59" i="56"/>
  <c r="AH59" i="56"/>
  <c r="AJ59" i="56"/>
  <c r="AK59" i="56"/>
  <c r="AI59" i="56"/>
  <c r="CN58" i="56"/>
  <c r="CP58" i="56"/>
  <c r="CR58" i="56"/>
  <c r="CS58" i="56"/>
  <c r="CO58" i="56"/>
  <c r="BZ58" i="56"/>
  <c r="CB58" i="56"/>
  <c r="CD58" i="56"/>
  <c r="CE58" i="56"/>
  <c r="CC58" i="56"/>
  <c r="CA58" i="56"/>
  <c r="BQ58" i="56"/>
  <c r="BS58" i="56"/>
  <c r="BP58" i="56"/>
  <c r="BR58" i="56"/>
  <c r="BF58" i="56"/>
  <c r="BH58" i="56"/>
  <c r="BG58" i="56"/>
  <c r="AW58" i="56"/>
  <c r="AH58" i="56"/>
  <c r="AJ58" i="56"/>
  <c r="AK58" i="56"/>
  <c r="AI58" i="56"/>
  <c r="CN57" i="56"/>
  <c r="CP57" i="56"/>
  <c r="CR57" i="56"/>
  <c r="CS57" i="56"/>
  <c r="CO57" i="56"/>
  <c r="BZ57" i="56"/>
  <c r="CB57" i="56"/>
  <c r="CD57" i="56"/>
  <c r="CE57" i="56"/>
  <c r="CC57" i="56"/>
  <c r="CA57" i="56"/>
  <c r="BQ57" i="56"/>
  <c r="BS57" i="56"/>
  <c r="BP57" i="56"/>
  <c r="BR57" i="56"/>
  <c r="BF57" i="56"/>
  <c r="BH57" i="56"/>
  <c r="BG57" i="56"/>
  <c r="AW57" i="56"/>
  <c r="AH57" i="56"/>
  <c r="AJ57" i="56"/>
  <c r="AK57" i="56"/>
  <c r="AI57" i="56"/>
  <c r="CN56" i="56"/>
  <c r="CP56" i="56"/>
  <c r="CR56" i="56"/>
  <c r="CS56" i="56"/>
  <c r="CO56" i="56"/>
  <c r="BZ56" i="56"/>
  <c r="CB56" i="56"/>
  <c r="CD56" i="56"/>
  <c r="CE56" i="56"/>
  <c r="CC56" i="56"/>
  <c r="CA56" i="56"/>
  <c r="BQ56" i="56"/>
  <c r="BS56" i="56"/>
  <c r="BP56" i="56"/>
  <c r="BR56" i="56"/>
  <c r="BF56" i="56"/>
  <c r="BH56" i="56"/>
  <c r="BG56" i="56"/>
  <c r="AW56" i="56"/>
  <c r="AH56" i="56"/>
  <c r="AJ56" i="56"/>
  <c r="AK56" i="56"/>
  <c r="AI56" i="56"/>
  <c r="CN55" i="56"/>
  <c r="CP55" i="56"/>
  <c r="CR55" i="56"/>
  <c r="CS55" i="56"/>
  <c r="CO55" i="56"/>
  <c r="BZ55" i="56"/>
  <c r="CB55" i="56"/>
  <c r="CD55" i="56"/>
  <c r="CE55" i="56"/>
  <c r="CC55" i="56"/>
  <c r="CA55" i="56"/>
  <c r="BQ55" i="56"/>
  <c r="BS55" i="56"/>
  <c r="BP55" i="56"/>
  <c r="BR55" i="56"/>
  <c r="BF55" i="56"/>
  <c r="BH55" i="56"/>
  <c r="BG55" i="56"/>
  <c r="AW55" i="56"/>
  <c r="AH55" i="56"/>
  <c r="AJ55" i="56"/>
  <c r="AK55" i="56"/>
  <c r="AI55" i="56"/>
  <c r="CN54" i="56"/>
  <c r="CP54" i="56"/>
  <c r="CR54" i="56"/>
  <c r="CS54" i="56"/>
  <c r="CO54" i="56"/>
  <c r="BZ54" i="56"/>
  <c r="CB54" i="56"/>
  <c r="CD54" i="56"/>
  <c r="CE54" i="56"/>
  <c r="CC54" i="56"/>
  <c r="CA54" i="56"/>
  <c r="BQ54" i="56"/>
  <c r="BS54" i="56"/>
  <c r="BP54" i="56"/>
  <c r="BR54" i="56"/>
  <c r="BF54" i="56"/>
  <c r="BH54" i="56"/>
  <c r="BG54" i="56"/>
  <c r="AW54" i="56"/>
  <c r="AH54" i="56"/>
  <c r="AJ54" i="56"/>
  <c r="AK54" i="56"/>
  <c r="AI54" i="56"/>
  <c r="CN53" i="56"/>
  <c r="CP53" i="56"/>
  <c r="CR53" i="56"/>
  <c r="CS53" i="56"/>
  <c r="CO53" i="56"/>
  <c r="BZ53" i="56"/>
  <c r="CB53" i="56"/>
  <c r="CD53" i="56"/>
  <c r="CE53" i="56"/>
  <c r="CC53" i="56"/>
  <c r="CA53" i="56"/>
  <c r="BQ53" i="56"/>
  <c r="BS53" i="56"/>
  <c r="BP53" i="56"/>
  <c r="BR53" i="56"/>
  <c r="BF53" i="56"/>
  <c r="BH53" i="56"/>
  <c r="BG53" i="56"/>
  <c r="AW53" i="56"/>
  <c r="AH53" i="56"/>
  <c r="AJ53" i="56"/>
  <c r="AK53" i="56"/>
  <c r="AI53" i="56"/>
  <c r="CN52" i="56"/>
  <c r="CP52" i="56"/>
  <c r="CR52" i="56"/>
  <c r="CS52" i="56"/>
  <c r="CO52" i="56"/>
  <c r="BZ52" i="56"/>
  <c r="CB52" i="56"/>
  <c r="CD52" i="56"/>
  <c r="CE52" i="56"/>
  <c r="CC52" i="56"/>
  <c r="CA52" i="56"/>
  <c r="BQ52" i="56"/>
  <c r="BS52" i="56"/>
  <c r="BP52" i="56"/>
  <c r="BR52" i="56"/>
  <c r="BF52" i="56"/>
  <c r="BH52" i="56"/>
  <c r="BG52" i="56"/>
  <c r="AW52" i="56"/>
  <c r="AH52" i="56"/>
  <c r="AJ52" i="56"/>
  <c r="AK52" i="56"/>
  <c r="AI52" i="56"/>
  <c r="CN51" i="56"/>
  <c r="CP51" i="56"/>
  <c r="CR51" i="56"/>
  <c r="CS51" i="56"/>
  <c r="CO51" i="56"/>
  <c r="BZ51" i="56"/>
  <c r="CB51" i="56"/>
  <c r="CD51" i="56"/>
  <c r="CE51" i="56"/>
  <c r="CC51" i="56"/>
  <c r="CA51" i="56"/>
  <c r="BQ51" i="56"/>
  <c r="BS51" i="56"/>
  <c r="BP51" i="56"/>
  <c r="BR51" i="56"/>
  <c r="BF51" i="56"/>
  <c r="BH51" i="56"/>
  <c r="BG51" i="56"/>
  <c r="AW51" i="56"/>
  <c r="AH51" i="56"/>
  <c r="AJ51" i="56"/>
  <c r="AK51" i="56"/>
  <c r="AI51" i="56"/>
  <c r="CN50" i="56"/>
  <c r="CP50" i="56"/>
  <c r="CR50" i="56"/>
  <c r="CS50" i="56"/>
  <c r="CO50" i="56"/>
  <c r="BZ50" i="56"/>
  <c r="CB50" i="56"/>
  <c r="CD50" i="56"/>
  <c r="CE50" i="56"/>
  <c r="CC50" i="56"/>
  <c r="CA50" i="56"/>
  <c r="BQ50" i="56"/>
  <c r="BS50" i="56"/>
  <c r="BP50" i="56"/>
  <c r="BR50" i="56"/>
  <c r="BF50" i="56"/>
  <c r="BH50" i="56"/>
  <c r="BG50" i="56"/>
  <c r="AW50" i="56"/>
  <c r="AH50" i="56"/>
  <c r="AJ50" i="56"/>
  <c r="AK50" i="56"/>
  <c r="AI50" i="56"/>
  <c r="CN49" i="56"/>
  <c r="CP49" i="56"/>
  <c r="CR49" i="56"/>
  <c r="CS49" i="56"/>
  <c r="CO49" i="56"/>
  <c r="BZ49" i="56"/>
  <c r="CB49" i="56"/>
  <c r="CD49" i="56"/>
  <c r="CE49" i="56"/>
  <c r="CC49" i="56"/>
  <c r="CA49" i="56"/>
  <c r="BQ49" i="56"/>
  <c r="BS49" i="56"/>
  <c r="BP49" i="56"/>
  <c r="BR49" i="56"/>
  <c r="BF49" i="56"/>
  <c r="BH49" i="56"/>
  <c r="BG49" i="56"/>
  <c r="AW49" i="56"/>
  <c r="AH49" i="56"/>
  <c r="AJ49" i="56"/>
  <c r="AK49" i="56"/>
  <c r="AI49" i="56"/>
  <c r="CN48" i="56"/>
  <c r="CP48" i="56"/>
  <c r="CR48" i="56"/>
  <c r="CS48" i="56"/>
  <c r="CO48" i="56"/>
  <c r="BZ48" i="56"/>
  <c r="CB48" i="56"/>
  <c r="CD48" i="56"/>
  <c r="CE48" i="56"/>
  <c r="CC48" i="56"/>
  <c r="CA48" i="56"/>
  <c r="BQ48" i="56"/>
  <c r="BS48" i="56"/>
  <c r="BP48" i="56"/>
  <c r="BR48" i="56"/>
  <c r="BF48" i="56"/>
  <c r="BH48" i="56"/>
  <c r="BG48" i="56"/>
  <c r="AW48" i="56"/>
  <c r="AH48" i="56"/>
  <c r="AJ48" i="56"/>
  <c r="AK48" i="56"/>
  <c r="AI48" i="56"/>
  <c r="CN47" i="56"/>
  <c r="CP47" i="56"/>
  <c r="CR47" i="56"/>
  <c r="CS47" i="56"/>
  <c r="CO47" i="56"/>
  <c r="BZ47" i="56"/>
  <c r="CB47" i="56"/>
  <c r="CD47" i="56"/>
  <c r="CE47" i="56"/>
  <c r="CC47" i="56"/>
  <c r="CA47" i="56"/>
  <c r="BQ47" i="56"/>
  <c r="BS47" i="56"/>
  <c r="BP47" i="56"/>
  <c r="BR47" i="56"/>
  <c r="BF47" i="56"/>
  <c r="BH47" i="56"/>
  <c r="BG47" i="56"/>
  <c r="AW47" i="56"/>
  <c r="AH47" i="56"/>
  <c r="AJ47" i="56"/>
  <c r="AK47" i="56"/>
  <c r="AI47" i="56"/>
  <c r="CN46" i="56"/>
  <c r="CP46" i="56"/>
  <c r="CR46" i="56"/>
  <c r="CS46" i="56"/>
  <c r="CO46" i="56"/>
  <c r="BZ46" i="56"/>
  <c r="CB46" i="56"/>
  <c r="CD46" i="56"/>
  <c r="CE46" i="56"/>
  <c r="CC46" i="56"/>
  <c r="CA46" i="56"/>
  <c r="BQ46" i="56"/>
  <c r="BS46" i="56"/>
  <c r="BP46" i="56"/>
  <c r="BR46" i="56"/>
  <c r="BF46" i="56"/>
  <c r="BH46" i="56"/>
  <c r="BG46" i="56"/>
  <c r="AW46" i="56"/>
  <c r="AH46" i="56"/>
  <c r="AJ46" i="56"/>
  <c r="AK46" i="56"/>
  <c r="AI46" i="56"/>
  <c r="CN45" i="56"/>
  <c r="CP45" i="56"/>
  <c r="CR45" i="56"/>
  <c r="CS45" i="56"/>
  <c r="CO45" i="56"/>
  <c r="BZ45" i="56"/>
  <c r="CB45" i="56"/>
  <c r="CD45" i="56"/>
  <c r="CE45" i="56"/>
  <c r="CC45" i="56"/>
  <c r="CA45" i="56"/>
  <c r="BQ45" i="56"/>
  <c r="BS45" i="56"/>
  <c r="BP45" i="56"/>
  <c r="BR45" i="56"/>
  <c r="BF45" i="56"/>
  <c r="BH45" i="56"/>
  <c r="BG45" i="56"/>
  <c r="AW45" i="56"/>
  <c r="AH45" i="56"/>
  <c r="AJ45" i="56"/>
  <c r="AK45" i="56"/>
  <c r="AI45" i="56"/>
  <c r="CV31" i="56"/>
  <c r="CJ31" i="56"/>
  <c r="BV31" i="56"/>
  <c r="BL31" i="56"/>
  <c r="BB31" i="56"/>
  <c r="AP31" i="56"/>
  <c r="CV30" i="56"/>
  <c r="CW30" i="56"/>
  <c r="CS30" i="56"/>
  <c r="CJ9" i="56"/>
  <c r="CJ30" i="56"/>
  <c r="CK30" i="56"/>
  <c r="CB30" i="56"/>
  <c r="CC30" i="56"/>
  <c r="BV30" i="56"/>
  <c r="BW30" i="56"/>
  <c r="BL30" i="56"/>
  <c r="BM30" i="56"/>
  <c r="AX30" i="56"/>
  <c r="BB30" i="56"/>
  <c r="BC30" i="56"/>
  <c r="AY30" i="56"/>
  <c r="AP30" i="56"/>
  <c r="AQ30" i="56"/>
  <c r="CK29" i="56"/>
  <c r="BL29" i="56"/>
  <c r="BM29" i="56"/>
  <c r="AP29" i="56"/>
  <c r="AQ29" i="56"/>
  <c r="CK28" i="56"/>
  <c r="BL28" i="56"/>
  <c r="BM28" i="56"/>
  <c r="AP28" i="56"/>
  <c r="AQ28" i="56"/>
  <c r="CK27" i="56"/>
  <c r="BL27" i="56"/>
  <c r="BM27" i="56"/>
  <c r="AP27" i="56"/>
  <c r="AQ27" i="56"/>
  <c r="CK26" i="56"/>
  <c r="BL26" i="56"/>
  <c r="BM26" i="56"/>
  <c r="AP26" i="56"/>
  <c r="AQ26" i="56"/>
  <c r="CK25" i="56"/>
  <c r="BL25" i="56"/>
  <c r="BM25" i="56"/>
  <c r="AP25" i="56"/>
  <c r="AQ25" i="56"/>
  <c r="CK24" i="56"/>
  <c r="BL24" i="56"/>
  <c r="BM24" i="56"/>
  <c r="AP24" i="56"/>
  <c r="AQ24" i="56"/>
  <c r="CK23" i="56"/>
  <c r="BL23" i="56"/>
  <c r="BM23" i="56"/>
  <c r="AP23" i="56"/>
  <c r="AQ23" i="56"/>
  <c r="CK22" i="56"/>
  <c r="BL22" i="56"/>
  <c r="BM22" i="56"/>
  <c r="AP22" i="56"/>
  <c r="AQ22" i="56"/>
  <c r="CK21" i="56"/>
  <c r="BL21" i="56"/>
  <c r="BM21" i="56"/>
  <c r="AP21" i="56"/>
  <c r="AQ21" i="56"/>
  <c r="CK20" i="56"/>
  <c r="BL20" i="56"/>
  <c r="BM20" i="56"/>
  <c r="AP20" i="56"/>
  <c r="AQ20" i="56"/>
  <c r="CK19" i="56"/>
  <c r="BL19" i="56"/>
  <c r="BM19" i="56"/>
  <c r="AP19" i="56"/>
  <c r="AQ19" i="56"/>
  <c r="CK18" i="56"/>
  <c r="BL18" i="56"/>
  <c r="BM18" i="56"/>
  <c r="AP18" i="56"/>
  <c r="AQ18" i="56"/>
  <c r="CK17" i="56"/>
  <c r="BL17" i="56"/>
  <c r="BM17" i="56"/>
  <c r="AP17" i="56"/>
  <c r="AQ17" i="56"/>
  <c r="CK16" i="56"/>
  <c r="BL16" i="56"/>
  <c r="BM16" i="56"/>
  <c r="AP16" i="56"/>
  <c r="AQ16" i="56"/>
  <c r="CK15" i="56"/>
  <c r="BL15" i="56"/>
  <c r="BM15" i="56"/>
  <c r="AP15" i="56"/>
  <c r="AQ15" i="56"/>
  <c r="CK14" i="56"/>
  <c r="BL14" i="56"/>
  <c r="BM14" i="56"/>
  <c r="AP14" i="56"/>
  <c r="AQ14" i="56"/>
  <c r="CK13" i="56"/>
  <c r="BL13" i="56"/>
  <c r="BM13" i="56"/>
  <c r="AP13" i="56"/>
  <c r="AQ13" i="56"/>
  <c r="CK12" i="56"/>
  <c r="BL12" i="56"/>
  <c r="BM12" i="56"/>
  <c r="AP12" i="56"/>
  <c r="AQ12" i="56"/>
  <c r="CK11" i="56"/>
  <c r="BL11" i="56"/>
  <c r="BM11" i="56"/>
  <c r="AP11" i="56"/>
  <c r="AQ11" i="56"/>
  <c r="CK10" i="56"/>
  <c r="BL10" i="56"/>
  <c r="BM10" i="56"/>
  <c r="AP10" i="56"/>
  <c r="AQ10" i="56"/>
  <c r="CK9" i="56"/>
  <c r="BL9" i="56"/>
  <c r="BM9" i="56"/>
  <c r="AP9" i="56"/>
  <c r="AQ9" i="56"/>
  <c r="BV95" i="61"/>
  <c r="BL95" i="61"/>
  <c r="BB95" i="61"/>
  <c r="CH94" i="61"/>
  <c r="BW94" i="61"/>
  <c r="BT94" i="61"/>
  <c r="BU94" i="61"/>
  <c r="BS94" i="61"/>
  <c r="BI94" i="61"/>
  <c r="BC94" i="61"/>
  <c r="BA94" i="61"/>
  <c r="AY94" i="61"/>
  <c r="AI94" i="61"/>
  <c r="CS93" i="61"/>
  <c r="CQ93" i="61"/>
  <c r="CH93" i="61"/>
  <c r="CI93" i="61"/>
  <c r="BW93" i="61"/>
  <c r="BS93" i="61"/>
  <c r="BJ93" i="61"/>
  <c r="BL93" i="61"/>
  <c r="BC93" i="61"/>
  <c r="AY93" i="61"/>
  <c r="AI93" i="61"/>
  <c r="CS92" i="61"/>
  <c r="CH92" i="61"/>
  <c r="CI92" i="61"/>
  <c r="BV92" i="61"/>
  <c r="BW92" i="61"/>
  <c r="BS92" i="61"/>
  <c r="BA92" i="61"/>
  <c r="AY92" i="61"/>
  <c r="AI92" i="61"/>
  <c r="CS91" i="61"/>
  <c r="CH91" i="61"/>
  <c r="CI91" i="61"/>
  <c r="BV91" i="61"/>
  <c r="BW91" i="61"/>
  <c r="BU91" i="61"/>
  <c r="BS91" i="61"/>
  <c r="BA91" i="61"/>
  <c r="AY91" i="61"/>
  <c r="AI91" i="61"/>
  <c r="CO90" i="61"/>
  <c r="CH90" i="61"/>
  <c r="CI90" i="61"/>
  <c r="BV90" i="61"/>
  <c r="BW90" i="61"/>
  <c r="BS90" i="61"/>
  <c r="AY90" i="61"/>
  <c r="AI90" i="61"/>
  <c r="CS89" i="61"/>
  <c r="CO89" i="61"/>
  <c r="CH89" i="61"/>
  <c r="CI89" i="61"/>
  <c r="BV89" i="61"/>
  <c r="BW89" i="61"/>
  <c r="BU89" i="61"/>
  <c r="BS89" i="61"/>
  <c r="BA89" i="61"/>
  <c r="AY89" i="61"/>
  <c r="AI89" i="61"/>
  <c r="CO88" i="61"/>
  <c r="CH88" i="61"/>
  <c r="CI88" i="61"/>
  <c r="BV88" i="61"/>
  <c r="BW88" i="61"/>
  <c r="BS88" i="61"/>
  <c r="AI88" i="61"/>
  <c r="CS87" i="61"/>
  <c r="CH87" i="61"/>
  <c r="CI87" i="61"/>
  <c r="BV87" i="61"/>
  <c r="BW87" i="61"/>
  <c r="BU87" i="61"/>
  <c r="BS87" i="61"/>
  <c r="BA87" i="61"/>
  <c r="AY87" i="61"/>
  <c r="AI87" i="61"/>
  <c r="CS86" i="61"/>
  <c r="CO86" i="61"/>
  <c r="CH86" i="61"/>
  <c r="CI86" i="61"/>
  <c r="BV86" i="61"/>
  <c r="BW86" i="61"/>
  <c r="BU86" i="61"/>
  <c r="BS86" i="61"/>
  <c r="AY86" i="61"/>
  <c r="AI86" i="61"/>
  <c r="CO85" i="61"/>
  <c r="CH85" i="61"/>
  <c r="CI85" i="61"/>
  <c r="BA85" i="61"/>
  <c r="AY85" i="61"/>
  <c r="AI85" i="61"/>
  <c r="CS84" i="61"/>
  <c r="CO84" i="61"/>
  <c r="CH84" i="61"/>
  <c r="CI84" i="61"/>
  <c r="BV84" i="61"/>
  <c r="BW84" i="61"/>
  <c r="BU84" i="61"/>
  <c r="BS84" i="61"/>
  <c r="BA84" i="61"/>
  <c r="AY84" i="61"/>
  <c r="AI84" i="61"/>
  <c r="BT54" i="61"/>
  <c r="AZ54" i="61"/>
  <c r="CR53" i="61"/>
  <c r="CQ53" i="61"/>
  <c r="CO53" i="61"/>
  <c r="CC53" i="61"/>
  <c r="BU53" i="61"/>
  <c r="BS53" i="61"/>
  <c r="BA53" i="61"/>
  <c r="AY53" i="61"/>
  <c r="AI53" i="61"/>
  <c r="AK53" i="61"/>
  <c r="CO52" i="61"/>
  <c r="CC52" i="61"/>
  <c r="BA52" i="61"/>
  <c r="AY52" i="61"/>
  <c r="AI52" i="61"/>
  <c r="AK52" i="61"/>
  <c r="CC51" i="61"/>
  <c r="BT51" i="61"/>
  <c r="BU51" i="61"/>
  <c r="BS51" i="61"/>
  <c r="BA51" i="61"/>
  <c r="AY51" i="61"/>
  <c r="AI51" i="61"/>
  <c r="AK51" i="61"/>
  <c r="CR50" i="61"/>
  <c r="CQ50" i="61"/>
  <c r="CO50" i="61"/>
  <c r="CC50" i="61"/>
  <c r="BU50" i="61"/>
  <c r="BS50" i="61"/>
  <c r="BA50" i="61"/>
  <c r="AY50" i="61"/>
  <c r="AI50" i="61"/>
  <c r="AK50" i="61"/>
  <c r="CR49" i="61"/>
  <c r="CQ49" i="61"/>
  <c r="CO49" i="61"/>
  <c r="BT49" i="61"/>
  <c r="BU49" i="61"/>
  <c r="BS49" i="61"/>
  <c r="BA49" i="61"/>
  <c r="AY49" i="61"/>
  <c r="AI49" i="61"/>
  <c r="AK49" i="61"/>
  <c r="CC48" i="61"/>
  <c r="AI48" i="61"/>
  <c r="AK48" i="61"/>
  <c r="CO47" i="61"/>
  <c r="CC47" i="61"/>
  <c r="BT47" i="61"/>
  <c r="BU47" i="61"/>
  <c r="BS47" i="61"/>
  <c r="AI47" i="61"/>
  <c r="AK47" i="61"/>
  <c r="CQ46" i="61"/>
  <c r="CO46" i="61"/>
  <c r="CC46" i="61"/>
  <c r="BA46" i="61"/>
  <c r="AY46" i="61"/>
  <c r="AI46" i="61"/>
  <c r="AK46" i="61"/>
  <c r="CQ45" i="61"/>
  <c r="CO45" i="61"/>
  <c r="CC45" i="61"/>
  <c r="BT45" i="61"/>
  <c r="BU45" i="61"/>
  <c r="BS45" i="61"/>
  <c r="BA45" i="61"/>
  <c r="AY45" i="61"/>
  <c r="AI45" i="61"/>
  <c r="AK45" i="61"/>
  <c r="BR20" i="61"/>
  <c r="BT20" i="61"/>
  <c r="BV20" i="61"/>
  <c r="CR19" i="61"/>
  <c r="CN19" i="61"/>
  <c r="CB19" i="61"/>
  <c r="CH19" i="61"/>
  <c r="BS19" i="61"/>
  <c r="BL19" i="61"/>
  <c r="BB19" i="61"/>
  <c r="BC19" i="61"/>
  <c r="BA19" i="61"/>
  <c r="AY19" i="61"/>
  <c r="AM19" i="61"/>
  <c r="AK19" i="61"/>
  <c r="AI19" i="61"/>
  <c r="CO18" i="61"/>
  <c r="CH18" i="61"/>
  <c r="CG18" i="61"/>
  <c r="CC18" i="61"/>
  <c r="BV18" i="61"/>
  <c r="BS18" i="61"/>
  <c r="BL18" i="61"/>
  <c r="BB18" i="61"/>
  <c r="BC18" i="61"/>
  <c r="AY18" i="61"/>
  <c r="AM18" i="61"/>
  <c r="AK18" i="61"/>
  <c r="AI18" i="61"/>
  <c r="CO17" i="61"/>
  <c r="CH17" i="61"/>
  <c r="CG17" i="61"/>
  <c r="CC17" i="61"/>
  <c r="BV17" i="61"/>
  <c r="BL17" i="61"/>
  <c r="BB17" i="61"/>
  <c r="BC17" i="61"/>
  <c r="BA17" i="61"/>
  <c r="AY17" i="61"/>
  <c r="AM17" i="61"/>
  <c r="AK17" i="61"/>
  <c r="CS16" i="61"/>
  <c r="CO16" i="61"/>
  <c r="CH16" i="61"/>
  <c r="CG16" i="61"/>
  <c r="CC16" i="61"/>
  <c r="BV16" i="61"/>
  <c r="BU16" i="61"/>
  <c r="BS16" i="61"/>
  <c r="BL16" i="61"/>
  <c r="BB16" i="61"/>
  <c r="BC16" i="61"/>
  <c r="BA16" i="61"/>
  <c r="AY16" i="61"/>
  <c r="AM16" i="61"/>
  <c r="AK16" i="61"/>
  <c r="CS15" i="61"/>
  <c r="CO15" i="61"/>
  <c r="CH15" i="61"/>
  <c r="CC15" i="61"/>
  <c r="BV15" i="61"/>
  <c r="BS15" i="61"/>
  <c r="BL15" i="61"/>
  <c r="BB15" i="61"/>
  <c r="BC15" i="61"/>
  <c r="AY15" i="61"/>
  <c r="AM15" i="61"/>
  <c r="AK15" i="61"/>
  <c r="CS14" i="61"/>
  <c r="CO14" i="61"/>
  <c r="CH14" i="61"/>
  <c r="CG14" i="61"/>
  <c r="CC14" i="61"/>
  <c r="BV14" i="61"/>
  <c r="BU14" i="61"/>
  <c r="BS14" i="61"/>
  <c r="BL14" i="61"/>
  <c r="BB14" i="61"/>
  <c r="BC14" i="61"/>
  <c r="BA14" i="61"/>
  <c r="AY14" i="61"/>
  <c r="AM14" i="61"/>
  <c r="AK14" i="61"/>
  <c r="CO13" i="61"/>
  <c r="CH13" i="61"/>
  <c r="CG13" i="61"/>
  <c r="CC13" i="61"/>
  <c r="BV13" i="61"/>
  <c r="BS13" i="61"/>
  <c r="BL13" i="61"/>
  <c r="BB13" i="61"/>
  <c r="AM13" i="61"/>
  <c r="AK13" i="61"/>
  <c r="CS12" i="61"/>
  <c r="CO12" i="61"/>
  <c r="CH12" i="61"/>
  <c r="CG12" i="61"/>
  <c r="CC12" i="61"/>
  <c r="BV12" i="61"/>
  <c r="BU12" i="61"/>
  <c r="BS12" i="61"/>
  <c r="BL12" i="61"/>
  <c r="BB12" i="61"/>
  <c r="BC12" i="61"/>
  <c r="BA12" i="61"/>
  <c r="AY12" i="61"/>
  <c r="AM12" i="61"/>
  <c r="AK12" i="61"/>
  <c r="CS11" i="61"/>
  <c r="CO11" i="61"/>
  <c r="CH11" i="61"/>
  <c r="CG11" i="61"/>
  <c r="CC11" i="61"/>
  <c r="BV11" i="61"/>
  <c r="BU11" i="61"/>
  <c r="BS11" i="61"/>
  <c r="BL11" i="61"/>
  <c r="BB11" i="61"/>
  <c r="BC11" i="61"/>
  <c r="AY11" i="61"/>
  <c r="AM11" i="61"/>
  <c r="AK11" i="61"/>
  <c r="CS10" i="61"/>
  <c r="CO10" i="61"/>
  <c r="CH10" i="61"/>
  <c r="CG10" i="61"/>
  <c r="CC10" i="61"/>
  <c r="BV10" i="61"/>
  <c r="BS10" i="61"/>
  <c r="BL10" i="61"/>
  <c r="BB10" i="61"/>
  <c r="BC10" i="61"/>
  <c r="BA10" i="61"/>
  <c r="AY10" i="61"/>
  <c r="AM10" i="61"/>
  <c r="AK10" i="61"/>
  <c r="CS9" i="61"/>
  <c r="CQ9" i="61"/>
  <c r="CO9" i="61"/>
  <c r="CH9" i="61"/>
  <c r="CG9" i="61"/>
  <c r="CC9" i="61"/>
  <c r="BV9" i="61"/>
  <c r="BU9" i="61"/>
  <c r="BS9" i="61"/>
  <c r="BJ9" i="61"/>
  <c r="BL9" i="61"/>
  <c r="BB9" i="61"/>
  <c r="BC9" i="61"/>
  <c r="BA9" i="61"/>
  <c r="AY9" i="61"/>
  <c r="AM9" i="61"/>
  <c r="AK9" i="61"/>
  <c r="BI146" i="40"/>
  <c r="BG221" i="40"/>
  <c r="N99" i="40"/>
  <c r="BK146" i="40"/>
  <c r="BI221" i="40"/>
  <c r="BK221" i="40"/>
  <c r="K83" i="40"/>
  <c r="AY146" i="40"/>
  <c r="AW221" i="40"/>
  <c r="BA146" i="40"/>
  <c r="AY221" i="40"/>
  <c r="BA221" i="40"/>
  <c r="AK146" i="40"/>
  <c r="AG221" i="40"/>
  <c r="I99" i="40"/>
  <c r="AM146" i="40"/>
  <c r="AI221" i="40"/>
  <c r="J99" i="40"/>
  <c r="AO146" i="40"/>
  <c r="AK221" i="40"/>
  <c r="AM221" i="40"/>
  <c r="BI145" i="40"/>
  <c r="BG220" i="40"/>
  <c r="BK145" i="40"/>
  <c r="BI220" i="40"/>
  <c r="BK220" i="40"/>
  <c r="BL220" i="40"/>
  <c r="BH220" i="40"/>
  <c r="AY145" i="40"/>
  <c r="AW220" i="40"/>
  <c r="BA145" i="40"/>
  <c r="AY220" i="40"/>
  <c r="BA220" i="40"/>
  <c r="BB220" i="40"/>
  <c r="AZ220" i="40"/>
  <c r="AX220" i="40"/>
  <c r="AK145" i="40"/>
  <c r="AG220" i="40"/>
  <c r="AM145" i="40"/>
  <c r="AI220" i="40"/>
  <c r="AO145" i="40"/>
  <c r="AK220" i="40"/>
  <c r="AM220" i="40"/>
  <c r="AN220" i="40"/>
  <c r="AL220" i="40"/>
  <c r="AJ220" i="40"/>
  <c r="AH220" i="40"/>
  <c r="BG219" i="40"/>
  <c r="BI219" i="40"/>
  <c r="BK219" i="40"/>
  <c r="AW219" i="40"/>
  <c r="AY219" i="40"/>
  <c r="BA219" i="40"/>
  <c r="AG219" i="40"/>
  <c r="AI219" i="40"/>
  <c r="AK219" i="40"/>
  <c r="AM219" i="40"/>
  <c r="BG218" i="40"/>
  <c r="BI218" i="40"/>
  <c r="BK218" i="40"/>
  <c r="AW218" i="40"/>
  <c r="AY218" i="40"/>
  <c r="BA218" i="40"/>
  <c r="AG218" i="40"/>
  <c r="AI218" i="40"/>
  <c r="AK218" i="40"/>
  <c r="AM218" i="40"/>
  <c r="BG217" i="40"/>
  <c r="BI217" i="40"/>
  <c r="BK217" i="40"/>
  <c r="AW217" i="40"/>
  <c r="AY217" i="40"/>
  <c r="BA217" i="40"/>
  <c r="AG217" i="40"/>
  <c r="AI217" i="40"/>
  <c r="AK217" i="40"/>
  <c r="AM217" i="40"/>
  <c r="BG216" i="40"/>
  <c r="BI216" i="40"/>
  <c r="BK216" i="40"/>
  <c r="BL216" i="40"/>
  <c r="BH216" i="40"/>
  <c r="AW216" i="40"/>
  <c r="AY216" i="40"/>
  <c r="BA216" i="40"/>
  <c r="BB216" i="40"/>
  <c r="AZ216" i="40"/>
  <c r="AG216" i="40"/>
  <c r="AI216" i="40"/>
  <c r="AK216" i="40"/>
  <c r="AM216" i="40"/>
  <c r="BG215" i="40"/>
  <c r="BI215" i="40"/>
  <c r="BK215" i="40"/>
  <c r="AW215" i="40"/>
  <c r="AY215" i="40"/>
  <c r="BA215" i="40"/>
  <c r="AG215" i="40"/>
  <c r="AI215" i="40"/>
  <c r="AK215" i="40"/>
  <c r="AM215" i="40"/>
  <c r="BG214" i="40"/>
  <c r="BI214" i="40"/>
  <c r="BK214" i="40"/>
  <c r="AW214" i="40"/>
  <c r="AY214" i="40"/>
  <c r="BA214" i="40"/>
  <c r="AG214" i="40"/>
  <c r="AI214" i="40"/>
  <c r="AK214" i="40"/>
  <c r="AM214" i="40"/>
  <c r="BG213" i="40"/>
  <c r="BI213" i="40"/>
  <c r="BK213" i="40"/>
  <c r="BL213" i="40"/>
  <c r="BH213" i="40"/>
  <c r="AW213" i="40"/>
  <c r="AY213" i="40"/>
  <c r="BA213" i="40"/>
  <c r="BB213" i="40"/>
  <c r="AX213" i="40"/>
  <c r="AG213" i="40"/>
  <c r="AI213" i="40"/>
  <c r="AK213" i="40"/>
  <c r="AM213" i="40"/>
  <c r="BG212" i="40"/>
  <c r="BI212" i="40"/>
  <c r="BK212" i="40"/>
  <c r="AW212" i="40"/>
  <c r="AY212" i="40"/>
  <c r="BA212" i="40"/>
  <c r="AG212" i="40"/>
  <c r="AI212" i="40"/>
  <c r="AK212" i="40"/>
  <c r="AM212" i="40"/>
  <c r="BG211" i="40"/>
  <c r="BI211" i="40"/>
  <c r="BK211" i="40"/>
  <c r="AW211" i="40"/>
  <c r="AY211" i="40"/>
  <c r="BA211" i="40"/>
  <c r="AG211" i="40"/>
  <c r="AI211" i="40"/>
  <c r="AK211" i="40"/>
  <c r="AM211" i="40"/>
  <c r="BG210" i="40"/>
  <c r="BI210" i="40"/>
  <c r="BK210" i="40"/>
  <c r="BL210" i="40"/>
  <c r="BH210" i="40"/>
  <c r="AW210" i="40"/>
  <c r="AY210" i="40"/>
  <c r="BA210" i="40"/>
  <c r="BB210" i="40"/>
  <c r="AX210" i="40"/>
  <c r="AG210" i="40"/>
  <c r="AI210" i="40"/>
  <c r="AK210" i="40"/>
  <c r="AM210" i="40"/>
  <c r="AN210" i="40"/>
  <c r="AH210" i="40"/>
  <c r="BG209" i="40"/>
  <c r="BI209" i="40"/>
  <c r="BK209" i="40"/>
  <c r="BL209" i="40"/>
  <c r="BH209" i="40"/>
  <c r="AW209" i="40"/>
  <c r="AY209" i="40"/>
  <c r="BA209" i="40"/>
  <c r="BB209" i="40"/>
  <c r="AX209" i="40"/>
  <c r="AG209" i="40"/>
  <c r="AI209" i="40"/>
  <c r="AK209" i="40"/>
  <c r="AM209" i="40"/>
  <c r="AN209" i="40"/>
  <c r="AL209" i="40"/>
  <c r="BG208" i="40"/>
  <c r="BI208" i="40"/>
  <c r="BK208" i="40"/>
  <c r="BL208" i="40"/>
  <c r="BH208" i="40"/>
  <c r="AW208" i="40"/>
  <c r="AY208" i="40"/>
  <c r="BA208" i="40"/>
  <c r="AG208" i="40"/>
  <c r="AI208" i="40"/>
  <c r="AK208" i="40"/>
  <c r="AM208" i="40"/>
  <c r="BG207" i="40"/>
  <c r="BI207" i="40"/>
  <c r="BK207" i="40"/>
  <c r="BL207" i="40"/>
  <c r="BH207" i="40"/>
  <c r="AW207" i="40"/>
  <c r="AY207" i="40"/>
  <c r="BA207" i="40"/>
  <c r="BB207" i="40"/>
  <c r="AZ207" i="40"/>
  <c r="AX207" i="40"/>
  <c r="AG207" i="40"/>
  <c r="AI207" i="40"/>
  <c r="AK207" i="40"/>
  <c r="AM207" i="40"/>
  <c r="BG206" i="40"/>
  <c r="BI206" i="40"/>
  <c r="BK206" i="40"/>
  <c r="BL206" i="40"/>
  <c r="BJ206" i="40"/>
  <c r="BH206" i="40"/>
  <c r="AW206" i="40"/>
  <c r="AY206" i="40"/>
  <c r="BA206" i="40"/>
  <c r="BB206" i="40"/>
  <c r="AZ206" i="40"/>
  <c r="AX206" i="40"/>
  <c r="AG206" i="40"/>
  <c r="AI206" i="40"/>
  <c r="AK206" i="40"/>
  <c r="AM206" i="40"/>
  <c r="AN206" i="40"/>
  <c r="AL206" i="40"/>
  <c r="BG205" i="40"/>
  <c r="BI205" i="40"/>
  <c r="BK205" i="40"/>
  <c r="BL205" i="40"/>
  <c r="BH205" i="40"/>
  <c r="AW205" i="40"/>
  <c r="AY205" i="40"/>
  <c r="BA205" i="40"/>
  <c r="BB205" i="40"/>
  <c r="AZ205" i="40"/>
  <c r="AX205" i="40"/>
  <c r="AG205" i="40"/>
  <c r="AI205" i="40"/>
  <c r="AK205" i="40"/>
  <c r="AM205" i="40"/>
  <c r="AN205" i="40"/>
  <c r="AH205" i="40"/>
  <c r="BG204" i="40"/>
  <c r="BI204" i="40"/>
  <c r="BK204" i="40"/>
  <c r="BL204" i="40"/>
  <c r="BJ204" i="40"/>
  <c r="BH204" i="40"/>
  <c r="AW204" i="40"/>
  <c r="AY204" i="40"/>
  <c r="BA204" i="40"/>
  <c r="BB204" i="40"/>
  <c r="AZ204" i="40"/>
  <c r="AX204" i="40"/>
  <c r="AG204" i="40"/>
  <c r="AI204" i="40"/>
  <c r="AK204" i="40"/>
  <c r="AM204" i="40"/>
  <c r="AN204" i="40"/>
  <c r="AL204" i="40"/>
  <c r="AH204" i="40"/>
  <c r="BG203" i="40"/>
  <c r="BI203" i="40"/>
  <c r="BK203" i="40"/>
  <c r="BL203" i="40"/>
  <c r="BH203" i="40"/>
  <c r="AW203" i="40"/>
  <c r="AY203" i="40"/>
  <c r="BA203" i="40"/>
  <c r="BB203" i="40"/>
  <c r="AZ203" i="40"/>
  <c r="AX203" i="40"/>
  <c r="AG203" i="40"/>
  <c r="AI203" i="40"/>
  <c r="AK203" i="40"/>
  <c r="AM203" i="40"/>
  <c r="AN203" i="40"/>
  <c r="AH203" i="40"/>
  <c r="BG202" i="40"/>
  <c r="BI202" i="40"/>
  <c r="BK202" i="40"/>
  <c r="BL202" i="40"/>
  <c r="BJ202" i="40"/>
  <c r="BH202" i="40"/>
  <c r="AW202" i="40"/>
  <c r="AY202" i="40"/>
  <c r="BA202" i="40"/>
  <c r="BB202" i="40"/>
  <c r="AZ202" i="40"/>
  <c r="AX202" i="40"/>
  <c r="AG202" i="40"/>
  <c r="AI202" i="40"/>
  <c r="AK202" i="40"/>
  <c r="AM202" i="40"/>
  <c r="AN202" i="40"/>
  <c r="AL202" i="40"/>
  <c r="AH202" i="40"/>
  <c r="BG201" i="40"/>
  <c r="BI201" i="40"/>
  <c r="BK201" i="40"/>
  <c r="BL201" i="40"/>
  <c r="BJ201" i="40"/>
  <c r="BH201" i="40"/>
  <c r="AW201" i="40"/>
  <c r="AY201" i="40"/>
  <c r="BA201" i="40"/>
  <c r="BB201" i="40"/>
  <c r="AZ201" i="40"/>
  <c r="AX201" i="40"/>
  <c r="AG201" i="40"/>
  <c r="AI201" i="40"/>
  <c r="AK201" i="40"/>
  <c r="AM201" i="40"/>
  <c r="AN201" i="40"/>
  <c r="AL201" i="40"/>
  <c r="BG200" i="40"/>
  <c r="BI200" i="40"/>
  <c r="BK200" i="40"/>
  <c r="BL200" i="40"/>
  <c r="BH200" i="40"/>
  <c r="AW200" i="40"/>
  <c r="AY200" i="40"/>
  <c r="BA200" i="40"/>
  <c r="BB200" i="40"/>
  <c r="AZ200" i="40"/>
  <c r="AX200" i="40"/>
  <c r="AG200" i="40"/>
  <c r="AI200" i="40"/>
  <c r="AK200" i="40"/>
  <c r="AM200" i="40"/>
  <c r="AN200" i="40"/>
  <c r="AH200" i="40"/>
  <c r="BG199" i="40"/>
  <c r="BI199" i="40"/>
  <c r="BK199" i="40"/>
  <c r="BL199" i="40"/>
  <c r="BJ199" i="40"/>
  <c r="BH199" i="40"/>
  <c r="AW199" i="40"/>
  <c r="AY199" i="40"/>
  <c r="BA199" i="40"/>
  <c r="BB199" i="40"/>
  <c r="AZ199" i="40"/>
  <c r="AX199" i="40"/>
  <c r="AG199" i="40"/>
  <c r="AI199" i="40"/>
  <c r="AK199" i="40"/>
  <c r="AM199" i="40"/>
  <c r="AN199" i="40"/>
  <c r="AL199" i="40"/>
  <c r="AJ199" i="40"/>
  <c r="AH199" i="40"/>
  <c r="BG146" i="40"/>
  <c r="BG182" i="40"/>
  <c r="BI182" i="40"/>
  <c r="AW146" i="40"/>
  <c r="AW182" i="40"/>
  <c r="AY182" i="40"/>
  <c r="AG146" i="40"/>
  <c r="AG182" i="40"/>
  <c r="E99" i="40"/>
  <c r="AI146" i="40"/>
  <c r="AI182" i="40"/>
  <c r="AK182" i="40"/>
  <c r="BG145" i="40"/>
  <c r="BG181" i="40"/>
  <c r="BI181" i="40"/>
  <c r="BJ181" i="40"/>
  <c r="BH181" i="40"/>
  <c r="AW145" i="40"/>
  <c r="AW181" i="40"/>
  <c r="AY181" i="40"/>
  <c r="AZ181" i="40"/>
  <c r="AX181" i="40"/>
  <c r="AG180" i="40"/>
  <c r="AG179" i="40"/>
  <c r="AG178" i="40"/>
  <c r="AG177" i="40"/>
  <c r="AG176" i="40"/>
  <c r="AG175" i="40"/>
  <c r="AG174" i="40"/>
  <c r="AG173" i="40"/>
  <c r="AG172" i="40"/>
  <c r="AG171" i="40"/>
  <c r="AG170" i="40"/>
  <c r="AG169" i="40"/>
  <c r="AG168" i="40"/>
  <c r="AG167" i="40"/>
  <c r="AG166" i="40"/>
  <c r="AG165" i="40"/>
  <c r="AG164" i="40"/>
  <c r="AG163" i="40"/>
  <c r="AG162" i="40"/>
  <c r="AG161" i="40"/>
  <c r="AG160" i="40"/>
  <c r="AG181" i="40"/>
  <c r="AI145" i="40"/>
  <c r="AI181" i="40"/>
  <c r="AK181" i="40"/>
  <c r="AL181" i="40"/>
  <c r="AJ181" i="40"/>
  <c r="AH181" i="40"/>
  <c r="BG180" i="40"/>
  <c r="BI180" i="40"/>
  <c r="AW180" i="40"/>
  <c r="AY180" i="40"/>
  <c r="AI180" i="40"/>
  <c r="AK180" i="40"/>
  <c r="BG179" i="40"/>
  <c r="BI179" i="40"/>
  <c r="AW179" i="40"/>
  <c r="AY179" i="40"/>
  <c r="AI179" i="40"/>
  <c r="AK179" i="40"/>
  <c r="BG178" i="40"/>
  <c r="BI178" i="40"/>
  <c r="AW178" i="40"/>
  <c r="AY178" i="40"/>
  <c r="AI178" i="40"/>
  <c r="AK178" i="40"/>
  <c r="BG177" i="40"/>
  <c r="BI177" i="40"/>
  <c r="AW177" i="40"/>
  <c r="AY177" i="40"/>
  <c r="AI177" i="40"/>
  <c r="AK177" i="40"/>
  <c r="BG176" i="40"/>
  <c r="BI176" i="40"/>
  <c r="AW176" i="40"/>
  <c r="AY176" i="40"/>
  <c r="AI176" i="40"/>
  <c r="AK176" i="40"/>
  <c r="BG175" i="40"/>
  <c r="BI175" i="40"/>
  <c r="AW175" i="40"/>
  <c r="AY175" i="40"/>
  <c r="AI175" i="40"/>
  <c r="AK175" i="40"/>
  <c r="AL175" i="40"/>
  <c r="AJ175" i="40"/>
  <c r="BG174" i="40"/>
  <c r="BI174" i="40"/>
  <c r="AW174" i="40"/>
  <c r="AY174" i="40"/>
  <c r="AI174" i="40"/>
  <c r="AK174" i="40"/>
  <c r="BG173" i="40"/>
  <c r="BI173" i="40"/>
  <c r="BJ173" i="40"/>
  <c r="BH173" i="40"/>
  <c r="AW173" i="40"/>
  <c r="AY173" i="40"/>
  <c r="AI173" i="40"/>
  <c r="AK173" i="40"/>
  <c r="AL173" i="40"/>
  <c r="AJ173" i="40"/>
  <c r="AH173" i="40"/>
  <c r="BG172" i="40"/>
  <c r="BI172" i="40"/>
  <c r="AW172" i="40"/>
  <c r="AY172" i="40"/>
  <c r="AI172" i="40"/>
  <c r="AK172" i="40"/>
  <c r="BG171" i="40"/>
  <c r="BI171" i="40"/>
  <c r="BJ171" i="40"/>
  <c r="BH171" i="40"/>
  <c r="AW171" i="40"/>
  <c r="AY171" i="40"/>
  <c r="AI171" i="40"/>
  <c r="AK171" i="40"/>
  <c r="BG170" i="40"/>
  <c r="BI170" i="40"/>
  <c r="BJ170" i="40"/>
  <c r="BH170" i="40"/>
  <c r="AW170" i="40"/>
  <c r="AY170" i="40"/>
  <c r="AZ170" i="40"/>
  <c r="AX170" i="40"/>
  <c r="AI170" i="40"/>
  <c r="AK170" i="40"/>
  <c r="AL170" i="40"/>
  <c r="AJ170" i="40"/>
  <c r="AH170" i="40"/>
  <c r="BG169" i="40"/>
  <c r="BI169" i="40"/>
  <c r="BJ169" i="40"/>
  <c r="BH169" i="40"/>
  <c r="AW169" i="40"/>
  <c r="AY169" i="40"/>
  <c r="AZ169" i="40"/>
  <c r="AX169" i="40"/>
  <c r="AI169" i="40"/>
  <c r="AK169" i="40"/>
  <c r="AL169" i="40"/>
  <c r="AH169" i="40"/>
  <c r="BG168" i="40"/>
  <c r="BI168" i="40"/>
  <c r="BJ168" i="40"/>
  <c r="BH168" i="40"/>
  <c r="AW168" i="40"/>
  <c r="AY168" i="40"/>
  <c r="AI168" i="40"/>
  <c r="AK168" i="40"/>
  <c r="AL168" i="40"/>
  <c r="AJ168" i="40"/>
  <c r="AH168" i="40"/>
  <c r="BG167" i="40"/>
  <c r="BI167" i="40"/>
  <c r="BJ167" i="40"/>
  <c r="BH167" i="40"/>
  <c r="AW167" i="40"/>
  <c r="AY167" i="40"/>
  <c r="AZ167" i="40"/>
  <c r="AX167" i="40"/>
  <c r="AI167" i="40"/>
  <c r="AK167" i="40"/>
  <c r="AL167" i="40"/>
  <c r="AH167" i="40"/>
  <c r="BG166" i="40"/>
  <c r="BI166" i="40"/>
  <c r="BJ166" i="40"/>
  <c r="BH166" i="40"/>
  <c r="AW166" i="40"/>
  <c r="AY166" i="40"/>
  <c r="AZ166" i="40"/>
  <c r="AX166" i="40"/>
  <c r="AI166" i="40"/>
  <c r="AK166" i="40"/>
  <c r="AL166" i="40"/>
  <c r="AJ166" i="40"/>
  <c r="AH166" i="40"/>
  <c r="BG165" i="40"/>
  <c r="BI165" i="40"/>
  <c r="BJ165" i="40"/>
  <c r="BH165" i="40"/>
  <c r="AW165" i="40"/>
  <c r="AY165" i="40"/>
  <c r="AZ165" i="40"/>
  <c r="AX165" i="40"/>
  <c r="AI165" i="40"/>
  <c r="AK165" i="40"/>
  <c r="AL165" i="40"/>
  <c r="AJ165" i="40"/>
  <c r="AH165" i="40"/>
  <c r="BG164" i="40"/>
  <c r="BI164" i="40"/>
  <c r="BJ164" i="40"/>
  <c r="BH164" i="40"/>
  <c r="AW164" i="40"/>
  <c r="AY164" i="40"/>
  <c r="AZ164" i="40"/>
  <c r="AX164" i="40"/>
  <c r="AI164" i="40"/>
  <c r="AK164" i="40"/>
  <c r="AL164" i="40"/>
  <c r="AH164" i="40"/>
  <c r="BG163" i="40"/>
  <c r="BI163" i="40"/>
  <c r="BJ163" i="40"/>
  <c r="BH163" i="40"/>
  <c r="AW163" i="40"/>
  <c r="AY163" i="40"/>
  <c r="AZ163" i="40"/>
  <c r="AX163" i="40"/>
  <c r="AI163" i="40"/>
  <c r="AK163" i="40"/>
  <c r="AL163" i="40"/>
  <c r="AH163" i="40"/>
  <c r="BG162" i="40"/>
  <c r="BI162" i="40"/>
  <c r="BJ162" i="40"/>
  <c r="BH162" i="40"/>
  <c r="AW162" i="40"/>
  <c r="AY162" i="40"/>
  <c r="AZ162" i="40"/>
  <c r="AX162" i="40"/>
  <c r="AI162" i="40"/>
  <c r="AK162" i="40"/>
  <c r="AL162" i="40"/>
  <c r="AJ162" i="40"/>
  <c r="AH162" i="40"/>
  <c r="BG161" i="40"/>
  <c r="BI161" i="40"/>
  <c r="BJ161" i="40"/>
  <c r="BH161" i="40"/>
  <c r="AW161" i="40"/>
  <c r="AY161" i="40"/>
  <c r="AZ161" i="40"/>
  <c r="AX161" i="40"/>
  <c r="AI161" i="40"/>
  <c r="AK161" i="40"/>
  <c r="AL161" i="40"/>
  <c r="AJ161" i="40"/>
  <c r="AH161" i="40"/>
  <c r="BG160" i="40"/>
  <c r="AW160" i="40"/>
  <c r="AY160" i="40"/>
  <c r="AZ160" i="40"/>
  <c r="AX160" i="40"/>
  <c r="AI160" i="40"/>
  <c r="AK160" i="40"/>
  <c r="AL160" i="40"/>
  <c r="BM146" i="40"/>
  <c r="BC146" i="40"/>
  <c r="AQ146" i="40"/>
  <c r="BM145" i="40"/>
  <c r="BN145" i="40"/>
  <c r="BL145" i="40"/>
  <c r="BJ145" i="40"/>
  <c r="BH145" i="40"/>
  <c r="BC145" i="40"/>
  <c r="BD145" i="40"/>
  <c r="BB145" i="40"/>
  <c r="AZ145" i="40"/>
  <c r="AX145" i="40"/>
  <c r="AG145" i="40"/>
  <c r="AQ145" i="40"/>
  <c r="AR145" i="40"/>
  <c r="AP145" i="40"/>
  <c r="AN145" i="40"/>
  <c r="AL145" i="40"/>
  <c r="AJ145" i="40"/>
  <c r="AH145" i="40"/>
  <c r="BM144" i="40"/>
  <c r="BC144" i="40"/>
  <c r="AQ144" i="40"/>
  <c r="BM143" i="40"/>
  <c r="BC143" i="40"/>
  <c r="AQ143" i="40"/>
  <c r="BM142" i="40"/>
  <c r="BC142" i="40"/>
  <c r="AQ142" i="40"/>
  <c r="BM141" i="40"/>
  <c r="BN141" i="40"/>
  <c r="BJ141" i="40"/>
  <c r="BC141" i="40"/>
  <c r="BD141" i="40"/>
  <c r="BB141" i="40"/>
  <c r="AQ141" i="40"/>
  <c r="BM140" i="40"/>
  <c r="BC140" i="40"/>
  <c r="AQ140" i="40"/>
  <c r="BM139" i="40"/>
  <c r="BC139" i="40"/>
  <c r="AQ139" i="40"/>
  <c r="AR139" i="40"/>
  <c r="AJ139" i="40"/>
  <c r="BM138" i="40"/>
  <c r="BN138" i="40"/>
  <c r="BJ138" i="40"/>
  <c r="BC138" i="40"/>
  <c r="BD138" i="40"/>
  <c r="AZ138" i="40"/>
  <c r="AQ138" i="40"/>
  <c r="BM137" i="40"/>
  <c r="BN137" i="40"/>
  <c r="BH137" i="40"/>
  <c r="BC137" i="40"/>
  <c r="AQ137" i="40"/>
  <c r="AR137" i="40"/>
  <c r="AJ137" i="40"/>
  <c r="AH137" i="40"/>
  <c r="BM136" i="40"/>
  <c r="BC136" i="40"/>
  <c r="AQ136" i="40"/>
  <c r="BM135" i="40"/>
  <c r="BN135" i="40"/>
  <c r="BJ135" i="40"/>
  <c r="BH135" i="40"/>
  <c r="BC135" i="40"/>
  <c r="BD135" i="40"/>
  <c r="AZ135" i="40"/>
  <c r="AQ135" i="40"/>
  <c r="AL135" i="40"/>
  <c r="BM134" i="40"/>
  <c r="BN134" i="40"/>
  <c r="BJ134" i="40"/>
  <c r="BH134" i="40"/>
  <c r="BC134" i="40"/>
  <c r="BD134" i="40"/>
  <c r="AZ134" i="40"/>
  <c r="AX134" i="40"/>
  <c r="AQ134" i="40"/>
  <c r="AR134" i="40"/>
  <c r="AP134" i="40"/>
  <c r="AJ134" i="40"/>
  <c r="AH134" i="40"/>
  <c r="BM133" i="40"/>
  <c r="BN133" i="40"/>
  <c r="BJ133" i="40"/>
  <c r="BH133" i="40"/>
  <c r="BC133" i="40"/>
  <c r="BD133" i="40"/>
  <c r="AX133" i="40"/>
  <c r="AQ133" i="40"/>
  <c r="AR133" i="40"/>
  <c r="AH133" i="40"/>
  <c r="BM132" i="40"/>
  <c r="BN132" i="40"/>
  <c r="BJ132" i="40"/>
  <c r="BH132" i="40"/>
  <c r="BC132" i="40"/>
  <c r="BD132" i="40"/>
  <c r="BB132" i="40"/>
  <c r="AZ132" i="40"/>
  <c r="AQ132" i="40"/>
  <c r="AJ132" i="40"/>
  <c r="AH132" i="40"/>
  <c r="BM131" i="40"/>
  <c r="BN131" i="40"/>
  <c r="BL131" i="40"/>
  <c r="BJ131" i="40"/>
  <c r="BH131" i="40"/>
  <c r="BC131" i="40"/>
  <c r="BD131" i="40"/>
  <c r="BB131" i="40"/>
  <c r="AZ131" i="40"/>
  <c r="AX131" i="40"/>
  <c r="AQ131" i="40"/>
  <c r="AR131" i="40"/>
  <c r="AP131" i="40"/>
  <c r="AH131" i="40"/>
  <c r="BM130" i="40"/>
  <c r="BN130" i="40"/>
  <c r="BJ130" i="40"/>
  <c r="BH130" i="40"/>
  <c r="BC130" i="40"/>
  <c r="BD130" i="40"/>
  <c r="AZ130" i="40"/>
  <c r="AX130" i="40"/>
  <c r="AQ130" i="40"/>
  <c r="AR130" i="40"/>
  <c r="AL130" i="40"/>
  <c r="AJ130" i="40"/>
  <c r="AH130" i="40"/>
  <c r="BM129" i="40"/>
  <c r="BN129" i="40"/>
  <c r="BL129" i="40"/>
  <c r="BJ129" i="40"/>
  <c r="BH129" i="40"/>
  <c r="BC129" i="40"/>
  <c r="BD129" i="40"/>
  <c r="BB129" i="40"/>
  <c r="AZ129" i="40"/>
  <c r="AX129" i="40"/>
  <c r="AQ129" i="40"/>
  <c r="AR129" i="40"/>
  <c r="AP129" i="40"/>
  <c r="AL129" i="40"/>
  <c r="AJ129" i="40"/>
  <c r="AH129" i="40"/>
  <c r="BM128" i="40"/>
  <c r="BN128" i="40"/>
  <c r="BJ128" i="40"/>
  <c r="BH128" i="40"/>
  <c r="BC128" i="40"/>
  <c r="BD128" i="40"/>
  <c r="AZ128" i="40"/>
  <c r="AX128" i="40"/>
  <c r="AQ128" i="40"/>
  <c r="AR128" i="40"/>
  <c r="AL128" i="40"/>
  <c r="AH128" i="40"/>
  <c r="BM127" i="40"/>
  <c r="BN127" i="40"/>
  <c r="BL127" i="40"/>
  <c r="BJ127" i="40"/>
  <c r="BH127" i="40"/>
  <c r="BC127" i="40"/>
  <c r="BD127" i="40"/>
  <c r="BB127" i="40"/>
  <c r="AZ127" i="40"/>
  <c r="AX127" i="40"/>
  <c r="AQ127" i="40"/>
  <c r="AR127" i="40"/>
  <c r="AP127" i="40"/>
  <c r="AL127" i="40"/>
  <c r="AH127" i="40"/>
  <c r="BM126" i="40"/>
  <c r="BN126" i="40"/>
  <c r="BL126" i="40"/>
  <c r="BJ126" i="40"/>
  <c r="BH126" i="40"/>
  <c r="BC126" i="40"/>
  <c r="BD126" i="40"/>
  <c r="AZ126" i="40"/>
  <c r="AX126" i="40"/>
  <c r="AQ126" i="40"/>
  <c r="AR126" i="40"/>
  <c r="AP126" i="40"/>
  <c r="AJ126" i="40"/>
  <c r="AH126" i="40"/>
  <c r="BM125" i="40"/>
  <c r="BN125" i="40"/>
  <c r="BJ125" i="40"/>
  <c r="BH125" i="40"/>
  <c r="BC125" i="40"/>
  <c r="BD125" i="40"/>
  <c r="BB125" i="40"/>
  <c r="AZ125" i="40"/>
  <c r="AX125" i="40"/>
  <c r="AQ125" i="40"/>
  <c r="AR125" i="40"/>
  <c r="AL125" i="40"/>
  <c r="AJ125" i="40"/>
  <c r="AH125" i="40"/>
  <c r="BM124" i="40"/>
  <c r="BN124" i="40"/>
  <c r="BL124" i="40"/>
  <c r="BJ124" i="40"/>
  <c r="BC124" i="40"/>
  <c r="BD124" i="40"/>
  <c r="BB124" i="40"/>
  <c r="AZ124" i="40"/>
  <c r="AX124" i="40"/>
  <c r="AQ124" i="40"/>
  <c r="AR124" i="40"/>
  <c r="AP124" i="40"/>
  <c r="AN124" i="40"/>
  <c r="AL124" i="40"/>
  <c r="AH124" i="40"/>
  <c r="N110" i="40"/>
  <c r="M110" i="40"/>
  <c r="L110" i="40"/>
  <c r="L99" i="40"/>
  <c r="K110" i="40"/>
  <c r="J110" i="40"/>
  <c r="I110" i="40"/>
  <c r="H110" i="40"/>
  <c r="G110" i="40"/>
  <c r="F110" i="40"/>
  <c r="E110" i="40"/>
  <c r="D110" i="40"/>
  <c r="N109" i="40"/>
  <c r="M109" i="40"/>
  <c r="L109" i="40"/>
  <c r="K109" i="40"/>
  <c r="J109" i="40"/>
  <c r="I109" i="40"/>
  <c r="H109" i="40"/>
  <c r="G109" i="40"/>
  <c r="F109" i="40"/>
  <c r="E109" i="40"/>
  <c r="D109" i="40"/>
  <c r="N102" i="40"/>
  <c r="N104" i="40"/>
  <c r="M102" i="40"/>
  <c r="M104" i="40"/>
  <c r="L102" i="40"/>
  <c r="L104" i="40"/>
  <c r="K102" i="40"/>
  <c r="K104" i="40"/>
  <c r="J102" i="40"/>
  <c r="J104" i="40"/>
  <c r="I102" i="40"/>
  <c r="I104" i="40"/>
  <c r="H102" i="40"/>
  <c r="H104" i="40"/>
  <c r="G102" i="40"/>
  <c r="G104" i="40"/>
  <c r="F102" i="40"/>
  <c r="F104" i="40"/>
  <c r="E102" i="40"/>
  <c r="E104" i="40"/>
  <c r="D102" i="40"/>
  <c r="D104" i="40"/>
  <c r="N103" i="40"/>
  <c r="M103" i="40"/>
  <c r="L103" i="40"/>
  <c r="K103" i="40"/>
  <c r="J103" i="40"/>
  <c r="I103" i="40"/>
  <c r="H103" i="40"/>
  <c r="G103" i="40"/>
  <c r="F103" i="40"/>
  <c r="E103" i="40"/>
  <c r="D103" i="40"/>
  <c r="N101" i="40"/>
  <c r="M101" i="40"/>
  <c r="L101" i="40"/>
  <c r="K101" i="40"/>
  <c r="J101" i="40"/>
  <c r="I101" i="40"/>
  <c r="G101" i="40"/>
  <c r="F101" i="40"/>
  <c r="D101" i="40"/>
  <c r="M95" i="40"/>
  <c r="H95" i="40"/>
  <c r="M83" i="40"/>
  <c r="M88" i="40"/>
  <c r="M94" i="40"/>
  <c r="K88" i="40"/>
  <c r="K94" i="40"/>
  <c r="H83" i="40"/>
  <c r="H88" i="40"/>
  <c r="H94" i="40"/>
  <c r="G88" i="40"/>
  <c r="G94" i="40"/>
  <c r="F88" i="40"/>
  <c r="F94" i="40"/>
  <c r="D88" i="40"/>
  <c r="D94" i="40"/>
  <c r="M87" i="40"/>
  <c r="M93" i="40"/>
  <c r="K87" i="40"/>
  <c r="K93" i="40"/>
  <c r="H87" i="40"/>
  <c r="H93" i="40"/>
  <c r="G87" i="40"/>
  <c r="G93" i="40"/>
  <c r="F87" i="40"/>
  <c r="F93" i="40"/>
  <c r="D87" i="40"/>
  <c r="D93" i="40"/>
  <c r="M92" i="40"/>
  <c r="K92" i="40"/>
  <c r="H92" i="40"/>
  <c r="G92" i="40"/>
  <c r="F92" i="40"/>
  <c r="D92" i="40"/>
  <c r="N85" i="40"/>
  <c r="M85" i="40"/>
  <c r="L85" i="40"/>
  <c r="K85" i="40"/>
  <c r="J85" i="40"/>
  <c r="I85" i="40"/>
  <c r="H85" i="40"/>
  <c r="G85" i="40"/>
  <c r="F85" i="40"/>
  <c r="E85" i="40"/>
  <c r="D85" i="40"/>
  <c r="H54" i="40"/>
  <c r="G54" i="40"/>
  <c r="H56" i="40"/>
  <c r="G56" i="40"/>
  <c r="H58" i="40"/>
  <c r="G58" i="40"/>
  <c r="G60" i="40"/>
  <c r="H57" i="40"/>
  <c r="G57" i="40"/>
  <c r="H59" i="40"/>
  <c r="G59" i="40"/>
  <c r="G61" i="40"/>
  <c r="G62" i="40"/>
  <c r="K63" i="40"/>
  <c r="J60" i="40"/>
  <c r="J61" i="40"/>
  <c r="J62" i="40"/>
  <c r="J63" i="40"/>
  <c r="I60" i="40"/>
  <c r="I61" i="40"/>
  <c r="I62" i="40"/>
  <c r="I63" i="40"/>
  <c r="H60" i="40"/>
  <c r="H61" i="40"/>
  <c r="H62" i="40"/>
  <c r="H63" i="40"/>
  <c r="K35" i="40"/>
  <c r="K34" i="40"/>
  <c r="K36" i="40"/>
  <c r="G29" i="40"/>
  <c r="G31" i="40"/>
  <c r="G33" i="40"/>
  <c r="G35" i="40"/>
  <c r="G28" i="40"/>
  <c r="G30" i="40"/>
  <c r="G32" i="40"/>
  <c r="G34" i="40"/>
  <c r="G36" i="40"/>
  <c r="K37" i="40"/>
  <c r="J35" i="40"/>
  <c r="J34" i="40"/>
  <c r="J36" i="40"/>
  <c r="J37" i="40"/>
  <c r="I35" i="40"/>
  <c r="I34" i="40"/>
  <c r="I36" i="40"/>
  <c r="I37" i="40"/>
  <c r="H35" i="40"/>
  <c r="H34" i="40"/>
  <c r="H36" i="40"/>
  <c r="H37" i="40"/>
</calcChain>
</file>

<file path=xl/comments1.xml><?xml version="1.0" encoding="utf-8"?>
<comments xmlns="http://schemas.openxmlformats.org/spreadsheetml/2006/main">
  <authors>
    <author>作者</author>
  </authors>
  <commentList>
    <comment ref="L26" authorId="0">
      <text>
        <r>
          <rPr>
            <b/>
            <sz val="12"/>
            <rFont val="細明體"/>
            <charset val="136"/>
          </rPr>
          <t>以</t>
        </r>
        <r>
          <rPr>
            <b/>
            <sz val="12"/>
            <rFont val="Tahoma"/>
            <charset val="134"/>
          </rPr>
          <t>FA2</t>
        </r>
        <r>
          <rPr>
            <b/>
            <sz val="12"/>
            <rFont val="細明體"/>
            <charset val="136"/>
          </rPr>
          <t>爲準</t>
        </r>
        <r>
          <rPr>
            <b/>
            <sz val="12"/>
            <rFont val="Tahoma"/>
            <charset val="134"/>
          </rPr>
          <t xml:space="preserve">
</t>
        </r>
      </text>
    </comment>
    <comment ref="I27" authorId="0">
      <text>
        <r>
          <rPr>
            <b/>
            <sz val="9"/>
            <rFont val="細明體"/>
            <charset val="136"/>
          </rPr>
          <t>以</t>
        </r>
        <r>
          <rPr>
            <b/>
            <sz val="9"/>
            <rFont val="Tahoma"/>
            <charset val="134"/>
          </rPr>
          <t>FA1</t>
        </r>
        <r>
          <rPr>
            <b/>
            <sz val="9"/>
            <rFont val="細明體"/>
            <charset val="136"/>
          </rPr>
          <t>爲準</t>
        </r>
      </text>
    </comment>
    <comment ref="L52" authorId="0">
      <text>
        <r>
          <rPr>
            <b/>
            <sz val="14"/>
            <rFont val="細明體"/>
            <charset val="136"/>
          </rPr>
          <t>以</t>
        </r>
        <r>
          <rPr>
            <b/>
            <sz val="14"/>
            <rFont val="Tahoma"/>
            <charset val="134"/>
          </rPr>
          <t>FA2</t>
        </r>
        <r>
          <rPr>
            <b/>
            <sz val="14"/>
            <rFont val="細明體"/>
            <charset val="136"/>
          </rPr>
          <t>為準</t>
        </r>
        <r>
          <rPr>
            <b/>
            <sz val="14"/>
            <rFont val="Tahoma"/>
            <charset val="134"/>
          </rPr>
          <t xml:space="preserve">
</t>
        </r>
      </text>
    </comment>
    <comment ref="B84" authorId="0">
      <text>
        <r>
          <rPr>
            <b/>
            <sz val="9"/>
            <rFont val="細明體"/>
            <charset val="136"/>
          </rPr>
          <t>以</t>
        </r>
        <r>
          <rPr>
            <b/>
            <sz val="9"/>
            <rFont val="Tahoma"/>
            <charset val="134"/>
          </rPr>
          <t>FA1</t>
        </r>
        <r>
          <rPr>
            <b/>
            <sz val="9"/>
            <rFont val="細明體"/>
            <charset val="136"/>
          </rPr>
          <t>為準</t>
        </r>
      </text>
    </comment>
    <comment ref="C100" authorId="0">
      <text>
        <r>
          <rPr>
            <b/>
            <sz val="11"/>
            <rFont val="細明體"/>
            <charset val="136"/>
          </rPr>
          <t>以</t>
        </r>
        <r>
          <rPr>
            <b/>
            <sz val="11"/>
            <rFont val="Tahoma"/>
            <charset val="134"/>
          </rPr>
          <t>FA2</t>
        </r>
        <r>
          <rPr>
            <b/>
            <sz val="11"/>
            <rFont val="細明體"/>
            <charset val="136"/>
          </rPr>
          <t>爲準</t>
        </r>
      </text>
    </comment>
  </commentList>
</comments>
</file>

<file path=xl/sharedStrings.xml><?xml version="1.0" encoding="utf-8"?>
<sst xmlns="http://schemas.openxmlformats.org/spreadsheetml/2006/main" count="5569" uniqueCount="506">
  <si>
    <t>1. EFFA FA Site</t>
  </si>
  <si>
    <t xml:space="preserve"> </t>
  </si>
  <si>
    <t xml:space="preserve">          </t>
  </si>
  <si>
    <r>
      <rPr>
        <b/>
        <sz val="14"/>
        <rFont val="Arial"/>
        <charset val="134"/>
      </rPr>
      <t xml:space="preserve">a. FX GL  D7X </t>
    </r>
    <r>
      <rPr>
        <b/>
        <sz val="14"/>
        <rFont val="細明體"/>
        <charset val="136"/>
      </rPr>
      <t>中國機</t>
    </r>
    <r>
      <rPr>
        <b/>
        <sz val="14"/>
        <rFont val="Arial"/>
        <charset val="134"/>
      </rPr>
      <t xml:space="preserve"> (Cut off 10/03 18:00):</t>
    </r>
  </si>
  <si>
    <t>a-1. FA Status</t>
  </si>
  <si>
    <r>
      <rPr>
        <sz val="12"/>
        <color theme="1"/>
        <rFont val="微軟正黑體"/>
        <charset val="136"/>
      </rPr>
      <t>機種</t>
    </r>
  </si>
  <si>
    <t>類別</t>
  </si>
  <si>
    <t>Check In</t>
  </si>
  <si>
    <t>FA Status</t>
  </si>
  <si>
    <r>
      <rPr>
        <sz val="12"/>
        <color theme="1"/>
        <rFont val="Calibri"/>
        <charset val="134"/>
      </rPr>
      <t xml:space="preserve">MLB </t>
    </r>
    <r>
      <rPr>
        <sz val="12"/>
        <color theme="1"/>
        <rFont val="細明體"/>
        <charset val="136"/>
      </rPr>
      <t>相關</t>
    </r>
  </si>
  <si>
    <t>FA0</t>
  </si>
  <si>
    <t>FA1</t>
  </si>
  <si>
    <t>FA2</t>
  </si>
  <si>
    <t>FA3</t>
  </si>
  <si>
    <t>D27</t>
  </si>
  <si>
    <r>
      <rPr>
        <sz val="12"/>
        <rFont val="微軟正黑體"/>
        <charset val="136"/>
      </rPr>
      <t>功能不良</t>
    </r>
  </si>
  <si>
    <r>
      <rPr>
        <sz val="12"/>
        <rFont val="微軟正黑體"/>
        <charset val="136"/>
      </rPr>
      <t>外觀不良</t>
    </r>
  </si>
  <si>
    <t>D73</t>
  </si>
  <si>
    <t>D74</t>
  </si>
  <si>
    <t>外觀不良</t>
  </si>
  <si>
    <r>
      <rPr>
        <sz val="12"/>
        <rFont val="Calibri"/>
        <charset val="134"/>
      </rPr>
      <t xml:space="preserve">Overall </t>
    </r>
    <r>
      <rPr>
        <sz val="12"/>
        <rFont val="細明體"/>
        <charset val="136"/>
      </rPr>
      <t>功能不良</t>
    </r>
  </si>
  <si>
    <r>
      <rPr>
        <sz val="12"/>
        <rFont val="Calibri"/>
        <charset val="134"/>
      </rPr>
      <t xml:space="preserve">Overall </t>
    </r>
    <r>
      <rPr>
        <sz val="12"/>
        <rFont val="細明體"/>
        <charset val="136"/>
      </rPr>
      <t>外觀不良</t>
    </r>
  </si>
  <si>
    <t>TTL</t>
  </si>
  <si>
    <t>FA Done Rate</t>
  </si>
  <si>
    <t>/</t>
  </si>
  <si>
    <t>a-2. MLB Issue Breakdown</t>
  </si>
  <si>
    <t>MLB Failure Category</t>
  </si>
  <si>
    <t>Q'ty</t>
  </si>
  <si>
    <t>Site</t>
  </si>
  <si>
    <t>MLB Root Cause</t>
  </si>
  <si>
    <t>FX ZZ Total</t>
  </si>
  <si>
    <t>LX KS Total</t>
  </si>
  <si>
    <t>Material</t>
  </si>
  <si>
    <t>FX ZZ</t>
  </si>
  <si>
    <t>Process</t>
  </si>
  <si>
    <t>Under FA</t>
  </si>
  <si>
    <t>LX KS</t>
  </si>
  <si>
    <r>
      <rPr>
        <b/>
        <sz val="14"/>
        <rFont val="Arial"/>
        <charset val="134"/>
      </rPr>
      <t xml:space="preserve">b. Cupertino D7X </t>
    </r>
    <r>
      <rPr>
        <b/>
        <sz val="14"/>
        <rFont val="細明體"/>
        <charset val="136"/>
      </rPr>
      <t>美國機</t>
    </r>
    <r>
      <rPr>
        <b/>
        <sz val="14"/>
        <rFont val="Arial"/>
        <charset val="134"/>
      </rPr>
      <t xml:space="preserve"> (Cut off 10/03 18:00):</t>
    </r>
  </si>
  <si>
    <t>b-1. FA Status</t>
  </si>
  <si>
    <t>機種</t>
  </si>
  <si>
    <r>
      <rPr>
        <sz val="12"/>
        <rFont val="微軟正黑體"/>
        <charset val="136"/>
      </rPr>
      <t>類別</t>
    </r>
  </si>
  <si>
    <r>
      <rPr>
        <sz val="12"/>
        <rFont val="Calibri"/>
        <charset val="134"/>
      </rPr>
      <t xml:space="preserve">MLB </t>
    </r>
    <r>
      <rPr>
        <sz val="12"/>
        <rFont val="細明體"/>
        <charset val="136"/>
      </rPr>
      <t>相關</t>
    </r>
  </si>
  <si>
    <t>b-2. MLB Issue Breakdown</t>
  </si>
  <si>
    <r>
      <rPr>
        <sz val="12"/>
        <rFont val="微軟正黑體"/>
        <charset val="136"/>
      </rPr>
      <t>機種</t>
    </r>
  </si>
  <si>
    <t>FX GL Total</t>
  </si>
  <si>
    <r>
      <rPr>
        <sz val="12"/>
        <color rgb="FF0000FF"/>
        <rFont val="Calibri"/>
        <charset val="134"/>
      </rPr>
      <t xml:space="preserve">
Material*7</t>
    </r>
    <r>
      <rPr>
        <sz val="12"/>
        <rFont val="Calibri"/>
        <charset val="134"/>
      </rPr>
      <t xml:space="preserve">
Process*0
</t>
    </r>
    <r>
      <rPr>
        <sz val="12"/>
        <color rgb="FF3333FF"/>
        <rFont val="Calibri"/>
        <charset val="134"/>
      </rPr>
      <t>Under FA*11</t>
    </r>
    <r>
      <rPr>
        <sz val="12"/>
        <rFont val="Calibri"/>
        <charset val="134"/>
      </rPr>
      <t xml:space="preserve">
FA Damage*0</t>
    </r>
  </si>
  <si>
    <r>
      <rPr>
        <sz val="12"/>
        <rFont val="Calibri"/>
        <charset val="134"/>
      </rPr>
      <t xml:space="preserve">
Material*0
Process*0
</t>
    </r>
    <r>
      <rPr>
        <sz val="12"/>
        <color rgb="FF0000FF"/>
        <rFont val="Calibri"/>
        <charset val="134"/>
      </rPr>
      <t>Under FA*3</t>
    </r>
    <r>
      <rPr>
        <sz val="12"/>
        <rFont val="Calibri"/>
        <charset val="134"/>
      </rPr>
      <t xml:space="preserve">
FA Damage*0</t>
    </r>
  </si>
  <si>
    <r>
      <rPr>
        <sz val="12"/>
        <rFont val="Calibri"/>
        <charset val="134"/>
      </rPr>
      <t xml:space="preserve">
Material*0
Process*0
</t>
    </r>
    <r>
      <rPr>
        <sz val="12"/>
        <color rgb="FF3333FF"/>
        <rFont val="Calibri"/>
        <charset val="134"/>
      </rPr>
      <t>Under FA*3</t>
    </r>
    <r>
      <rPr>
        <sz val="12"/>
        <rFont val="Calibri"/>
        <charset val="134"/>
      </rPr>
      <t xml:space="preserve">
FA Damage*0</t>
    </r>
  </si>
  <si>
    <t xml:space="preserve">FXZZ*3
LX*3
</t>
  </si>
  <si>
    <t>FXZZ*6</t>
  </si>
  <si>
    <r>
      <rPr>
        <sz val="12"/>
        <color rgb="FF3333FF"/>
        <rFont val="Calibri"/>
        <charset val="134"/>
      </rPr>
      <t>Cap short - C305_E*1</t>
    </r>
    <r>
      <rPr>
        <sz val="12"/>
        <color rgb="FF3333FF"/>
        <rFont val="細明體"/>
        <charset val="136"/>
      </rPr>
      <t>；</t>
    </r>
    <r>
      <rPr>
        <sz val="12"/>
        <color rgb="FF3333FF"/>
        <rFont val="Calibri"/>
        <charset val="134"/>
      </rPr>
      <t>Cap short - C11707*2</t>
    </r>
    <r>
      <rPr>
        <sz val="12"/>
        <color rgb="FF3333FF"/>
        <rFont val="細明體"/>
        <charset val="136"/>
      </rPr>
      <t>；</t>
    </r>
    <r>
      <rPr>
        <sz val="12"/>
        <color rgb="FF3333FF"/>
        <rFont val="Calibri"/>
        <charset val="134"/>
      </rPr>
      <t>Cap short - C4011*1</t>
    </r>
    <r>
      <rPr>
        <sz val="12"/>
        <color rgb="FF3333FF"/>
        <rFont val="細明體"/>
        <charset val="136"/>
      </rPr>
      <t>；</t>
    </r>
    <r>
      <rPr>
        <sz val="12"/>
        <color rgb="FF3333FF"/>
        <rFont val="Calibri"/>
        <charset val="134"/>
      </rPr>
      <t>Cap short - C1170*1</t>
    </r>
    <r>
      <rPr>
        <sz val="12"/>
        <color rgb="FF3333FF"/>
        <rFont val="細明體"/>
        <charset val="136"/>
      </rPr>
      <t>；</t>
    </r>
    <r>
      <rPr>
        <sz val="12"/>
        <color rgb="FF3333FF"/>
        <rFont val="Calibri"/>
        <charset val="134"/>
      </rPr>
      <t>Cap short*1</t>
    </r>
  </si>
  <si>
    <t>FA Damage</t>
  </si>
  <si>
    <t>FXZZ*4
FXGL*2</t>
  </si>
  <si>
    <t>FXZZ</t>
  </si>
  <si>
    <t>Cap short - C9862*1</t>
  </si>
  <si>
    <t>FXZZ*3
FXGL*1</t>
  </si>
  <si>
    <t>2. MLB EFFA Status_D7X  (Cut off 10/03 18:00):</t>
  </si>
  <si>
    <t>EFFA Unit config</t>
  </si>
  <si>
    <t>China</t>
  </si>
  <si>
    <t>AMR</t>
  </si>
  <si>
    <t>EFFA Site</t>
  </si>
  <si>
    <t>FX GL</t>
  </si>
  <si>
    <t>Cupertino</t>
  </si>
  <si>
    <t>Project</t>
  </si>
  <si>
    <t xml:space="preserve">FX ZZ </t>
  </si>
  <si>
    <t xml:space="preserve">Unit Sales Q’ty </t>
  </si>
  <si>
    <t>Unit Return Q'ty</t>
  </si>
  <si>
    <t>Unit Return F/R (DPPM)</t>
  </si>
  <si>
    <t xml:space="preserve">MLB Total </t>
  </si>
  <si>
    <t>Fail Q'ty</t>
  </si>
  <si>
    <t>Weight</t>
  </si>
  <si>
    <t>MLB F/R (DPPM)</t>
  </si>
  <si>
    <r>
      <rPr>
        <sz val="11"/>
        <rFont val="細明體"/>
        <charset val="136"/>
      </rPr>
      <t xml:space="preserve">預估
</t>
    </r>
    <r>
      <rPr>
        <sz val="11"/>
        <rFont val="Calibri"/>
        <charset val="134"/>
      </rPr>
      <t xml:space="preserve">MLB Total </t>
    </r>
  </si>
  <si>
    <t>F/R (DPPM)</t>
  </si>
  <si>
    <t>PCBA</t>
  </si>
  <si>
    <t>PCBA F/R (DPPM)</t>
  </si>
  <si>
    <t>Hornet Flex</t>
  </si>
  <si>
    <t>Hornet Flex F/R (DPPM)</t>
  </si>
  <si>
    <t>By Site</t>
  </si>
  <si>
    <t>Sales Q’ty</t>
  </si>
  <si>
    <t>Units Return Q'ty</t>
  </si>
  <si>
    <t>Units F/R DPPM</t>
  </si>
  <si>
    <t>MLB Total Fail Q'ty</t>
  </si>
  <si>
    <t>MLB Total Weight</t>
  </si>
  <si>
    <t>MLB Total DPPM</t>
  </si>
  <si>
    <r>
      <rPr>
        <sz val="11"/>
        <rFont val="細明體"/>
        <charset val="136"/>
      </rPr>
      <t>預估</t>
    </r>
    <r>
      <rPr>
        <sz val="11"/>
        <rFont val="Arial"/>
        <charset val="134"/>
      </rPr>
      <t>MLB Total Fail Q'ty</t>
    </r>
  </si>
  <si>
    <r>
      <rPr>
        <sz val="11"/>
        <rFont val="細明體"/>
        <charset val="136"/>
      </rPr>
      <t>預估</t>
    </r>
    <r>
      <rPr>
        <sz val="11"/>
        <rFont val="Arial"/>
        <charset val="134"/>
      </rPr>
      <t>MLB Total Weight</t>
    </r>
  </si>
  <si>
    <r>
      <rPr>
        <b/>
        <sz val="11"/>
        <rFont val="細明體"/>
        <charset val="136"/>
      </rPr>
      <t>預估</t>
    </r>
    <r>
      <rPr>
        <b/>
        <sz val="11"/>
        <rFont val="Arial Black"/>
        <charset val="134"/>
      </rPr>
      <t>MLB Total DPPM</t>
    </r>
  </si>
  <si>
    <t>PCBA Fail Q'ty</t>
  </si>
  <si>
    <t>PCBA Weight</t>
  </si>
  <si>
    <t>-</t>
  </si>
  <si>
    <t>Hornet Flex Fail Q'ty</t>
  </si>
  <si>
    <t>Hornet Flex Weight</t>
  </si>
  <si>
    <r>
      <rPr>
        <b/>
        <sz val="12"/>
        <color rgb="FF0000FF"/>
        <rFont val="Arial"/>
        <charset val="134"/>
      </rPr>
      <t>Remark</t>
    </r>
    <r>
      <rPr>
        <b/>
        <sz val="12"/>
        <color rgb="FF0000FF"/>
        <rFont val="細明體"/>
        <charset val="136"/>
      </rPr>
      <t>：</t>
    </r>
    <r>
      <rPr>
        <b/>
        <sz val="12"/>
        <color rgb="FF0000FF"/>
        <rFont val="Arial"/>
        <charset val="134"/>
      </rPr>
      <t xml:space="preserve"> LX KS sales Q'ty </t>
    </r>
    <r>
      <rPr>
        <b/>
        <sz val="12"/>
        <color rgb="FF0000FF"/>
        <rFont val="細明體"/>
        <charset val="136"/>
      </rPr>
      <t>為預估數量</t>
    </r>
  </si>
  <si>
    <t>3. Unit FA1 Category Breakdown_D7X (Cut off 10/03 18:00):</t>
  </si>
  <si>
    <t>3. FA1 MLB Category Breakdown_D27  (Cut off 10/03 18:00):</t>
  </si>
  <si>
    <t>D27 Total</t>
  </si>
  <si>
    <t>D73 Total</t>
  </si>
  <si>
    <t>D74 Total</t>
  </si>
  <si>
    <t>FA1 Category</t>
  </si>
  <si>
    <t>FX ZZ
China</t>
  </si>
  <si>
    <t>FX ZZ China</t>
  </si>
  <si>
    <t>LX KS
China</t>
  </si>
  <si>
    <t>LX KS China</t>
  </si>
  <si>
    <t>FX ZZ
AMR</t>
  </si>
  <si>
    <t>FX ZZ AMR</t>
  </si>
  <si>
    <t>FX GL AMR</t>
  </si>
  <si>
    <t>LX KS
AMR</t>
  </si>
  <si>
    <t>LX KS AMR</t>
  </si>
  <si>
    <t>Total</t>
  </si>
  <si>
    <t>FX GL
AMR</t>
  </si>
  <si>
    <t>DPPM</t>
  </si>
  <si>
    <t xml:space="preserve">UI Triage Skipped </t>
  </si>
  <si>
    <t xml:space="preserve">Cosmetic </t>
  </si>
  <si>
    <t xml:space="preserve">System </t>
  </si>
  <si>
    <t>Power</t>
  </si>
  <si>
    <t xml:space="preserve">Power </t>
  </si>
  <si>
    <t>Pearl (Face ID)</t>
  </si>
  <si>
    <t xml:space="preserve">Display </t>
  </si>
  <si>
    <t>CND</t>
  </si>
  <si>
    <t xml:space="preserve">CND </t>
  </si>
  <si>
    <t xml:space="preserve">Camera </t>
  </si>
  <si>
    <t xml:space="preserve">Acoustic </t>
  </si>
  <si>
    <t xml:space="preserve">Cellular </t>
  </si>
  <si>
    <t>Cellular</t>
  </si>
  <si>
    <t xml:space="preserve">Mech </t>
  </si>
  <si>
    <t>Safety</t>
  </si>
  <si>
    <t xml:space="preserve">Activation </t>
  </si>
  <si>
    <t>Activation</t>
  </si>
  <si>
    <t>SIM</t>
  </si>
  <si>
    <t xml:space="preserve">Sensor </t>
  </si>
  <si>
    <t>Sensor</t>
  </si>
  <si>
    <t>WiFi</t>
  </si>
  <si>
    <t xml:space="preserve">Arc </t>
  </si>
  <si>
    <t>Arc</t>
  </si>
  <si>
    <t>BT</t>
  </si>
  <si>
    <t>Battery</t>
  </si>
  <si>
    <t>Other</t>
  </si>
  <si>
    <t>User</t>
  </si>
  <si>
    <t>Input</t>
  </si>
  <si>
    <r>
      <rPr>
        <sz val="12"/>
        <color theme="1"/>
        <rFont val="Arial"/>
        <charset val="134"/>
      </rPr>
      <t>D27</t>
    </r>
    <r>
      <rPr>
        <sz val="12"/>
        <color theme="1"/>
        <rFont val="細明體"/>
        <charset val="136"/>
      </rPr>
      <t>中國機</t>
    </r>
  </si>
  <si>
    <r>
      <rPr>
        <sz val="12"/>
        <color theme="1"/>
        <rFont val="Arial"/>
        <charset val="134"/>
      </rPr>
      <t xml:space="preserve">D73 </t>
    </r>
    <r>
      <rPr>
        <sz val="12"/>
        <color theme="1"/>
        <rFont val="細明體"/>
        <charset val="136"/>
      </rPr>
      <t>中国機</t>
    </r>
  </si>
  <si>
    <r>
      <rPr>
        <sz val="12"/>
        <color theme="1"/>
        <rFont val="Arial"/>
        <charset val="134"/>
      </rPr>
      <t>D74</t>
    </r>
    <r>
      <rPr>
        <sz val="12"/>
        <color theme="1"/>
        <rFont val="細明體"/>
        <charset val="136"/>
      </rPr>
      <t>中國機</t>
    </r>
  </si>
  <si>
    <r>
      <rPr>
        <sz val="12"/>
        <color theme="1"/>
        <rFont val="Arial"/>
        <charset val="134"/>
      </rPr>
      <t>D27</t>
    </r>
    <r>
      <rPr>
        <sz val="12"/>
        <color theme="1"/>
        <rFont val="細明體"/>
        <charset val="136"/>
      </rPr>
      <t>美國機</t>
    </r>
  </si>
  <si>
    <r>
      <rPr>
        <sz val="12"/>
        <color theme="1"/>
        <rFont val="Arial"/>
        <charset val="134"/>
      </rPr>
      <t xml:space="preserve">D73 </t>
    </r>
    <r>
      <rPr>
        <sz val="12"/>
        <color theme="1"/>
        <rFont val="細明體"/>
        <charset val="136"/>
      </rPr>
      <t>美国機</t>
    </r>
  </si>
  <si>
    <r>
      <rPr>
        <sz val="12"/>
        <color theme="1"/>
        <rFont val="Arial"/>
        <charset val="134"/>
      </rPr>
      <t>D74</t>
    </r>
    <r>
      <rPr>
        <sz val="12"/>
        <color theme="1"/>
        <rFont val="細明體"/>
        <charset val="136"/>
      </rPr>
      <t>美國機</t>
    </r>
  </si>
  <si>
    <r>
      <rPr>
        <b/>
        <sz val="14"/>
        <color theme="1"/>
        <rFont val="Arial"/>
        <charset val="134"/>
      </rPr>
      <t xml:space="preserve"> 2WKs Unit FA1 Category Breakdown_D6X &amp;D1y VS D7X  &amp;D2y(Cut off 2022/9/27  17</t>
    </r>
    <r>
      <rPr>
        <b/>
        <sz val="14"/>
        <color theme="1"/>
        <rFont val="細明體"/>
        <charset val="136"/>
      </rPr>
      <t>：</t>
    </r>
    <r>
      <rPr>
        <b/>
        <sz val="14"/>
        <color theme="1"/>
        <rFont val="Arial"/>
        <charset val="134"/>
      </rPr>
      <t>00) / D1y (2021/9/24-2021/10/05</t>
    </r>
    <r>
      <rPr>
        <b/>
        <sz val="14"/>
        <color theme="1"/>
        <rFont val="細明體"/>
        <charset val="136"/>
      </rPr>
      <t>）</t>
    </r>
    <r>
      <rPr>
        <b/>
        <sz val="14"/>
        <color theme="1"/>
        <rFont val="Arial"/>
        <charset val="134"/>
      </rPr>
      <t xml:space="preserve">  </t>
    </r>
  </si>
  <si>
    <t>D63 Total</t>
  </si>
  <si>
    <t>D64 Total</t>
  </si>
  <si>
    <t>D17 Total</t>
  </si>
  <si>
    <t>D27Total</t>
  </si>
  <si>
    <t xml:space="preserve">D63 FX ZZ </t>
  </si>
  <si>
    <t>D63 FX GL</t>
  </si>
  <si>
    <t xml:space="preserve"> D63 Total</t>
  </si>
  <si>
    <t xml:space="preserve">D73 FX ZZ </t>
  </si>
  <si>
    <t>D73 FX GL</t>
  </si>
  <si>
    <t xml:space="preserve">D64 FX ZZ </t>
  </si>
  <si>
    <t xml:space="preserve">D64 FX GL </t>
  </si>
  <si>
    <t>D74 FX ZZ</t>
  </si>
  <si>
    <t>D74 FX GL</t>
  </si>
  <si>
    <t xml:space="preserve">D17 FX ZZ </t>
  </si>
  <si>
    <t>D17 LX</t>
  </si>
  <si>
    <t>D17 FX GL</t>
  </si>
  <si>
    <t xml:space="preserve">D27 FX ZZ </t>
  </si>
  <si>
    <t>D27  FX GL</t>
  </si>
  <si>
    <t>D27  LX KS</t>
  </si>
  <si>
    <t>D63 FX ZZ</t>
  </si>
  <si>
    <t>D73 Total
DPPM</t>
  </si>
  <si>
    <t>D64 FX ZZ</t>
  </si>
  <si>
    <t>D64 FX GL</t>
  </si>
  <si>
    <t>D74 Total
DPPM</t>
  </si>
  <si>
    <t>D17 LX KS</t>
  </si>
  <si>
    <t>D17 DPPM</t>
  </si>
  <si>
    <t xml:space="preserve">D27 FX GL </t>
  </si>
  <si>
    <t>D27 LX KS</t>
  </si>
  <si>
    <t xml:space="preserve">UI Triage 
Skipped </t>
  </si>
  <si>
    <t>Pearl 
(Face ID)</t>
  </si>
  <si>
    <t>Pearl
 (Face ID)</t>
  </si>
  <si>
    <t>input</t>
  </si>
  <si>
    <r>
      <rPr>
        <sz val="12"/>
        <color theme="1"/>
        <rFont val="Arial"/>
        <charset val="134"/>
      </rPr>
      <t>3. FA1 MLB Category Breakdown_D63  (Cut off 10/07 17</t>
    </r>
    <r>
      <rPr>
        <sz val="12"/>
        <color theme="1"/>
        <rFont val="細明體"/>
        <charset val="136"/>
      </rPr>
      <t>：</t>
    </r>
    <r>
      <rPr>
        <sz val="12"/>
        <color theme="1"/>
        <rFont val="Arial"/>
        <charset val="134"/>
      </rPr>
      <t>00):</t>
    </r>
  </si>
  <si>
    <t>1.3. FA1 MLB Category Breakdown_D27 (Cut off 9/28 16:00):</t>
  </si>
  <si>
    <r>
      <rPr>
        <sz val="12"/>
        <color theme="1"/>
        <rFont val="Arial"/>
        <charset val="134"/>
      </rPr>
      <t>D63</t>
    </r>
    <r>
      <rPr>
        <sz val="12"/>
        <color theme="1"/>
        <rFont val="細明體"/>
        <charset val="136"/>
      </rPr>
      <t>中國機</t>
    </r>
  </si>
  <si>
    <r>
      <rPr>
        <sz val="12"/>
        <color theme="1"/>
        <rFont val="Arial"/>
        <charset val="134"/>
      </rPr>
      <t xml:space="preserve">D73 </t>
    </r>
    <r>
      <rPr>
        <sz val="12"/>
        <color theme="1"/>
        <rFont val="細明體"/>
        <charset val="136"/>
      </rPr>
      <t>中國機</t>
    </r>
  </si>
  <si>
    <r>
      <rPr>
        <sz val="12"/>
        <color theme="1"/>
        <rFont val="Arial"/>
        <charset val="134"/>
      </rPr>
      <t xml:space="preserve">D64 </t>
    </r>
    <r>
      <rPr>
        <sz val="12"/>
        <color theme="1"/>
        <rFont val="細明體"/>
        <charset val="136"/>
      </rPr>
      <t>中国機</t>
    </r>
  </si>
  <si>
    <r>
      <rPr>
        <sz val="12"/>
        <color theme="1"/>
        <rFont val="Arial"/>
        <charset val="134"/>
      </rPr>
      <t xml:space="preserve">D74 </t>
    </r>
    <r>
      <rPr>
        <sz val="12"/>
        <color theme="1"/>
        <rFont val="細明體"/>
        <charset val="136"/>
      </rPr>
      <t>中国機</t>
    </r>
  </si>
  <si>
    <r>
      <rPr>
        <sz val="12"/>
        <color theme="1"/>
        <rFont val="Arial"/>
        <charset val="134"/>
      </rPr>
      <t>D17</t>
    </r>
    <r>
      <rPr>
        <sz val="12"/>
        <color theme="1"/>
        <rFont val="細明體"/>
        <charset val="136"/>
      </rPr>
      <t>中國機</t>
    </r>
  </si>
  <si>
    <r>
      <rPr>
        <sz val="12"/>
        <color theme="1"/>
        <rFont val="Arial"/>
        <charset val="134"/>
      </rPr>
      <t xml:space="preserve">D27 </t>
    </r>
    <r>
      <rPr>
        <sz val="12"/>
        <color theme="1"/>
        <rFont val="細明體"/>
        <charset val="136"/>
      </rPr>
      <t>中國機</t>
    </r>
  </si>
  <si>
    <t>D63Total</t>
  </si>
  <si>
    <t>D73 FX ZZ</t>
  </si>
  <si>
    <t>D74  FX ZZ</t>
  </si>
  <si>
    <t>D74  Total</t>
  </si>
  <si>
    <t>D17 FX ZZ</t>
  </si>
  <si>
    <t>D27 FX ZZ</t>
  </si>
  <si>
    <t xml:space="preserve">D27  LX KS </t>
  </si>
  <si>
    <t>3. FA1 MLB Category Breakdown_D27  (Cut off 9/28 18:00):</t>
  </si>
  <si>
    <r>
      <rPr>
        <sz val="12"/>
        <color theme="1"/>
        <rFont val="Arial"/>
        <charset val="134"/>
      </rPr>
      <t>D63</t>
    </r>
    <r>
      <rPr>
        <sz val="12"/>
        <color theme="1"/>
        <rFont val="細明體"/>
        <charset val="136"/>
      </rPr>
      <t>美國機</t>
    </r>
  </si>
  <si>
    <r>
      <rPr>
        <sz val="12"/>
        <color theme="1"/>
        <rFont val="Arial"/>
        <charset val="134"/>
      </rPr>
      <t xml:space="preserve">D73 </t>
    </r>
    <r>
      <rPr>
        <sz val="12"/>
        <color theme="1"/>
        <rFont val="細明體"/>
        <charset val="136"/>
      </rPr>
      <t>美國機</t>
    </r>
  </si>
  <si>
    <r>
      <rPr>
        <sz val="12"/>
        <color theme="1"/>
        <rFont val="Arial"/>
        <charset val="134"/>
      </rPr>
      <t xml:space="preserve">D64 </t>
    </r>
    <r>
      <rPr>
        <sz val="12"/>
        <color theme="1"/>
        <rFont val="細明體"/>
        <charset val="136"/>
      </rPr>
      <t>美国機</t>
    </r>
  </si>
  <si>
    <r>
      <rPr>
        <sz val="12"/>
        <color theme="1"/>
        <rFont val="Arial"/>
        <charset val="134"/>
      </rPr>
      <t xml:space="preserve">D74 </t>
    </r>
    <r>
      <rPr>
        <sz val="12"/>
        <color theme="1"/>
        <rFont val="細明體"/>
        <charset val="136"/>
      </rPr>
      <t>美国機</t>
    </r>
  </si>
  <si>
    <r>
      <rPr>
        <sz val="12"/>
        <color theme="1"/>
        <rFont val="Arial"/>
        <charset val="134"/>
      </rPr>
      <t>D17</t>
    </r>
    <r>
      <rPr>
        <sz val="12"/>
        <color theme="1"/>
        <rFont val="細明體"/>
        <charset val="136"/>
      </rPr>
      <t>美國機</t>
    </r>
  </si>
  <si>
    <t>D73  Total</t>
  </si>
  <si>
    <t xml:space="preserve"> FX ZZ</t>
  </si>
  <si>
    <t xml:space="preserve"> FX GL</t>
  </si>
  <si>
    <t>D74Total</t>
  </si>
  <si>
    <t xml:space="preserve"> LX KS</t>
  </si>
  <si>
    <t>D73  FX GL</t>
  </si>
  <si>
    <t>D27 FX GL</t>
  </si>
  <si>
    <t xml:space="preserve">UI Triage
 Skipped </t>
  </si>
  <si>
    <r>
      <rPr>
        <b/>
        <sz val="14"/>
        <rFont val="Arial"/>
        <charset val="134"/>
      </rPr>
      <t xml:space="preserve"> 2WKs Unit FA1 Category Breakdown_D6X VS D5X (Cut off 10/01 15</t>
    </r>
    <r>
      <rPr>
        <b/>
        <sz val="14"/>
        <rFont val="細明體"/>
        <charset val="136"/>
      </rPr>
      <t>：</t>
    </r>
    <r>
      <rPr>
        <b/>
        <sz val="14"/>
        <rFont val="Arial"/>
        <charset val="134"/>
      </rPr>
      <t>00) / D53 (2020/10/25-2020/11/02</t>
    </r>
    <r>
      <rPr>
        <b/>
        <sz val="14"/>
        <rFont val="細明體"/>
        <charset val="136"/>
      </rPr>
      <t>）</t>
    </r>
    <r>
      <rPr>
        <b/>
        <sz val="14"/>
        <rFont val="Arial"/>
        <charset val="134"/>
      </rPr>
      <t xml:space="preserve">  D54</t>
    </r>
    <r>
      <rPr>
        <b/>
        <sz val="14"/>
        <rFont val="細明體"/>
        <charset val="136"/>
      </rPr>
      <t>（</t>
    </r>
    <r>
      <rPr>
        <b/>
        <sz val="14"/>
        <rFont val="Arial"/>
        <charset val="134"/>
      </rPr>
      <t>2020/11/14-2020/11/20</t>
    </r>
    <r>
      <rPr>
        <b/>
        <sz val="14"/>
        <rFont val="細明體"/>
        <charset val="136"/>
      </rPr>
      <t>）</t>
    </r>
    <r>
      <rPr>
        <b/>
        <sz val="14"/>
        <rFont val="Arial"/>
        <charset val="134"/>
      </rPr>
      <t xml:space="preserve"> :</t>
    </r>
  </si>
  <si>
    <t>D53P Total</t>
  </si>
  <si>
    <t>D54 Total</t>
  </si>
  <si>
    <t>D53G Total</t>
  </si>
  <si>
    <t>D63 LX KS
AMR</t>
  </si>
  <si>
    <t>D63 LX KS AMR</t>
  </si>
  <si>
    <t>D63 FX GL AMR</t>
  </si>
  <si>
    <t>D53P FX ZZ
AMR</t>
  </si>
  <si>
    <t>D53P FX ZZ AMR</t>
  </si>
  <si>
    <t>D53P FX ZZ
China</t>
  </si>
  <si>
    <t>D53P FX ZZ China</t>
  </si>
  <si>
    <t>D53P FX GL
AMR</t>
  </si>
  <si>
    <t>D53P FX GL AMR</t>
  </si>
  <si>
    <t>D64 FX GL
AMR</t>
  </si>
  <si>
    <t>D64 FX GL AMR</t>
  </si>
  <si>
    <t>D54 FX ZZ
AMR</t>
  </si>
  <si>
    <t>D54 FX ZZ AMR</t>
  </si>
  <si>
    <t>D54 FX ZZ
China</t>
  </si>
  <si>
    <t>D54 FX ZZ China</t>
  </si>
  <si>
    <t>D54 FX GL
AMR</t>
  </si>
  <si>
    <t>D54 FX GL AMR</t>
  </si>
  <si>
    <t>D17 FX GL
AMR</t>
  </si>
  <si>
    <t>D17 FX GL AMR</t>
  </si>
  <si>
    <t>D17 PG SH
China</t>
  </si>
  <si>
    <t>D17 PG SH China</t>
  </si>
  <si>
    <t>D17 PG SH
AMR</t>
  </si>
  <si>
    <t>D17 PG SH AMR</t>
  </si>
  <si>
    <t>D53G FX ZZ
AMR</t>
  </si>
  <si>
    <t>D53G FX ZZ AMR</t>
  </si>
  <si>
    <t>D53G FX ZZ
China</t>
  </si>
  <si>
    <t>D53G FX ZZ China</t>
  </si>
  <si>
    <t>D53G PG KS
China</t>
  </si>
  <si>
    <t>D53G PG KS China</t>
  </si>
  <si>
    <t>D53G FX GL AMR</t>
  </si>
  <si>
    <t>3. FA1 MLB Category Breakdown_D63  (Cut off 10/08 17：00):</t>
  </si>
  <si>
    <t>1.3. FA1 MLB Category Breakdown_D53  (Cut off 11/24 16:00):</t>
  </si>
  <si>
    <t>D53P中國機</t>
  </si>
  <si>
    <t>D54 中国機</t>
  </si>
  <si>
    <t>D53G中國機</t>
  </si>
  <si>
    <t>D53P FX ZZ</t>
  </si>
  <si>
    <t>D54 FX ZZ</t>
  </si>
  <si>
    <t>D17 PG SH</t>
  </si>
  <si>
    <t>D53G FX ZZ</t>
  </si>
  <si>
    <t>D53G PG KS</t>
  </si>
  <si>
    <t>D53P美國機</t>
  </si>
  <si>
    <t>D54 美国機</t>
  </si>
  <si>
    <t>D53G美國機</t>
  </si>
  <si>
    <t>D63 LX KS</t>
  </si>
  <si>
    <t>D53P FX GL</t>
  </si>
  <si>
    <t>D54 FX GL</t>
  </si>
  <si>
    <t>D54Total</t>
  </si>
  <si>
    <t>D53G FX GL</t>
  </si>
  <si>
    <r>
      <rPr>
        <b/>
        <sz val="14"/>
        <rFont val="Arial"/>
        <charset val="134"/>
      </rPr>
      <t xml:space="preserve"> 2WKs Unit FA1 Category Breakdown_D6X &amp;D1y VS D7X  &amp;D2y(Cut off 2022/9/26  17</t>
    </r>
    <r>
      <rPr>
        <b/>
        <sz val="14"/>
        <rFont val="細明體"/>
        <charset val="136"/>
      </rPr>
      <t>：</t>
    </r>
    <r>
      <rPr>
        <b/>
        <sz val="14"/>
        <rFont val="Arial"/>
        <charset val="134"/>
      </rPr>
      <t>00) / D1y (2021/9/24-2021/10/08</t>
    </r>
    <r>
      <rPr>
        <b/>
        <sz val="14"/>
        <rFont val="細明體"/>
        <charset val="136"/>
      </rPr>
      <t>）</t>
    </r>
    <r>
      <rPr>
        <b/>
        <sz val="14"/>
        <rFont val="Arial"/>
        <charset val="134"/>
      </rPr>
      <t xml:space="preserve">  </t>
    </r>
  </si>
  <si>
    <t>D74 FX ZZ
China</t>
  </si>
  <si>
    <t>D74 FX ZZ China</t>
  </si>
  <si>
    <t>D74 FX ZZ
AMR</t>
  </si>
  <si>
    <t>D74 FX ZZ AMR</t>
  </si>
  <si>
    <t>D74 FX GL
AMR</t>
  </si>
  <si>
    <t>D74 FX GL AMR</t>
  </si>
  <si>
    <t>1.3. FA1 MLB Category Breakdown_D27 (Cut off 9/26 16:00):</t>
  </si>
  <si>
    <r>
      <rPr>
        <sz val="12"/>
        <color theme="1"/>
        <rFont val="Arial"/>
        <charset val="134"/>
      </rPr>
      <t>D73P</t>
    </r>
    <r>
      <rPr>
        <sz val="12"/>
        <color theme="1"/>
        <rFont val="細明體"/>
        <charset val="136"/>
      </rPr>
      <t>中國機</t>
    </r>
  </si>
  <si>
    <t>D17Total</t>
  </si>
  <si>
    <t>3. FA1 MLB Category Breakdown_D27  (Cut off 9/26 18:00):</t>
  </si>
  <si>
    <r>
      <rPr>
        <sz val="12"/>
        <color theme="1"/>
        <rFont val="Arial"/>
        <charset val="134"/>
      </rPr>
      <t>D73P</t>
    </r>
    <r>
      <rPr>
        <sz val="12"/>
        <color theme="1"/>
        <rFont val="細明體"/>
        <charset val="136"/>
      </rPr>
      <t>美國機</t>
    </r>
  </si>
  <si>
    <t>Overall</t>
  </si>
  <si>
    <t>overall(18D)</t>
  </si>
  <si>
    <t>input Q'ty</t>
  </si>
  <si>
    <t>Failure Q'ty</t>
  </si>
  <si>
    <t>Units Failure DPPM</t>
  </si>
  <si>
    <t>D3X(1708x)</t>
  </si>
  <si>
    <t>D4X(1338x)</t>
  </si>
  <si>
    <t>D5X(750x)</t>
  </si>
  <si>
    <t>D6X</t>
  </si>
  <si>
    <t>Category</t>
  </si>
  <si>
    <t>D3X</t>
  </si>
  <si>
    <t>D4X</t>
  </si>
  <si>
    <t>D5X</t>
  </si>
  <si>
    <t>MLBs</t>
  </si>
  <si>
    <t>Non-MLBs</t>
  </si>
  <si>
    <t>定時(18D)</t>
  </si>
  <si>
    <t>定量(750x)</t>
  </si>
  <si>
    <t>Cosmetic</t>
  </si>
  <si>
    <t>Function</t>
  </si>
  <si>
    <r>
      <rPr>
        <sz val="11"/>
        <color theme="1"/>
        <rFont val="新細明體"/>
        <charset val="136"/>
      </rPr>
      <t>定量</t>
    </r>
    <r>
      <rPr>
        <sz val="11"/>
        <color theme="1"/>
        <rFont val="Cambria"/>
        <charset val="134"/>
      </rPr>
      <t>(750)</t>
    </r>
  </si>
  <si>
    <t>Day</t>
  </si>
  <si>
    <t>D3X(12D)</t>
  </si>
  <si>
    <t>D4X(12D)</t>
  </si>
  <si>
    <t>D5X(18D)</t>
  </si>
  <si>
    <t>Units</t>
  </si>
  <si>
    <t xml:space="preserve">Total </t>
  </si>
  <si>
    <t xml:space="preserve">D3X </t>
  </si>
  <si>
    <t>Wight</t>
  </si>
  <si>
    <t>UI Triage Skipped</t>
  </si>
  <si>
    <t>Display</t>
  </si>
  <si>
    <t>Camera</t>
  </si>
  <si>
    <t>Mech</t>
  </si>
  <si>
    <t>Acoustic</t>
  </si>
  <si>
    <t>Face ID</t>
  </si>
  <si>
    <t xml:space="preserve">Face ID </t>
  </si>
  <si>
    <t xml:space="preserve">SIM </t>
  </si>
  <si>
    <t>Under triage</t>
  </si>
  <si>
    <t xml:space="preserve">WiFi </t>
  </si>
  <si>
    <t xml:space="preserve">BT </t>
  </si>
  <si>
    <t xml:space="preserve">Safety </t>
  </si>
  <si>
    <t>Face</t>
  </si>
  <si>
    <t>Air Leak Failed</t>
  </si>
  <si>
    <t>ApplePay</t>
  </si>
  <si>
    <t>Accessory</t>
  </si>
  <si>
    <t xml:space="preserve">Battery </t>
  </si>
  <si>
    <t>MLB</t>
  </si>
  <si>
    <t>18D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</si>
  <si>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</si>
  <si>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750x</t>
  </si>
  <si>
    <t>TBD</t>
  </si>
  <si>
    <t>Date</t>
  </si>
  <si>
    <t>Units Input Q'ty</t>
  </si>
  <si>
    <t>Units Failure Q'ty</t>
  </si>
  <si>
    <t>Units DPPM</t>
  </si>
  <si>
    <t>MLB Failure Q'ty</t>
  </si>
  <si>
    <t>MLB DPPM</t>
  </si>
  <si>
    <t>MLB Input Q'ty
(AMR)</t>
  </si>
  <si>
    <t>MLB Input Q'ty
(China)</t>
  </si>
  <si>
    <t>MLBs Failure Q'ty(AMR)</t>
  </si>
  <si>
    <t>MLBs Failure Q'ty(China)</t>
  </si>
  <si>
    <t>MLBs DPPM
(China)</t>
  </si>
  <si>
    <t>D53G(AMR)</t>
  </si>
  <si>
    <t>235x</t>
  </si>
  <si>
    <t>D53P(AMR)</t>
  </si>
  <si>
    <t>D54(AMR)</t>
  </si>
  <si>
    <t>D17(AMR)</t>
  </si>
  <si>
    <t>D63(AMR)</t>
  </si>
  <si>
    <t>D64(AMR)</t>
  </si>
  <si>
    <t xml:space="preserve">D53G AMR </t>
  </si>
  <si>
    <t xml:space="preserve">D53P AMR </t>
  </si>
  <si>
    <t>D54 AMR</t>
  </si>
  <si>
    <t xml:space="preserve">D17 AMR </t>
  </si>
  <si>
    <t>D63 AMR</t>
  </si>
  <si>
    <t xml:space="preserve">D64 AMR </t>
  </si>
  <si>
    <t xml:space="preserve">Jasper </t>
  </si>
  <si>
    <t>Units DPPM
(China)</t>
  </si>
  <si>
    <t>MLB DPPM
(China)</t>
  </si>
  <si>
    <t>D53G(China)</t>
  </si>
  <si>
    <t>103x</t>
  </si>
  <si>
    <t>D53P(China)</t>
  </si>
  <si>
    <t>D54(China)</t>
  </si>
  <si>
    <t>D17(China)</t>
  </si>
  <si>
    <t>D63(China)</t>
  </si>
  <si>
    <t>D64(China)</t>
  </si>
  <si>
    <t>D53G CHN</t>
  </si>
  <si>
    <t>D53P CHN</t>
  </si>
  <si>
    <t>D54 CHN</t>
  </si>
  <si>
    <t>D17 CHN</t>
  </si>
  <si>
    <t>D63 CHN</t>
  </si>
  <si>
    <t>D53 CHN</t>
  </si>
  <si>
    <t>D64 CHN</t>
  </si>
  <si>
    <t>overall()</t>
  </si>
  <si>
    <t>D5X AMR(1076x)</t>
  </si>
  <si>
    <t>D5X CHN(815x)</t>
  </si>
  <si>
    <t>D6X AMR(1194x)</t>
  </si>
  <si>
    <t>D6X CHN(685x)</t>
  </si>
  <si>
    <t>D5X AMR</t>
  </si>
  <si>
    <t>D6X AMR</t>
  </si>
  <si>
    <t>D5X CHN</t>
  </si>
  <si>
    <t>D6X CHN</t>
  </si>
  <si>
    <r>
      <rPr>
        <sz val="11"/>
        <color theme="1"/>
        <rFont val="細明體"/>
        <charset val="136"/>
      </rPr>
      <t>定時</t>
    </r>
    <r>
      <rPr>
        <sz val="11"/>
        <color theme="1"/>
        <rFont val="Cambria"/>
        <charset val="134"/>
      </rPr>
      <t>(18D)</t>
    </r>
  </si>
  <si>
    <r>
      <rPr>
        <sz val="24"/>
        <color theme="1"/>
        <rFont val="細明體"/>
        <charset val="136"/>
      </rPr>
      <t>定量</t>
    </r>
    <r>
      <rPr>
        <sz val="24"/>
        <color theme="1"/>
        <rFont val="Cambria"/>
        <charset val="134"/>
      </rPr>
      <t>(235x)</t>
    </r>
  </si>
  <si>
    <r>
      <rPr>
        <sz val="11"/>
        <color theme="1"/>
        <rFont val="新細明體"/>
        <charset val="136"/>
      </rPr>
      <t>定量</t>
    </r>
    <r>
      <rPr>
        <sz val="11"/>
        <color theme="1"/>
        <rFont val="Cambria"/>
        <charset val="134"/>
      </rPr>
      <t>(235)</t>
    </r>
  </si>
  <si>
    <t>1.1. EFFA FA Site</t>
  </si>
  <si>
    <r>
      <rPr>
        <b/>
        <sz val="14"/>
        <rFont val="Arial"/>
        <charset val="134"/>
      </rPr>
      <t xml:space="preserve">a. FX GL  D5x </t>
    </r>
    <r>
      <rPr>
        <b/>
        <sz val="14"/>
        <rFont val="微軟正黑體"/>
        <charset val="136"/>
      </rPr>
      <t>中國機</t>
    </r>
    <r>
      <rPr>
        <b/>
        <sz val="14"/>
        <rFont val="Arial"/>
        <charset val="134"/>
      </rPr>
      <t xml:space="preserve"> : </t>
    </r>
  </si>
  <si>
    <r>
      <rPr>
        <sz val="16"/>
        <color theme="1"/>
        <rFont val="微軟正黑體"/>
        <charset val="136"/>
      </rPr>
      <t>類別</t>
    </r>
  </si>
  <si>
    <r>
      <rPr>
        <sz val="14"/>
        <color theme="1"/>
        <rFont val="Calibri"/>
        <charset val="134"/>
      </rPr>
      <t xml:space="preserve">MLB </t>
    </r>
    <r>
      <rPr>
        <sz val="14"/>
        <color theme="1"/>
        <rFont val="微軟正黑體"/>
        <charset val="136"/>
      </rPr>
      <t>相關</t>
    </r>
  </si>
  <si>
    <t>59
(D53G*25x
D53P*7x
D54*27x)</t>
  </si>
  <si>
    <t>D53G</t>
  </si>
  <si>
    <r>
      <rPr>
        <sz val="14"/>
        <color theme="1"/>
        <rFont val="微軟正黑體"/>
        <charset val="136"/>
      </rPr>
      <t>功能不良</t>
    </r>
  </si>
  <si>
    <r>
      <rPr>
        <sz val="14"/>
        <color theme="1"/>
        <rFont val="微軟正黑體"/>
        <charset val="136"/>
      </rPr>
      <t>外觀不良</t>
    </r>
  </si>
  <si>
    <t>D53P</t>
  </si>
  <si>
    <t>D54</t>
  </si>
  <si>
    <r>
      <rPr>
        <sz val="16"/>
        <color theme="1"/>
        <rFont val="微軟正黑體"/>
        <charset val="136"/>
      </rPr>
      <t>機種</t>
    </r>
  </si>
  <si>
    <t>Failure symptom</t>
  </si>
  <si>
    <t>ZZ Total</t>
  </si>
  <si>
    <t>PG
Total</t>
  </si>
  <si>
    <t>Can not power on/wireless charge</t>
  </si>
  <si>
    <t>ZZ</t>
  </si>
  <si>
    <r>
      <rPr>
        <sz val="12"/>
        <color theme="1"/>
        <rFont val="Calibri"/>
        <charset val="134"/>
      </rPr>
      <t>Cap Crack*3x(U7800*2x,;C7097*1x);Material issue*2x</t>
    </r>
    <r>
      <rPr>
        <sz val="12"/>
        <rFont val="細明體"/>
        <charset val="136"/>
      </rPr>
      <t>（</t>
    </r>
    <r>
      <rPr>
        <sz val="12"/>
        <rFont val="Calibri"/>
        <charset val="134"/>
      </rPr>
      <t>U9300*2x)</t>
    </r>
  </si>
  <si>
    <t>Camera-RCAM no preview</t>
  </si>
  <si>
    <t>Solder open*1x(J10500*1x),Material issue*1,(U6300 *1x)</t>
  </si>
  <si>
    <t>Cannot Activate</t>
  </si>
  <si>
    <t>Material issue*1,(U-SDR*1x)</t>
  </si>
  <si>
    <t>No server</t>
  </si>
  <si>
    <t>PG</t>
  </si>
  <si>
    <t>Material issue*1,(U-BB-E*1x)</t>
  </si>
  <si>
    <t>Safety - Unusual Heat</t>
  </si>
  <si>
    <t>Cap Crack*1x( C8182*1x)</t>
  </si>
  <si>
    <t>Wifi No Fuction</t>
  </si>
  <si>
    <t>Interposer HTS Solder open*2x, Under further FA*1</t>
  </si>
  <si>
    <t>No Touch</t>
  </si>
  <si>
    <t>Material issue*1,(C11602*1x)</t>
  </si>
  <si>
    <r>
      <rPr>
        <sz val="12"/>
        <color theme="1"/>
        <rFont val="Calibri"/>
        <charset val="134"/>
      </rPr>
      <t>Cap Issue*1x</t>
    </r>
    <r>
      <rPr>
        <sz val="12"/>
        <rFont val="細明體"/>
        <charset val="136"/>
      </rPr>
      <t>（</t>
    </r>
    <r>
      <rPr>
        <sz val="12"/>
        <rFont val="Calibri"/>
        <charset val="134"/>
      </rPr>
      <t>C8901*1x),MTS Pin 428-442 open *1x</t>
    </r>
  </si>
  <si>
    <t>Can not power on</t>
  </si>
  <si>
    <r>
      <rPr>
        <sz val="12"/>
        <color theme="1"/>
        <rFont val="Calibri"/>
        <charset val="134"/>
      </rPr>
      <t>Material issue*3x</t>
    </r>
    <r>
      <rPr>
        <sz val="12"/>
        <rFont val="細明體"/>
        <charset val="136"/>
      </rPr>
      <t>（</t>
    </r>
    <r>
      <rPr>
        <sz val="12"/>
        <rFont val="Calibri"/>
        <charset val="134"/>
      </rPr>
      <t>U9300*2x,U4400*1x</t>
    </r>
    <r>
      <rPr>
        <sz val="12"/>
        <rFont val="細明體"/>
        <charset val="136"/>
      </rPr>
      <t>）</t>
    </r>
    <r>
      <rPr>
        <sz val="12"/>
        <rFont val="Calibri"/>
        <charset val="134"/>
      </rPr>
      <t xml:space="preserve"> C11233 heat up*1</t>
    </r>
  </si>
  <si>
    <t>SIM detec issue</t>
  </si>
  <si>
    <t>Cap Short*2x(C4132 *2x,)</t>
  </si>
  <si>
    <r>
      <rPr>
        <sz val="12"/>
        <color theme="1"/>
        <rFont val="Calibri"/>
        <charset val="134"/>
      </rPr>
      <t>Cap Issue*1x</t>
    </r>
    <r>
      <rPr>
        <sz val="12"/>
        <rFont val="細明體"/>
        <charset val="136"/>
      </rPr>
      <t>（</t>
    </r>
    <r>
      <rPr>
        <sz val="12"/>
        <rFont val="Calibri"/>
        <charset val="134"/>
      </rPr>
      <t>C10901*1x),Material Issue*1(U7000*1x)</t>
    </r>
  </si>
  <si>
    <t>Under further FA*1</t>
  </si>
  <si>
    <t>Material Issue*1,(U7000*1x)</t>
  </si>
  <si>
    <t>Receiver no sound</t>
  </si>
  <si>
    <t>Material Issue*1,(C7915*1x)</t>
  </si>
  <si>
    <t>Can not activation</t>
  </si>
  <si>
    <t>Material Issue*1,(U-BB-E*1x), U_BBPMU_E Crack*1</t>
  </si>
  <si>
    <r>
      <rPr>
        <sz val="12"/>
        <color theme="1"/>
        <rFont val="Calibri"/>
        <charset val="134"/>
      </rPr>
      <t>Cap Crack*1(C9192*1),PCB short*1x,Material issue*1x(</t>
    </r>
    <r>
      <rPr>
        <sz val="12"/>
        <rFont val="Calibri"/>
        <charset val="134"/>
      </rPr>
      <t>U9300*1x)</t>
    </r>
  </si>
  <si>
    <t>Temperature warning</t>
  </si>
  <si>
    <r>
      <rPr>
        <sz val="12"/>
        <color theme="1"/>
        <rFont val="Calibri"/>
        <charset val="134"/>
      </rPr>
      <t>MTS interposer solder crack*1x,U_2G_U_W heat up*1x,</t>
    </r>
    <r>
      <rPr>
        <sz val="12"/>
        <color rgb="FF0000FF"/>
        <rFont val="細明體"/>
        <charset val="136"/>
      </rPr>
      <t>新增</t>
    </r>
    <r>
      <rPr>
        <sz val="12"/>
        <color rgb="FF0000FF"/>
        <rFont val="Calibri"/>
        <charset val="134"/>
      </rPr>
      <t>U3300 heat up*1x</t>
    </r>
  </si>
  <si>
    <t>Power - Unit cant charge (E75)</t>
  </si>
  <si>
    <r>
      <rPr>
        <sz val="12"/>
        <color theme="1"/>
        <rFont val="Calibri"/>
        <charset val="134"/>
      </rPr>
      <t>Material issue*3x</t>
    </r>
    <r>
      <rPr>
        <sz val="12"/>
        <color theme="1"/>
        <rFont val="細明體"/>
        <charset val="136"/>
      </rPr>
      <t>（</t>
    </r>
    <r>
      <rPr>
        <sz val="12"/>
        <color theme="1"/>
        <rFont val="Calibri"/>
        <charset val="134"/>
      </rPr>
      <t>C11211*3x</t>
    </r>
    <r>
      <rPr>
        <sz val="12"/>
        <color theme="1"/>
        <rFont val="細明體"/>
        <charset val="136"/>
      </rPr>
      <t>）</t>
    </r>
  </si>
  <si>
    <t>Power-cannt power on</t>
  </si>
  <si>
    <r>
      <rPr>
        <sz val="12"/>
        <rFont val="Calibri"/>
        <charset val="134"/>
      </rPr>
      <t>U3300heat up*1x</t>
    </r>
    <r>
      <rPr>
        <sz val="12"/>
        <rFont val="細明體"/>
        <charset val="136"/>
      </rPr>
      <t>，</t>
    </r>
    <r>
      <rPr>
        <sz val="12"/>
        <rFont val="Calibri"/>
        <charset val="134"/>
      </rPr>
      <t>Material Issue*10x (U_APTU_E*1x, U7000*1x, C2052*2x,C1900*1x, C3364 crack*1x,U9300*2x,C2921*1x,C8022*1x)</t>
    </r>
    <r>
      <rPr>
        <sz val="12"/>
        <rFont val="細明體"/>
        <charset val="136"/>
      </rPr>
      <t>，</t>
    </r>
  </si>
  <si>
    <t>Power - Battery life too short</t>
  </si>
  <si>
    <t>J10000 Foregin Material*1x</t>
  </si>
  <si>
    <t>Cellular - Poor signal</t>
  </si>
  <si>
    <t>Material Issue*1x(U_QET0_E*1x)</t>
  </si>
  <si>
    <t>Camera - RCAM no preview/abnormal</t>
  </si>
  <si>
    <r>
      <rPr>
        <sz val="12"/>
        <rFont val="Calibri"/>
        <charset val="134"/>
      </rPr>
      <t>Material Issue*2x(C5630*1x,C5700 Crack*1x,</t>
    </r>
    <r>
      <rPr>
        <sz val="12"/>
        <color rgb="FF0000FF"/>
        <rFont val="Calibri"/>
        <charset val="134"/>
      </rPr>
      <t xml:space="preserve"> </t>
    </r>
    <r>
      <rPr>
        <sz val="12"/>
        <rFont val="Calibri"/>
        <charset val="134"/>
      </rPr>
      <t>)</t>
    </r>
  </si>
  <si>
    <t>J10800 solder open*1x,Material Issue*1x(U5400*1x)</t>
  </si>
  <si>
    <t>Power-cant charge (Any method)</t>
  </si>
  <si>
    <t>Material Issue*1x(U4000*1x)</t>
  </si>
  <si>
    <t>Cellular - No Service</t>
  </si>
  <si>
    <t>Material Issue*1x(UBBPMU_E*1x), HTS IO574 Solder Open*1x</t>
  </si>
  <si>
    <t>SIM - Cant detect SIM card (single)</t>
  </si>
  <si>
    <t>MTS interposer IO467 Solder Open*1x</t>
  </si>
  <si>
    <r>
      <rPr>
        <b/>
        <sz val="14"/>
        <rFont val="Arial"/>
        <charset val="134"/>
      </rPr>
      <t xml:space="preserve">b. Cupertino D5X </t>
    </r>
    <r>
      <rPr>
        <b/>
        <sz val="14"/>
        <rFont val="微軟正黑體"/>
        <charset val="136"/>
      </rPr>
      <t>美國機</t>
    </r>
    <r>
      <rPr>
        <b/>
        <sz val="14"/>
        <rFont val="Arial"/>
        <charset val="134"/>
      </rPr>
      <t xml:space="preserve"> : </t>
    </r>
  </si>
  <si>
    <t>14
(D53G*4x,
D53P*6x,
D54*4x)</t>
  </si>
  <si>
    <t>SZ Total</t>
  </si>
  <si>
    <t>Cap Short*4x</t>
  </si>
  <si>
    <r>
      <rPr>
        <sz val="12"/>
        <color theme="1"/>
        <rFont val="Calibri"/>
        <charset val="134"/>
      </rPr>
      <t>Cap Short*5x</t>
    </r>
  </si>
  <si>
    <t>Shield peel*1x</t>
  </si>
  <si>
    <t>SZ</t>
  </si>
  <si>
    <t>C4092*1x</t>
  </si>
  <si>
    <t>SOC*1x, U5300*1x, C3406*1x</t>
  </si>
  <si>
    <t>1.2. MLB EFFA Status_D5X  (Cut off 12/21 18:00):</t>
  </si>
  <si>
    <t>D53 G</t>
  </si>
  <si>
    <t>D53 P</t>
  </si>
  <si>
    <t>D53</t>
  </si>
  <si>
    <r>
      <rPr>
        <sz val="12"/>
        <rFont val="細明體"/>
        <charset val="136"/>
      </rPr>
      <t xml:space="preserve">預估
</t>
    </r>
    <r>
      <rPr>
        <sz val="12"/>
        <rFont val="Calibri"/>
        <charset val="134"/>
      </rPr>
      <t xml:space="preserve">MLB Total </t>
    </r>
  </si>
  <si>
    <t xml:space="preserve">Side Fire </t>
  </si>
  <si>
    <t>PG KS</t>
  </si>
  <si>
    <t xml:space="preserve">PG KS </t>
  </si>
  <si>
    <t>Sample Q'ty</t>
  </si>
  <si>
    <r>
      <rPr>
        <sz val="12"/>
        <rFont val="細明體"/>
        <charset val="136"/>
      </rPr>
      <t>預估</t>
    </r>
    <r>
      <rPr>
        <sz val="12"/>
        <rFont val="Arial"/>
        <charset val="134"/>
      </rPr>
      <t>MLB Total Fail Q'ty</t>
    </r>
  </si>
  <si>
    <r>
      <rPr>
        <sz val="12"/>
        <rFont val="細明體"/>
        <charset val="136"/>
      </rPr>
      <t>預估</t>
    </r>
    <r>
      <rPr>
        <sz val="12"/>
        <rFont val="Arial"/>
        <charset val="134"/>
      </rPr>
      <t>MLB Total Weight</t>
    </r>
  </si>
  <si>
    <r>
      <rPr>
        <b/>
        <sz val="12"/>
        <rFont val="細明體"/>
        <charset val="136"/>
      </rPr>
      <t>預估</t>
    </r>
    <r>
      <rPr>
        <b/>
        <sz val="12"/>
        <rFont val="Arial Black"/>
        <charset val="134"/>
      </rPr>
      <t>MLB Total DPPM</t>
    </r>
  </si>
  <si>
    <t>Side Fire Fail Q'ty</t>
  </si>
  <si>
    <t>Side Fire Weight</t>
  </si>
  <si>
    <t>Side Fire F/R (DPPM)</t>
  </si>
  <si>
    <r>
      <rPr>
        <b/>
        <sz val="12"/>
        <color rgb="FF0000FF"/>
        <rFont val="Arial"/>
        <charset val="134"/>
      </rPr>
      <t>Remark</t>
    </r>
    <r>
      <rPr>
        <b/>
        <sz val="12"/>
        <color rgb="FF0000FF"/>
        <rFont val="細明體"/>
        <charset val="136"/>
      </rPr>
      <t>：</t>
    </r>
    <r>
      <rPr>
        <b/>
        <sz val="12"/>
        <color rgb="FF0000FF"/>
        <rFont val="Arial"/>
        <charset val="134"/>
      </rPr>
      <t xml:space="preserve">PG KS sales Q'ty </t>
    </r>
    <r>
      <rPr>
        <b/>
        <sz val="12"/>
        <color rgb="FF0000FF"/>
        <rFont val="細明體"/>
        <charset val="136"/>
      </rPr>
      <t>為預估數量</t>
    </r>
  </si>
  <si>
    <t>1.3. Unit FA1 Category Breakdown_D5X (Cut off 12/21 18:00):</t>
  </si>
  <si>
    <t>D53 Total</t>
  </si>
  <si>
    <t>PG KS
China</t>
  </si>
  <si>
    <t>PG KS China</t>
  </si>
  <si>
    <t>1.3. FA1 MLB Category Breakdown_D53  (Cut off 12/21 18:00):</t>
  </si>
  <si>
    <r>
      <rPr>
        <sz val="12"/>
        <color theme="1"/>
        <rFont val="Arial"/>
        <charset val="134"/>
      </rPr>
      <t>D53</t>
    </r>
    <r>
      <rPr>
        <sz val="12"/>
        <color theme="1"/>
        <rFont val="細明體"/>
        <charset val="136"/>
      </rPr>
      <t>中國機</t>
    </r>
  </si>
  <si>
    <r>
      <rPr>
        <sz val="12"/>
        <color theme="1"/>
        <rFont val="Arial"/>
        <charset val="134"/>
      </rPr>
      <t>D53P</t>
    </r>
    <r>
      <rPr>
        <sz val="12"/>
        <color theme="1"/>
        <rFont val="細明體"/>
        <charset val="136"/>
      </rPr>
      <t>中國機</t>
    </r>
  </si>
  <si>
    <r>
      <rPr>
        <sz val="12"/>
        <color theme="1"/>
        <rFont val="Arial"/>
        <charset val="134"/>
      </rPr>
      <t xml:space="preserve">D54 </t>
    </r>
    <r>
      <rPr>
        <sz val="12"/>
        <color theme="1"/>
        <rFont val="細明體"/>
        <charset val="136"/>
      </rPr>
      <t>中国機</t>
    </r>
  </si>
  <si>
    <r>
      <rPr>
        <sz val="12"/>
        <color theme="1"/>
        <rFont val="Arial"/>
        <charset val="134"/>
      </rPr>
      <t>D53</t>
    </r>
    <r>
      <rPr>
        <sz val="12"/>
        <color theme="1"/>
        <rFont val="細明體"/>
        <charset val="136"/>
      </rPr>
      <t>美國機</t>
    </r>
  </si>
  <si>
    <r>
      <rPr>
        <sz val="12"/>
        <color theme="1"/>
        <rFont val="Arial"/>
        <charset val="134"/>
      </rPr>
      <t>D53P</t>
    </r>
    <r>
      <rPr>
        <sz val="12"/>
        <color theme="1"/>
        <rFont val="細明體"/>
        <charset val="136"/>
      </rPr>
      <t>美國機</t>
    </r>
  </si>
  <si>
    <r>
      <rPr>
        <sz val="12"/>
        <color theme="1"/>
        <rFont val="Arial"/>
        <charset val="134"/>
      </rPr>
      <t xml:space="preserve">D54 </t>
    </r>
    <r>
      <rPr>
        <sz val="12"/>
        <color theme="1"/>
        <rFont val="細明體"/>
        <charset val="136"/>
      </rPr>
      <t>美国機</t>
    </r>
  </si>
  <si>
    <t>1.4. FA1 MLB Category Breakdown_D5X  (Cut off 12/21 18:00):</t>
  </si>
  <si>
    <t>1.4. EFFA FA1 Category Breakdown_D53   (Cut off 12/21 18:00):</t>
  </si>
  <si>
    <t xml:space="preserve"> DPPM</t>
  </si>
  <si>
    <r>
      <rPr>
        <sz val="12"/>
        <color theme="1"/>
        <rFont val="Arial"/>
        <charset val="134"/>
      </rPr>
      <t>D54</t>
    </r>
    <r>
      <rPr>
        <sz val="12"/>
        <color theme="1"/>
        <rFont val="細明體"/>
        <charset val="136"/>
      </rPr>
      <t>美國機</t>
    </r>
  </si>
  <si>
    <t>1.5. FA3 MLB Category Breakdown_D5X (Cut off 12/21 18:00):</t>
  </si>
  <si>
    <r>
      <rPr>
        <b/>
        <sz val="12"/>
        <color theme="1"/>
        <rFont val="Arial"/>
        <charset val="134"/>
      </rPr>
      <t>D53</t>
    </r>
    <r>
      <rPr>
        <b/>
        <sz val="12"/>
        <color theme="1"/>
        <rFont val="細明體"/>
        <charset val="136"/>
      </rPr>
      <t>中國機</t>
    </r>
  </si>
  <si>
    <r>
      <rPr>
        <b/>
        <sz val="12"/>
        <color theme="1"/>
        <rFont val="Arial"/>
        <charset val="134"/>
      </rPr>
      <t>D53P</t>
    </r>
    <r>
      <rPr>
        <b/>
        <sz val="12"/>
        <color theme="1"/>
        <rFont val="細明體"/>
        <charset val="136"/>
      </rPr>
      <t>中國機</t>
    </r>
  </si>
  <si>
    <t>ZZ PCBA</t>
  </si>
  <si>
    <r>
      <rPr>
        <sz val="12"/>
        <color theme="1"/>
        <rFont val="Arial"/>
        <charset val="134"/>
      </rPr>
      <t>D54</t>
    </r>
    <r>
      <rPr>
        <sz val="12"/>
        <color theme="1"/>
        <rFont val="細明體"/>
        <charset val="136"/>
      </rPr>
      <t>中国機</t>
    </r>
  </si>
  <si>
    <t>Material Issue</t>
  </si>
  <si>
    <t xml:space="preserve"> Process Issue</t>
  </si>
  <si>
    <t>Process Issue</t>
  </si>
  <si>
    <t>SW Issue</t>
  </si>
  <si>
    <r>
      <rPr>
        <b/>
        <sz val="12"/>
        <color theme="1"/>
        <rFont val="Arial"/>
        <charset val="134"/>
      </rPr>
      <t>D53</t>
    </r>
    <r>
      <rPr>
        <b/>
        <sz val="12"/>
        <color theme="1"/>
        <rFont val="細明體"/>
        <charset val="136"/>
      </rPr>
      <t>美國機</t>
    </r>
  </si>
  <si>
    <t>Side fire flex</t>
  </si>
  <si>
    <t>1.6. PCBA Issue Tracking _D5X  (Cut off 12/21 18:00):</t>
  </si>
  <si>
    <t>中國機</t>
  </si>
  <si>
    <t>No.</t>
  </si>
  <si>
    <t>FA3 result</t>
  </si>
  <si>
    <t>FX ZZ Online DPPM</t>
  </si>
  <si>
    <t>Pega Online DPPM</t>
  </si>
  <si>
    <t>Remark</t>
  </si>
  <si>
    <t>FATP</t>
  </si>
  <si>
    <t>Top1</t>
  </si>
  <si>
    <t>Top2</t>
  </si>
  <si>
    <t>Top3</t>
  </si>
  <si>
    <t>Top4</t>
  </si>
  <si>
    <t>2.1.1</t>
  </si>
  <si>
    <t>2.1.2</t>
  </si>
  <si>
    <t>美國機</t>
  </si>
  <si>
    <t>FX GL Online DPPM</t>
  </si>
  <si>
    <t>1.7. Side fire Flex Issue_D5XTracking(Cut off 11/21 16:00):</t>
  </si>
  <si>
    <t>中國機無此制程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</si>
</sst>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76" formatCode="0.000"/>
    <numFmt numFmtId="177" formatCode="[$-409]h:mm:ss\ AM/PM;@"/>
    <numFmt numFmtId="178" formatCode="[$-409]d/mmm;@"/>
    <numFmt numFmtId="179" formatCode="[$-409]m/d/yy\ h:mm\ AM/PM;@"/>
    <numFmt numFmtId="180" formatCode="0.0_ "/>
    <numFmt numFmtId="181" formatCode="_-* #,##0_-;\-* #,##0_-;_-* &quot;-&quot;??_-;_-@_-"/>
    <numFmt numFmtId="182" formatCode="0.0%"/>
    <numFmt numFmtId="183" formatCode="0_ "/>
    <numFmt numFmtId="184" formatCode="0.0"/>
    <numFmt numFmtId="185" formatCode="0.00_ "/>
    <numFmt numFmtId="186" formatCode="_-* #,##0.0_-;\-* #,##0.0_-;_-* &quot;-&quot;??_-;_-@_-"/>
    <numFmt numFmtId="187" formatCode="0_);[Red]\(0\)"/>
    <numFmt numFmtId="188" formatCode="[=0]\ ;General"/>
    <numFmt numFmtId="189" formatCode="0.0_);[Red]\(0.0\)"/>
    <numFmt numFmtId="190" formatCode="#,##0_ "/>
    <numFmt numFmtId="191" formatCode="0.00_);[Red]\(0.00\)"/>
  </numFmts>
  <fonts count="98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0"/>
      <name val="Arial"/>
      <charset val="134"/>
    </font>
    <font>
      <b/>
      <sz val="14"/>
      <color rgb="FF000099"/>
      <name val="Arial"/>
      <charset val="134"/>
    </font>
    <font>
      <sz val="10"/>
      <color rgb="FF000099"/>
      <name val="Arial"/>
      <charset val="134"/>
    </font>
    <font>
      <sz val="16"/>
      <color theme="1"/>
      <name val="微軟正黑體"/>
      <charset val="136"/>
    </font>
    <font>
      <sz val="12"/>
      <name val="Arial"/>
      <charset val="134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2"/>
      <name val="Arial"/>
      <charset val="134"/>
    </font>
    <font>
      <b/>
      <sz val="12"/>
      <color theme="1"/>
      <name val="Arial"/>
      <charset val="134"/>
    </font>
    <font>
      <b/>
      <sz val="14"/>
      <name val="Arial"/>
      <charset val="134"/>
    </font>
    <font>
      <sz val="16"/>
      <color theme="1"/>
      <name val="Calibri"/>
      <charset val="134"/>
    </font>
    <font>
      <sz val="14"/>
      <color theme="1"/>
      <name val="Calibri"/>
      <charset val="134"/>
    </font>
    <font>
      <sz val="12"/>
      <name val="Calibri"/>
      <charset val="134"/>
    </font>
    <font>
      <sz val="12"/>
      <color theme="1"/>
      <name val="Calibri"/>
      <charset val="134"/>
    </font>
    <font>
      <sz val="12"/>
      <name val="微軟正黑體"/>
      <charset val="136"/>
    </font>
    <font>
      <sz val="12"/>
      <color theme="1"/>
      <name val="微軟正黑體"/>
      <charset val="136"/>
    </font>
    <font>
      <b/>
      <sz val="12"/>
      <name val="Arial Black"/>
      <charset val="134"/>
    </font>
    <font>
      <b/>
      <sz val="12"/>
      <color theme="1"/>
      <name val="Arial Black"/>
      <charset val="134"/>
    </font>
    <font>
      <sz val="12"/>
      <color rgb="FF000099"/>
      <name val="Arial"/>
      <charset val="134"/>
    </font>
    <font>
      <sz val="12"/>
      <name val="Arial Black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b/>
      <sz val="11"/>
      <name val="Arial Black"/>
      <charset val="134"/>
    </font>
    <font>
      <sz val="12"/>
      <color theme="1"/>
      <name val="Arial Black"/>
      <charset val="134"/>
    </font>
    <font>
      <b/>
      <sz val="12"/>
      <color rgb="FF0000FF"/>
      <name val="Arial"/>
      <charset val="134"/>
    </font>
    <font>
      <sz val="12"/>
      <color rgb="FF0000FF"/>
      <name val="Arial"/>
      <charset val="134"/>
    </font>
    <font>
      <sz val="12"/>
      <color theme="0"/>
      <name val="Arial"/>
      <charset val="134"/>
    </font>
    <font>
      <sz val="12"/>
      <color theme="0"/>
      <name val="Arial Black"/>
      <charset val="134"/>
    </font>
    <font>
      <sz val="10"/>
      <color theme="0"/>
      <name val="Arial"/>
      <charset val="134"/>
    </font>
    <font>
      <b/>
      <sz val="10"/>
      <color rgb="FF461FED"/>
      <name val="Arial"/>
      <charset val="134"/>
    </font>
    <font>
      <sz val="10"/>
      <color rgb="FF000000"/>
      <name val="Arial"/>
      <charset val="134"/>
    </font>
    <font>
      <sz val="12"/>
      <color rgb="FF000000"/>
      <name val="Arial"/>
      <charset val="134"/>
    </font>
    <font>
      <b/>
      <sz val="12"/>
      <color theme="1"/>
      <name val="細明體"/>
      <charset val="136"/>
    </font>
    <font>
      <b/>
      <sz val="11"/>
      <color theme="1"/>
      <name val="Arial"/>
      <charset val="134"/>
    </font>
    <font>
      <b/>
      <sz val="11"/>
      <color theme="1"/>
      <name val="細明體"/>
      <charset val="136"/>
    </font>
    <font>
      <sz val="24"/>
      <color theme="1"/>
      <name val="Cambria"/>
      <charset val="134"/>
    </font>
    <font>
      <sz val="11"/>
      <color theme="1"/>
      <name val="Cambria"/>
      <charset val="134"/>
    </font>
    <font>
      <sz val="9"/>
      <color theme="1"/>
      <name val="Arial"/>
      <charset val="134"/>
    </font>
    <font>
      <sz val="9"/>
      <color theme="0"/>
      <name val="Arial"/>
      <charset val="134"/>
    </font>
    <font>
      <sz val="12"/>
      <color theme="0"/>
      <name val="宋体"/>
      <charset val="136"/>
      <scheme val="minor"/>
    </font>
    <font>
      <sz val="10"/>
      <color rgb="FF00B0F0"/>
      <name val="Arial"/>
      <charset val="134"/>
    </font>
    <font>
      <sz val="12"/>
      <color theme="1"/>
      <name val="宋体"/>
      <charset val="134"/>
      <scheme val="minor"/>
    </font>
    <font>
      <sz val="12"/>
      <color theme="0"/>
      <name val="Calibri"/>
      <charset val="134"/>
    </font>
    <font>
      <sz val="12"/>
      <name val="宋体"/>
      <charset val="134"/>
      <scheme val="minor"/>
    </font>
    <font>
      <sz val="12"/>
      <color rgb="FF3333FF"/>
      <name val="Arial"/>
      <charset val="134"/>
    </font>
    <font>
      <b/>
      <sz val="10"/>
      <color theme="1"/>
      <name val="Arial"/>
      <charset val="134"/>
    </font>
    <font>
      <sz val="12"/>
      <color rgb="FF0000FF"/>
      <name val="Calibri"/>
      <charset val="134"/>
    </font>
    <font>
      <sz val="12"/>
      <color rgb="FF3333FF"/>
      <name val="Calibri"/>
      <charset val="134"/>
    </font>
    <font>
      <sz val="11"/>
      <color rgb="FF0000FF"/>
      <name val="Arial"/>
      <charset val="134"/>
    </font>
    <font>
      <sz val="11"/>
      <name val="細明體"/>
      <charset val="136"/>
    </font>
    <font>
      <sz val="12"/>
      <color rgb="FF0070C0"/>
      <name val="Arial"/>
      <charset val="134"/>
    </font>
    <font>
      <b/>
      <sz val="12"/>
      <color rgb="FF000000"/>
      <name val="Arial"/>
      <charset val="134"/>
    </font>
    <font>
      <b/>
      <sz val="12"/>
      <color rgb="FF000000"/>
      <name val="微軟正黑體"/>
      <charset val="136"/>
    </font>
    <font>
      <b/>
      <sz val="12"/>
      <color rgb="FF000000"/>
      <name val="Calibri"/>
      <charset val="134"/>
    </font>
    <font>
      <b/>
      <sz val="11"/>
      <name val="Arial"/>
      <charset val="134"/>
    </font>
    <font>
      <sz val="11"/>
      <name val="Calibri"/>
      <charset val="134"/>
    </font>
    <font>
      <sz val="12"/>
      <color rgb="FF000099"/>
      <name val="Calibri"/>
      <charset val="134"/>
    </font>
    <font>
      <sz val="10"/>
      <color theme="1"/>
      <name val="Microsoft Sans Serif"/>
      <charset val="134"/>
    </font>
    <font>
      <sz val="10"/>
      <color rgb="FF3333FF"/>
      <name val="Arial"/>
      <charset val="134"/>
    </font>
    <font>
      <sz val="10"/>
      <color rgb="FF0000FF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Helvetica Neue"/>
      <charset val="136"/>
    </font>
    <font>
      <sz val="11"/>
      <color indexed="8"/>
      <name val="宋体"/>
      <charset val="134"/>
      <scheme val="minor"/>
    </font>
    <font>
      <u/>
      <sz val="12"/>
      <color theme="10"/>
      <name val="新細明體"/>
      <charset val="136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Calibri"/>
      <charset val="134"/>
    </font>
    <font>
      <sz val="12"/>
      <color theme="1"/>
      <name val="宋体"/>
      <charset val="136"/>
      <scheme val="minor"/>
    </font>
    <font>
      <sz val="12"/>
      <name val="新細明體"/>
      <charset val="136"/>
    </font>
    <font>
      <sz val="12"/>
      <color indexed="8"/>
      <name val="新細明體"/>
      <charset val="136"/>
    </font>
    <font>
      <sz val="12"/>
      <name val="宋体"/>
      <charset val="136"/>
    </font>
    <font>
      <sz val="9"/>
      <name val="Geneva"/>
      <charset val="134"/>
    </font>
    <font>
      <b/>
      <sz val="14"/>
      <name val="微軟正黑體"/>
      <charset val="136"/>
    </font>
    <font>
      <sz val="14"/>
      <color theme="1"/>
      <name val="微軟正黑體"/>
      <charset val="136"/>
    </font>
    <font>
      <sz val="12"/>
      <name val="細明體"/>
      <charset val="136"/>
    </font>
    <font>
      <sz val="12"/>
      <color rgb="FF0000FF"/>
      <name val="細明體"/>
      <charset val="136"/>
    </font>
    <font>
      <sz val="12"/>
      <color theme="1"/>
      <name val="細明體"/>
      <charset val="136"/>
    </font>
    <font>
      <b/>
      <sz val="12"/>
      <name val="細明體"/>
      <charset val="136"/>
    </font>
    <font>
      <b/>
      <sz val="12"/>
      <color rgb="FF0000FF"/>
      <name val="細明體"/>
      <charset val="136"/>
    </font>
    <font>
      <sz val="11"/>
      <color theme="1"/>
      <name val="細明體"/>
      <charset val="136"/>
    </font>
    <font>
      <sz val="24"/>
      <color theme="1"/>
      <name val="細明體"/>
      <charset val="136"/>
    </font>
    <font>
      <sz val="11"/>
      <color theme="1"/>
      <name val="新細明體"/>
      <charset val="136"/>
    </font>
    <font>
      <b/>
      <sz val="14"/>
      <name val="細明體"/>
      <charset val="136"/>
    </font>
    <font>
      <b/>
      <sz val="14"/>
      <color theme="1"/>
      <name val="細明體"/>
      <charset val="136"/>
    </font>
    <font>
      <sz val="12"/>
      <color rgb="FF3333FF"/>
      <name val="細明體"/>
      <charset val="136"/>
    </font>
    <font>
      <b/>
      <sz val="11"/>
      <name val="細明體"/>
      <charset val="136"/>
    </font>
    <font>
      <b/>
      <sz val="9"/>
      <name val="細明體"/>
      <charset val="136"/>
    </font>
    <font>
      <b/>
      <sz val="12"/>
      <name val="Tahoma"/>
      <charset val="134"/>
    </font>
    <font>
      <b/>
      <sz val="9"/>
      <name val="Tahoma"/>
      <charset val="134"/>
    </font>
    <font>
      <b/>
      <sz val="14"/>
      <name val="Tahoma"/>
      <charset val="134"/>
    </font>
    <font>
      <b/>
      <sz val="11"/>
      <name val="Tahoma"/>
      <charset val="134"/>
    </font>
    <font>
      <sz val="9"/>
      <name val="宋体"/>
      <family val="2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medium">
        <color auto="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auto="1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auto="1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medium">
        <color auto="1"/>
      </bottom>
      <diagonal/>
    </border>
    <border>
      <left style="hair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auto="1"/>
      </top>
      <bottom style="thin">
        <color theme="0" tint="-0.499984740745262"/>
      </bottom>
      <diagonal/>
    </border>
    <border>
      <left/>
      <right/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auto="1"/>
      </bottom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auto="1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auto="1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694">
    <xf numFmtId="0" fontId="0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4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44" fillId="0" borderId="0"/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44" fillId="0" borderId="0"/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5" fillId="0" borderId="0" applyNumberFormat="0" applyFill="0" applyBorder="0" applyProtection="0">
      <alignment vertical="top" wrapText="1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5" fillId="0" borderId="0" applyNumberFormat="0" applyFill="0" applyBorder="0" applyProtection="0">
      <alignment vertical="top" wrapText="1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5" fillId="0" borderId="0" applyNumberFormat="0" applyFill="0" applyBorder="0" applyProtection="0">
      <alignment vertical="top" wrapText="1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6" fillId="0" borderId="0"/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6" fillId="0" borderId="0"/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8" fillId="0" borderId="0"/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9" fillId="0" borderId="0"/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70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8" fillId="0" borderId="0"/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8" fillId="0" borderId="0"/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44" fillId="0" borderId="0"/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9" fillId="0" borderId="0"/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71" fillId="0" borderId="0"/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72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72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6" fillId="0" borderId="0"/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6" fillId="0" borderId="0"/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73" fillId="0" borderId="0"/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70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4" fillId="0" borderId="0"/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44" fillId="0" borderId="0"/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5" fillId="0" borderId="0" applyNumberFormat="0" applyFill="0" applyBorder="0" applyProtection="0">
      <alignment vertical="top" wrapText="1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71" fillId="0" borderId="0"/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72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44" fillId="0" borderId="0"/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9" fillId="0" borderId="0"/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9" fillId="0" borderId="0"/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9" fillId="0" borderId="0"/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72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6" fillId="0" borderId="0"/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71" fillId="0" borderId="0"/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71" fillId="0" borderId="0"/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44" fillId="0" borderId="0"/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44" fillId="0" borderId="0"/>
    <xf numFmtId="0" fontId="63" fillId="23" borderId="0" applyNumberFormat="0" applyBorder="0" applyAlignment="0" applyProtection="0">
      <alignment vertical="center"/>
    </xf>
    <xf numFmtId="0" fontId="44" fillId="0" borderId="0"/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8" fillId="0" borderId="0"/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74" fillId="0" borderId="0"/>
    <xf numFmtId="0" fontId="7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44" fillId="0" borderId="0"/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  <protection locked="0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7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1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7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7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44" fillId="0" borderId="0"/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9" fillId="0" borderId="0"/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44" fillId="0" borderId="0"/>
    <xf numFmtId="0" fontId="63" fillId="28" borderId="0" applyNumberFormat="0" applyBorder="0" applyAlignment="0" applyProtection="0">
      <alignment vertical="center"/>
    </xf>
    <xf numFmtId="0" fontId="69" fillId="0" borderId="0"/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4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4" fillId="0" borderId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7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9" fillId="0" borderId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4" fillId="0" borderId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6" fillId="0" borderId="0"/>
    <xf numFmtId="0" fontId="63" fillId="29" borderId="0" applyNumberFormat="0" applyBorder="0" applyAlignment="0" applyProtection="0">
      <alignment vertical="center"/>
    </xf>
    <xf numFmtId="0" fontId="44" fillId="0" borderId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73" fillId="0" borderId="0"/>
    <xf numFmtId="0" fontId="63" fillId="29" borderId="0" applyNumberFormat="0" applyBorder="0" applyAlignment="0" applyProtection="0">
      <alignment vertical="center"/>
    </xf>
    <xf numFmtId="0" fontId="73" fillId="0" borderId="0"/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4" fillId="0" borderId="0"/>
    <xf numFmtId="0" fontId="63" fillId="0" borderId="0">
      <alignment vertical="center"/>
    </xf>
    <xf numFmtId="0" fontId="44" fillId="0" borderId="0"/>
    <xf numFmtId="0" fontId="63" fillId="0" borderId="0">
      <alignment vertical="center"/>
    </xf>
    <xf numFmtId="0" fontId="44" fillId="0" borderId="0"/>
    <xf numFmtId="0" fontId="63" fillId="0" borderId="0">
      <alignment vertical="center"/>
    </xf>
    <xf numFmtId="178" fontId="44" fillId="0" borderId="0"/>
    <xf numFmtId="0" fontId="64" fillId="0" borderId="0">
      <alignment vertical="center"/>
    </xf>
    <xf numFmtId="0" fontId="64" fillId="0" borderId="0">
      <alignment vertical="center"/>
    </xf>
    <xf numFmtId="178" fontId="64" fillId="0" borderId="0">
      <alignment vertical="center"/>
    </xf>
    <xf numFmtId="0" fontId="6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73" fillId="0" borderId="0">
      <alignment vertical="center"/>
    </xf>
    <xf numFmtId="0" fontId="66" fillId="0" borderId="0"/>
    <xf numFmtId="0" fontId="73" fillId="0" borderId="0">
      <alignment vertical="center"/>
    </xf>
    <xf numFmtId="0" fontId="66" fillId="0" borderId="0"/>
    <xf numFmtId="0" fontId="63" fillId="25" borderId="150" applyNumberFormat="0" applyFont="0" applyAlignment="0" applyProtection="0">
      <alignment vertical="center"/>
    </xf>
    <xf numFmtId="0" fontId="66" fillId="0" borderId="0"/>
    <xf numFmtId="0" fontId="74" fillId="0" borderId="0"/>
    <xf numFmtId="0" fontId="7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7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1" fillId="0" borderId="0">
      <alignment vertical="center"/>
    </xf>
    <xf numFmtId="0" fontId="65" fillId="0" borderId="0" applyNumberFormat="0" applyFill="0" applyBorder="0" applyProtection="0">
      <alignment vertical="top" wrapText="1"/>
    </xf>
    <xf numFmtId="0" fontId="65" fillId="0" borderId="0" applyNumberFormat="0" applyFill="0" applyBorder="0" applyProtection="0">
      <alignment vertical="top" wrapText="1"/>
    </xf>
    <xf numFmtId="0" fontId="65" fillId="0" borderId="0" applyNumberFormat="0" applyFill="0" applyBorder="0" applyProtection="0">
      <alignment vertical="top" wrapText="1"/>
    </xf>
    <xf numFmtId="0" fontId="65" fillId="0" borderId="0" applyNumberFormat="0" applyFill="0" applyBorder="0" applyProtection="0">
      <alignment vertical="top" wrapText="1"/>
    </xf>
    <xf numFmtId="0" fontId="65" fillId="0" borderId="0" applyNumberFormat="0" applyFill="0" applyBorder="0" applyProtection="0">
      <alignment vertical="top" wrapText="1"/>
    </xf>
    <xf numFmtId="0" fontId="63" fillId="25" borderId="150" applyNumberFormat="0" applyFont="0" applyAlignment="0" applyProtection="0">
      <alignment vertical="center"/>
    </xf>
    <xf numFmtId="0" fontId="65" fillId="0" borderId="0" applyNumberFormat="0" applyFill="0" applyBorder="0" applyProtection="0">
      <alignment vertical="top" wrapText="1"/>
    </xf>
    <xf numFmtId="0" fontId="65" fillId="0" borderId="0" applyNumberFormat="0" applyFill="0" applyBorder="0" applyProtection="0">
      <alignment vertical="top" wrapText="1"/>
    </xf>
    <xf numFmtId="0" fontId="65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179" fontId="44" fillId="0" borderId="0"/>
    <xf numFmtId="0" fontId="44" fillId="0" borderId="0"/>
    <xf numFmtId="177" fontId="8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6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179" fontId="44" fillId="0" borderId="0"/>
    <xf numFmtId="0" fontId="44" fillId="0" borderId="0"/>
    <xf numFmtId="0" fontId="73" fillId="0" borderId="0"/>
    <xf numFmtId="0" fontId="74" fillId="0" borderId="0"/>
    <xf numFmtId="0" fontId="74" fillId="0" borderId="0"/>
    <xf numFmtId="0" fontId="74" fillId="0" borderId="0"/>
    <xf numFmtId="0" fontId="63" fillId="25" borderId="150" applyNumberFormat="0" applyFont="0" applyAlignment="0" applyProtection="0">
      <alignment vertical="center"/>
    </xf>
    <xf numFmtId="0" fontId="74" fillId="0" borderId="0"/>
    <xf numFmtId="0" fontId="63" fillId="25" borderId="150" applyNumberFormat="0" applyFont="0" applyAlignment="0" applyProtection="0">
      <alignment vertical="center"/>
    </xf>
    <xf numFmtId="0" fontId="74" fillId="0" borderId="0"/>
    <xf numFmtId="0" fontId="63" fillId="25" borderId="150" applyNumberFormat="0" applyFont="0" applyAlignment="0" applyProtection="0">
      <alignment vertical="center"/>
    </xf>
    <xf numFmtId="0" fontId="74" fillId="0" borderId="0"/>
    <xf numFmtId="0" fontId="63" fillId="25" borderId="150" applyNumberFormat="0" applyFont="0" applyAlignment="0" applyProtection="0">
      <alignment vertical="center"/>
    </xf>
    <xf numFmtId="0" fontId="74" fillId="0" borderId="0"/>
    <xf numFmtId="0" fontId="74" fillId="0" borderId="0"/>
    <xf numFmtId="0" fontId="1" fillId="0" borderId="0">
      <alignment vertical="center"/>
    </xf>
    <xf numFmtId="0" fontId="1" fillId="0" borderId="0">
      <alignment vertical="center"/>
    </xf>
    <xf numFmtId="0" fontId="73" fillId="0" borderId="0"/>
    <xf numFmtId="0" fontId="73" fillId="0" borderId="0"/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44" fillId="0" borderId="0"/>
    <xf numFmtId="0" fontId="75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75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177" fontId="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63" fillId="25" borderId="150" applyNumberFormat="0" applyFont="0" applyAlignment="0" applyProtection="0">
      <alignment vertical="center"/>
    </xf>
    <xf numFmtId="0" fontId="44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4" fillId="0" borderId="0"/>
    <xf numFmtId="0" fontId="44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73" fillId="0" borderId="0" applyFont="0" applyFill="0" applyBorder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7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1" fillId="0" borderId="0" applyNumberForma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25" borderId="150" applyNumberFormat="0" applyFont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6" fillId="0" borderId="0"/>
    <xf numFmtId="0" fontId="76" fillId="0" borderId="0"/>
    <xf numFmtId="0" fontId="44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</cellStyleXfs>
  <cellXfs count="1449">
    <xf numFmtId="0" fontId="0" fillId="0" borderId="0" xfId="0">
      <alignment vertical="center"/>
    </xf>
    <xf numFmtId="0" fontId="2" fillId="0" borderId="0" xfId="17807" applyNumberFormat="1" applyFont="1"/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5" fillId="2" borderId="0" xfId="10572" applyNumberFormat="1" applyFont="1" applyFill="1"/>
    <xf numFmtId="0" fontId="6" fillId="0" borderId="0" xfId="0" applyNumberFormat="1" applyFont="1">
      <alignment vertical="center"/>
    </xf>
    <xf numFmtId="0" fontId="5" fillId="2" borderId="0" xfId="10572" applyNumberFormat="1" applyFont="1" applyFill="1" applyAlignment="1">
      <alignment wrapText="1"/>
    </xf>
    <xf numFmtId="0" fontId="7" fillId="0" borderId="0" xfId="0" applyNumberFormat="1" applyFont="1">
      <alignment vertical="center"/>
    </xf>
    <xf numFmtId="0" fontId="8" fillId="0" borderId="0" xfId="0" applyNumberFormat="1" applyFont="1">
      <alignment vertical="center"/>
    </xf>
    <xf numFmtId="0" fontId="9" fillId="3" borderId="0" xfId="0" applyNumberFormat="1" applyFont="1" applyFill="1">
      <alignment vertical="center"/>
    </xf>
    <xf numFmtId="0" fontId="10" fillId="0" borderId="0" xfId="17807" applyNumberFormat="1" applyFont="1"/>
    <xf numFmtId="0" fontId="11" fillId="0" borderId="0" xfId="0" applyNumberFormat="1" applyFont="1">
      <alignment vertical="center"/>
    </xf>
    <xf numFmtId="0" fontId="9" fillId="2" borderId="0" xfId="0" applyNumberFormat="1" applyFont="1" applyFill="1">
      <alignment vertical="center"/>
    </xf>
    <xf numFmtId="0" fontId="9" fillId="0" borderId="0" xfId="0" applyNumberFormat="1" applyFont="1">
      <alignment vertical="center"/>
    </xf>
    <xf numFmtId="0" fontId="9" fillId="0" borderId="0" xfId="0" applyNumberFormat="1" applyFont="1" applyBorder="1">
      <alignment vertical="center"/>
    </xf>
    <xf numFmtId="0" fontId="12" fillId="2" borderId="0" xfId="17807" applyNumberFormat="1" applyFont="1" applyFill="1" applyAlignment="1">
      <alignment vertical="center"/>
    </xf>
    <xf numFmtId="0" fontId="10" fillId="0" borderId="0" xfId="17807" applyNumberFormat="1" applyFont="1" applyAlignment="1">
      <alignment vertical="center"/>
    </xf>
    <xf numFmtId="0" fontId="3" fillId="2" borderId="0" xfId="0" applyNumberFormat="1" applyFont="1" applyFill="1">
      <alignment vertical="center"/>
    </xf>
    <xf numFmtId="0" fontId="12" fillId="2" borderId="0" xfId="0" applyNumberFormat="1" applyFont="1" applyFill="1">
      <alignment vertical="center"/>
    </xf>
    <xf numFmtId="0" fontId="4" fillId="2" borderId="0" xfId="0" applyNumberFormat="1" applyFont="1" applyFill="1">
      <alignment vertical="center"/>
    </xf>
    <xf numFmtId="0" fontId="13" fillId="2" borderId="4" xfId="10572" applyNumberFormat="1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Alignment="1">
      <alignment vertical="center"/>
    </xf>
    <xf numFmtId="0" fontId="6" fillId="2" borderId="0" xfId="0" applyNumberFormat="1" applyFont="1" applyFill="1">
      <alignment vertical="center"/>
    </xf>
    <xf numFmtId="0" fontId="13" fillId="4" borderId="1" xfId="10572" applyNumberFormat="1" applyFont="1" applyFill="1" applyBorder="1" applyAlignment="1">
      <alignment horizontal="center" vertical="center"/>
    </xf>
    <xf numFmtId="0" fontId="14" fillId="4" borderId="14" xfId="10572" applyNumberFormat="1" applyFont="1" applyFill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left" vertical="center" wrapText="1"/>
    </xf>
    <xf numFmtId="0" fontId="15" fillId="0" borderId="11" xfId="0" applyNumberFormat="1" applyFont="1" applyBorder="1" applyAlignment="1">
      <alignment horizontal="left" vertical="center" wrapText="1"/>
    </xf>
    <xf numFmtId="0" fontId="13" fillId="2" borderId="0" xfId="10572" applyNumberFormat="1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left" vertical="center" wrapText="1"/>
    </xf>
    <xf numFmtId="0" fontId="16" fillId="5" borderId="9" xfId="10572" applyNumberFormat="1" applyFont="1" applyFill="1" applyBorder="1" applyAlignment="1">
      <alignment horizontal="center" vertical="center"/>
    </xf>
    <xf numFmtId="0" fontId="16" fillId="5" borderId="9" xfId="0" applyNumberFormat="1" applyFont="1" applyFill="1" applyBorder="1" applyAlignment="1">
      <alignment horizontal="center" vertical="center"/>
    </xf>
    <xf numFmtId="0" fontId="9" fillId="0" borderId="9" xfId="10572" applyNumberFormat="1" applyFont="1" applyFill="1" applyBorder="1" applyAlignment="1">
      <alignment horizontal="center" vertical="center"/>
    </xf>
    <xf numFmtId="0" fontId="9" fillId="6" borderId="9" xfId="10572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13" fillId="2" borderId="11" xfId="10572" applyNumberFormat="1" applyFont="1" applyFill="1" applyBorder="1" applyAlignment="1">
      <alignment vertical="center"/>
    </xf>
    <xf numFmtId="9" fontId="9" fillId="0" borderId="11" xfId="0" applyNumberFormat="1" applyFont="1" applyFill="1" applyBorder="1" applyAlignment="1">
      <alignment horizontal="center" vertical="center"/>
    </xf>
    <xf numFmtId="0" fontId="6" fillId="2" borderId="0" xfId="78" applyNumberFormat="1" applyFont="1" applyFill="1" applyAlignment="1">
      <alignment vertical="center"/>
    </xf>
    <xf numFmtId="0" fontId="14" fillId="4" borderId="14" xfId="10572" applyNumberFormat="1" applyFont="1" applyFill="1" applyBorder="1" applyAlignment="1">
      <alignment horizontal="center" vertical="center"/>
    </xf>
    <xf numFmtId="0" fontId="15" fillId="2" borderId="9" xfId="10572" applyNumberFormat="1" applyFont="1" applyFill="1" applyBorder="1" applyAlignment="1">
      <alignment horizontal="center" vertical="center"/>
    </xf>
    <xf numFmtId="0" fontId="17" fillId="2" borderId="9" xfId="10572" applyNumberFormat="1" applyFont="1" applyFill="1" applyBorder="1" applyAlignment="1">
      <alignment horizontal="center" vertical="center"/>
    </xf>
    <xf numFmtId="0" fontId="15" fillId="2" borderId="9" xfId="10572" applyNumberFormat="1" applyFont="1" applyFill="1" applyBorder="1" applyAlignment="1">
      <alignment horizontal="center" vertical="center" wrapText="1"/>
    </xf>
    <xf numFmtId="0" fontId="17" fillId="2" borderId="9" xfId="10572" applyNumberFormat="1" applyFont="1" applyFill="1" applyBorder="1" applyAlignment="1">
      <alignment horizontal="center" vertical="center" wrapText="1"/>
    </xf>
    <xf numFmtId="0" fontId="16" fillId="2" borderId="9" xfId="10572" applyNumberFormat="1" applyFont="1" applyFill="1" applyBorder="1" applyAlignment="1">
      <alignment horizontal="center" vertical="center" wrapText="1"/>
    </xf>
    <xf numFmtId="0" fontId="18" fillId="2" borderId="9" xfId="10572" applyNumberFormat="1" applyFont="1" applyFill="1" applyBorder="1" applyAlignment="1">
      <alignment horizontal="center" vertical="center" wrapText="1"/>
    </xf>
    <xf numFmtId="0" fontId="16" fillId="2" borderId="9" xfId="10572" applyNumberFormat="1" applyFont="1" applyFill="1" applyBorder="1" applyAlignment="1">
      <alignment horizontal="center" vertical="center"/>
    </xf>
    <xf numFmtId="0" fontId="18" fillId="2" borderId="9" xfId="10572" applyNumberFormat="1" applyFont="1" applyFill="1" applyBorder="1" applyAlignment="1">
      <alignment horizontal="center" vertical="center"/>
    </xf>
    <xf numFmtId="0" fontId="15" fillId="2" borderId="11" xfId="10572" applyNumberFormat="1" applyFont="1" applyFill="1" applyBorder="1" applyAlignment="1">
      <alignment horizontal="center" vertical="center"/>
    </xf>
    <xf numFmtId="0" fontId="17" fillId="2" borderId="11" xfId="10572" applyNumberFormat="1" applyFont="1" applyFill="1" applyBorder="1" applyAlignment="1">
      <alignment horizontal="center" vertical="center"/>
    </xf>
    <xf numFmtId="0" fontId="15" fillId="2" borderId="0" xfId="10572" applyNumberFormat="1" applyFont="1" applyFill="1" applyBorder="1" applyAlignment="1">
      <alignment horizontal="center" vertical="center"/>
    </xf>
    <xf numFmtId="0" fontId="17" fillId="2" borderId="0" xfId="10572" applyNumberFormat="1" applyFont="1" applyFill="1" applyBorder="1" applyAlignment="1">
      <alignment horizontal="center" vertical="center"/>
    </xf>
    <xf numFmtId="0" fontId="15" fillId="4" borderId="0" xfId="10572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4" fillId="4" borderId="20" xfId="10572" applyNumberFormat="1" applyFont="1" applyFill="1" applyBorder="1" applyAlignment="1">
      <alignment horizontal="center" vertical="center" wrapText="1"/>
    </xf>
    <xf numFmtId="0" fontId="18" fillId="0" borderId="0" xfId="10572" applyNumberFormat="1" applyFont="1" applyFill="1" applyBorder="1" applyAlignment="1">
      <alignment horizontal="center" vertical="center"/>
    </xf>
    <xf numFmtId="0" fontId="18" fillId="2" borderId="0" xfId="10572" applyNumberFormat="1" applyFont="1" applyFill="1" applyBorder="1" applyAlignment="1">
      <alignment horizontal="center" vertical="center"/>
    </xf>
    <xf numFmtId="2" fontId="5" fillId="2" borderId="0" xfId="10572" applyNumberFormat="1" applyFont="1" applyFill="1"/>
    <xf numFmtId="176" fontId="5" fillId="2" borderId="0" xfId="10572" applyNumberFormat="1" applyFont="1" applyFill="1"/>
    <xf numFmtId="0" fontId="2" fillId="0" borderId="0" xfId="17807" applyNumberFormat="1" applyFont="1" applyBorder="1"/>
    <xf numFmtId="0" fontId="3" fillId="0" borderId="0" xfId="0" applyNumberFormat="1" applyFont="1" applyBorder="1">
      <alignment vertical="center"/>
    </xf>
    <xf numFmtId="0" fontId="4" fillId="0" borderId="0" xfId="0" applyNumberFormat="1" applyFont="1" applyBorder="1">
      <alignment vertical="center"/>
    </xf>
    <xf numFmtId="0" fontId="6" fillId="0" borderId="0" xfId="0" applyNumberFormat="1" applyFont="1" applyBorder="1">
      <alignment vertical="center"/>
    </xf>
    <xf numFmtId="0" fontId="7" fillId="2" borderId="0" xfId="0" applyNumberFormat="1" applyFont="1" applyFill="1">
      <alignment vertical="center"/>
    </xf>
    <xf numFmtId="0" fontId="8" fillId="2" borderId="0" xfId="0" applyNumberFormat="1" applyFont="1" applyFill="1">
      <alignment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vertical="center"/>
    </xf>
    <xf numFmtId="0" fontId="16" fillId="2" borderId="0" xfId="10572" applyNumberFormat="1" applyFont="1" applyFill="1" applyBorder="1" applyAlignment="1">
      <alignment horizontal="center" vertical="center"/>
    </xf>
    <xf numFmtId="0" fontId="18" fillId="2" borderId="0" xfId="10572" applyNumberFormat="1" applyFont="1" applyFill="1" applyBorder="1" applyAlignment="1">
      <alignment horizontal="left" vertical="center"/>
    </xf>
    <xf numFmtId="0" fontId="16" fillId="2" borderId="0" xfId="10572" applyNumberFormat="1" applyFont="1" applyFill="1" applyBorder="1" applyAlignment="1">
      <alignment horizontal="left"/>
    </xf>
    <xf numFmtId="0" fontId="6" fillId="8" borderId="9" xfId="0" applyNumberFormat="1" applyFont="1" applyFill="1" applyBorder="1" applyAlignment="1">
      <alignment vertical="center"/>
    </xf>
    <xf numFmtId="0" fontId="6" fillId="2" borderId="9" xfId="0" applyNumberFormat="1" applyFont="1" applyFill="1" applyBorder="1" applyAlignment="1">
      <alignment vertical="center"/>
    </xf>
    <xf numFmtId="0" fontId="19" fillId="2" borderId="9" xfId="0" applyNumberFormat="1" applyFont="1" applyFill="1" applyBorder="1" applyAlignment="1">
      <alignment vertical="center"/>
    </xf>
    <xf numFmtId="0" fontId="23" fillId="2" borderId="9" xfId="0" applyNumberFormat="1" applyFont="1" applyFill="1" applyBorder="1" applyAlignment="1">
      <alignment vertical="center"/>
    </xf>
    <xf numFmtId="0" fontId="25" fillId="2" borderId="9" xfId="0" applyNumberFormat="1" applyFont="1" applyFill="1" applyBorder="1" applyAlignment="1">
      <alignment vertical="center"/>
    </xf>
    <xf numFmtId="0" fontId="19" fillId="2" borderId="29" xfId="0" applyNumberFormat="1" applyFont="1" applyFill="1" applyBorder="1" applyAlignment="1">
      <alignment vertical="center"/>
    </xf>
    <xf numFmtId="0" fontId="9" fillId="2" borderId="0" xfId="0" applyNumberFormat="1" applyFont="1" applyFill="1" applyBorder="1" applyAlignment="1">
      <alignment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16" fillId="2" borderId="11" xfId="10572" applyNumberFormat="1" applyFont="1" applyFill="1" applyBorder="1" applyAlignment="1">
      <alignment horizontal="center" vertical="center"/>
    </xf>
    <xf numFmtId="0" fontId="18" fillId="2" borderId="11" xfId="10572" applyNumberFormat="1" applyFont="1" applyFill="1" applyBorder="1" applyAlignment="1">
      <alignment horizontal="center" vertical="center"/>
    </xf>
    <xf numFmtId="0" fontId="24" fillId="7" borderId="9" xfId="0" applyNumberFormat="1" applyFont="1" applyFill="1" applyBorder="1" applyAlignment="1">
      <alignment horizontal="center" vertical="center"/>
    </xf>
    <xf numFmtId="0" fontId="16" fillId="4" borderId="14" xfId="10572" applyNumberFormat="1" applyFont="1" applyFill="1" applyBorder="1" applyAlignment="1">
      <alignment horizontal="center" vertical="center" wrapText="1"/>
    </xf>
    <xf numFmtId="0" fontId="16" fillId="4" borderId="20" xfId="10572" applyNumberFormat="1" applyFont="1" applyFill="1" applyBorder="1" applyAlignment="1">
      <alignment horizontal="center" vertical="center" wrapText="1"/>
    </xf>
    <xf numFmtId="181" fontId="29" fillId="0" borderId="0" xfId="0" applyNumberFormat="1" applyFont="1" applyFill="1">
      <alignment vertical="center"/>
    </xf>
    <xf numFmtId="0" fontId="29" fillId="0" borderId="0" xfId="0" applyNumberFormat="1" applyFont="1" applyFill="1">
      <alignment vertical="center"/>
    </xf>
    <xf numFmtId="43" fontId="29" fillId="0" borderId="0" xfId="0" applyNumberFormat="1" applyFont="1" applyFill="1">
      <alignment vertical="center"/>
    </xf>
    <xf numFmtId="0" fontId="29" fillId="0" borderId="0" xfId="0" applyNumberFormat="1" applyFont="1" applyFill="1" applyBorder="1">
      <alignment vertical="center"/>
    </xf>
    <xf numFmtId="2" fontId="29" fillId="0" borderId="0" xfId="0" applyNumberFormat="1" applyFont="1" applyFill="1" applyBorder="1">
      <alignment vertical="center"/>
    </xf>
    <xf numFmtId="185" fontId="29" fillId="0" borderId="0" xfId="0" applyNumberFormat="1" applyFont="1" applyFill="1" applyBorder="1">
      <alignment vertical="center"/>
    </xf>
    <xf numFmtId="0" fontId="31" fillId="0" borderId="0" xfId="17807" applyNumberFormat="1" applyFont="1" applyFill="1"/>
    <xf numFmtId="0" fontId="9" fillId="0" borderId="0" xfId="17944" applyNumberFormat="1" applyFont="1">
      <alignment vertical="center"/>
    </xf>
    <xf numFmtId="0" fontId="2" fillId="0" borderId="0" xfId="4315" applyNumberFormat="1" applyFont="1"/>
    <xf numFmtId="0" fontId="2" fillId="0" borderId="0" xfId="17807" applyNumberFormat="1" applyFont="1" applyAlignment="1">
      <alignment wrapText="1"/>
    </xf>
    <xf numFmtId="0" fontId="9" fillId="0" borderId="35" xfId="17944" applyNumberFormat="1" applyFont="1" applyBorder="1">
      <alignment vertical="center"/>
    </xf>
    <xf numFmtId="0" fontId="9" fillId="0" borderId="0" xfId="17944" applyNumberFormat="1" applyFont="1" applyBorder="1">
      <alignment vertical="center"/>
    </xf>
    <xf numFmtId="0" fontId="9" fillId="2" borderId="0" xfId="0" applyNumberFormat="1" applyFont="1" applyFill="1" applyBorder="1">
      <alignment vertical="center"/>
    </xf>
    <xf numFmtId="0" fontId="2" fillId="0" borderId="0" xfId="4315" applyNumberFormat="1" applyFont="1" applyBorder="1"/>
    <xf numFmtId="0" fontId="7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36" xfId="17944" applyNumberFormat="1" applyFont="1" applyBorder="1" applyAlignment="1">
      <alignment horizontal="center" vertical="center"/>
    </xf>
    <xf numFmtId="0" fontId="9" fillId="0" borderId="38" xfId="17944" applyNumberFormat="1" applyFont="1" applyBorder="1" applyAlignment="1">
      <alignment horizontal="center" vertical="center"/>
    </xf>
    <xf numFmtId="0" fontId="9" fillId="0" borderId="35" xfId="17944" applyNumberFormat="1" applyFont="1" applyBorder="1" applyAlignment="1">
      <alignment horizontal="center" vertical="center"/>
    </xf>
    <xf numFmtId="0" fontId="9" fillId="3" borderId="35" xfId="17944" applyNumberFormat="1" applyFont="1" applyFill="1" applyBorder="1" applyAlignment="1">
      <alignment horizontal="center" vertical="center" wrapText="1"/>
    </xf>
    <xf numFmtId="0" fontId="9" fillId="0" borderId="35" xfId="17944" applyNumberFormat="1" applyFont="1" applyBorder="1" applyAlignment="1">
      <alignment horizontal="center" vertical="center" wrapText="1"/>
    </xf>
    <xf numFmtId="0" fontId="9" fillId="3" borderId="35" xfId="17944" applyNumberFormat="1" applyFont="1" applyFill="1" applyBorder="1" applyAlignment="1">
      <alignment horizontal="center" vertical="center"/>
    </xf>
    <xf numFmtId="0" fontId="32" fillId="0" borderId="39" xfId="17944" applyNumberFormat="1" applyFont="1" applyBorder="1" applyAlignment="1">
      <alignment horizontal="center" vertical="center" wrapText="1" readingOrder="1"/>
    </xf>
    <xf numFmtId="0" fontId="9" fillId="0" borderId="35" xfId="0" applyNumberFormat="1" applyFont="1" applyBorder="1" applyAlignment="1">
      <alignment horizontal="center" vertical="center"/>
    </xf>
    <xf numFmtId="1" fontId="9" fillId="0" borderId="35" xfId="17944" applyNumberFormat="1" applyFont="1" applyBorder="1" applyAlignment="1">
      <alignment horizontal="center" vertical="center"/>
    </xf>
    <xf numFmtId="0" fontId="32" fillId="0" borderId="40" xfId="17944" applyNumberFormat="1" applyFont="1" applyBorder="1" applyAlignment="1">
      <alignment horizontal="center" vertical="center" wrapText="1" readingOrder="1"/>
    </xf>
    <xf numFmtId="0" fontId="33" fillId="0" borderId="40" xfId="17944" applyNumberFormat="1" applyFont="1" applyBorder="1" applyAlignment="1">
      <alignment horizontal="center" vertical="center" wrapText="1" readingOrder="1"/>
    </xf>
    <xf numFmtId="0" fontId="34" fillId="0" borderId="39" xfId="17944" applyNumberFormat="1" applyFont="1" applyBorder="1" applyAlignment="1">
      <alignment horizontal="center" vertical="center" wrapText="1"/>
    </xf>
    <xf numFmtId="0" fontId="34" fillId="0" borderId="40" xfId="17944" applyNumberFormat="1" applyFont="1" applyBorder="1" applyAlignment="1">
      <alignment horizontal="center" vertical="center" wrapText="1"/>
    </xf>
    <xf numFmtId="0" fontId="9" fillId="0" borderId="35" xfId="59" applyNumberFormat="1" applyFont="1" applyBorder="1">
      <alignment vertical="center"/>
    </xf>
    <xf numFmtId="1" fontId="9" fillId="0" borderId="35" xfId="59" applyNumberFormat="1" applyFont="1" applyBorder="1">
      <alignment vertical="center"/>
    </xf>
    <xf numFmtId="0" fontId="9" fillId="0" borderId="41" xfId="17944" applyNumberFormat="1" applyFont="1" applyBorder="1" applyAlignment="1">
      <alignment horizontal="center" vertical="center"/>
    </xf>
    <xf numFmtId="184" fontId="9" fillId="0" borderId="35" xfId="17944" applyNumberFormat="1" applyFont="1" applyBorder="1" applyAlignment="1">
      <alignment horizontal="center" vertical="center"/>
    </xf>
    <xf numFmtId="0" fontId="32" fillId="0" borderId="43" xfId="17944" applyNumberFormat="1" applyFont="1" applyBorder="1" applyAlignment="1">
      <alignment horizontal="center" vertical="center" wrapText="1" readingOrder="1"/>
    </xf>
    <xf numFmtId="0" fontId="33" fillId="0" borderId="44" xfId="17944" applyNumberFormat="1" applyFont="1" applyBorder="1" applyAlignment="1">
      <alignment horizontal="center" vertical="center" wrapText="1" readingOrder="1"/>
    </xf>
    <xf numFmtId="0" fontId="9" fillId="0" borderId="0" xfId="17944" applyNumberFormat="1" applyFont="1" applyBorder="1" applyAlignment="1">
      <alignment horizontal="center" vertical="center"/>
    </xf>
    <xf numFmtId="180" fontId="9" fillId="0" borderId="0" xfId="17944" applyNumberFormat="1" applyFont="1" applyBorder="1" applyAlignment="1">
      <alignment horizontal="center" vertical="center"/>
    </xf>
    <xf numFmtId="183" fontId="9" fillId="0" borderId="35" xfId="17944" applyNumberFormat="1" applyFont="1" applyBorder="1" applyAlignment="1">
      <alignment horizontal="center" vertical="center"/>
    </xf>
    <xf numFmtId="0" fontId="32" fillId="0" borderId="0" xfId="17944" applyNumberFormat="1" applyFont="1" applyBorder="1" applyAlignment="1">
      <alignment horizontal="center" vertical="center" wrapText="1" readingOrder="1"/>
    </xf>
    <xf numFmtId="1" fontId="9" fillId="0" borderId="41" xfId="17944" applyNumberFormat="1" applyFont="1" applyBorder="1" applyAlignment="1">
      <alignment horizontal="center" vertical="center"/>
    </xf>
    <xf numFmtId="0" fontId="33" fillId="0" borderId="0" xfId="17944" applyNumberFormat="1" applyFont="1" applyBorder="1" applyAlignment="1">
      <alignment horizontal="center" vertical="center" wrapText="1" readingOrder="1"/>
    </xf>
    <xf numFmtId="183" fontId="9" fillId="0" borderId="41" xfId="17944" applyNumberFormat="1" applyFont="1" applyBorder="1" applyAlignment="1">
      <alignment horizontal="center" vertical="center"/>
    </xf>
    <xf numFmtId="184" fontId="9" fillId="0" borderId="41" xfId="17944" applyNumberFormat="1" applyFont="1" applyBorder="1" applyAlignment="1">
      <alignment horizontal="center" vertical="center"/>
    </xf>
    <xf numFmtId="0" fontId="9" fillId="0" borderId="41" xfId="17944" applyNumberFormat="1" applyFont="1" applyBorder="1">
      <alignment vertical="center"/>
    </xf>
    <xf numFmtId="0" fontId="32" fillId="0" borderId="35" xfId="17944" applyNumberFormat="1" applyFont="1" applyBorder="1" applyAlignment="1">
      <alignment horizontal="center" vertical="center" wrapText="1" readingOrder="1"/>
    </xf>
    <xf numFmtId="0" fontId="33" fillId="0" borderId="35" xfId="17944" applyNumberFormat="1" applyFont="1" applyBorder="1" applyAlignment="1">
      <alignment horizontal="center" vertical="center" wrapText="1" readingOrder="1"/>
    </xf>
    <xf numFmtId="0" fontId="33" fillId="0" borderId="40" xfId="17944" applyNumberFormat="1" applyFont="1" applyBorder="1" applyAlignment="1">
      <alignment horizontal="center" vertical="center" wrapText="1"/>
    </xf>
    <xf numFmtId="0" fontId="33" fillId="0" borderId="39" xfId="17944" applyNumberFormat="1" applyFont="1" applyBorder="1" applyAlignment="1">
      <alignment horizontal="center" vertical="center" wrapText="1"/>
    </xf>
    <xf numFmtId="0" fontId="1" fillId="0" borderId="35" xfId="17944" applyNumberFormat="1" applyBorder="1">
      <alignment vertical="center"/>
    </xf>
    <xf numFmtId="0" fontId="1" fillId="0" borderId="0" xfId="17944" applyNumberFormat="1" applyBorder="1">
      <alignment vertical="center"/>
    </xf>
    <xf numFmtId="0" fontId="10" fillId="2" borderId="0" xfId="17807" applyNumberFormat="1" applyFont="1" applyFill="1" applyAlignment="1">
      <alignment vertical="center"/>
    </xf>
    <xf numFmtId="0" fontId="12" fillId="0" borderId="0" xfId="17807" applyNumberFormat="1" applyFont="1"/>
    <xf numFmtId="0" fontId="33" fillId="0" borderId="0" xfId="0" applyNumberFormat="1" applyFont="1" applyBorder="1" applyAlignment="1">
      <alignment horizontal="center" vertical="center" wrapText="1" readingOrder="1"/>
    </xf>
    <xf numFmtId="0" fontId="10" fillId="0" borderId="0" xfId="17807" applyNumberFormat="1" applyFont="1" applyBorder="1"/>
    <xf numFmtId="0" fontId="9" fillId="0" borderId="0" xfId="0" applyNumberFormat="1" applyFont="1" applyBorder="1" applyAlignment="1">
      <alignment horizontal="center" vertical="center"/>
    </xf>
    <xf numFmtId="0" fontId="6" fillId="0" borderId="35" xfId="17807" applyNumberFormat="1" applyFont="1" applyBorder="1" applyAlignment="1">
      <alignment horizontal="center"/>
    </xf>
    <xf numFmtId="0" fontId="32" fillId="0" borderId="39" xfId="0" applyNumberFormat="1" applyFont="1" applyBorder="1" applyAlignment="1">
      <alignment horizontal="center" vertical="center" wrapText="1" readingOrder="1"/>
    </xf>
    <xf numFmtId="0" fontId="10" fillId="0" borderId="35" xfId="17807" applyNumberFormat="1" applyFont="1" applyBorder="1" applyAlignment="1">
      <alignment horizontal="center"/>
    </xf>
    <xf numFmtId="0" fontId="32" fillId="0" borderId="40" xfId="0" applyNumberFormat="1" applyFont="1" applyBorder="1" applyAlignment="1">
      <alignment horizontal="center" vertical="center" wrapText="1" readingOrder="1"/>
    </xf>
    <xf numFmtId="0" fontId="33" fillId="0" borderId="40" xfId="0" applyNumberFormat="1" applyFont="1" applyBorder="1" applyAlignment="1">
      <alignment horizontal="center" vertical="center" wrapText="1" readingOrder="1"/>
    </xf>
    <xf numFmtId="183" fontId="6" fillId="0" borderId="35" xfId="17807" applyNumberFormat="1" applyFont="1" applyBorder="1" applyAlignment="1">
      <alignment horizontal="center"/>
    </xf>
    <xf numFmtId="1" fontId="6" fillId="0" borderId="35" xfId="17807" applyNumberFormat="1" applyFont="1" applyBorder="1" applyAlignment="1">
      <alignment horizontal="center"/>
    </xf>
    <xf numFmtId="184" fontId="6" fillId="0" borderId="35" xfId="17807" applyNumberFormat="1" applyFont="1" applyBorder="1" applyAlignment="1">
      <alignment horizontal="center"/>
    </xf>
    <xf numFmtId="0" fontId="10" fillId="0" borderId="0" xfId="4315" applyNumberFormat="1" applyFont="1" applyBorder="1"/>
    <xf numFmtId="0" fontId="10" fillId="0" borderId="0" xfId="4315" applyNumberFormat="1" applyFont="1"/>
    <xf numFmtId="0" fontId="6" fillId="0" borderId="35" xfId="4315" applyNumberFormat="1" applyFont="1" applyBorder="1" applyAlignment="1">
      <alignment horizontal="center"/>
    </xf>
    <xf numFmtId="183" fontId="10" fillId="0" borderId="35" xfId="17807" applyNumberFormat="1" applyFont="1" applyBorder="1" applyAlignment="1">
      <alignment horizontal="center"/>
    </xf>
    <xf numFmtId="1" fontId="10" fillId="0" borderId="35" xfId="17807" applyNumberFormat="1" applyFont="1" applyBorder="1" applyAlignment="1">
      <alignment horizontal="center"/>
    </xf>
    <xf numFmtId="1" fontId="10" fillId="0" borderId="0" xfId="4315" applyNumberFormat="1" applyFont="1" applyBorder="1"/>
    <xf numFmtId="180" fontId="6" fillId="0" borderId="35" xfId="4315" applyNumberFormat="1" applyFont="1" applyBorder="1" applyAlignment="1">
      <alignment horizontal="center"/>
    </xf>
    <xf numFmtId="184" fontId="6" fillId="0" borderId="35" xfId="4315" applyNumberFormat="1" applyFont="1" applyBorder="1" applyAlignment="1">
      <alignment horizontal="center"/>
    </xf>
    <xf numFmtId="1" fontId="6" fillId="0" borderId="35" xfId="4315" applyNumberFormat="1" applyFont="1" applyBorder="1" applyAlignment="1">
      <alignment horizontal="center"/>
    </xf>
    <xf numFmtId="0" fontId="11" fillId="2" borderId="0" xfId="0" applyNumberFormat="1" applyFont="1" applyFill="1">
      <alignment vertical="center"/>
    </xf>
    <xf numFmtId="0" fontId="32" fillId="0" borderId="0" xfId="0" applyNumberFormat="1" applyFont="1" applyBorder="1" applyAlignment="1">
      <alignment horizontal="center" vertical="center" wrapText="1" readingOrder="1"/>
    </xf>
    <xf numFmtId="0" fontId="9" fillId="0" borderId="35" xfId="0" applyNumberFormat="1" applyFont="1" applyBorder="1">
      <alignment vertical="center"/>
    </xf>
    <xf numFmtId="180" fontId="10" fillId="0" borderId="35" xfId="17807" applyNumberFormat="1" applyFont="1" applyBorder="1" applyAlignment="1">
      <alignment horizontal="center"/>
    </xf>
    <xf numFmtId="0" fontId="33" fillId="0" borderId="44" xfId="0" applyNumberFormat="1" applyFont="1" applyBorder="1" applyAlignment="1">
      <alignment horizontal="center" vertical="center" wrapText="1" readingOrder="1"/>
    </xf>
    <xf numFmtId="0" fontId="33" fillId="0" borderId="35" xfId="0" applyNumberFormat="1" applyFont="1" applyBorder="1" applyAlignment="1">
      <alignment horizontal="center" vertical="center" wrapText="1" readingOrder="1"/>
    </xf>
    <xf numFmtId="0" fontId="11" fillId="0" borderId="35" xfId="0" applyNumberFormat="1" applyFont="1" applyBorder="1">
      <alignment vertical="center"/>
    </xf>
    <xf numFmtId="0" fontId="9" fillId="0" borderId="35" xfId="0" applyNumberFormat="1" applyFont="1" applyBorder="1" applyAlignment="1">
      <alignment horizontal="center" vertical="center" wrapText="1"/>
    </xf>
    <xf numFmtId="0" fontId="11" fillId="0" borderId="41" xfId="0" applyNumberFormat="1" applyFont="1" applyBorder="1" applyAlignment="1">
      <alignment horizontal="left" vertical="center"/>
    </xf>
    <xf numFmtId="0" fontId="32" fillId="0" borderId="43" xfId="0" applyNumberFormat="1" applyFont="1" applyBorder="1" applyAlignment="1">
      <alignment horizontal="center" vertical="center" wrapText="1" readingOrder="1"/>
    </xf>
    <xf numFmtId="0" fontId="32" fillId="0" borderId="47" xfId="0" applyNumberFormat="1" applyFont="1" applyBorder="1" applyAlignment="1">
      <alignment horizontal="center" vertical="center" wrapText="1" readingOrder="1"/>
    </xf>
    <xf numFmtId="0" fontId="33" fillId="0" borderId="47" xfId="0" applyNumberFormat="1" applyFont="1" applyBorder="1" applyAlignment="1">
      <alignment horizontal="center" vertical="center" wrapText="1" readingOrder="1"/>
    </xf>
    <xf numFmtId="0" fontId="9" fillId="0" borderId="36" xfId="0" applyNumberFormat="1" applyFont="1" applyBorder="1" applyAlignment="1">
      <alignment horizontal="center" vertical="center"/>
    </xf>
    <xf numFmtId="0" fontId="33" fillId="0" borderId="48" xfId="0" applyNumberFormat="1" applyFont="1" applyBorder="1" applyAlignment="1">
      <alignment horizontal="center" vertical="center" wrapText="1" readingOrder="1"/>
    </xf>
    <xf numFmtId="0" fontId="9" fillId="0" borderId="41" xfId="0" applyNumberFormat="1" applyFont="1" applyBorder="1" applyAlignment="1">
      <alignment horizontal="left" vertical="center"/>
    </xf>
    <xf numFmtId="184" fontId="10" fillId="0" borderId="35" xfId="17807" applyNumberFormat="1" applyFont="1" applyBorder="1" applyAlignment="1">
      <alignment horizontal="center" vertical="center"/>
    </xf>
    <xf numFmtId="0" fontId="11" fillId="0" borderId="0" xfId="17944" applyNumberFormat="1" applyFont="1">
      <alignment vertical="center"/>
    </xf>
    <xf numFmtId="0" fontId="11" fillId="0" borderId="0" xfId="0" applyNumberFormat="1" applyFont="1" applyBorder="1">
      <alignment vertical="center"/>
    </xf>
    <xf numFmtId="0" fontId="9" fillId="0" borderId="0" xfId="0" applyNumberFormat="1" applyFont="1" applyBorder="1" applyAlignment="1">
      <alignment horizontal="center" vertical="center" wrapText="1"/>
    </xf>
    <xf numFmtId="0" fontId="10" fillId="0" borderId="35" xfId="4315" applyNumberFormat="1" applyFont="1" applyBorder="1"/>
    <xf numFmtId="0" fontId="32" fillId="0" borderId="47" xfId="17944" applyNumberFormat="1" applyFont="1" applyBorder="1" applyAlignment="1">
      <alignment horizontal="center" vertical="center" wrapText="1" readingOrder="1"/>
    </xf>
    <xf numFmtId="0" fontId="33" fillId="0" borderId="47" xfId="17944" applyNumberFormat="1" applyFont="1" applyBorder="1" applyAlignment="1">
      <alignment horizontal="center" vertical="center" wrapText="1" readingOrder="1"/>
    </xf>
    <xf numFmtId="184" fontId="10" fillId="0" borderId="35" xfId="4315" applyNumberFormat="1" applyFont="1" applyBorder="1"/>
    <xf numFmtId="0" fontId="33" fillId="0" borderId="48" xfId="17944" applyNumberFormat="1" applyFont="1" applyBorder="1" applyAlignment="1">
      <alignment horizontal="center" vertical="center" wrapText="1" readingOrder="1"/>
    </xf>
    <xf numFmtId="0" fontId="33" fillId="0" borderId="36" xfId="17944" applyNumberFormat="1" applyFont="1" applyBorder="1" applyAlignment="1">
      <alignment horizontal="center" vertical="center" wrapText="1" readingOrder="1"/>
    </xf>
    <xf numFmtId="0" fontId="9" fillId="0" borderId="35" xfId="0" applyNumberFormat="1" applyFont="1" applyBorder="1" applyAlignment="1">
      <alignment horizontal="left" vertical="center"/>
    </xf>
    <xf numFmtId="0" fontId="35" fillId="0" borderId="0" xfId="0" applyNumberFormat="1" applyFont="1">
      <alignment vertical="center"/>
    </xf>
    <xf numFmtId="0" fontId="11" fillId="0" borderId="64" xfId="0" applyNumberFormat="1" applyFont="1" applyBorder="1">
      <alignment vertical="center"/>
    </xf>
    <xf numFmtId="0" fontId="11" fillId="0" borderId="65" xfId="0" applyNumberFormat="1" applyFont="1" applyBorder="1">
      <alignment vertical="center"/>
    </xf>
    <xf numFmtId="0" fontId="11" fillId="0" borderId="66" xfId="0" applyNumberFormat="1" applyFont="1" applyBorder="1">
      <alignment vertical="center"/>
    </xf>
    <xf numFmtId="0" fontId="36" fillId="0" borderId="56" xfId="0" applyNumberFormat="1" applyFont="1" applyBorder="1">
      <alignment vertical="center"/>
    </xf>
    <xf numFmtId="0" fontId="36" fillId="0" borderId="57" xfId="0" applyNumberFormat="1" applyFont="1" applyBorder="1">
      <alignment vertical="center"/>
    </xf>
    <xf numFmtId="0" fontId="36" fillId="0" borderId="58" xfId="0" applyNumberFormat="1" applyFont="1" applyBorder="1">
      <alignment vertical="center"/>
    </xf>
    <xf numFmtId="0" fontId="36" fillId="0" borderId="55" xfId="0" applyNumberFormat="1" applyFont="1" applyBorder="1">
      <alignment vertical="center"/>
    </xf>
    <xf numFmtId="0" fontId="36" fillId="0" borderId="69" xfId="0" applyNumberFormat="1" applyFont="1" applyBorder="1">
      <alignment vertical="center"/>
    </xf>
    <xf numFmtId="0" fontId="36" fillId="0" borderId="70" xfId="0" applyNumberFormat="1" applyFont="1" applyBorder="1">
      <alignment vertical="center"/>
    </xf>
    <xf numFmtId="0" fontId="36" fillId="0" borderId="71" xfId="0" applyNumberFormat="1" applyFont="1" applyBorder="1">
      <alignment vertical="center"/>
    </xf>
    <xf numFmtId="0" fontId="36" fillId="0" borderId="73" xfId="0" applyNumberFormat="1" applyFont="1" applyBorder="1">
      <alignment vertical="center"/>
    </xf>
    <xf numFmtId="0" fontId="36" fillId="0" borderId="59" xfId="0" applyNumberFormat="1" applyFont="1" applyBorder="1">
      <alignment vertical="center"/>
    </xf>
    <xf numFmtId="0" fontId="36" fillId="0" borderId="60" xfId="0" applyNumberFormat="1" applyFont="1" applyBorder="1">
      <alignment vertical="center"/>
    </xf>
    <xf numFmtId="0" fontId="36" fillId="0" borderId="61" xfId="0" applyNumberFormat="1" applyFont="1" applyBorder="1">
      <alignment vertical="center"/>
    </xf>
    <xf numFmtId="0" fontId="36" fillId="0" borderId="76" xfId="0" applyNumberFormat="1" applyFont="1" applyBorder="1" applyAlignment="1">
      <alignment horizontal="center" vertical="center"/>
    </xf>
    <xf numFmtId="0" fontId="11" fillId="0" borderId="78" xfId="0" applyNumberFormat="1" applyFont="1" applyBorder="1">
      <alignment vertical="center"/>
    </xf>
    <xf numFmtId="0" fontId="11" fillId="0" borderId="79" xfId="0" applyNumberFormat="1" applyFont="1" applyBorder="1">
      <alignment vertical="center"/>
    </xf>
    <xf numFmtId="0" fontId="11" fillId="0" borderId="80" xfId="0" applyNumberFormat="1" applyFont="1" applyBorder="1">
      <alignment vertical="center"/>
    </xf>
    <xf numFmtId="0" fontId="35" fillId="2" borderId="0" xfId="0" applyNumberFormat="1" applyFont="1" applyFill="1">
      <alignment vertical="center"/>
    </xf>
    <xf numFmtId="0" fontId="11" fillId="7" borderId="64" xfId="0" applyNumberFormat="1" applyFont="1" applyFill="1" applyBorder="1">
      <alignment vertical="center"/>
    </xf>
    <xf numFmtId="0" fontId="11" fillId="7" borderId="65" xfId="0" applyNumberFormat="1" applyFont="1" applyFill="1" applyBorder="1">
      <alignment vertical="center"/>
    </xf>
    <xf numFmtId="0" fontId="11" fillId="7" borderId="66" xfId="0" applyNumberFormat="1" applyFont="1" applyFill="1" applyBorder="1">
      <alignment vertical="center"/>
    </xf>
    <xf numFmtId="0" fontId="36" fillId="7" borderId="56" xfId="0" applyNumberFormat="1" applyFont="1" applyFill="1" applyBorder="1">
      <alignment vertical="center"/>
    </xf>
    <xf numFmtId="0" fontId="36" fillId="7" borderId="57" xfId="0" applyNumberFormat="1" applyFont="1" applyFill="1" applyBorder="1">
      <alignment vertical="center"/>
    </xf>
    <xf numFmtId="0" fontId="36" fillId="7" borderId="58" xfId="0" applyNumberFormat="1" applyFont="1" applyFill="1" applyBorder="1">
      <alignment vertical="center"/>
    </xf>
    <xf numFmtId="0" fontId="36" fillId="7" borderId="55" xfId="0" applyNumberFormat="1" applyFont="1" applyFill="1" applyBorder="1">
      <alignment vertical="center"/>
    </xf>
    <xf numFmtId="0" fontId="36" fillId="7" borderId="69" xfId="0" applyNumberFormat="1" applyFont="1" applyFill="1" applyBorder="1">
      <alignment vertical="center"/>
    </xf>
    <xf numFmtId="0" fontId="36" fillId="7" borderId="70" xfId="0" applyNumberFormat="1" applyFont="1" applyFill="1" applyBorder="1">
      <alignment vertical="center"/>
    </xf>
    <xf numFmtId="0" fontId="36" fillId="7" borderId="71" xfId="0" applyNumberFormat="1" applyFont="1" applyFill="1" applyBorder="1">
      <alignment vertical="center"/>
    </xf>
    <xf numFmtId="0" fontId="36" fillId="7" borderId="73" xfId="0" applyNumberFormat="1" applyFont="1" applyFill="1" applyBorder="1">
      <alignment vertical="center"/>
    </xf>
    <xf numFmtId="0" fontId="36" fillId="7" borderId="59" xfId="0" applyNumberFormat="1" applyFont="1" applyFill="1" applyBorder="1">
      <alignment vertical="center"/>
    </xf>
    <xf numFmtId="0" fontId="36" fillId="7" borderId="60" xfId="0" applyNumberFormat="1" applyFont="1" applyFill="1" applyBorder="1">
      <alignment vertical="center"/>
    </xf>
    <xf numFmtId="0" fontId="36" fillId="7" borderId="61" xfId="0" applyNumberFormat="1" applyFont="1" applyFill="1" applyBorder="1">
      <alignment vertical="center"/>
    </xf>
    <xf numFmtId="0" fontId="36" fillId="10" borderId="91" xfId="0" applyNumberFormat="1" applyFont="1" applyFill="1" applyBorder="1">
      <alignment vertical="center"/>
    </xf>
    <xf numFmtId="0" fontId="36" fillId="10" borderId="92" xfId="0" applyNumberFormat="1" applyFont="1" applyFill="1" applyBorder="1">
      <alignment vertical="center"/>
    </xf>
    <xf numFmtId="0" fontId="11" fillId="0" borderId="94" xfId="0" applyNumberFormat="1" applyFont="1" applyBorder="1">
      <alignment vertical="center"/>
    </xf>
    <xf numFmtId="0" fontId="11" fillId="0" borderId="91" xfId="0" applyNumberFormat="1" applyFont="1" applyBorder="1">
      <alignment vertical="center"/>
    </xf>
    <xf numFmtId="0" fontId="11" fillId="0" borderId="92" xfId="0" applyNumberFormat="1" applyFont="1" applyBorder="1">
      <alignment vertical="center"/>
    </xf>
    <xf numFmtId="0" fontId="36" fillId="0" borderId="90" xfId="0" applyNumberFormat="1" applyFont="1" applyBorder="1">
      <alignment vertical="center"/>
    </xf>
    <xf numFmtId="0" fontId="36" fillId="0" borderId="95" xfId="0" applyNumberFormat="1" applyFont="1" applyBorder="1">
      <alignment vertical="center"/>
    </xf>
    <xf numFmtId="0" fontId="36" fillId="0" borderId="96" xfId="0" applyNumberFormat="1" applyFont="1" applyBorder="1">
      <alignment vertical="center"/>
    </xf>
    <xf numFmtId="0" fontId="36" fillId="0" borderId="97" xfId="0" applyNumberFormat="1" applyFont="1" applyBorder="1">
      <alignment vertical="center"/>
    </xf>
    <xf numFmtId="0" fontId="36" fillId="0" borderId="93" xfId="0" applyNumberFormat="1" applyFont="1" applyBorder="1">
      <alignment vertical="center"/>
    </xf>
    <xf numFmtId="0" fontId="36" fillId="0" borderId="98" xfId="0" applyNumberFormat="1" applyFont="1" applyBorder="1">
      <alignment vertical="center"/>
    </xf>
    <xf numFmtId="0" fontId="11" fillId="0" borderId="99" xfId="0" applyNumberFormat="1" applyFont="1" applyBorder="1">
      <alignment vertical="center"/>
    </xf>
    <xf numFmtId="0" fontId="11" fillId="7" borderId="94" xfId="0" applyNumberFormat="1" applyFont="1" applyFill="1" applyBorder="1">
      <alignment vertical="center"/>
    </xf>
    <xf numFmtId="0" fontId="11" fillId="7" borderId="91" xfId="0" applyNumberFormat="1" applyFont="1" applyFill="1" applyBorder="1">
      <alignment vertical="center"/>
    </xf>
    <xf numFmtId="0" fontId="11" fillId="7" borderId="92" xfId="0" applyNumberFormat="1" applyFont="1" applyFill="1" applyBorder="1">
      <alignment vertical="center"/>
    </xf>
    <xf numFmtId="0" fontId="36" fillId="7" borderId="90" xfId="0" applyNumberFormat="1" applyFont="1" applyFill="1" applyBorder="1">
      <alignment vertical="center"/>
    </xf>
    <xf numFmtId="0" fontId="36" fillId="7" borderId="95" xfId="0" applyNumberFormat="1" applyFont="1" applyFill="1" applyBorder="1">
      <alignment vertical="center"/>
    </xf>
    <xf numFmtId="0" fontId="36" fillId="7" borderId="96" xfId="0" applyNumberFormat="1" applyFont="1" applyFill="1" applyBorder="1">
      <alignment vertical="center"/>
    </xf>
    <xf numFmtId="0" fontId="36" fillId="7" borderId="97" xfId="0" applyNumberFormat="1" applyFont="1" applyFill="1" applyBorder="1">
      <alignment vertical="center"/>
    </xf>
    <xf numFmtId="0" fontId="36" fillId="7" borderId="93" xfId="0" applyNumberFormat="1" applyFont="1" applyFill="1" applyBorder="1">
      <alignment vertical="center"/>
    </xf>
    <xf numFmtId="0" fontId="36" fillId="7" borderId="98" xfId="0" applyNumberFormat="1" applyFont="1" applyFill="1" applyBorder="1">
      <alignment vertical="center"/>
    </xf>
    <xf numFmtId="0" fontId="36" fillId="10" borderId="101" xfId="0" applyNumberFormat="1" applyFont="1" applyFill="1" applyBorder="1">
      <alignment vertical="center"/>
    </xf>
    <xf numFmtId="0" fontId="11" fillId="0" borderId="101" xfId="0" applyNumberFormat="1" applyFont="1" applyBorder="1">
      <alignment vertical="center"/>
    </xf>
    <xf numFmtId="0" fontId="11" fillId="7" borderId="102" xfId="0" applyNumberFormat="1" applyFont="1" applyFill="1" applyBorder="1">
      <alignment vertical="center"/>
    </xf>
    <xf numFmtId="0" fontId="36" fillId="7" borderId="103" xfId="0" applyNumberFormat="1" applyFont="1" applyFill="1" applyBorder="1">
      <alignment vertical="center"/>
    </xf>
    <xf numFmtId="0" fontId="11" fillId="7" borderId="78" xfId="0" applyNumberFormat="1" applyFont="1" applyFill="1" applyBorder="1">
      <alignment vertical="center"/>
    </xf>
    <xf numFmtId="0" fontId="11" fillId="7" borderId="101" xfId="0" applyNumberFormat="1" applyFont="1" applyFill="1" applyBorder="1">
      <alignment vertical="center"/>
    </xf>
    <xf numFmtId="0" fontId="11" fillId="7" borderId="108" xfId="0" applyNumberFormat="1" applyFont="1" applyFill="1" applyBorder="1">
      <alignment vertical="center"/>
    </xf>
    <xf numFmtId="0" fontId="11" fillId="7" borderId="109" xfId="0" applyNumberFormat="1" applyFont="1" applyFill="1" applyBorder="1">
      <alignment vertical="center"/>
    </xf>
    <xf numFmtId="0" fontId="36" fillId="7" borderId="116" xfId="0" applyNumberFormat="1" applyFont="1" applyFill="1" applyBorder="1">
      <alignment vertical="center"/>
    </xf>
    <xf numFmtId="0" fontId="36" fillId="7" borderId="117" xfId="0" applyNumberFormat="1" applyFont="1" applyFill="1" applyBorder="1">
      <alignment vertical="center"/>
    </xf>
    <xf numFmtId="0" fontId="11" fillId="7" borderId="79" xfId="0" applyNumberFormat="1" applyFont="1" applyFill="1" applyBorder="1">
      <alignment vertical="center"/>
    </xf>
    <xf numFmtId="0" fontId="11" fillId="7" borderId="80" xfId="0" applyNumberFormat="1" applyFont="1" applyFill="1" applyBorder="1">
      <alignment vertical="center"/>
    </xf>
    <xf numFmtId="0" fontId="11" fillId="0" borderId="42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23" fillId="2" borderId="0" xfId="17807" applyNumberFormat="1" applyFont="1" applyFill="1" applyBorder="1" applyAlignment="1">
      <alignment vertical="center"/>
    </xf>
    <xf numFmtId="0" fontId="23" fillId="2" borderId="0" xfId="8421" applyNumberFormat="1" applyFont="1" applyFill="1">
      <alignment vertical="center"/>
    </xf>
    <xf numFmtId="0" fontId="23" fillId="2" borderId="0" xfId="8421" applyNumberFormat="1" applyFont="1" applyFill="1" applyBorder="1">
      <alignment vertical="center"/>
    </xf>
    <xf numFmtId="0" fontId="9" fillId="0" borderId="42" xfId="0" applyNumberFormat="1" applyFont="1" applyBorder="1" applyAlignment="1">
      <alignment horizontal="left" vertical="center"/>
    </xf>
    <xf numFmtId="0" fontId="24" fillId="0" borderId="0" xfId="0" applyNumberFormat="1" applyFont="1">
      <alignment vertical="center"/>
    </xf>
    <xf numFmtId="0" fontId="24" fillId="0" borderId="0" xfId="17944" applyNumberFormat="1" applyFont="1">
      <alignment vertical="center"/>
    </xf>
    <xf numFmtId="0" fontId="36" fillId="7" borderId="76" xfId="0" applyNumberFormat="1" applyFont="1" applyFill="1" applyBorder="1" applyAlignment="1">
      <alignment horizontal="center" vertical="center"/>
    </xf>
    <xf numFmtId="0" fontId="11" fillId="7" borderId="99" xfId="0" applyNumberFormat="1" applyFont="1" applyFill="1" applyBorder="1">
      <alignment vertical="center"/>
    </xf>
    <xf numFmtId="178" fontId="1" fillId="2" borderId="0" xfId="4842" applyFill="1">
      <alignment vertical="center"/>
    </xf>
    <xf numFmtId="178" fontId="38" fillId="2" borderId="0" xfId="4842" applyFont="1" applyFill="1">
      <alignment vertical="center"/>
    </xf>
    <xf numFmtId="178" fontId="39" fillId="2" borderId="0" xfId="4842" applyFont="1" applyFill="1">
      <alignment vertical="center"/>
    </xf>
    <xf numFmtId="178" fontId="40" fillId="2" borderId="35" xfId="4842" applyFont="1" applyFill="1" applyBorder="1">
      <alignment vertical="center"/>
    </xf>
    <xf numFmtId="178" fontId="40" fillId="2" borderId="35" xfId="4842" applyFont="1" applyFill="1" applyBorder="1" applyAlignment="1">
      <alignment horizontal="center" vertical="center"/>
    </xf>
    <xf numFmtId="181" fontId="40" fillId="12" borderId="35" xfId="59" applyNumberFormat="1" applyFont="1" applyFill="1" applyBorder="1" applyAlignment="1">
      <alignment horizontal="center" vertical="center"/>
    </xf>
    <xf numFmtId="178" fontId="40" fillId="12" borderId="35" xfId="4842" applyFont="1" applyFill="1" applyBorder="1">
      <alignment vertical="center"/>
    </xf>
    <xf numFmtId="178" fontId="40" fillId="2" borderId="35" xfId="4842" applyFont="1" applyFill="1" applyBorder="1" applyAlignment="1">
      <alignment horizontal="left" vertical="center"/>
    </xf>
    <xf numFmtId="0" fontId="40" fillId="2" borderId="35" xfId="78" applyNumberFormat="1" applyFont="1" applyFill="1" applyBorder="1" applyAlignment="1">
      <alignment horizontal="center" vertical="center"/>
    </xf>
    <xf numFmtId="182" fontId="8" fillId="2" borderId="35" xfId="78" applyNumberFormat="1" applyFont="1" applyFill="1" applyBorder="1" applyAlignment="1">
      <alignment horizontal="center" vertical="center"/>
    </xf>
    <xf numFmtId="9" fontId="8" fillId="2" borderId="35" xfId="78" applyFont="1" applyFill="1" applyBorder="1" applyAlignment="1">
      <alignment horizontal="center" vertical="center"/>
    </xf>
    <xf numFmtId="178" fontId="39" fillId="12" borderId="0" xfId="4842" applyFont="1" applyFill="1">
      <alignment vertical="center"/>
    </xf>
    <xf numFmtId="178" fontId="40" fillId="0" borderId="35" xfId="4842" applyFont="1" applyFill="1" applyBorder="1">
      <alignment vertical="center"/>
    </xf>
    <xf numFmtId="178" fontId="40" fillId="12" borderId="35" xfId="4842" applyFont="1" applyFill="1" applyBorder="1" applyAlignment="1">
      <alignment horizontal="center" vertical="center"/>
    </xf>
    <xf numFmtId="178" fontId="40" fillId="0" borderId="35" xfId="4842" applyFont="1" applyFill="1" applyBorder="1" applyAlignment="1">
      <alignment horizontal="left" vertical="center"/>
    </xf>
    <xf numFmtId="178" fontId="40" fillId="0" borderId="35" xfId="4842" applyFont="1" applyFill="1" applyBorder="1" applyAlignment="1">
      <alignment horizontal="center" vertical="center"/>
    </xf>
    <xf numFmtId="0" fontId="40" fillId="0" borderId="35" xfId="78" applyNumberFormat="1" applyFont="1" applyFill="1" applyBorder="1" applyAlignment="1">
      <alignment horizontal="center" vertical="center"/>
    </xf>
    <xf numFmtId="182" fontId="8" fillId="0" borderId="35" xfId="78" applyNumberFormat="1" applyFont="1" applyFill="1" applyBorder="1" applyAlignment="1">
      <alignment horizontal="center" vertical="center"/>
    </xf>
    <xf numFmtId="9" fontId="8" fillId="0" borderId="35" xfId="78" applyFont="1" applyFill="1" applyBorder="1" applyAlignment="1">
      <alignment horizontal="center" vertical="center"/>
    </xf>
    <xf numFmtId="178" fontId="41" fillId="2" borderId="0" xfId="4842" applyFont="1" applyFill="1" applyBorder="1" applyAlignment="1">
      <alignment vertical="center"/>
    </xf>
    <xf numFmtId="178" fontId="41" fillId="2" borderId="0" xfId="4842" applyFont="1" applyFill="1" applyBorder="1" applyAlignment="1">
      <alignment horizontal="left" vertical="center"/>
    </xf>
    <xf numFmtId="0" fontId="8" fillId="12" borderId="35" xfId="4842" applyNumberFormat="1" applyFont="1" applyFill="1" applyBorder="1" applyAlignment="1">
      <alignment horizontal="center" vertical="center"/>
    </xf>
    <xf numFmtId="178" fontId="0" fillId="2" borderId="0" xfId="4842" applyFont="1" applyFill="1">
      <alignment vertical="center"/>
    </xf>
    <xf numFmtId="181" fontId="40" fillId="2" borderId="0" xfId="59" applyNumberFormat="1" applyFont="1" applyFill="1" applyBorder="1">
      <alignment vertical="center"/>
    </xf>
    <xf numFmtId="178" fontId="41" fillId="2" borderId="0" xfId="4842" applyFont="1" applyFill="1" applyBorder="1">
      <alignment vertical="center"/>
    </xf>
    <xf numFmtId="181" fontId="41" fillId="2" borderId="0" xfId="59" applyNumberFormat="1" applyFont="1" applyFill="1" applyBorder="1">
      <alignment vertical="center"/>
    </xf>
    <xf numFmtId="181" fontId="31" fillId="2" borderId="0" xfId="59" applyNumberFormat="1" applyFont="1" applyFill="1" applyBorder="1">
      <alignment vertical="center"/>
    </xf>
    <xf numFmtId="178" fontId="42" fillId="2" borderId="0" xfId="4842" applyFont="1" applyFill="1">
      <alignment vertical="center"/>
    </xf>
    <xf numFmtId="178" fontId="40" fillId="2" borderId="0" xfId="4842" applyFont="1" applyFill="1" applyBorder="1">
      <alignment vertical="center"/>
    </xf>
    <xf numFmtId="1" fontId="40" fillId="12" borderId="35" xfId="59" applyNumberFormat="1" applyFont="1" applyFill="1" applyBorder="1" applyAlignment="1">
      <alignment horizontal="center" vertical="center"/>
    </xf>
    <xf numFmtId="1" fontId="40" fillId="2" borderId="0" xfId="59" applyNumberFormat="1" applyFont="1" applyFill="1" applyBorder="1" applyAlignment="1">
      <alignment horizontal="center" vertical="center"/>
    </xf>
    <xf numFmtId="1" fontId="40" fillId="0" borderId="35" xfId="59" applyNumberFormat="1" applyFont="1" applyFill="1" applyBorder="1" applyAlignment="1">
      <alignment horizontal="center" vertical="center"/>
    </xf>
    <xf numFmtId="178" fontId="40" fillId="2" borderId="0" xfId="4842" applyFont="1" applyFill="1" applyBorder="1" applyAlignment="1">
      <alignment horizontal="center" vertical="center"/>
    </xf>
    <xf numFmtId="178" fontId="41" fillId="2" borderId="0" xfId="4842" applyFont="1" applyFill="1" applyBorder="1" applyAlignment="1">
      <alignment horizontal="center" vertical="center"/>
    </xf>
    <xf numFmtId="0" fontId="41" fillId="2" borderId="0" xfId="4842" applyNumberFormat="1" applyFont="1" applyFill="1" applyBorder="1" applyAlignment="1">
      <alignment horizontal="center" vertical="center"/>
    </xf>
    <xf numFmtId="178" fontId="1" fillId="2" borderId="0" xfId="4842" applyFill="1" applyBorder="1">
      <alignment vertical="center"/>
    </xf>
    <xf numFmtId="181" fontId="40" fillId="0" borderId="35" xfId="59" applyNumberFormat="1" applyFont="1" applyFill="1" applyBorder="1" applyAlignment="1">
      <alignment horizontal="center" vertical="center"/>
    </xf>
    <xf numFmtId="0" fontId="43" fillId="2" borderId="0" xfId="78" applyNumberFormat="1" applyFont="1" applyFill="1" applyBorder="1" applyAlignment="1">
      <alignment horizontal="right" vertical="center"/>
    </xf>
    <xf numFmtId="181" fontId="8" fillId="2" borderId="0" xfId="59" applyNumberFormat="1" applyFont="1" applyFill="1" applyBorder="1">
      <alignment vertical="center"/>
    </xf>
    <xf numFmtId="178" fontId="42" fillId="2" borderId="0" xfId="4842" applyFont="1" applyFill="1" applyBorder="1" applyAlignment="1">
      <alignment horizontal="center" vertical="center"/>
    </xf>
    <xf numFmtId="0" fontId="1" fillId="2" borderId="0" xfId="4842" applyNumberFormat="1" applyFill="1" applyBorder="1" applyAlignment="1">
      <alignment horizontal="center" vertical="center"/>
    </xf>
    <xf numFmtId="9" fontId="0" fillId="2" borderId="0" xfId="78" applyFont="1" applyFill="1" applyBorder="1" applyAlignment="1">
      <alignment horizontal="center" vertical="center"/>
    </xf>
    <xf numFmtId="181" fontId="40" fillId="0" borderId="35" xfId="78" applyNumberFormat="1" applyFont="1" applyFill="1" applyBorder="1" applyAlignment="1">
      <alignment horizontal="center" vertical="center"/>
    </xf>
    <xf numFmtId="0" fontId="44" fillId="0" borderId="0" xfId="17947"/>
    <xf numFmtId="0" fontId="16" fillId="0" borderId="35" xfId="17947" applyFont="1" applyBorder="1" applyAlignment="1">
      <alignment horizontal="left" vertical="center"/>
    </xf>
    <xf numFmtId="0" fontId="16" fillId="0" borderId="35" xfId="17947" applyFont="1" applyBorder="1" applyAlignment="1">
      <alignment horizontal="center" vertical="center"/>
    </xf>
    <xf numFmtId="0" fontId="16" fillId="0" borderId="36" xfId="17947" applyFont="1" applyBorder="1" applyAlignment="1">
      <alignment vertical="center" wrapText="1"/>
    </xf>
    <xf numFmtId="0" fontId="16" fillId="13" borderId="35" xfId="17947" applyFont="1" applyFill="1" applyBorder="1" applyAlignment="1">
      <alignment vertical="center" wrapText="1"/>
    </xf>
    <xf numFmtId="0" fontId="16" fillId="0" borderId="35" xfId="17947" applyFont="1" applyBorder="1"/>
    <xf numFmtId="181" fontId="16" fillId="12" borderId="35" xfId="59" applyNumberFormat="1" applyFont="1" applyFill="1" applyBorder="1" applyAlignment="1">
      <alignment vertical="center"/>
    </xf>
    <xf numFmtId="0" fontId="16" fillId="12" borderId="35" xfId="17947" applyFont="1" applyFill="1" applyBorder="1" applyAlignment="1">
      <alignment vertical="center"/>
    </xf>
    <xf numFmtId="181" fontId="16" fillId="0" borderId="35" xfId="17947" applyNumberFormat="1" applyFont="1" applyBorder="1" applyAlignment="1">
      <alignment vertical="center"/>
    </xf>
    <xf numFmtId="0" fontId="16" fillId="0" borderId="35" xfId="17947" applyFont="1" applyBorder="1" applyAlignment="1">
      <alignment vertical="center"/>
    </xf>
    <xf numFmtId="181" fontId="16" fillId="0" borderId="35" xfId="59" applyNumberFormat="1" applyFont="1" applyBorder="1" applyAlignment="1">
      <alignment vertical="center"/>
    </xf>
    <xf numFmtId="0" fontId="16" fillId="12" borderId="35" xfId="17947" applyFont="1" applyFill="1" applyBorder="1"/>
    <xf numFmtId="181" fontId="16" fillId="12" borderId="35" xfId="17947" applyNumberFormat="1" applyFont="1" applyFill="1" applyBorder="1" applyAlignment="1">
      <alignment vertical="center"/>
    </xf>
    <xf numFmtId="181" fontId="16" fillId="2" borderId="35" xfId="59" applyNumberFormat="1" applyFont="1" applyFill="1" applyBorder="1" applyAlignment="1">
      <alignment vertical="center"/>
    </xf>
    <xf numFmtId="0" fontId="16" fillId="2" borderId="35" xfId="17947" applyFont="1" applyFill="1" applyBorder="1" applyAlignment="1">
      <alignment vertical="center"/>
    </xf>
    <xf numFmtId="181" fontId="16" fillId="2" borderId="35" xfId="17947" applyNumberFormat="1" applyFont="1" applyFill="1" applyBorder="1" applyAlignment="1">
      <alignment vertical="center"/>
    </xf>
    <xf numFmtId="181" fontId="16" fillId="0" borderId="35" xfId="59" applyNumberFormat="1" applyFont="1" applyFill="1" applyBorder="1" applyAlignment="1">
      <alignment vertical="center"/>
    </xf>
    <xf numFmtId="0" fontId="16" fillId="0" borderId="35" xfId="17947" applyFont="1" applyFill="1" applyBorder="1" applyAlignment="1">
      <alignment vertical="center"/>
    </xf>
    <xf numFmtId="181" fontId="16" fillId="0" borderId="35" xfId="17947" applyNumberFormat="1" applyFont="1" applyFill="1" applyBorder="1" applyAlignment="1">
      <alignment vertical="center"/>
    </xf>
    <xf numFmtId="0" fontId="16" fillId="0" borderId="38" xfId="17947" applyFont="1" applyBorder="1" applyAlignment="1">
      <alignment vertical="center"/>
    </xf>
    <xf numFmtId="0" fontId="16" fillId="12" borderId="38" xfId="17947" applyFont="1" applyFill="1" applyBorder="1" applyAlignment="1">
      <alignment vertical="center"/>
    </xf>
    <xf numFmtId="181" fontId="16" fillId="14" borderId="35" xfId="59" applyNumberFormat="1" applyFont="1" applyFill="1" applyBorder="1" applyAlignment="1">
      <alignment vertical="center"/>
    </xf>
    <xf numFmtId="0" fontId="45" fillId="2" borderId="0" xfId="17947" applyFont="1" applyFill="1" applyBorder="1" applyAlignment="1">
      <alignment vertical="center" wrapText="1"/>
    </xf>
    <xf numFmtId="186" fontId="16" fillId="0" borderId="35" xfId="17947" applyNumberFormat="1" applyFont="1" applyBorder="1" applyAlignment="1">
      <alignment vertical="center"/>
    </xf>
    <xf numFmtId="181" fontId="45" fillId="2" borderId="0" xfId="17947" applyNumberFormat="1" applyFont="1" applyFill="1" applyBorder="1" applyAlignment="1">
      <alignment vertical="center"/>
    </xf>
    <xf numFmtId="0" fontId="45" fillId="2" borderId="0" xfId="17947" applyFont="1" applyFill="1" applyBorder="1" applyAlignment="1">
      <alignment vertical="center"/>
    </xf>
    <xf numFmtId="186" fontId="16" fillId="12" borderId="35" xfId="17947" applyNumberFormat="1" applyFont="1" applyFill="1" applyBorder="1" applyAlignment="1">
      <alignment vertical="center"/>
    </xf>
    <xf numFmtId="186" fontId="16" fillId="2" borderId="35" xfId="17947" applyNumberFormat="1" applyFont="1" applyFill="1" applyBorder="1" applyAlignment="1">
      <alignment vertical="center"/>
    </xf>
    <xf numFmtId="186" fontId="16" fillId="0" borderId="35" xfId="17947" applyNumberFormat="1" applyFont="1" applyFill="1" applyBorder="1" applyAlignment="1">
      <alignment vertical="center"/>
    </xf>
    <xf numFmtId="0" fontId="46" fillId="0" borderId="0" xfId="17947" applyFont="1"/>
    <xf numFmtId="181" fontId="15" fillId="2" borderId="0" xfId="17947" applyNumberFormat="1" applyFont="1" applyFill="1" applyBorder="1" applyAlignment="1">
      <alignment vertical="center"/>
    </xf>
    <xf numFmtId="0" fontId="15" fillId="2" borderId="0" xfId="17947" applyFont="1" applyFill="1" applyBorder="1" applyAlignment="1">
      <alignment vertical="center"/>
    </xf>
    <xf numFmtId="0" fontId="16" fillId="0" borderId="34" xfId="17947" applyFont="1" applyBorder="1" applyAlignment="1"/>
    <xf numFmtId="0" fontId="44" fillId="0" borderId="34" xfId="17947" applyBorder="1" applyAlignment="1"/>
    <xf numFmtId="0" fontId="16" fillId="0" borderId="35" xfId="17947" applyFont="1" applyBorder="1" applyAlignment="1">
      <alignment horizontal="left"/>
    </xf>
    <xf numFmtId="0" fontId="8" fillId="0" borderId="35" xfId="17947" applyNumberFormat="1" applyFont="1" applyBorder="1"/>
    <xf numFmtId="0" fontId="16" fillId="0" borderId="35" xfId="17947" applyFont="1" applyFill="1" applyBorder="1" applyAlignment="1">
      <alignment horizontal="left"/>
    </xf>
    <xf numFmtId="0" fontId="16" fillId="0" borderId="35" xfId="17947" applyFont="1" applyFill="1" applyBorder="1"/>
    <xf numFmtId="10" fontId="8" fillId="0" borderId="35" xfId="1037" applyNumberFormat="1" applyFont="1" applyBorder="1" applyAlignment="1"/>
    <xf numFmtId="0" fontId="8" fillId="0" borderId="35" xfId="17947" applyNumberFormat="1" applyFont="1" applyFill="1" applyBorder="1"/>
    <xf numFmtId="10" fontId="8" fillId="0" borderId="35" xfId="1037" applyNumberFormat="1" applyFont="1" applyFill="1" applyBorder="1" applyAlignment="1"/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0" borderId="0" xfId="0" applyFont="1" applyAlignment="1">
      <alignment horizontal="left" indent="2"/>
    </xf>
    <xf numFmtId="0" fontId="16" fillId="0" borderId="0" xfId="17947" applyFont="1" applyBorder="1" applyAlignment="1"/>
    <xf numFmtId="0" fontId="16" fillId="0" borderId="0" xfId="17947" applyFont="1" applyBorder="1"/>
    <xf numFmtId="0" fontId="44" fillId="0" borderId="0" xfId="17947" applyBorder="1"/>
    <xf numFmtId="0" fontId="16" fillId="0" borderId="0" xfId="17947" applyFont="1" applyBorder="1" applyAlignment="1">
      <alignment horizontal="left"/>
    </xf>
    <xf numFmtId="0" fontId="16" fillId="8" borderId="35" xfId="17947" applyFont="1" applyFill="1" applyBorder="1"/>
    <xf numFmtId="0" fontId="16" fillId="8" borderId="35" xfId="17947" applyFont="1" applyFill="1" applyBorder="1" applyAlignment="1">
      <alignment horizontal="left"/>
    </xf>
    <xf numFmtId="10" fontId="8" fillId="0" borderId="38" xfId="1037" applyNumberFormat="1" applyFont="1" applyBorder="1" applyAlignment="1"/>
    <xf numFmtId="0" fontId="44" fillId="0" borderId="35" xfId="17947" applyBorder="1"/>
    <xf numFmtId="0" fontId="8" fillId="8" borderId="35" xfId="17947" applyNumberFormat="1" applyFont="1" applyFill="1" applyBorder="1"/>
    <xf numFmtId="10" fontId="8" fillId="8" borderId="38" xfId="1037" applyNumberFormat="1" applyFont="1" applyFill="1" applyBorder="1" applyAlignment="1"/>
    <xf numFmtId="0" fontId="44" fillId="0" borderId="0" xfId="17947" applyFill="1"/>
    <xf numFmtId="10" fontId="8" fillId="8" borderId="35" xfId="1037" applyNumberFormat="1" applyFont="1" applyFill="1" applyBorder="1" applyAlignment="1"/>
    <xf numFmtId="0" fontId="16" fillId="0" borderId="35" xfId="17947" applyFont="1" applyBorder="1" applyAlignment="1"/>
    <xf numFmtId="10" fontId="44" fillId="0" borderId="0" xfId="78" applyNumberFormat="1" applyFont="1" applyAlignment="1"/>
    <xf numFmtId="182" fontId="44" fillId="0" borderId="0" xfId="78" applyNumberFormat="1" applyFont="1" applyAlignment="1"/>
    <xf numFmtId="0" fontId="16" fillId="0" borderId="35" xfId="17947" applyFont="1" applyBorder="1" applyAlignment="1">
      <alignment horizontal="center"/>
    </xf>
    <xf numFmtId="0" fontId="9" fillId="0" borderId="35" xfId="17947" applyFont="1" applyBorder="1" applyAlignment="1">
      <alignment horizontal="center" vertical="center"/>
    </xf>
    <xf numFmtId="10" fontId="16" fillId="2" borderId="35" xfId="78" applyNumberFormat="1" applyFont="1" applyFill="1" applyBorder="1" applyAlignment="1">
      <alignment horizontal="center" vertical="center"/>
    </xf>
    <xf numFmtId="10" fontId="16" fillId="2" borderId="35" xfId="4842" applyNumberFormat="1" applyFont="1" applyFill="1" applyBorder="1" applyAlignment="1">
      <alignment horizontal="center" vertical="center"/>
    </xf>
    <xf numFmtId="10" fontId="16" fillId="0" borderId="35" xfId="17947" applyNumberFormat="1" applyFont="1" applyBorder="1" applyAlignment="1">
      <alignment horizontal="center"/>
    </xf>
    <xf numFmtId="0" fontId="9" fillId="8" borderId="35" xfId="17947" applyFont="1" applyFill="1" applyBorder="1" applyAlignment="1">
      <alignment horizontal="center" vertical="center"/>
    </xf>
    <xf numFmtId="10" fontId="16" fillId="8" borderId="35" xfId="17947" applyNumberFormat="1" applyFont="1" applyFill="1" applyBorder="1" applyAlignment="1">
      <alignment horizontal="center"/>
    </xf>
    <xf numFmtId="181" fontId="40" fillId="2" borderId="35" xfId="59" applyNumberFormat="1" applyFont="1" applyFill="1" applyBorder="1" applyAlignment="1">
      <alignment horizontal="center" vertical="center"/>
    </xf>
    <xf numFmtId="1" fontId="40" fillId="2" borderId="35" xfId="59" applyNumberFormat="1" applyFont="1" applyFill="1" applyBorder="1" applyAlignment="1">
      <alignment horizontal="center" vertical="center"/>
    </xf>
    <xf numFmtId="178" fontId="40" fillId="2" borderId="41" xfId="4842" applyFont="1" applyFill="1" applyBorder="1" applyAlignment="1">
      <alignment horizontal="center" vertical="center"/>
    </xf>
    <xf numFmtId="0" fontId="1" fillId="2" borderId="0" xfId="4842" applyNumberFormat="1" applyFill="1">
      <alignment vertical="center"/>
    </xf>
    <xf numFmtId="0" fontId="8" fillId="2" borderId="35" xfId="4842" applyNumberFormat="1" applyFont="1" applyFill="1" applyBorder="1" applyAlignment="1">
      <alignment horizontal="center" vertical="center"/>
    </xf>
    <xf numFmtId="1" fontId="40" fillId="2" borderId="35" xfId="78" applyNumberFormat="1" applyFont="1" applyFill="1" applyBorder="1" applyAlignment="1">
      <alignment horizontal="center" vertical="center"/>
    </xf>
    <xf numFmtId="0" fontId="8" fillId="0" borderId="35" xfId="4842" applyNumberFormat="1" applyFont="1" applyFill="1" applyBorder="1" applyAlignment="1">
      <alignment horizontal="center" vertical="center"/>
    </xf>
    <xf numFmtId="1" fontId="40" fillId="0" borderId="35" xfId="78" applyNumberFormat="1" applyFont="1" applyFill="1" applyBorder="1" applyAlignment="1">
      <alignment horizontal="center" vertical="center"/>
    </xf>
    <xf numFmtId="0" fontId="41" fillId="2" borderId="0" xfId="4842" applyNumberFormat="1" applyFont="1" applyFill="1" applyBorder="1" applyAlignment="1">
      <alignment vertical="center"/>
    </xf>
    <xf numFmtId="0" fontId="9" fillId="8" borderId="35" xfId="17944" applyNumberFormat="1" applyFont="1" applyFill="1" applyBorder="1" applyAlignment="1">
      <alignment horizontal="center" vertical="center" wrapText="1"/>
    </xf>
    <xf numFmtId="0" fontId="9" fillId="8" borderId="35" xfId="17944" applyNumberFormat="1" applyFont="1" applyFill="1" applyBorder="1" applyAlignment="1">
      <alignment horizontal="center" vertical="center"/>
    </xf>
    <xf numFmtId="188" fontId="9" fillId="0" borderId="35" xfId="0" applyNumberFormat="1" applyFont="1" applyBorder="1" applyAlignment="1">
      <alignment horizontal="center" vertical="center"/>
    </xf>
    <xf numFmtId="188" fontId="9" fillId="0" borderId="35" xfId="17944" applyNumberFormat="1" applyFont="1" applyBorder="1" applyAlignment="1">
      <alignment horizontal="center" vertical="center"/>
    </xf>
    <xf numFmtId="0" fontId="9" fillId="0" borderId="35" xfId="0" applyNumberFormat="1" applyFont="1" applyFill="1" applyBorder="1" applyAlignment="1">
      <alignment horizontal="center" vertical="center"/>
    </xf>
    <xf numFmtId="0" fontId="9" fillId="0" borderId="35" xfId="17944" applyNumberFormat="1" applyFont="1" applyFill="1" applyBorder="1" applyAlignment="1">
      <alignment horizontal="center" vertical="center"/>
    </xf>
    <xf numFmtId="188" fontId="9" fillId="8" borderId="35" xfId="17944" applyNumberFormat="1" applyFont="1" applyFill="1" applyBorder="1" applyAlignment="1">
      <alignment horizontal="center" vertical="center"/>
    </xf>
    <xf numFmtId="0" fontId="2" fillId="15" borderId="35" xfId="17807" applyNumberFormat="1" applyFont="1" applyFill="1" applyBorder="1"/>
    <xf numFmtId="1" fontId="2" fillId="15" borderId="35" xfId="17807" applyNumberFormat="1" applyFont="1" applyFill="1" applyBorder="1"/>
    <xf numFmtId="1" fontId="9" fillId="8" borderId="35" xfId="17944" applyNumberFormat="1" applyFont="1" applyFill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9" fillId="0" borderId="0" xfId="17944" applyNumberFormat="1" applyFont="1" applyBorder="1" applyAlignment="1">
      <alignment horizontal="center" vertical="center" wrapText="1"/>
    </xf>
    <xf numFmtId="184" fontId="9" fillId="0" borderId="0" xfId="17944" applyNumberFormat="1" applyFont="1" applyBorder="1" applyAlignment="1">
      <alignment horizontal="center" vertical="center"/>
    </xf>
    <xf numFmtId="1" fontId="9" fillId="0" borderId="0" xfId="17944" applyNumberFormat="1" applyFont="1" applyBorder="1" applyAlignment="1">
      <alignment horizontal="center" vertical="center"/>
    </xf>
    <xf numFmtId="184" fontId="9" fillId="8" borderId="35" xfId="17944" applyNumberFormat="1" applyFont="1" applyFill="1" applyBorder="1" applyAlignment="1">
      <alignment horizontal="center" vertical="center"/>
    </xf>
    <xf numFmtId="0" fontId="9" fillId="0" borderId="0" xfId="59" applyNumberFormat="1" applyFont="1" applyBorder="1" applyAlignment="1">
      <alignment horizontal="center" vertical="center"/>
    </xf>
    <xf numFmtId="0" fontId="9" fillId="7" borderId="35" xfId="17944" applyNumberFormat="1" applyFont="1" applyFill="1" applyBorder="1">
      <alignment vertical="center"/>
    </xf>
    <xf numFmtId="0" fontId="9" fillId="7" borderId="0" xfId="17944" applyNumberFormat="1" applyFont="1" applyFill="1" applyBorder="1">
      <alignment vertical="center"/>
    </xf>
    <xf numFmtId="0" fontId="2" fillId="7" borderId="0" xfId="4315" applyNumberFormat="1" applyFont="1" applyFill="1" applyBorder="1"/>
    <xf numFmtId="0" fontId="9" fillId="3" borderId="38" xfId="17944" applyNumberFormat="1" applyFont="1" applyFill="1" applyBorder="1" applyAlignment="1">
      <alignment horizontal="center" vertical="center" wrapText="1"/>
    </xf>
    <xf numFmtId="0" fontId="9" fillId="7" borderId="35" xfId="17944" applyNumberFormat="1" applyFont="1" applyFill="1" applyBorder="1" applyAlignment="1">
      <alignment horizontal="center" vertical="center"/>
    </xf>
    <xf numFmtId="0" fontId="9" fillId="3" borderId="38" xfId="17944" applyNumberFormat="1" applyFont="1" applyFill="1" applyBorder="1" applyAlignment="1">
      <alignment horizontal="center" vertical="center"/>
    </xf>
    <xf numFmtId="0" fontId="33" fillId="0" borderId="42" xfId="17944" applyNumberFormat="1" applyFont="1" applyBorder="1" applyAlignment="1">
      <alignment horizontal="center" vertical="center" wrapText="1" readingOrder="1"/>
    </xf>
    <xf numFmtId="187" fontId="9" fillId="0" borderId="35" xfId="17944" applyNumberFormat="1" applyFont="1" applyBorder="1" applyAlignment="1">
      <alignment horizontal="center" vertical="center"/>
    </xf>
    <xf numFmtId="0" fontId="28" fillId="0" borderId="35" xfId="17944" applyNumberFormat="1" applyFont="1" applyFill="1" applyBorder="1" applyAlignment="1">
      <alignment horizontal="center" vertical="center"/>
    </xf>
    <xf numFmtId="1" fontId="28" fillId="0" borderId="35" xfId="17944" applyNumberFormat="1" applyFont="1" applyBorder="1" applyAlignment="1">
      <alignment horizontal="center" vertical="center"/>
    </xf>
    <xf numFmtId="0" fontId="28" fillId="0" borderId="35" xfId="17944" applyNumberFormat="1" applyFont="1" applyBorder="1" applyAlignment="1">
      <alignment horizontal="center" vertical="center"/>
    </xf>
    <xf numFmtId="0" fontId="33" fillId="0" borderId="39" xfId="17944" applyNumberFormat="1" applyFont="1" applyFill="1" applyBorder="1" applyAlignment="1">
      <alignment horizontal="center" vertical="center" wrapText="1"/>
    </xf>
    <xf numFmtId="0" fontId="33" fillId="0" borderId="40" xfId="17944" applyNumberFormat="1" applyFont="1" applyFill="1" applyBorder="1" applyAlignment="1">
      <alignment horizontal="center" vertical="center" wrapText="1"/>
    </xf>
    <xf numFmtId="0" fontId="33" fillId="0" borderId="44" xfId="17944" applyNumberFormat="1" applyFont="1" applyBorder="1" applyAlignment="1">
      <alignment horizontal="center" vertical="center" wrapText="1"/>
    </xf>
    <xf numFmtId="188" fontId="9" fillId="0" borderId="41" xfId="17944" applyNumberFormat="1" applyFont="1" applyBorder="1" applyAlignment="1">
      <alignment horizontal="center" vertical="center"/>
    </xf>
    <xf numFmtId="0" fontId="33" fillId="0" borderId="44" xfId="17944" applyNumberFormat="1" applyFont="1" applyFill="1" applyBorder="1" applyAlignment="1">
      <alignment horizontal="center" vertical="center" wrapText="1"/>
    </xf>
    <xf numFmtId="0" fontId="2" fillId="15" borderId="35" xfId="17807" applyNumberFormat="1" applyFont="1" applyFill="1" applyBorder="1" applyAlignment="1">
      <alignment vertical="center"/>
    </xf>
    <xf numFmtId="181" fontId="2" fillId="15" borderId="35" xfId="17807" applyNumberFormat="1" applyFont="1" applyFill="1" applyBorder="1" applyAlignment="1">
      <alignment vertical="center"/>
    </xf>
    <xf numFmtId="0" fontId="34" fillId="7" borderId="40" xfId="17944" applyNumberFormat="1" applyFont="1" applyFill="1" applyBorder="1" applyAlignment="1">
      <alignment horizontal="center" vertical="center" wrapText="1"/>
    </xf>
    <xf numFmtId="0" fontId="9" fillId="7" borderId="41" xfId="17944" applyNumberFormat="1" applyFont="1" applyFill="1" applyBorder="1" applyAlignment="1">
      <alignment horizontal="center" vertical="center"/>
    </xf>
    <xf numFmtId="0" fontId="9" fillId="7" borderId="42" xfId="17944" applyNumberFormat="1" applyFont="1" applyFill="1" applyBorder="1" applyAlignment="1">
      <alignment horizontal="center" vertical="center"/>
    </xf>
    <xf numFmtId="0" fontId="32" fillId="7" borderId="39" xfId="17944" applyNumberFormat="1" applyFont="1" applyFill="1" applyBorder="1" applyAlignment="1">
      <alignment horizontal="center" vertical="center" wrapText="1" readingOrder="1"/>
    </xf>
    <xf numFmtId="0" fontId="9" fillId="7" borderId="41" xfId="17944" applyNumberFormat="1" applyFont="1" applyFill="1" applyBorder="1" applyAlignment="1">
      <alignment horizontal="center" vertical="center" wrapText="1"/>
    </xf>
    <xf numFmtId="0" fontId="32" fillId="7" borderId="40" xfId="17944" applyNumberFormat="1" applyFont="1" applyFill="1" applyBorder="1" applyAlignment="1">
      <alignment horizontal="center" vertical="center" wrapText="1" readingOrder="1"/>
    </xf>
    <xf numFmtId="1" fontId="9" fillId="7" borderId="41" xfId="17944" applyNumberFormat="1" applyFont="1" applyFill="1" applyBorder="1" applyAlignment="1">
      <alignment horizontal="center" vertical="center"/>
    </xf>
    <xf numFmtId="0" fontId="33" fillId="7" borderId="40" xfId="17944" applyNumberFormat="1" applyFont="1" applyFill="1" applyBorder="1" applyAlignment="1">
      <alignment horizontal="center" vertical="center" wrapText="1" readingOrder="1"/>
    </xf>
    <xf numFmtId="1" fontId="9" fillId="7" borderId="41" xfId="17944" applyNumberFormat="1" applyFont="1" applyFill="1" applyBorder="1" applyAlignment="1">
      <alignment horizontal="center" vertical="center" wrapText="1"/>
    </xf>
    <xf numFmtId="184" fontId="9" fillId="7" borderId="41" xfId="17944" applyNumberFormat="1" applyFont="1" applyFill="1" applyBorder="1" applyAlignment="1">
      <alignment horizontal="center" vertical="center" wrapText="1"/>
    </xf>
    <xf numFmtId="183" fontId="9" fillId="7" borderId="41" xfId="17944" applyNumberFormat="1" applyFont="1" applyFill="1" applyBorder="1" applyAlignment="1">
      <alignment horizontal="center" vertical="center"/>
    </xf>
    <xf numFmtId="184" fontId="9" fillId="7" borderId="35" xfId="17944" applyNumberFormat="1" applyFont="1" applyFill="1" applyBorder="1" applyAlignment="1">
      <alignment horizontal="center" vertical="center"/>
    </xf>
    <xf numFmtId="1" fontId="9" fillId="7" borderId="35" xfId="17944" applyNumberFormat="1" applyFont="1" applyFill="1" applyBorder="1" applyAlignment="1">
      <alignment horizontal="center" vertical="center" wrapText="1"/>
    </xf>
    <xf numFmtId="0" fontId="9" fillId="7" borderId="36" xfId="17944" applyNumberFormat="1" applyFont="1" applyFill="1" applyBorder="1" applyAlignment="1">
      <alignment horizontal="center" vertical="center"/>
    </xf>
    <xf numFmtId="0" fontId="9" fillId="7" borderId="38" xfId="17944" applyNumberFormat="1" applyFont="1" applyFill="1" applyBorder="1" applyAlignment="1">
      <alignment horizontal="center" vertical="center"/>
    </xf>
    <xf numFmtId="0" fontId="2" fillId="7" borderId="0" xfId="4315" applyNumberFormat="1" applyFont="1" applyFill="1"/>
    <xf numFmtId="0" fontId="9" fillId="7" borderId="35" xfId="17944" applyNumberFormat="1" applyFont="1" applyFill="1" applyBorder="1" applyAlignment="1">
      <alignment horizontal="center" vertical="center" wrapText="1"/>
    </xf>
    <xf numFmtId="187" fontId="9" fillId="0" borderId="35" xfId="17944" applyNumberFormat="1" applyFont="1" applyFill="1" applyBorder="1" applyAlignment="1">
      <alignment horizontal="center" vertical="center"/>
    </xf>
    <xf numFmtId="1" fontId="9" fillId="0" borderId="35" xfId="17944" applyNumberFormat="1" applyFont="1" applyFill="1" applyBorder="1" applyAlignment="1">
      <alignment horizontal="center" vertical="center"/>
    </xf>
    <xf numFmtId="184" fontId="9" fillId="0" borderId="35" xfId="17944" applyNumberFormat="1" applyFont="1" applyFill="1" applyBorder="1" applyAlignment="1">
      <alignment horizontal="center" vertical="center"/>
    </xf>
    <xf numFmtId="188" fontId="9" fillId="0" borderId="35" xfId="17944" applyNumberFormat="1" applyFont="1" applyFill="1" applyBorder="1" applyAlignment="1">
      <alignment horizontal="center" vertical="center"/>
    </xf>
    <xf numFmtId="188" fontId="9" fillId="8" borderId="41" xfId="17944" applyNumberFormat="1" applyFont="1" applyFill="1" applyBorder="1" applyAlignment="1">
      <alignment horizontal="center" vertical="center"/>
    </xf>
    <xf numFmtId="184" fontId="9" fillId="8" borderId="41" xfId="17944" applyNumberFormat="1" applyFont="1" applyFill="1" applyBorder="1" applyAlignment="1">
      <alignment horizontal="center" vertical="center"/>
    </xf>
    <xf numFmtId="188" fontId="9" fillId="0" borderId="41" xfId="17944" applyNumberFormat="1" applyFont="1" applyFill="1" applyBorder="1" applyAlignment="1">
      <alignment horizontal="center" vertical="center"/>
    </xf>
    <xf numFmtId="0" fontId="32" fillId="7" borderId="35" xfId="17944" applyNumberFormat="1" applyFont="1" applyFill="1" applyBorder="1" applyAlignment="1">
      <alignment horizontal="center" vertical="center" wrapText="1" readingOrder="1"/>
    </xf>
    <xf numFmtId="1" fontId="9" fillId="7" borderId="35" xfId="17944" applyNumberFormat="1" applyFont="1" applyFill="1" applyBorder="1" applyAlignment="1">
      <alignment horizontal="center" vertical="center"/>
    </xf>
    <xf numFmtId="0" fontId="33" fillId="7" borderId="35" xfId="17944" applyNumberFormat="1" applyFont="1" applyFill="1" applyBorder="1" applyAlignment="1">
      <alignment horizontal="center" vertical="center" wrapText="1" readingOrder="1"/>
    </xf>
    <xf numFmtId="0" fontId="33" fillId="12" borderId="35" xfId="17944" applyNumberFormat="1" applyFont="1" applyFill="1" applyBorder="1" applyAlignment="1">
      <alignment horizontal="center" vertical="center" wrapText="1" readingOrder="1"/>
    </xf>
    <xf numFmtId="0" fontId="33" fillId="12" borderId="40" xfId="17944" applyNumberFormat="1" applyFont="1" applyFill="1" applyBorder="1" applyAlignment="1">
      <alignment horizontal="center" vertical="center" wrapText="1"/>
    </xf>
    <xf numFmtId="43" fontId="2" fillId="15" borderId="35" xfId="17807" applyNumberFormat="1" applyFont="1" applyFill="1" applyBorder="1"/>
    <xf numFmtId="188" fontId="9" fillId="12" borderId="35" xfId="17944" applyNumberFormat="1" applyFont="1" applyFill="1" applyBorder="1" applyAlignment="1">
      <alignment horizontal="center" vertical="center"/>
    </xf>
    <xf numFmtId="0" fontId="9" fillId="7" borderId="0" xfId="17944" applyNumberFormat="1" applyFont="1" applyFill="1">
      <alignment vertical="center"/>
    </xf>
    <xf numFmtId="1" fontId="9" fillId="2" borderId="0" xfId="0" applyNumberFormat="1" applyFont="1" applyFill="1">
      <alignment vertical="center"/>
    </xf>
    <xf numFmtId="188" fontId="47" fillId="0" borderId="35" xfId="0" applyNumberFormat="1" applyFont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188" fontId="2" fillId="15" borderId="35" xfId="17807" applyNumberFormat="1" applyFont="1" applyFill="1" applyBorder="1"/>
    <xf numFmtId="0" fontId="9" fillId="2" borderId="35" xfId="17944" applyNumberFormat="1" applyFont="1" applyFill="1" applyBorder="1" applyAlignment="1">
      <alignment horizontal="center" vertical="center" wrapText="1"/>
    </xf>
    <xf numFmtId="0" fontId="28" fillId="0" borderId="35" xfId="0" applyNumberFormat="1" applyFont="1" applyFill="1" applyBorder="1" applyAlignment="1">
      <alignment horizontal="center" vertical="center"/>
    </xf>
    <xf numFmtId="2" fontId="9" fillId="0" borderId="35" xfId="17944" applyNumberFormat="1" applyFont="1" applyBorder="1" applyAlignment="1">
      <alignment horizontal="center" vertical="center"/>
    </xf>
    <xf numFmtId="188" fontId="28" fillId="0" borderId="35" xfId="0" applyNumberFormat="1" applyFont="1" applyBorder="1" applyAlignment="1">
      <alignment horizontal="center" vertical="center"/>
    </xf>
    <xf numFmtId="187" fontId="9" fillId="8" borderId="41" xfId="17944" applyNumberFormat="1" applyFont="1" applyFill="1" applyBorder="1" applyAlignment="1">
      <alignment horizontal="center" vertical="center" wrapText="1"/>
    </xf>
    <xf numFmtId="0" fontId="2" fillId="0" borderId="35" xfId="17807" applyNumberFormat="1" applyFont="1" applyBorder="1"/>
    <xf numFmtId="1" fontId="2" fillId="0" borderId="35" xfId="17807" applyNumberFormat="1" applyFont="1" applyBorder="1"/>
    <xf numFmtId="0" fontId="9" fillId="12" borderId="35" xfId="17944" applyNumberFormat="1" applyFont="1" applyFill="1" applyBorder="1" applyAlignment="1">
      <alignment horizontal="center" vertical="center"/>
    </xf>
    <xf numFmtId="1" fontId="9" fillId="12" borderId="35" xfId="17944" applyNumberFormat="1" applyFont="1" applyFill="1" applyBorder="1" applyAlignment="1">
      <alignment horizontal="center" vertical="center"/>
    </xf>
    <xf numFmtId="0" fontId="32" fillId="12" borderId="39" xfId="17944" applyNumberFormat="1" applyFont="1" applyFill="1" applyBorder="1" applyAlignment="1">
      <alignment horizontal="center" vertical="center" wrapText="1" readingOrder="1"/>
    </xf>
    <xf numFmtId="0" fontId="33" fillId="12" borderId="40" xfId="17944" applyNumberFormat="1" applyFont="1" applyFill="1" applyBorder="1" applyAlignment="1">
      <alignment horizontal="center" vertical="center" wrapText="1" readingOrder="1"/>
    </xf>
    <xf numFmtId="184" fontId="9" fillId="12" borderId="35" xfId="17944" applyNumberFormat="1" applyFont="1" applyFill="1" applyBorder="1" applyAlignment="1">
      <alignment horizontal="center" vertical="center"/>
    </xf>
    <xf numFmtId="0" fontId="33" fillId="7" borderId="44" xfId="17944" applyNumberFormat="1" applyFont="1" applyFill="1" applyBorder="1" applyAlignment="1">
      <alignment horizontal="center" vertical="center" wrapText="1" readingOrder="1"/>
    </xf>
    <xf numFmtId="0" fontId="1" fillId="7" borderId="0" xfId="17944" applyNumberFormat="1" applyFill="1" applyBorder="1">
      <alignment vertical="center"/>
    </xf>
    <xf numFmtId="187" fontId="9" fillId="7" borderId="41" xfId="17944" applyNumberFormat="1" applyFont="1" applyFill="1" applyBorder="1" applyAlignment="1">
      <alignment horizontal="center" vertical="center" wrapText="1"/>
    </xf>
    <xf numFmtId="189" fontId="9" fillId="7" borderId="41" xfId="17944" applyNumberFormat="1" applyFont="1" applyFill="1" applyBorder="1" applyAlignment="1">
      <alignment horizontal="center" vertical="center" wrapText="1"/>
    </xf>
    <xf numFmtId="0" fontId="34" fillId="7" borderId="39" xfId="17944" applyNumberFormat="1" applyFont="1" applyFill="1" applyBorder="1" applyAlignment="1">
      <alignment horizontal="center" vertical="center" wrapText="1"/>
    </xf>
    <xf numFmtId="0" fontId="9" fillId="2" borderId="0" xfId="17944" applyNumberFormat="1" applyFont="1" applyFill="1" applyBorder="1">
      <alignment vertical="center"/>
    </xf>
    <xf numFmtId="188" fontId="9" fillId="0" borderId="35" xfId="17944" applyNumberFormat="1" applyFont="1" applyBorder="1">
      <alignment vertical="center"/>
    </xf>
    <xf numFmtId="0" fontId="33" fillId="7" borderId="40" xfId="17944" applyNumberFormat="1" applyFont="1" applyFill="1" applyBorder="1" applyAlignment="1">
      <alignment horizontal="center" vertical="center" wrapText="1"/>
    </xf>
    <xf numFmtId="0" fontId="33" fillId="7" borderId="39" xfId="17944" applyNumberFormat="1" applyFont="1" applyFill="1" applyBorder="1" applyAlignment="1">
      <alignment horizontal="center" vertical="center" wrapText="1"/>
    </xf>
    <xf numFmtId="0" fontId="9" fillId="2" borderId="0" xfId="17944" applyNumberFormat="1" applyFont="1" applyFill="1" applyBorder="1" applyAlignment="1">
      <alignment horizontal="center" vertical="center"/>
    </xf>
    <xf numFmtId="188" fontId="9" fillId="0" borderId="35" xfId="0" applyNumberFormat="1" applyFont="1" applyBorder="1">
      <alignment vertical="center"/>
    </xf>
    <xf numFmtId="188" fontId="6" fillId="0" borderId="35" xfId="17807" applyNumberFormat="1" applyFont="1" applyBorder="1" applyAlignment="1">
      <alignment horizontal="center"/>
    </xf>
    <xf numFmtId="188" fontId="28" fillId="0" borderId="35" xfId="17944" applyNumberFormat="1" applyFont="1" applyBorder="1" applyAlignment="1">
      <alignment horizontal="center" vertical="center"/>
    </xf>
    <xf numFmtId="1" fontId="6" fillId="0" borderId="35" xfId="17807" applyNumberFormat="1" applyFont="1" applyBorder="1"/>
    <xf numFmtId="188" fontId="28" fillId="0" borderId="35" xfId="17944" applyNumberFormat="1" applyFont="1" applyFill="1" applyBorder="1" applyAlignment="1">
      <alignment horizontal="center" vertical="center"/>
    </xf>
    <xf numFmtId="1" fontId="2" fillId="0" borderId="35" xfId="17807" applyNumberFormat="1" applyFont="1" applyBorder="1" applyAlignment="1">
      <alignment horizontal="center"/>
    </xf>
    <xf numFmtId="188" fontId="2" fillId="0" borderId="0" xfId="17807" applyNumberFormat="1" applyFont="1" applyAlignment="1">
      <alignment horizontal="center"/>
    </xf>
    <xf numFmtId="0" fontId="2" fillId="0" borderId="0" xfId="17807" applyNumberFormat="1" applyFont="1" applyAlignment="1">
      <alignment horizontal="center"/>
    </xf>
    <xf numFmtId="0" fontId="32" fillId="12" borderId="40" xfId="17944" applyNumberFormat="1" applyFont="1" applyFill="1" applyBorder="1" applyAlignment="1">
      <alignment horizontal="center" vertical="center" wrapText="1" readingOrder="1"/>
    </xf>
    <xf numFmtId="1" fontId="9" fillId="0" borderId="0" xfId="0" applyNumberFormat="1" applyFont="1">
      <alignment vertical="center"/>
    </xf>
    <xf numFmtId="0" fontId="32" fillId="7" borderId="43" xfId="17944" applyNumberFormat="1" applyFont="1" applyFill="1" applyBorder="1" applyAlignment="1">
      <alignment horizontal="center" vertical="center" wrapText="1" readingOrder="1"/>
    </xf>
    <xf numFmtId="188" fontId="9" fillId="8" borderId="35" xfId="0" applyNumberFormat="1" applyFont="1" applyFill="1" applyBorder="1" applyAlignment="1">
      <alignment horizontal="center" vertical="center"/>
    </xf>
    <xf numFmtId="183" fontId="9" fillId="7" borderId="35" xfId="17944" applyNumberFormat="1" applyFont="1" applyFill="1" applyBorder="1" applyAlignment="1">
      <alignment horizontal="center" vertical="center"/>
    </xf>
    <xf numFmtId="1" fontId="9" fillId="7" borderId="35" xfId="17944" applyNumberFormat="1" applyFont="1" applyFill="1" applyBorder="1">
      <alignment vertical="center"/>
    </xf>
    <xf numFmtId="0" fontId="9" fillId="7" borderId="35" xfId="0" applyNumberFormat="1" applyFont="1" applyFill="1" applyBorder="1" applyAlignment="1">
      <alignment horizontal="center" vertical="center"/>
    </xf>
    <xf numFmtId="0" fontId="34" fillId="7" borderId="40" xfId="0" applyNumberFormat="1" applyFont="1" applyFill="1" applyBorder="1" applyAlignment="1">
      <alignment horizontal="center" vertical="center" wrapText="1"/>
    </xf>
    <xf numFmtId="1" fontId="34" fillId="7" borderId="40" xfId="17944" applyNumberFormat="1" applyFont="1" applyFill="1" applyBorder="1" applyAlignment="1">
      <alignment horizontal="center" vertical="center" wrapText="1"/>
    </xf>
    <xf numFmtId="180" fontId="9" fillId="7" borderId="35" xfId="17944" applyNumberFormat="1" applyFont="1" applyFill="1" applyBorder="1" applyAlignment="1">
      <alignment horizontal="center" vertical="center"/>
    </xf>
    <xf numFmtId="181" fontId="9" fillId="7" borderId="36" xfId="17944" applyNumberFormat="1" applyFont="1" applyFill="1" applyBorder="1" applyAlignment="1">
      <alignment horizontal="center" vertical="center"/>
    </xf>
    <xf numFmtId="0" fontId="8" fillId="0" borderId="0" xfId="17807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7" fillId="0" borderId="0" xfId="17807" applyNumberFormat="1" applyFont="1" applyFill="1" applyAlignment="1">
      <alignment horizontal="center" vertical="center"/>
    </xf>
    <xf numFmtId="0" fontId="11" fillId="0" borderId="0" xfId="17807" applyNumberFormat="1" applyFont="1" applyFill="1" applyAlignment="1">
      <alignment horizontal="center" vertical="center"/>
    </xf>
    <xf numFmtId="0" fontId="9" fillId="0" borderId="0" xfId="17944" applyNumberFormat="1" applyFont="1" applyFill="1" applyAlignment="1">
      <alignment horizontal="left" vertical="center"/>
    </xf>
    <xf numFmtId="0" fontId="8" fillId="0" borderId="0" xfId="4315" applyNumberFormat="1" applyFont="1" applyFill="1" applyAlignment="1">
      <alignment horizontal="center"/>
    </xf>
    <xf numFmtId="0" fontId="9" fillId="0" borderId="35" xfId="17944" applyNumberFormat="1" applyFont="1" applyFill="1" applyBorder="1" applyAlignment="1">
      <alignment horizontal="center" vertical="center" wrapText="1"/>
    </xf>
    <xf numFmtId="1" fontId="9" fillId="3" borderId="35" xfId="17944" applyNumberFormat="1" applyFont="1" applyFill="1" applyBorder="1" applyAlignment="1">
      <alignment horizontal="center" vertical="center" wrapText="1"/>
    </xf>
    <xf numFmtId="0" fontId="48" fillId="0" borderId="35" xfId="17944" applyNumberFormat="1" applyFont="1" applyFill="1" applyBorder="1" applyAlignment="1">
      <alignment horizontal="center" vertical="center" wrapText="1" readingOrder="1"/>
    </xf>
    <xf numFmtId="188" fontId="2" fillId="0" borderId="35" xfId="17807" applyNumberFormat="1" applyFont="1" applyBorder="1" applyAlignment="1">
      <alignment horizontal="center"/>
    </xf>
    <xf numFmtId="187" fontId="9" fillId="3" borderId="35" xfId="17944" applyNumberFormat="1" applyFont="1" applyFill="1" applyBorder="1" applyAlignment="1">
      <alignment horizontal="center" vertical="center"/>
    </xf>
    <xf numFmtId="1" fontId="9" fillId="3" borderId="35" xfId="17944" applyNumberFormat="1" applyFont="1" applyFill="1" applyBorder="1" applyAlignment="1">
      <alignment horizontal="center" vertical="center"/>
    </xf>
    <xf numFmtId="0" fontId="8" fillId="0" borderId="35" xfId="17944" applyNumberFormat="1" applyFont="1" applyFill="1" applyBorder="1" applyAlignment="1">
      <alignment horizontal="center" vertical="center" wrapText="1" readingOrder="1"/>
    </xf>
    <xf numFmtId="188" fontId="9" fillId="0" borderId="35" xfId="0" applyNumberFormat="1" applyFont="1" applyFill="1" applyBorder="1" applyAlignment="1">
      <alignment horizontal="center" vertical="center"/>
    </xf>
    <xf numFmtId="0" fontId="8" fillId="0" borderId="35" xfId="17807" applyNumberFormat="1" applyFont="1" applyFill="1" applyBorder="1" applyAlignment="1">
      <alignment horizontal="center" vertical="center"/>
    </xf>
    <xf numFmtId="1" fontId="8" fillId="3" borderId="35" xfId="17807" applyNumberFormat="1" applyFont="1" applyFill="1" applyBorder="1" applyAlignment="1">
      <alignment horizontal="center" vertical="center"/>
    </xf>
    <xf numFmtId="188" fontId="9" fillId="0" borderId="38" xfId="17944" applyNumberFormat="1" applyFont="1" applyFill="1" applyBorder="1" applyAlignment="1">
      <alignment horizontal="center" vertical="center"/>
    </xf>
    <xf numFmtId="0" fontId="48" fillId="0" borderId="0" xfId="17944" applyNumberFormat="1" applyFont="1" applyFill="1" applyBorder="1" applyAlignment="1">
      <alignment horizontal="center" vertical="center" wrapText="1" readingOrder="1"/>
    </xf>
    <xf numFmtId="188" fontId="9" fillId="0" borderId="0" xfId="0" applyNumberFormat="1" applyFont="1" applyFill="1" applyBorder="1" applyAlignment="1">
      <alignment horizontal="center" vertical="center"/>
    </xf>
    <xf numFmtId="188" fontId="9" fillId="0" borderId="0" xfId="17944" applyNumberFormat="1" applyFont="1" applyFill="1" applyBorder="1" applyAlignment="1">
      <alignment horizontal="center" vertical="center"/>
    </xf>
    <xf numFmtId="0" fontId="9" fillId="0" borderId="0" xfId="17944" applyNumberFormat="1" applyFont="1" applyFill="1" applyBorder="1" applyAlignment="1">
      <alignment horizontal="center" vertical="center"/>
    </xf>
    <xf numFmtId="0" fontId="8" fillId="0" borderId="0" xfId="17944" applyNumberFormat="1" applyFont="1" applyFill="1" applyBorder="1" applyAlignment="1">
      <alignment horizontal="center" vertical="center" wrapText="1" readingOrder="1"/>
    </xf>
    <xf numFmtId="1" fontId="9" fillId="0" borderId="0" xfId="17944" applyNumberFormat="1" applyFont="1" applyFill="1" applyBorder="1" applyAlignment="1">
      <alignment horizontal="center" vertical="center"/>
    </xf>
    <xf numFmtId="0" fontId="8" fillId="0" borderId="0" xfId="17807" applyNumberFormat="1" applyFont="1" applyFill="1" applyBorder="1" applyAlignment="1">
      <alignment horizontal="center"/>
    </xf>
    <xf numFmtId="1" fontId="8" fillId="0" borderId="0" xfId="17807" applyNumberFormat="1" applyFont="1" applyFill="1" applyBorder="1" applyAlignment="1">
      <alignment horizontal="center"/>
    </xf>
    <xf numFmtId="0" fontId="8" fillId="0" borderId="0" xfId="4315" applyNumberFormat="1" applyFont="1" applyFill="1" applyBorder="1" applyAlignment="1">
      <alignment horizontal="center"/>
    </xf>
    <xf numFmtId="0" fontId="9" fillId="0" borderId="0" xfId="17944" applyNumberFormat="1" applyFont="1" applyFill="1" applyAlignment="1">
      <alignment horizontal="center" vertical="center"/>
    </xf>
    <xf numFmtId="1" fontId="9" fillId="3" borderId="35" xfId="17807" applyNumberFormat="1" applyFont="1" applyFill="1" applyBorder="1" applyAlignment="1">
      <alignment horizontal="center" vertical="center"/>
    </xf>
    <xf numFmtId="0" fontId="8" fillId="0" borderId="0" xfId="17807" applyNumberFormat="1" applyFont="1" applyFill="1" applyAlignment="1">
      <alignment horizontal="center" wrapText="1"/>
    </xf>
    <xf numFmtId="0" fontId="9" fillId="0" borderId="0" xfId="17944" applyNumberFormat="1" applyFont="1" applyFill="1" applyBorder="1" applyAlignment="1">
      <alignment horizontal="center" vertical="center" wrapText="1"/>
    </xf>
    <xf numFmtId="184" fontId="9" fillId="0" borderId="0" xfId="17944" applyNumberFormat="1" applyFont="1" applyFill="1" applyBorder="1" applyAlignment="1">
      <alignment horizontal="center" vertical="center"/>
    </xf>
    <xf numFmtId="0" fontId="9" fillId="0" borderId="0" xfId="59" applyNumberFormat="1" applyFont="1" applyFill="1" applyBorder="1" applyAlignment="1">
      <alignment horizontal="center" vertical="center"/>
    </xf>
    <xf numFmtId="0" fontId="9" fillId="0" borderId="41" xfId="17944" applyNumberFormat="1" applyFont="1" applyFill="1" applyBorder="1" applyAlignment="1">
      <alignment horizontal="center" vertical="center"/>
    </xf>
    <xf numFmtId="0" fontId="8" fillId="0" borderId="35" xfId="17807" applyNumberFormat="1" applyFont="1" applyFill="1" applyBorder="1" applyAlignment="1">
      <alignment horizontal="center"/>
    </xf>
    <xf numFmtId="0" fontId="8" fillId="0" borderId="0" xfId="17944" applyNumberFormat="1" applyFont="1" applyFill="1" applyBorder="1" applyAlignment="1">
      <alignment horizontal="center" vertical="center" wrapText="1"/>
    </xf>
    <xf numFmtId="0" fontId="8" fillId="0" borderId="0" xfId="17807" applyNumberFormat="1" applyFont="1" applyFill="1" applyBorder="1" applyAlignment="1">
      <alignment horizontal="center" vertical="center"/>
    </xf>
    <xf numFmtId="181" fontId="8" fillId="0" borderId="0" xfId="17807" applyNumberFormat="1" applyFont="1" applyFill="1" applyBorder="1" applyAlignment="1">
      <alignment horizontal="center" vertical="center"/>
    </xf>
    <xf numFmtId="188" fontId="9" fillId="3" borderId="35" xfId="17944" applyNumberFormat="1" applyFont="1" applyFill="1" applyBorder="1" applyAlignment="1">
      <alignment horizontal="center" vertical="center"/>
    </xf>
    <xf numFmtId="0" fontId="8" fillId="0" borderId="35" xfId="17944" applyNumberFormat="1" applyFont="1" applyFill="1" applyBorder="1" applyAlignment="1">
      <alignment horizontal="center" vertical="center" wrapText="1"/>
    </xf>
    <xf numFmtId="1" fontId="9" fillId="0" borderId="0" xfId="17944" applyNumberFormat="1" applyFont="1" applyFill="1" applyBorder="1" applyAlignment="1">
      <alignment horizontal="center" vertical="center" wrapText="1"/>
    </xf>
    <xf numFmtId="1" fontId="8" fillId="3" borderId="35" xfId="17807" applyNumberFormat="1" applyFont="1" applyFill="1" applyBorder="1" applyAlignment="1">
      <alignment horizontal="center"/>
    </xf>
    <xf numFmtId="184" fontId="9" fillId="3" borderId="35" xfId="17944" applyNumberFormat="1" applyFont="1" applyFill="1" applyBorder="1" applyAlignment="1">
      <alignment horizontal="center" vertical="center"/>
    </xf>
    <xf numFmtId="0" fontId="9" fillId="2" borderId="35" xfId="0" applyNumberFormat="1" applyFont="1" applyFill="1" applyBorder="1" applyAlignment="1">
      <alignment horizontal="center" vertical="center"/>
    </xf>
    <xf numFmtId="189" fontId="9" fillId="3" borderId="35" xfId="17944" applyNumberFormat="1" applyFont="1" applyFill="1" applyBorder="1" applyAlignment="1">
      <alignment horizontal="center" vertical="center"/>
    </xf>
    <xf numFmtId="0" fontId="9" fillId="3" borderId="35" xfId="0" applyNumberFormat="1" applyFont="1" applyFill="1" applyBorder="1" applyAlignment="1">
      <alignment horizontal="center" vertical="center"/>
    </xf>
    <xf numFmtId="190" fontId="8" fillId="3" borderId="35" xfId="17807" applyNumberFormat="1" applyFont="1" applyFill="1" applyBorder="1" applyAlignment="1">
      <alignment horizontal="center" vertical="center"/>
    </xf>
    <xf numFmtId="1" fontId="8" fillId="0" borderId="0" xfId="17807" applyNumberFormat="1" applyFont="1" applyFill="1" applyBorder="1" applyAlignment="1">
      <alignment horizontal="center" vertical="center"/>
    </xf>
    <xf numFmtId="43" fontId="8" fillId="0" borderId="0" xfId="17807" applyNumberFormat="1" applyFont="1" applyFill="1" applyBorder="1" applyAlignment="1">
      <alignment horizontal="center"/>
    </xf>
    <xf numFmtId="0" fontId="48" fillId="0" borderId="40" xfId="17944" applyNumberFormat="1" applyFont="1" applyFill="1" applyBorder="1" applyAlignment="1">
      <alignment horizontal="center" vertical="center" wrapText="1" readingOrder="1"/>
    </xf>
    <xf numFmtId="0" fontId="8" fillId="0" borderId="40" xfId="17944" applyNumberFormat="1" applyFont="1" applyFill="1" applyBorder="1" applyAlignment="1">
      <alignment horizontal="center" vertical="center" wrapText="1" readingOrder="1"/>
    </xf>
    <xf numFmtId="0" fontId="8" fillId="0" borderId="44" xfId="17944" applyNumberFormat="1" applyFont="1" applyFill="1" applyBorder="1" applyAlignment="1">
      <alignment horizontal="center" vertical="center" wrapText="1" readingOrder="1"/>
    </xf>
    <xf numFmtId="0" fontId="8" fillId="3" borderId="35" xfId="17807" applyNumberFormat="1" applyFont="1" applyFill="1" applyBorder="1" applyAlignment="1">
      <alignment horizontal="center" vertical="center" wrapText="1"/>
    </xf>
    <xf numFmtId="0" fontId="8" fillId="3" borderId="35" xfId="17807" applyNumberFormat="1" applyFont="1" applyFill="1" applyBorder="1" applyAlignment="1">
      <alignment horizontal="center" vertical="center"/>
    </xf>
    <xf numFmtId="2" fontId="9" fillId="3" borderId="35" xfId="17944" applyNumberFormat="1" applyFont="1" applyFill="1" applyBorder="1" applyAlignment="1">
      <alignment horizontal="center" vertical="center"/>
    </xf>
    <xf numFmtId="1" fontId="8" fillId="0" borderId="35" xfId="17807" applyNumberFormat="1" applyFont="1" applyFill="1" applyBorder="1" applyAlignment="1">
      <alignment horizontal="center" vertical="center"/>
    </xf>
    <xf numFmtId="0" fontId="9" fillId="3" borderId="41" xfId="17944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88" fontId="2" fillId="0" borderId="35" xfId="17807" applyNumberFormat="1" applyFont="1" applyBorder="1" applyAlignment="1">
      <alignment horizontal="center" vertical="center"/>
    </xf>
    <xf numFmtId="187" fontId="9" fillId="3" borderId="35" xfId="0" applyNumberFormat="1" applyFont="1" applyFill="1" applyBorder="1" applyAlignment="1">
      <alignment horizontal="center" vertical="center"/>
    </xf>
    <xf numFmtId="188" fontId="9" fillId="3" borderId="35" xfId="0" applyNumberFormat="1" applyFont="1" applyFill="1" applyBorder="1" applyAlignment="1">
      <alignment horizontal="center" vertical="center"/>
    </xf>
    <xf numFmtId="188" fontId="8" fillId="0" borderId="35" xfId="17807" applyNumberFormat="1" applyFont="1" applyFill="1" applyBorder="1" applyAlignment="1">
      <alignment horizontal="center" vertical="center"/>
    </xf>
    <xf numFmtId="188" fontId="8" fillId="3" borderId="35" xfId="17807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88" fontId="8" fillId="0" borderId="0" xfId="17807" applyNumberFormat="1" applyFont="1" applyFill="1" applyBorder="1" applyAlignment="1">
      <alignment horizontal="center"/>
    </xf>
    <xf numFmtId="188" fontId="9" fillId="0" borderId="35" xfId="17807" applyNumberFormat="1" applyFont="1" applyFill="1" applyBorder="1" applyAlignment="1">
      <alignment horizontal="center" vertical="center"/>
    </xf>
    <xf numFmtId="187" fontId="9" fillId="0" borderId="35" xfId="0" applyNumberFormat="1" applyFont="1" applyFill="1" applyBorder="1" applyAlignment="1">
      <alignment horizontal="center" vertical="center"/>
    </xf>
    <xf numFmtId="191" fontId="9" fillId="3" borderId="35" xfId="0" applyNumberFormat="1" applyFont="1" applyFill="1" applyBorder="1" applyAlignment="1">
      <alignment horizontal="center" vertical="center"/>
    </xf>
    <xf numFmtId="188" fontId="8" fillId="0" borderId="0" xfId="17807" applyNumberFormat="1" applyFont="1" applyFill="1" applyBorder="1" applyAlignment="1">
      <alignment horizontal="center" vertical="center"/>
    </xf>
    <xf numFmtId="187" fontId="9" fillId="3" borderId="35" xfId="17944" applyNumberFormat="1" applyFont="1" applyFill="1" applyBorder="1" applyAlignment="1">
      <alignment horizontal="center" vertical="center" wrapText="1"/>
    </xf>
    <xf numFmtId="180" fontId="9" fillId="0" borderId="0" xfId="17944" applyNumberFormat="1" applyFont="1" applyFill="1" applyBorder="1" applyAlignment="1">
      <alignment horizontal="center" vertical="center"/>
    </xf>
    <xf numFmtId="187" fontId="9" fillId="0" borderId="0" xfId="17944" applyNumberFormat="1" applyFont="1" applyFill="1" applyBorder="1" applyAlignment="1">
      <alignment horizontal="center" vertical="center" wrapText="1"/>
    </xf>
    <xf numFmtId="0" fontId="2" fillId="0" borderId="0" xfId="4315" applyNumberFormat="1" applyFont="1" applyAlignment="1">
      <alignment horizontal="center"/>
    </xf>
    <xf numFmtId="188" fontId="9" fillId="0" borderId="0" xfId="59" applyNumberFormat="1" applyFont="1" applyFill="1" applyBorder="1" applyAlignment="1">
      <alignment horizontal="center" vertical="center"/>
    </xf>
    <xf numFmtId="0" fontId="0" fillId="0" borderId="0" xfId="17944" applyNumberFormat="1" applyFont="1" applyFill="1" applyBorder="1" applyAlignment="1">
      <alignment horizontal="center" vertical="center"/>
    </xf>
    <xf numFmtId="187" fontId="9" fillId="0" borderId="35" xfId="17944" applyNumberFormat="1" applyFont="1" applyFill="1" applyBorder="1" applyAlignment="1">
      <alignment horizontal="center" vertical="center" wrapText="1"/>
    </xf>
    <xf numFmtId="189" fontId="9" fillId="0" borderId="35" xfId="17944" applyNumberFormat="1" applyFont="1" applyFill="1" applyBorder="1" applyAlignment="1">
      <alignment horizontal="center" vertical="center" wrapText="1"/>
    </xf>
    <xf numFmtId="191" fontId="9" fillId="0" borderId="35" xfId="17944" applyNumberFormat="1" applyFont="1" applyFill="1" applyBorder="1" applyAlignment="1">
      <alignment horizontal="center" vertical="center" wrapText="1"/>
    </xf>
    <xf numFmtId="1" fontId="9" fillId="0" borderId="35" xfId="17944" applyNumberFormat="1" applyFont="1" applyFill="1" applyBorder="1" applyAlignment="1">
      <alignment horizontal="center" vertical="center" wrapText="1"/>
    </xf>
    <xf numFmtId="1" fontId="8" fillId="0" borderId="35" xfId="17807" applyNumberFormat="1" applyFont="1" applyFill="1" applyBorder="1" applyAlignment="1">
      <alignment horizontal="center"/>
    </xf>
    <xf numFmtId="0" fontId="2" fillId="0" borderId="35" xfId="17807" applyNumberFormat="1" applyFont="1" applyBorder="1" applyAlignment="1">
      <alignment horizontal="center" vertical="center"/>
    </xf>
    <xf numFmtId="2" fontId="9" fillId="3" borderId="35" xfId="17944" applyNumberFormat="1" applyFont="1" applyFill="1" applyBorder="1" applyAlignment="1">
      <alignment horizontal="center" vertical="center" wrapText="1"/>
    </xf>
    <xf numFmtId="0" fontId="32" fillId="0" borderId="0" xfId="17944" applyNumberFormat="1" applyFont="1" applyFill="1" applyBorder="1" applyAlignment="1">
      <alignment horizontal="center" vertical="center" wrapText="1" readingOrder="1"/>
    </xf>
    <xf numFmtId="0" fontId="33" fillId="0" borderId="0" xfId="17944" applyNumberFormat="1" applyFont="1" applyFill="1" applyBorder="1" applyAlignment="1">
      <alignment horizontal="center" vertical="center" wrapText="1" readingOrder="1"/>
    </xf>
    <xf numFmtId="0" fontId="2" fillId="0" borderId="0" xfId="17807" applyNumberFormat="1" applyFont="1" applyFill="1" applyBorder="1"/>
    <xf numFmtId="0" fontId="9" fillId="0" borderId="0" xfId="17944" applyNumberFormat="1" applyFont="1" applyFill="1" applyBorder="1">
      <alignment vertical="center"/>
    </xf>
    <xf numFmtId="183" fontId="9" fillId="0" borderId="35" xfId="0" applyNumberFormat="1" applyFont="1" applyFill="1" applyBorder="1" applyAlignment="1">
      <alignment horizontal="center" vertical="center"/>
    </xf>
    <xf numFmtId="1" fontId="2" fillId="3" borderId="35" xfId="17807" applyNumberFormat="1" applyFont="1" applyFill="1" applyBorder="1" applyAlignment="1">
      <alignment horizontal="center" vertical="center"/>
    </xf>
    <xf numFmtId="188" fontId="9" fillId="0" borderId="0" xfId="0" applyNumberFormat="1" applyFont="1" applyFill="1" applyBorder="1">
      <alignment vertical="center"/>
    </xf>
    <xf numFmtId="1" fontId="2" fillId="0" borderId="0" xfId="17807" applyNumberFormat="1" applyFont="1" applyFill="1" applyBorder="1"/>
    <xf numFmtId="188" fontId="9" fillId="0" borderId="0" xfId="17807" applyNumberFormat="1" applyFont="1" applyFill="1" applyBorder="1" applyAlignment="1">
      <alignment horizontal="center"/>
    </xf>
    <xf numFmtId="1" fontId="9" fillId="0" borderId="0" xfId="17807" applyNumberFormat="1" applyFont="1" applyFill="1" applyBorder="1" applyAlignment="1">
      <alignment horizontal="center"/>
    </xf>
    <xf numFmtId="0" fontId="8" fillId="0" borderId="40" xfId="0" applyNumberFormat="1" applyFont="1" applyFill="1" applyBorder="1" applyAlignment="1">
      <alignment horizontal="center" vertical="center" wrapText="1" readingOrder="1"/>
    </xf>
    <xf numFmtId="183" fontId="11" fillId="0" borderId="35" xfId="17807" applyNumberFormat="1" applyFont="1" applyFill="1" applyBorder="1" applyAlignment="1">
      <alignment horizontal="center"/>
    </xf>
    <xf numFmtId="0" fontId="11" fillId="0" borderId="35" xfId="17807" applyNumberFormat="1" applyFont="1" applyFill="1" applyBorder="1" applyAlignment="1">
      <alignment horizontal="center"/>
    </xf>
    <xf numFmtId="0" fontId="11" fillId="0" borderId="0" xfId="17944" applyNumberFormat="1" applyFont="1" applyFill="1" applyAlignment="1">
      <alignment horizontal="center" vertical="center"/>
    </xf>
    <xf numFmtId="0" fontId="8" fillId="0" borderId="47" xfId="17944" applyNumberFormat="1" applyFont="1" applyFill="1" applyBorder="1" applyAlignment="1">
      <alignment horizontal="center" vertical="center" wrapText="1" readingOrder="1"/>
    </xf>
    <xf numFmtId="0" fontId="11" fillId="0" borderId="35" xfId="4315" applyNumberFormat="1" applyFont="1" applyFill="1" applyBorder="1" applyAlignment="1">
      <alignment horizontal="center"/>
    </xf>
    <xf numFmtId="0" fontId="8" fillId="0" borderId="44" xfId="0" applyNumberFormat="1" applyFont="1" applyFill="1" applyBorder="1" applyAlignment="1">
      <alignment horizontal="center" vertical="center" wrapText="1" readingOrder="1"/>
    </xf>
    <xf numFmtId="0" fontId="8" fillId="0" borderId="35" xfId="0" applyNumberFormat="1" applyFont="1" applyFill="1" applyBorder="1" applyAlignment="1">
      <alignment horizontal="center" vertical="center" wrapText="1" readingOrder="1"/>
    </xf>
    <xf numFmtId="0" fontId="8" fillId="0" borderId="48" xfId="17944" applyNumberFormat="1" applyFont="1" applyFill="1" applyBorder="1" applyAlignment="1">
      <alignment horizontal="center" vertical="center" wrapText="1" readingOrder="1"/>
    </xf>
    <xf numFmtId="0" fontId="8" fillId="0" borderId="36" xfId="17944" applyNumberFormat="1" applyFont="1" applyFill="1" applyBorder="1" applyAlignment="1">
      <alignment horizontal="center" vertical="center" wrapText="1" readingOrder="1"/>
    </xf>
    <xf numFmtId="0" fontId="5" fillId="2" borderId="0" xfId="10572" applyNumberFormat="1" applyFont="1" applyFill="1" applyAlignment="1">
      <alignment horizontal="left"/>
    </xf>
    <xf numFmtId="0" fontId="16" fillId="4" borderId="1" xfId="10572" applyNumberFormat="1" applyFont="1" applyFill="1" applyBorder="1" applyAlignment="1">
      <alignment horizontal="center" vertical="center"/>
    </xf>
    <xf numFmtId="0" fontId="16" fillId="4" borderId="14" xfId="10572" applyNumberFormat="1" applyFont="1" applyFill="1" applyBorder="1" applyAlignment="1">
      <alignment horizontal="center" vertical="center"/>
    </xf>
    <xf numFmtId="0" fontId="16" fillId="4" borderId="9" xfId="10572" applyNumberFormat="1" applyFont="1" applyFill="1" applyBorder="1" applyAlignment="1">
      <alignment horizontal="center" vertical="center"/>
    </xf>
    <xf numFmtId="0" fontId="28" fillId="2" borderId="9" xfId="0" applyNumberFormat="1" applyFont="1" applyFill="1" applyBorder="1" applyAlignment="1">
      <alignment horizontal="center" vertical="center"/>
    </xf>
    <xf numFmtId="0" fontId="47" fillId="2" borderId="9" xfId="0" applyNumberFormat="1" applyFont="1" applyFill="1" applyBorder="1" applyAlignment="1">
      <alignment horizontal="center" vertical="center"/>
    </xf>
    <xf numFmtId="0" fontId="49" fillId="0" borderId="9" xfId="10572" applyNumberFormat="1" applyFont="1" applyFill="1" applyBorder="1" applyAlignment="1">
      <alignment horizontal="center" vertical="center"/>
    </xf>
    <xf numFmtId="0" fontId="15" fillId="0" borderId="9" xfId="10572" applyNumberFormat="1" applyFont="1" applyFill="1" applyBorder="1" applyAlignment="1">
      <alignment horizontal="center" vertical="center"/>
    </xf>
    <xf numFmtId="0" fontId="15" fillId="0" borderId="9" xfId="10572" applyNumberFormat="1" applyFont="1" applyFill="1" applyBorder="1" applyAlignment="1">
      <alignment horizontal="center" vertical="center" wrapText="1"/>
    </xf>
    <xf numFmtId="0" fontId="49" fillId="0" borderId="11" xfId="10572" applyNumberFormat="1" applyFont="1" applyFill="1" applyBorder="1" applyAlignment="1">
      <alignment horizontal="center" vertical="center"/>
    </xf>
    <xf numFmtId="0" fontId="15" fillId="5" borderId="9" xfId="10572" applyNumberFormat="1" applyFont="1" applyFill="1" applyBorder="1" applyAlignment="1">
      <alignment horizontal="center" vertical="center"/>
    </xf>
    <xf numFmtId="0" fontId="47" fillId="2" borderId="9" xfId="10572" applyNumberFormat="1" applyFont="1" applyFill="1" applyBorder="1" applyAlignment="1">
      <alignment horizontal="center" vertical="center"/>
    </xf>
    <xf numFmtId="0" fontId="28" fillId="2" borderId="9" xfId="10572" applyNumberFormat="1" applyFont="1" applyFill="1" applyBorder="1" applyAlignment="1">
      <alignment horizontal="center" vertical="center"/>
    </xf>
    <xf numFmtId="0" fontId="16" fillId="2" borderId="0" xfId="0" applyNumberFormat="1" applyFont="1" applyFill="1" applyBorder="1" applyAlignment="1">
      <alignment vertical="center"/>
    </xf>
    <xf numFmtId="0" fontId="51" fillId="2" borderId="0" xfId="0" applyNumberFormat="1" applyFont="1" applyFill="1" applyBorder="1" applyAlignment="1">
      <alignment vertical="center" wrapText="1"/>
    </xf>
    <xf numFmtId="0" fontId="23" fillId="2" borderId="0" xfId="0" applyNumberFormat="1" applyFont="1" applyFill="1" applyBorder="1" applyAlignment="1">
      <alignment vertical="center" wrapText="1"/>
    </xf>
    <xf numFmtId="0" fontId="16" fillId="4" borderId="20" xfId="10572" applyNumberFormat="1" applyFont="1" applyFill="1" applyBorder="1" applyAlignment="1">
      <alignment horizontal="center" vertical="center"/>
    </xf>
    <xf numFmtId="0" fontId="47" fillId="2" borderId="9" xfId="0" applyNumberFormat="1" applyFont="1" applyFill="1" applyBorder="1" applyAlignment="1">
      <alignment horizontal="center" vertical="center" wrapText="1"/>
    </xf>
    <xf numFmtId="0" fontId="52" fillId="2" borderId="0" xfId="0" applyNumberFormat="1" applyFont="1" applyFill="1" applyBorder="1" applyAlignment="1">
      <alignment vertical="center" wrapText="1"/>
    </xf>
    <xf numFmtId="0" fontId="28" fillId="2" borderId="9" xfId="0" applyNumberFormat="1" applyFont="1" applyFill="1" applyBorder="1" applyAlignment="1">
      <alignment horizontal="center" vertical="center" wrapText="1"/>
    </xf>
    <xf numFmtId="0" fontId="47" fillId="2" borderId="0" xfId="0" applyNumberFormat="1" applyFont="1" applyFill="1" applyAlignment="1">
      <alignment horizontal="center" vertical="center"/>
    </xf>
    <xf numFmtId="0" fontId="53" fillId="0" borderId="0" xfId="0" applyNumberFormat="1" applyFont="1">
      <alignment vertical="center"/>
    </xf>
    <xf numFmtId="0" fontId="18" fillId="2" borderId="0" xfId="10572" applyNumberFormat="1" applyFont="1" applyFill="1"/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15" fillId="4" borderId="1" xfId="10572" applyNumberFormat="1" applyFont="1" applyFill="1" applyBorder="1" applyAlignment="1">
      <alignment horizontal="center" vertical="center"/>
    </xf>
    <xf numFmtId="0" fontId="15" fillId="4" borderId="14" xfId="10572" applyNumberFormat="1" applyFont="1" applyFill="1" applyBorder="1" applyAlignment="1">
      <alignment horizontal="center" vertical="center"/>
    </xf>
    <xf numFmtId="0" fontId="49" fillId="2" borderId="9" xfId="10572" applyNumberFormat="1" applyFont="1" applyFill="1" applyBorder="1" applyAlignment="1">
      <alignment horizontal="center" vertical="center" wrapText="1"/>
    </xf>
    <xf numFmtId="0" fontId="49" fillId="2" borderId="9" xfId="10572" applyNumberFormat="1" applyFont="1" applyFill="1" applyBorder="1" applyAlignment="1">
      <alignment horizontal="center" vertical="center"/>
    </xf>
    <xf numFmtId="0" fontId="50" fillId="2" borderId="9" xfId="10572" applyNumberFormat="1" applyFont="1" applyFill="1" applyBorder="1" applyAlignment="1">
      <alignment horizontal="center" vertical="center" wrapText="1"/>
    </xf>
    <xf numFmtId="0" fontId="24" fillId="7" borderId="7" xfId="0" applyNumberFormat="1" applyFont="1" applyFill="1" applyBorder="1" applyAlignment="1">
      <alignment horizontal="center" vertical="center"/>
    </xf>
    <xf numFmtId="0" fontId="16" fillId="0" borderId="23" xfId="0" applyNumberFormat="1" applyFont="1" applyBorder="1" applyAlignment="1">
      <alignment horizontal="center" vertical="center"/>
    </xf>
    <xf numFmtId="190" fontId="50" fillId="2" borderId="9" xfId="59" applyNumberFormat="1" applyFont="1" applyFill="1" applyBorder="1" applyAlignment="1">
      <alignment horizontal="center" vertical="center"/>
    </xf>
    <xf numFmtId="190" fontId="49" fillId="0" borderId="9" xfId="59" applyNumberFormat="1" applyFont="1" applyBorder="1" applyAlignment="1">
      <alignment horizontal="center" vertical="center"/>
    </xf>
    <xf numFmtId="190" fontId="50" fillId="0" borderId="9" xfId="59" applyNumberFormat="1" applyFont="1" applyBorder="1" applyAlignment="1">
      <alignment horizontal="center" vertical="center"/>
    </xf>
    <xf numFmtId="187" fontId="16" fillId="2" borderId="7" xfId="0" applyNumberFormat="1" applyFont="1" applyFill="1" applyBorder="1" applyAlignment="1">
      <alignment horizontal="center" vertical="center"/>
    </xf>
    <xf numFmtId="187" fontId="16" fillId="7" borderId="7" xfId="0" applyNumberFormat="1" applyFont="1" applyFill="1" applyBorder="1" applyAlignment="1">
      <alignment horizontal="center" vertical="center"/>
    </xf>
    <xf numFmtId="1" fontId="26" fillId="2" borderId="9" xfId="0" applyNumberFormat="1" applyFont="1" applyFill="1" applyBorder="1" applyAlignment="1">
      <alignment horizontal="center" vertical="center"/>
    </xf>
    <xf numFmtId="187" fontId="26" fillId="0" borderId="9" xfId="59" applyNumberFormat="1" applyFont="1" applyBorder="1" applyAlignment="1">
      <alignment horizontal="center" vertical="center"/>
    </xf>
    <xf numFmtId="0" fontId="23" fillId="16" borderId="9" xfId="0" applyNumberFormat="1" applyFont="1" applyFill="1" applyBorder="1" applyAlignment="1">
      <alignment vertical="center"/>
    </xf>
    <xf numFmtId="187" fontId="49" fillId="2" borderId="9" xfId="0" applyNumberFormat="1" applyFont="1" applyFill="1" applyBorder="1" applyAlignment="1">
      <alignment horizontal="center" vertical="center"/>
    </xf>
    <xf numFmtId="9" fontId="15" fillId="2" borderId="9" xfId="78" applyFont="1" applyFill="1" applyBorder="1" applyAlignment="1">
      <alignment horizontal="center" vertical="center"/>
    </xf>
    <xf numFmtId="189" fontId="22" fillId="2" borderId="9" xfId="78" applyNumberFormat="1" applyFont="1" applyFill="1" applyBorder="1" applyAlignment="1">
      <alignment horizontal="center" vertical="center"/>
    </xf>
    <xf numFmtId="0" fontId="23" fillId="8" borderId="9" xfId="0" applyNumberFormat="1" applyFont="1" applyFill="1" applyBorder="1" applyAlignment="1">
      <alignment vertical="center"/>
    </xf>
    <xf numFmtId="187" fontId="16" fillId="7" borderId="7" xfId="0" applyNumberFormat="1" applyFont="1" applyFill="1" applyBorder="1" applyAlignment="1">
      <alignment vertical="center"/>
    </xf>
    <xf numFmtId="187" fontId="16" fillId="7" borderId="18" xfId="0" applyNumberFormat="1" applyFont="1" applyFill="1" applyBorder="1" applyAlignment="1">
      <alignment vertical="center"/>
    </xf>
    <xf numFmtId="187" fontId="16" fillId="8" borderId="9" xfId="0" applyNumberFormat="1" applyFont="1" applyFill="1" applyBorder="1" applyAlignment="1">
      <alignment horizontal="center" vertical="center"/>
    </xf>
    <xf numFmtId="187" fontId="59" fillId="7" borderId="7" xfId="78" applyNumberFormat="1" applyFont="1" applyFill="1" applyBorder="1" applyAlignment="1">
      <alignment vertical="center"/>
    </xf>
    <xf numFmtId="187" fontId="59" fillId="7" borderId="18" xfId="78" applyNumberFormat="1" applyFont="1" applyFill="1" applyBorder="1" applyAlignment="1">
      <alignment vertical="center"/>
    </xf>
    <xf numFmtId="187" fontId="59" fillId="2" borderId="9" xfId="78" applyNumberFormat="1" applyFont="1" applyFill="1" applyBorder="1" applyAlignment="1">
      <alignment horizontal="center" vertical="center"/>
    </xf>
    <xf numFmtId="187" fontId="15" fillId="7" borderId="7" xfId="0" applyNumberFormat="1" applyFont="1" applyFill="1" applyBorder="1" applyAlignment="1">
      <alignment vertical="center"/>
    </xf>
    <xf numFmtId="187" fontId="15" fillId="7" borderId="18" xfId="0" applyNumberFormat="1" applyFont="1" applyFill="1" applyBorder="1" applyAlignment="1">
      <alignment vertical="center"/>
    </xf>
    <xf numFmtId="187" fontId="15" fillId="2" borderId="9" xfId="0" applyNumberFormat="1" applyFont="1" applyFill="1" applyBorder="1" applyAlignment="1">
      <alignment horizontal="center" vertical="center"/>
    </xf>
    <xf numFmtId="187" fontId="16" fillId="16" borderId="9" xfId="0" applyNumberFormat="1" applyFont="1" applyFill="1" applyBorder="1" applyAlignment="1">
      <alignment horizontal="center" vertical="center"/>
    </xf>
    <xf numFmtId="187" fontId="16" fillId="7" borderId="9" xfId="0" applyNumberFormat="1" applyFont="1" applyFill="1" applyBorder="1" applyAlignment="1">
      <alignment horizontal="center" vertical="center"/>
    </xf>
    <xf numFmtId="187" fontId="22" fillId="7" borderId="9" xfId="0" applyNumberFormat="1" applyFont="1" applyFill="1" applyBorder="1" applyAlignment="1">
      <alignment horizontal="center" vertical="center"/>
    </xf>
    <xf numFmtId="187" fontId="22" fillId="7" borderId="7" xfId="0" applyNumberFormat="1" applyFont="1" applyFill="1" applyBorder="1" applyAlignment="1">
      <alignment vertical="center"/>
    </xf>
    <xf numFmtId="0" fontId="16" fillId="2" borderId="9" xfId="0" applyNumberFormat="1" applyFont="1" applyFill="1" applyBorder="1" applyAlignment="1">
      <alignment horizontal="center" vertical="center"/>
    </xf>
    <xf numFmtId="181" fontId="49" fillId="0" borderId="9" xfId="59" applyNumberFormat="1" applyFont="1" applyFill="1" applyBorder="1" applyAlignment="1">
      <alignment horizontal="left" vertical="center"/>
    </xf>
    <xf numFmtId="181" fontId="49" fillId="0" borderId="9" xfId="59" applyNumberFormat="1" applyFont="1" applyBorder="1" applyAlignment="1">
      <alignment horizontal="center" vertical="center"/>
    </xf>
    <xf numFmtId="190" fontId="49" fillId="2" borderId="7" xfId="59" applyNumberFormat="1" applyFont="1" applyFill="1" applyBorder="1" applyAlignment="1">
      <alignment horizontal="center" vertical="center"/>
    </xf>
    <xf numFmtId="181" fontId="50" fillId="2" borderId="9" xfId="59" applyNumberFormat="1" applyFont="1" applyFill="1" applyBorder="1" applyAlignment="1">
      <alignment horizontal="center" vertical="center"/>
    </xf>
    <xf numFmtId="0" fontId="50" fillId="2" borderId="9" xfId="0" applyNumberFormat="1" applyFont="1" applyFill="1" applyBorder="1" applyAlignment="1">
      <alignment horizontal="center" vertical="center"/>
    </xf>
    <xf numFmtId="0" fontId="49" fillId="2" borderId="9" xfId="0" applyNumberFormat="1" applyFont="1" applyFill="1" applyBorder="1" applyAlignment="1">
      <alignment horizontal="center" vertical="center"/>
    </xf>
    <xf numFmtId="9" fontId="16" fillId="2" borderId="9" xfId="78" applyFont="1" applyFill="1" applyBorder="1" applyAlignment="1">
      <alignment horizontal="center" vertical="center"/>
    </xf>
    <xf numFmtId="184" fontId="26" fillId="2" borderId="9" xfId="0" applyNumberFormat="1" applyFont="1" applyFill="1" applyBorder="1" applyAlignment="1">
      <alignment horizontal="center" vertical="center"/>
    </xf>
    <xf numFmtId="0" fontId="16" fillId="9" borderId="9" xfId="0" applyNumberFormat="1" applyFont="1" applyFill="1" applyBorder="1" applyAlignment="1">
      <alignment horizontal="center" vertical="center"/>
    </xf>
    <xf numFmtId="0" fontId="16" fillId="8" borderId="9" xfId="0" applyNumberFormat="1" applyFont="1" applyFill="1" applyBorder="1" applyAlignment="1">
      <alignment horizontal="center" vertical="center"/>
    </xf>
    <xf numFmtId="9" fontId="16" fillId="9" borderId="9" xfId="78" applyFont="1" applyFill="1" applyBorder="1" applyAlignment="1">
      <alignment horizontal="center" vertical="center"/>
    </xf>
    <xf numFmtId="9" fontId="59" fillId="2" borderId="9" xfId="78" applyNumberFormat="1" applyFont="1" applyFill="1" applyBorder="1" applyAlignment="1">
      <alignment horizontal="center" vertical="center"/>
    </xf>
    <xf numFmtId="9" fontId="59" fillId="2" borderId="9" xfId="78" applyFont="1" applyFill="1" applyBorder="1" applyAlignment="1">
      <alignment horizontal="center" vertical="center"/>
    </xf>
    <xf numFmtId="9" fontId="59" fillId="9" borderId="9" xfId="78" applyFont="1" applyFill="1" applyBorder="1" applyAlignment="1">
      <alignment horizontal="center" vertical="center"/>
    </xf>
    <xf numFmtId="180" fontId="16" fillId="9" borderId="9" xfId="0" applyNumberFormat="1" applyFont="1" applyFill="1" applyBorder="1" applyAlignment="1">
      <alignment horizontal="center" vertical="center"/>
    </xf>
    <xf numFmtId="183" fontId="16" fillId="9" borderId="9" xfId="0" applyNumberFormat="1" applyFont="1" applyFill="1" applyBorder="1" applyAlignment="1">
      <alignment horizontal="center" vertical="center"/>
    </xf>
    <xf numFmtId="180" fontId="16" fillId="0" borderId="9" xfId="0" applyNumberFormat="1" applyFont="1" applyBorder="1" applyAlignment="1">
      <alignment horizontal="center" vertical="center"/>
    </xf>
    <xf numFmtId="183" fontId="16" fillId="0" borderId="9" xfId="0" applyNumberFormat="1" applyFont="1" applyBorder="1" applyAlignment="1">
      <alignment horizontal="center" vertical="center"/>
    </xf>
    <xf numFmtId="0" fontId="16" fillId="16" borderId="9" xfId="0" applyNumberFormat="1" applyFont="1" applyFill="1" applyBorder="1" applyAlignment="1">
      <alignment horizontal="center" vertical="center"/>
    </xf>
    <xf numFmtId="0" fontId="16" fillId="7" borderId="9" xfId="0" applyNumberFormat="1" applyFont="1" applyFill="1" applyBorder="1" applyAlignment="1">
      <alignment horizontal="center" vertical="center"/>
    </xf>
    <xf numFmtId="0" fontId="25" fillId="2" borderId="11" xfId="0" applyNumberFormat="1" applyFont="1" applyFill="1" applyBorder="1" applyAlignment="1">
      <alignment vertical="center" wrapText="1"/>
    </xf>
    <xf numFmtId="0" fontId="26" fillId="7" borderId="11" xfId="0" applyNumberFormat="1" applyFont="1" applyFill="1" applyBorder="1" applyAlignment="1">
      <alignment horizontal="center" vertical="center"/>
    </xf>
    <xf numFmtId="0" fontId="26" fillId="2" borderId="11" xfId="0" applyNumberFormat="1" applyFont="1" applyFill="1" applyBorder="1" applyAlignment="1">
      <alignment horizontal="center" vertical="center"/>
    </xf>
    <xf numFmtId="0" fontId="15" fillId="4" borderId="20" xfId="10572" applyNumberFormat="1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190" fontId="50" fillId="0" borderId="7" xfId="59" applyNumberFormat="1" applyFont="1" applyBorder="1" applyAlignment="1">
      <alignment horizontal="center" vertical="center"/>
    </xf>
    <xf numFmtId="190" fontId="49" fillId="0" borderId="21" xfId="59" applyNumberFormat="1" applyFont="1" applyBorder="1" applyAlignment="1">
      <alignment horizontal="center" vertical="center"/>
    </xf>
    <xf numFmtId="187" fontId="16" fillId="7" borderId="21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187" fontId="26" fillId="0" borderId="21" xfId="59" applyNumberFormat="1" applyFont="1" applyBorder="1" applyAlignment="1">
      <alignment horizontal="center" vertical="center"/>
    </xf>
    <xf numFmtId="187" fontId="16" fillId="0" borderId="7" xfId="59" applyNumberFormat="1" applyFont="1" applyBorder="1" applyAlignment="1">
      <alignment vertical="center"/>
    </xf>
    <xf numFmtId="187" fontId="16" fillId="0" borderId="8" xfId="59" applyNumberFormat="1" applyFont="1" applyBorder="1" applyAlignment="1">
      <alignment vertical="center"/>
    </xf>
    <xf numFmtId="181" fontId="50" fillId="0" borderId="9" xfId="59" applyNumberFormat="1" applyFont="1" applyFill="1" applyBorder="1" applyAlignment="1">
      <alignment vertical="center"/>
    </xf>
    <xf numFmtId="181" fontId="50" fillId="0" borderId="9" xfId="59" applyNumberFormat="1" applyFont="1" applyBorder="1" applyAlignment="1">
      <alignment horizontal="center" vertical="center"/>
    </xf>
    <xf numFmtId="181" fontId="49" fillId="0" borderId="9" xfId="59" applyNumberFormat="1" applyFont="1" applyFill="1" applyBorder="1" applyAlignment="1">
      <alignment vertical="center"/>
    </xf>
    <xf numFmtId="181" fontId="49" fillId="2" borderId="9" xfId="59" applyNumberFormat="1" applyFont="1" applyFill="1" applyBorder="1" applyAlignment="1">
      <alignment vertical="center"/>
    </xf>
    <xf numFmtId="181" fontId="50" fillId="0" borderId="21" xfId="59" applyNumberFormat="1" applyFont="1" applyFill="1" applyBorder="1" applyAlignment="1">
      <alignment horizontal="center" vertical="center"/>
    </xf>
    <xf numFmtId="0" fontId="16" fillId="2" borderId="9" xfId="59" applyNumberFormat="1" applyFont="1" applyFill="1" applyBorder="1" applyAlignment="1">
      <alignment horizontal="center" vertical="center"/>
    </xf>
    <xf numFmtId="0" fontId="49" fillId="2" borderId="9" xfId="59" applyNumberFormat="1" applyFont="1" applyFill="1" applyBorder="1" applyAlignment="1">
      <alignment horizontal="center" vertical="center"/>
    </xf>
    <xf numFmtId="0" fontId="49" fillId="2" borderId="21" xfId="0" applyNumberFormat="1" applyFont="1" applyFill="1" applyBorder="1" applyAlignment="1">
      <alignment horizontal="center" vertical="center"/>
    </xf>
    <xf numFmtId="1" fontId="26" fillId="2" borderId="21" xfId="0" applyNumberFormat="1" applyFont="1" applyFill="1" applyBorder="1" applyAlignment="1">
      <alignment horizontal="center" vertical="center"/>
    </xf>
    <xf numFmtId="0" fontId="50" fillId="2" borderId="21" xfId="0" applyNumberFormat="1" applyFont="1" applyFill="1" applyBorder="1" applyAlignment="1">
      <alignment horizontal="center" vertical="center"/>
    </xf>
    <xf numFmtId="9" fontId="16" fillId="2" borderId="21" xfId="78" applyFont="1" applyFill="1" applyBorder="1" applyAlignment="1">
      <alignment horizontal="center" vertical="center"/>
    </xf>
    <xf numFmtId="184" fontId="26" fillId="2" borderId="21" xfId="0" applyNumberFormat="1" applyFont="1" applyFill="1" applyBorder="1" applyAlignment="1">
      <alignment horizontal="center" vertical="center"/>
    </xf>
    <xf numFmtId="0" fontId="16" fillId="9" borderId="9" xfId="0" applyNumberFormat="1" applyFont="1" applyFill="1" applyBorder="1" applyAlignment="1">
      <alignment vertical="center"/>
    </xf>
    <xf numFmtId="0" fontId="16" fillId="9" borderId="21" xfId="0" applyNumberFormat="1" applyFont="1" applyFill="1" applyBorder="1" applyAlignment="1">
      <alignment horizontal="center" vertical="center"/>
    </xf>
    <xf numFmtId="0" fontId="16" fillId="9" borderId="142" xfId="0" applyNumberFormat="1" applyFont="1" applyFill="1" applyBorder="1" applyAlignment="1">
      <alignment horizontal="center" vertical="center"/>
    </xf>
    <xf numFmtId="9" fontId="16" fillId="9" borderId="9" xfId="78" applyFont="1" applyFill="1" applyBorder="1" applyAlignment="1">
      <alignment vertical="center"/>
    </xf>
    <xf numFmtId="9" fontId="59" fillId="9" borderId="9" xfId="78" applyFont="1" applyFill="1" applyBorder="1" applyAlignment="1">
      <alignment vertical="center"/>
    </xf>
    <xf numFmtId="9" fontId="16" fillId="9" borderId="21" xfId="78" applyFont="1" applyFill="1" applyBorder="1" applyAlignment="1">
      <alignment horizontal="center" vertical="center"/>
    </xf>
    <xf numFmtId="9" fontId="16" fillId="9" borderId="142" xfId="78" applyFont="1" applyFill="1" applyBorder="1" applyAlignment="1">
      <alignment horizontal="center" vertical="center"/>
    </xf>
    <xf numFmtId="183" fontId="16" fillId="9" borderId="9" xfId="0" applyNumberFormat="1" applyFont="1" applyFill="1" applyBorder="1" applyAlignment="1">
      <alignment vertical="center"/>
    </xf>
    <xf numFmtId="180" fontId="16" fillId="9" borderId="9" xfId="0" applyNumberFormat="1" applyFont="1" applyFill="1" applyBorder="1" applyAlignment="1">
      <alignment vertical="center"/>
    </xf>
    <xf numFmtId="183" fontId="16" fillId="9" borderId="21" xfId="0" applyNumberFormat="1" applyFont="1" applyFill="1" applyBorder="1" applyAlignment="1">
      <alignment horizontal="center" vertical="center"/>
    </xf>
    <xf numFmtId="180" fontId="16" fillId="9" borderId="142" xfId="0" applyNumberFormat="1" applyFont="1" applyFill="1" applyBorder="1" applyAlignment="1">
      <alignment horizontal="center" vertical="center"/>
    </xf>
    <xf numFmtId="0" fontId="15" fillId="16" borderId="9" xfId="59" applyNumberFormat="1" applyFont="1" applyFill="1" applyBorder="1" applyAlignment="1">
      <alignment horizontal="center" vertical="center"/>
    </xf>
    <xf numFmtId="0" fontId="15" fillId="16" borderId="9" xfId="0" applyNumberFormat="1" applyFont="1" applyFill="1" applyBorder="1" applyAlignment="1">
      <alignment horizontal="center" vertical="center"/>
    </xf>
    <xf numFmtId="0" fontId="16" fillId="16" borderId="21" xfId="0" applyNumberFormat="1" applyFont="1" applyFill="1" applyBorder="1" applyAlignment="1">
      <alignment horizontal="center" vertical="center"/>
    </xf>
    <xf numFmtId="0" fontId="16" fillId="16" borderId="142" xfId="0" applyNumberFormat="1" applyFont="1" applyFill="1" applyBorder="1" applyAlignment="1">
      <alignment horizontal="center" vertical="center"/>
    </xf>
    <xf numFmtId="0" fontId="16" fillId="2" borderId="142" xfId="0" applyNumberFormat="1" applyFont="1" applyFill="1" applyBorder="1" applyAlignment="1">
      <alignment horizontal="center" vertical="center"/>
    </xf>
    <xf numFmtId="184" fontId="26" fillId="2" borderId="9" xfId="59" applyNumberFormat="1" applyFont="1" applyFill="1" applyBorder="1" applyAlignment="1">
      <alignment horizontal="center" vertical="center"/>
    </xf>
    <xf numFmtId="184" fontId="26" fillId="2" borderId="142" xfId="0" applyNumberFormat="1" applyFont="1" applyFill="1" applyBorder="1" applyAlignment="1">
      <alignment horizontal="center" vertical="center"/>
    </xf>
    <xf numFmtId="0" fontId="16" fillId="16" borderId="9" xfId="59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26" fillId="2" borderId="11" xfId="59" applyNumberFormat="1" applyFont="1" applyFill="1" applyBorder="1" applyAlignment="1">
      <alignment horizontal="center" vertical="center"/>
    </xf>
    <xf numFmtId="0" fontId="26" fillId="2" borderId="22" xfId="0" applyNumberFormat="1" applyFont="1" applyFill="1" applyBorder="1" applyAlignment="1">
      <alignment horizontal="center" vertical="center"/>
    </xf>
    <xf numFmtId="0" fontId="26" fillId="2" borderId="149" xfId="0" applyNumberFormat="1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indent="1"/>
    </xf>
    <xf numFmtId="188" fontId="2" fillId="0" borderId="0" xfId="17807" applyNumberFormat="1" applyFont="1"/>
    <xf numFmtId="0" fontId="0" fillId="2" borderId="0" xfId="0" applyFill="1" applyAlignment="1">
      <alignment horizontal="left" vertical="center"/>
    </xf>
    <xf numFmtId="0" fontId="28" fillId="2" borderId="35" xfId="0" applyNumberFormat="1" applyFont="1" applyFill="1" applyBorder="1" applyAlignment="1">
      <alignment horizontal="center" vertical="center"/>
    </xf>
    <xf numFmtId="189" fontId="9" fillId="0" borderId="35" xfId="17944" applyNumberFormat="1" applyFont="1" applyBorder="1" applyAlignment="1">
      <alignment horizontal="center" vertical="center"/>
    </xf>
    <xf numFmtId="0" fontId="47" fillId="2" borderId="35" xfId="17944" applyNumberFormat="1" applyFont="1" applyFill="1" applyBorder="1" applyAlignment="1">
      <alignment horizontal="center" vertical="center"/>
    </xf>
    <xf numFmtId="188" fontId="28" fillId="0" borderId="35" xfId="0" applyNumberFormat="1" applyFont="1" applyFill="1" applyBorder="1" applyAlignment="1">
      <alignment horizontal="center" vertical="center"/>
    </xf>
    <xf numFmtId="188" fontId="47" fillId="0" borderId="35" xfId="0" applyNumberFormat="1" applyFont="1" applyFill="1" applyBorder="1" applyAlignment="1">
      <alignment horizontal="center" vertical="center"/>
    </xf>
    <xf numFmtId="0" fontId="28" fillId="2" borderId="35" xfId="17944" applyNumberFormat="1" applyFont="1" applyFill="1" applyBorder="1" applyAlignment="1">
      <alignment horizontal="center" vertical="center"/>
    </xf>
    <xf numFmtId="188" fontId="28" fillId="2" borderId="35" xfId="0" applyNumberFormat="1" applyFont="1" applyFill="1" applyBorder="1" applyAlignment="1">
      <alignment horizontal="center" vertical="center"/>
    </xf>
    <xf numFmtId="188" fontId="47" fillId="2" borderId="35" xfId="0" applyNumberFormat="1" applyFont="1" applyFill="1" applyBorder="1" applyAlignment="1">
      <alignment horizontal="center" vertical="center"/>
    </xf>
    <xf numFmtId="0" fontId="47" fillId="0" borderId="35" xfId="17944" applyNumberFormat="1" applyFont="1" applyBorder="1" applyAlignment="1">
      <alignment horizontal="center" vertical="center"/>
    </xf>
    <xf numFmtId="0" fontId="47" fillId="0" borderId="35" xfId="17944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9" fillId="0" borderId="3" xfId="17944" applyNumberFormat="1" applyFont="1" applyBorder="1">
      <alignment vertical="center"/>
    </xf>
    <xf numFmtId="188" fontId="2" fillId="15" borderId="35" xfId="17807" applyNumberFormat="1" applyFont="1" applyFill="1" applyBorder="1" applyAlignment="1">
      <alignment horizontal="center" vertical="center"/>
    </xf>
    <xf numFmtId="1" fontId="2" fillId="15" borderId="35" xfId="17807" applyNumberFormat="1" applyFont="1" applyFill="1" applyBorder="1" applyAlignment="1">
      <alignment horizontal="center" vertical="center"/>
    </xf>
    <xf numFmtId="188" fontId="28" fillId="0" borderId="35" xfId="17807" applyNumberFormat="1" applyFont="1" applyBorder="1" applyAlignment="1">
      <alignment horizontal="center"/>
    </xf>
    <xf numFmtId="187" fontId="6" fillId="0" borderId="35" xfId="17807" applyNumberFormat="1" applyFont="1" applyBorder="1" applyAlignment="1">
      <alignment horizontal="center"/>
    </xf>
    <xf numFmtId="187" fontId="47" fillId="0" borderId="35" xfId="17944" applyNumberFormat="1" applyFont="1" applyBorder="1" applyAlignment="1">
      <alignment horizontal="center" vertical="center"/>
    </xf>
    <xf numFmtId="188" fontId="47" fillId="0" borderId="35" xfId="17944" applyNumberFormat="1" applyFont="1" applyBorder="1" applyAlignment="1">
      <alignment horizontal="center" vertical="center"/>
    </xf>
    <xf numFmtId="1" fontId="47" fillId="0" borderId="35" xfId="17944" applyNumberFormat="1" applyFont="1" applyBorder="1" applyAlignment="1">
      <alignment horizontal="center" vertical="center"/>
    </xf>
    <xf numFmtId="0" fontId="61" fillId="0" borderId="40" xfId="17944" applyNumberFormat="1" applyFont="1" applyFill="1" applyBorder="1" applyAlignment="1">
      <alignment horizontal="center" vertical="center" wrapText="1"/>
    </xf>
    <xf numFmtId="184" fontId="47" fillId="0" borderId="35" xfId="17944" applyNumberFormat="1" applyFont="1" applyBorder="1" applyAlignment="1">
      <alignment horizontal="center" vertical="center"/>
    </xf>
    <xf numFmtId="188" fontId="47" fillId="0" borderId="41" xfId="17944" applyNumberFormat="1" applyFont="1" applyBorder="1" applyAlignment="1">
      <alignment horizontal="center" vertical="center"/>
    </xf>
    <xf numFmtId="0" fontId="61" fillId="0" borderId="44" xfId="17944" applyNumberFormat="1" applyFont="1" applyFill="1" applyBorder="1" applyAlignment="1">
      <alignment horizontal="center" vertical="center" wrapText="1"/>
    </xf>
    <xf numFmtId="43" fontId="2" fillId="15" borderId="35" xfId="17807" applyNumberFormat="1" applyFont="1" applyFill="1" applyBorder="1" applyAlignment="1">
      <alignment horizontal="center" vertical="center"/>
    </xf>
    <xf numFmtId="1" fontId="2" fillId="15" borderId="35" xfId="17807" applyNumberFormat="1" applyFont="1" applyFill="1" applyBorder="1" applyAlignment="1">
      <alignment vertical="center"/>
    </xf>
    <xf numFmtId="187" fontId="9" fillId="8" borderId="35" xfId="17944" applyNumberFormat="1" applyFont="1" applyFill="1" applyBorder="1" applyAlignment="1">
      <alignment horizontal="center" vertical="center"/>
    </xf>
    <xf numFmtId="1" fontId="6" fillId="8" borderId="35" xfId="17807" applyNumberFormat="1" applyFont="1" applyFill="1" applyBorder="1" applyAlignment="1">
      <alignment horizontal="center" vertical="center"/>
    </xf>
    <xf numFmtId="0" fontId="62" fillId="0" borderId="40" xfId="17944" applyNumberFormat="1" applyFont="1" applyBorder="1" applyAlignment="1">
      <alignment horizontal="center" vertical="center" wrapText="1"/>
    </xf>
    <xf numFmtId="0" fontId="6" fillId="15" borderId="35" xfId="17807" applyNumberFormat="1" applyFont="1" applyFill="1" applyBorder="1"/>
    <xf numFmtId="1" fontId="6" fillId="15" borderId="35" xfId="17807" applyNumberFormat="1" applyFont="1" applyFill="1" applyBorder="1"/>
    <xf numFmtId="43" fontId="6" fillId="15" borderId="35" xfId="17807" applyNumberFormat="1" applyFont="1" applyFill="1" applyBorder="1"/>
    <xf numFmtId="0" fontId="6" fillId="0" borderId="35" xfId="17807" applyNumberFormat="1" applyFont="1" applyBorder="1"/>
    <xf numFmtId="0" fontId="28" fillId="0" borderId="35" xfId="17807" applyNumberFormat="1" applyFont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0" borderId="0" xfId="0" applyAlignment="1">
      <alignment horizontal="left" indent="1"/>
    </xf>
    <xf numFmtId="189" fontId="9" fillId="8" borderId="35" xfId="17944" applyNumberFormat="1" applyFont="1" applyFill="1" applyBorder="1" applyAlignment="1">
      <alignment horizontal="center" vertical="center"/>
    </xf>
    <xf numFmtId="188" fontId="9" fillId="2" borderId="35" xfId="17944" applyNumberFormat="1" applyFont="1" applyFill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88" fontId="28" fillId="8" borderId="35" xfId="17944" applyNumberFormat="1" applyFont="1" applyFill="1" applyBorder="1" applyAlignment="1">
      <alignment horizontal="center" vertical="center"/>
    </xf>
    <xf numFmtId="1" fontId="6" fillId="0" borderId="35" xfId="17807" applyNumberFormat="1" applyFont="1" applyBorder="1" applyAlignment="1">
      <alignment horizontal="center" vertical="center"/>
    </xf>
    <xf numFmtId="1" fontId="6" fillId="0" borderId="35" xfId="17807" applyNumberFormat="1" applyFont="1" applyFill="1" applyBorder="1" applyAlignment="1">
      <alignment horizontal="center"/>
    </xf>
    <xf numFmtId="183" fontId="10" fillId="0" borderId="0" xfId="17807" applyNumberFormat="1" applyFont="1" applyBorder="1" applyAlignment="1">
      <alignment horizontal="center"/>
    </xf>
    <xf numFmtId="0" fontId="10" fillId="0" borderId="0" xfId="17807" applyNumberFormat="1" applyFont="1" applyBorder="1" applyAlignment="1">
      <alignment horizontal="center"/>
    </xf>
    <xf numFmtId="0" fontId="11" fillId="0" borderId="0" xfId="17944" applyNumberFormat="1" applyFont="1" applyBorder="1">
      <alignment vertical="center"/>
    </xf>
    <xf numFmtId="0" fontId="6" fillId="2" borderId="0" xfId="0" applyNumberFormat="1" applyFont="1" applyFill="1" applyBorder="1" applyAlignment="1">
      <alignment horizontal="left" vertical="center" wrapText="1"/>
    </xf>
    <xf numFmtId="0" fontId="16" fillId="4" borderId="14" xfId="10572" applyNumberFormat="1" applyFont="1" applyFill="1" applyBorder="1" applyAlignment="1">
      <alignment horizontal="center" vertical="center"/>
    </xf>
    <xf numFmtId="0" fontId="15" fillId="2" borderId="9" xfId="0" applyNumberFormat="1" applyFont="1" applyFill="1" applyBorder="1" applyAlignment="1">
      <alignment horizontal="center" vertical="center"/>
    </xf>
    <xf numFmtId="0" fontId="15" fillId="0" borderId="9" xfId="0" applyNumberFormat="1" applyFont="1" applyFill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5" fillId="2" borderId="131" xfId="10572" applyNumberFormat="1" applyFont="1" applyFill="1" applyBorder="1" applyAlignment="1">
      <alignment horizontal="center" vertical="center"/>
    </xf>
    <xf numFmtId="0" fontId="15" fillId="2" borderId="8" xfId="10572" applyNumberFormat="1" applyFont="1" applyFill="1" applyBorder="1" applyAlignment="1">
      <alignment horizontal="center" vertical="center"/>
    </xf>
    <xf numFmtId="0" fontId="15" fillId="2" borderId="18" xfId="10572" applyNumberFormat="1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>
      <alignment horizontal="left" vertical="center" wrapText="1"/>
    </xf>
    <xf numFmtId="0" fontId="24" fillId="0" borderId="8" xfId="0" applyNumberFormat="1" applyFont="1" applyFill="1" applyBorder="1" applyAlignment="1">
      <alignment horizontal="left" vertical="center" wrapText="1"/>
    </xf>
    <xf numFmtId="0" fontId="24" fillId="0" borderId="142" xfId="0" applyNumberFormat="1" applyFont="1" applyFill="1" applyBorder="1" applyAlignment="1">
      <alignment horizontal="left" vertical="center" wrapText="1"/>
    </xf>
    <xf numFmtId="0" fontId="15" fillId="2" borderId="4" xfId="10572" applyNumberFormat="1" applyFont="1" applyFill="1" applyBorder="1" applyAlignment="1">
      <alignment horizontal="center" vertical="center"/>
    </xf>
    <xf numFmtId="0" fontId="15" fillId="2" borderId="9" xfId="10572" applyNumberFormat="1" applyFont="1" applyFill="1" applyBorder="1" applyAlignment="1">
      <alignment horizontal="center" vertical="center"/>
    </xf>
    <xf numFmtId="0" fontId="15" fillId="2" borderId="132" xfId="10572" applyNumberFormat="1" applyFont="1" applyFill="1" applyBorder="1" applyAlignment="1">
      <alignment horizontal="center" vertical="center"/>
    </xf>
    <xf numFmtId="0" fontId="15" fillId="2" borderId="13" xfId="10572" applyNumberFormat="1" applyFont="1" applyFill="1" applyBorder="1" applyAlignment="1">
      <alignment horizontal="center" vertical="center"/>
    </xf>
    <xf numFmtId="0" fontId="15" fillId="2" borderId="19" xfId="10572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left" vertical="center"/>
    </xf>
    <xf numFmtId="0" fontId="6" fillId="2" borderId="34" xfId="0" applyNumberFormat="1" applyFont="1" applyFill="1" applyBorder="1" applyAlignment="1">
      <alignment horizontal="left" vertical="center"/>
    </xf>
    <xf numFmtId="0" fontId="16" fillId="4" borderId="133" xfId="10572" applyNumberFormat="1" applyFont="1" applyFill="1" applyBorder="1" applyAlignment="1">
      <alignment horizontal="center" vertical="center" wrapText="1"/>
    </xf>
    <xf numFmtId="0" fontId="16" fillId="4" borderId="134" xfId="10572" applyNumberFormat="1" applyFont="1" applyFill="1" applyBorder="1" applyAlignment="1">
      <alignment horizontal="center" vertical="center" wrapText="1"/>
    </xf>
    <xf numFmtId="0" fontId="16" fillId="4" borderId="133" xfId="10572" applyNumberFormat="1" applyFont="1" applyFill="1" applyBorder="1" applyAlignment="1">
      <alignment horizontal="center" vertical="center"/>
    </xf>
    <xf numFmtId="0" fontId="16" fillId="4" borderId="143" xfId="10572" applyNumberFormat="1" applyFont="1" applyFill="1" applyBorder="1" applyAlignment="1">
      <alignment horizontal="center" vertical="center"/>
    </xf>
    <xf numFmtId="0" fontId="16" fillId="4" borderId="134" xfId="10572" applyNumberFormat="1" applyFont="1" applyFill="1" applyBorder="1" applyAlignment="1">
      <alignment horizontal="center" vertical="center"/>
    </xf>
    <xf numFmtId="0" fontId="15" fillId="0" borderId="135" xfId="0" applyNumberFormat="1" applyFont="1" applyBorder="1" applyAlignment="1">
      <alignment horizontal="center" vertical="center" wrapText="1"/>
    </xf>
    <xf numFmtId="0" fontId="15" fillId="0" borderId="136" xfId="0" applyNumberFormat="1" applyFont="1" applyBorder="1" applyAlignment="1">
      <alignment horizontal="center" vertical="center" wrapText="1"/>
    </xf>
    <xf numFmtId="0" fontId="49" fillId="0" borderId="7" xfId="0" applyNumberFormat="1" applyFont="1" applyFill="1" applyBorder="1" applyAlignment="1">
      <alignment horizontal="center" vertical="center" wrapText="1"/>
    </xf>
    <xf numFmtId="0" fontId="49" fillId="0" borderId="18" xfId="0" applyNumberFormat="1" applyFont="1" applyFill="1" applyBorder="1" applyAlignment="1">
      <alignment horizontal="center" vertical="center" wrapText="1"/>
    </xf>
    <xf numFmtId="0" fontId="50" fillId="0" borderId="7" xfId="10572" applyNumberFormat="1" applyFont="1" applyFill="1" applyBorder="1" applyAlignment="1">
      <alignment horizontal="left" vertical="center" wrapText="1"/>
    </xf>
    <xf numFmtId="0" fontId="15" fillId="0" borderId="8" xfId="10572" applyNumberFormat="1" applyFont="1" applyFill="1" applyBorder="1" applyAlignment="1">
      <alignment horizontal="left" vertical="center" wrapText="1"/>
    </xf>
    <xf numFmtId="0" fontId="15" fillId="0" borderId="18" xfId="10572" applyNumberFormat="1" applyFont="1" applyFill="1" applyBorder="1" applyAlignment="1">
      <alignment horizontal="left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15" fillId="0" borderId="18" xfId="0" applyNumberFormat="1" applyFont="1" applyBorder="1" applyAlignment="1">
      <alignment horizontal="center" vertical="center" wrapText="1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18" xfId="0" applyNumberFormat="1" applyFont="1" applyFill="1" applyBorder="1" applyAlignment="1">
      <alignment horizontal="center" vertical="center" wrapText="1"/>
    </xf>
    <xf numFmtId="0" fontId="15" fillId="0" borderId="7" xfId="10572" applyNumberFormat="1" applyFont="1" applyFill="1" applyBorder="1" applyAlignment="1">
      <alignment horizontal="left" vertical="center"/>
    </xf>
    <xf numFmtId="0" fontId="15" fillId="0" borderId="8" xfId="10572" applyNumberFormat="1" applyFont="1" applyFill="1" applyBorder="1" applyAlignment="1">
      <alignment horizontal="left" vertical="center"/>
    </xf>
    <xf numFmtId="0" fontId="15" fillId="0" borderId="18" xfId="10572" applyNumberFormat="1" applyFont="1" applyFill="1" applyBorder="1" applyAlignment="1">
      <alignment horizontal="left" vertical="center"/>
    </xf>
    <xf numFmtId="0" fontId="50" fillId="0" borderId="7" xfId="10572" applyNumberFormat="1" applyFont="1" applyFill="1" applyBorder="1" applyAlignment="1">
      <alignment horizontal="left" vertical="center"/>
    </xf>
    <xf numFmtId="0" fontId="50" fillId="0" borderId="8" xfId="10572" applyNumberFormat="1" applyFont="1" applyFill="1" applyBorder="1" applyAlignment="1">
      <alignment horizontal="left" vertical="center"/>
    </xf>
    <xf numFmtId="0" fontId="50" fillId="0" borderId="18" xfId="10572" applyNumberFormat="1" applyFont="1" applyFill="1" applyBorder="1" applyAlignment="1">
      <alignment horizontal="left" vertical="center"/>
    </xf>
    <xf numFmtId="0" fontId="15" fillId="0" borderId="7" xfId="10572" applyNumberFormat="1" applyFont="1" applyFill="1" applyBorder="1" applyAlignment="1">
      <alignment horizontal="left" vertical="center" wrapText="1"/>
    </xf>
    <xf numFmtId="0" fontId="50" fillId="0" borderId="7" xfId="0" applyNumberFormat="1" applyFont="1" applyFill="1" applyBorder="1" applyAlignment="1">
      <alignment horizontal="center" vertical="center" wrapText="1"/>
    </xf>
    <xf numFmtId="0" fontId="50" fillId="0" borderId="18" xfId="0" applyNumberFormat="1" applyFont="1" applyFill="1" applyBorder="1" applyAlignment="1">
      <alignment horizontal="center" vertical="center" wrapText="1"/>
    </xf>
    <xf numFmtId="0" fontId="50" fillId="0" borderId="8" xfId="10572" applyNumberFormat="1" applyFont="1" applyFill="1" applyBorder="1" applyAlignment="1">
      <alignment horizontal="left" vertical="center" wrapText="1"/>
    </xf>
    <xf numFmtId="0" fontId="50" fillId="0" borderId="18" xfId="10572" applyNumberFormat="1" applyFont="1" applyFill="1" applyBorder="1" applyAlignment="1">
      <alignment horizontal="left" vertical="center" wrapText="1"/>
    </xf>
    <xf numFmtId="0" fontId="15" fillId="0" borderId="12" xfId="0" applyNumberFormat="1" applyFont="1" applyBorder="1" applyAlignment="1">
      <alignment horizontal="center" vertical="center" wrapText="1"/>
    </xf>
    <xf numFmtId="0" fontId="15" fillId="0" borderId="19" xfId="0" applyNumberFormat="1" applyFont="1" applyBorder="1" applyAlignment="1">
      <alignment horizontal="center" vertical="center" wrapText="1"/>
    </xf>
    <xf numFmtId="0" fontId="50" fillId="0" borderId="12" xfId="0" applyNumberFormat="1" applyFont="1" applyFill="1" applyBorder="1" applyAlignment="1">
      <alignment horizontal="center" vertical="center" wrapText="1"/>
    </xf>
    <xf numFmtId="0" fontId="50" fillId="0" borderId="19" xfId="0" applyNumberFormat="1" applyFont="1" applyFill="1" applyBorder="1" applyAlignment="1">
      <alignment horizontal="center" vertical="center" wrapText="1"/>
    </xf>
    <xf numFmtId="0" fontId="50" fillId="0" borderId="12" xfId="10572" applyNumberFormat="1" applyFont="1" applyFill="1" applyBorder="1" applyAlignment="1">
      <alignment horizontal="left" vertical="center"/>
    </xf>
    <xf numFmtId="0" fontId="50" fillId="0" borderId="13" xfId="10572" applyNumberFormat="1" applyFont="1" applyFill="1" applyBorder="1" applyAlignment="1">
      <alignment horizontal="left" vertical="center"/>
    </xf>
    <xf numFmtId="0" fontId="50" fillId="0" borderId="19" xfId="10572" applyNumberFormat="1" applyFont="1" applyFill="1" applyBorder="1" applyAlignment="1">
      <alignment horizontal="left" vertical="center"/>
    </xf>
    <xf numFmtId="0" fontId="15" fillId="5" borderId="14" xfId="10572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left" vertical="center" wrapText="1"/>
    </xf>
    <xf numFmtId="0" fontId="15" fillId="0" borderId="8" xfId="0" applyNumberFormat="1" applyFont="1" applyFill="1" applyBorder="1" applyAlignment="1">
      <alignment horizontal="left" vertical="center"/>
    </xf>
    <xf numFmtId="0" fontId="15" fillId="0" borderId="142" xfId="0" applyNumberFormat="1" applyFont="1" applyFill="1" applyBorder="1" applyAlignment="1">
      <alignment horizontal="left" vertical="center"/>
    </xf>
    <xf numFmtId="0" fontId="15" fillId="2" borderId="4" xfId="10572" applyNumberFormat="1" applyFont="1" applyFill="1" applyBorder="1" applyAlignment="1">
      <alignment horizontal="left" vertical="center"/>
    </xf>
    <xf numFmtId="0" fontId="15" fillId="2" borderId="9" xfId="10572" applyNumberFormat="1" applyFont="1" applyFill="1" applyBorder="1" applyAlignment="1">
      <alignment horizontal="left" vertical="center"/>
    </xf>
    <xf numFmtId="0" fontId="15" fillId="2" borderId="10" xfId="10572" applyNumberFormat="1" applyFont="1" applyFill="1" applyBorder="1" applyAlignment="1">
      <alignment horizontal="left" vertical="center"/>
    </xf>
    <xf numFmtId="0" fontId="15" fillId="2" borderId="11" xfId="10572" applyNumberFormat="1" applyFont="1" applyFill="1" applyBorder="1" applyAlignment="1">
      <alignment horizontal="left" vertical="center"/>
    </xf>
    <xf numFmtId="0" fontId="15" fillId="4" borderId="14" xfId="10572" applyNumberFormat="1" applyFont="1" applyFill="1" applyBorder="1" applyAlignment="1">
      <alignment horizontal="center" vertical="center" wrapText="1"/>
    </xf>
    <xf numFmtId="0" fontId="15" fillId="4" borderId="133" xfId="10572" applyNumberFormat="1" applyFont="1" applyFill="1" applyBorder="1" applyAlignment="1">
      <alignment horizontal="center" vertical="center"/>
    </xf>
    <xf numFmtId="0" fontId="15" fillId="4" borderId="143" xfId="10572" applyNumberFormat="1" applyFont="1" applyFill="1" applyBorder="1" applyAlignment="1">
      <alignment horizontal="center" vertical="center"/>
    </xf>
    <xf numFmtId="0" fontId="15" fillId="4" borderId="134" xfId="10572" applyNumberFormat="1" applyFont="1" applyFill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135" xfId="0" applyNumberFormat="1" applyFont="1" applyFill="1" applyBorder="1" applyAlignment="1">
      <alignment horizontal="center" vertical="center" wrapText="1"/>
    </xf>
    <xf numFmtId="0" fontId="15" fillId="0" borderId="136" xfId="0" applyNumberFormat="1" applyFont="1" applyFill="1" applyBorder="1" applyAlignment="1">
      <alignment horizontal="center" vertical="center" wrapText="1"/>
    </xf>
    <xf numFmtId="0" fontId="15" fillId="2" borderId="9" xfId="0" applyNumberFormat="1" applyFont="1" applyFill="1" applyBorder="1" applyAlignment="1">
      <alignment horizontal="center" vertical="center" wrapText="1"/>
    </xf>
    <xf numFmtId="0" fontId="49" fillId="2" borderId="9" xfId="0" applyNumberFormat="1" applyFont="1" applyFill="1" applyBorder="1" applyAlignment="1">
      <alignment horizontal="center" vertical="center" wrapText="1"/>
    </xf>
    <xf numFmtId="0" fontId="15" fillId="2" borderId="7" xfId="10572" applyNumberFormat="1" applyFont="1" applyFill="1" applyBorder="1" applyAlignment="1">
      <alignment horizontal="left" vertical="center"/>
    </xf>
    <xf numFmtId="0" fontId="15" fillId="2" borderId="8" xfId="10572" applyNumberFormat="1" applyFont="1" applyFill="1" applyBorder="1" applyAlignment="1">
      <alignment horizontal="left" vertical="center"/>
    </xf>
    <xf numFmtId="0" fontId="15" fillId="2" borderId="18" xfId="10572" applyNumberFormat="1" applyFont="1" applyFill="1" applyBorder="1" applyAlignment="1">
      <alignment horizontal="left" vertical="center"/>
    </xf>
    <xf numFmtId="0" fontId="15" fillId="0" borderId="9" xfId="0" applyNumberFormat="1" applyFont="1" applyFill="1" applyBorder="1" applyAlignment="1">
      <alignment horizontal="center" vertical="center"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5" fillId="2" borderId="18" xfId="0" applyNumberFormat="1" applyFont="1" applyFill="1" applyBorder="1" applyAlignment="1">
      <alignment horizontal="center" vertical="center" wrapText="1"/>
    </xf>
    <xf numFmtId="0" fontId="50" fillId="2" borderId="9" xfId="0" applyNumberFormat="1" applyFont="1" applyFill="1" applyBorder="1" applyAlignment="1">
      <alignment horizontal="center" vertical="center" wrapText="1"/>
    </xf>
    <xf numFmtId="0" fontId="50" fillId="2" borderId="7" xfId="10572" applyNumberFormat="1" applyFont="1" applyFill="1" applyBorder="1" applyAlignment="1">
      <alignment horizontal="left" vertical="center" wrapText="1"/>
    </xf>
    <xf numFmtId="0" fontId="50" fillId="2" borderId="8" xfId="10572" applyNumberFormat="1" applyFont="1" applyFill="1" applyBorder="1" applyAlignment="1">
      <alignment horizontal="left" vertical="center" wrapText="1"/>
    </xf>
    <xf numFmtId="0" fontId="50" fillId="2" borderId="18" xfId="10572" applyNumberFormat="1" applyFont="1" applyFill="1" applyBorder="1" applyAlignment="1">
      <alignment horizontal="left" vertical="center" wrapText="1"/>
    </xf>
    <xf numFmtId="0" fontId="23" fillId="2" borderId="1" xfId="17807" applyNumberFormat="1" applyFont="1" applyFill="1" applyBorder="1" applyAlignment="1">
      <alignment horizontal="left" vertical="center"/>
    </xf>
    <xf numFmtId="0" fontId="23" fillId="2" borderId="14" xfId="17807" applyNumberFormat="1" applyFont="1" applyFill="1" applyBorder="1" applyAlignment="1">
      <alignment horizontal="left" vertical="center"/>
    </xf>
    <xf numFmtId="0" fontId="36" fillId="0" borderId="133" xfId="0" applyNumberFormat="1" applyFont="1" applyFill="1" applyBorder="1" applyAlignment="1">
      <alignment horizontal="center" vertical="center"/>
    </xf>
    <xf numFmtId="0" fontId="36" fillId="0" borderId="143" xfId="0" applyNumberFormat="1" applyFont="1" applyFill="1" applyBorder="1" applyAlignment="1">
      <alignment horizontal="center" vertical="center"/>
    </xf>
    <xf numFmtId="0" fontId="57" fillId="0" borderId="133" xfId="17807" applyNumberFormat="1" applyFont="1" applyBorder="1" applyAlignment="1">
      <alignment horizontal="center" vertical="center"/>
    </xf>
    <xf numFmtId="0" fontId="57" fillId="0" borderId="143" xfId="17807" applyNumberFormat="1" applyFont="1" applyBorder="1" applyAlignment="1">
      <alignment horizontal="center" vertical="center"/>
    </xf>
    <xf numFmtId="0" fontId="57" fillId="0" borderId="148" xfId="17807" applyNumberFormat="1" applyFont="1" applyBorder="1" applyAlignment="1">
      <alignment horizontal="center" vertical="center"/>
    </xf>
    <xf numFmtId="0" fontId="23" fillId="2" borderId="4" xfId="17807" applyNumberFormat="1" applyFont="1" applyFill="1" applyBorder="1" applyAlignment="1">
      <alignment horizontal="left" vertical="center"/>
    </xf>
    <xf numFmtId="0" fontId="23" fillId="2" borderId="9" xfId="17807" applyNumberFormat="1" applyFont="1" applyFill="1" applyBorder="1" applyAlignment="1">
      <alignment horizontal="left" vertical="center"/>
    </xf>
    <xf numFmtId="0" fontId="36" fillId="0" borderId="7" xfId="0" applyNumberFormat="1" applyFont="1" applyFill="1" applyBorder="1" applyAlignment="1">
      <alignment horizontal="center" vertical="center"/>
    </xf>
    <xf numFmtId="0" fontId="36" fillId="0" borderId="8" xfId="0" applyNumberFormat="1" applyFont="1" applyFill="1" applyBorder="1" applyAlignment="1">
      <alignment horizontal="center" vertical="center"/>
    </xf>
    <xf numFmtId="0" fontId="57" fillId="0" borderId="7" xfId="17807" applyNumberFormat="1" applyFont="1" applyBorder="1" applyAlignment="1">
      <alignment horizontal="center" vertical="center"/>
    </xf>
    <xf numFmtId="0" fontId="57" fillId="0" borderId="8" xfId="17807" applyNumberFormat="1" applyFont="1" applyBorder="1" applyAlignment="1">
      <alignment horizontal="center" vertical="center"/>
    </xf>
    <xf numFmtId="0" fontId="57" fillId="0" borderId="142" xfId="17807" applyNumberFormat="1" applyFont="1" applyBorder="1" applyAlignment="1">
      <alignment horizontal="center" vertical="center"/>
    </xf>
    <xf numFmtId="0" fontId="15" fillId="0" borderId="9" xfId="10572" applyNumberFormat="1" applyFont="1" applyFill="1" applyBorder="1" applyAlignment="1">
      <alignment horizontal="center" vertical="center" wrapText="1"/>
    </xf>
    <xf numFmtId="0" fontId="15" fillId="0" borderId="9" xfId="10572" applyNumberFormat="1" applyFont="1" applyFill="1" applyBorder="1" applyAlignment="1">
      <alignment horizontal="center" vertical="center"/>
    </xf>
    <xf numFmtId="0" fontId="49" fillId="2" borderId="7" xfId="10572" applyNumberFormat="1" applyFont="1" applyFill="1" applyBorder="1" applyAlignment="1">
      <alignment horizontal="left" vertical="center" wrapText="1"/>
    </xf>
    <xf numFmtId="0" fontId="49" fillId="2" borderId="8" xfId="10572" applyNumberFormat="1" applyFont="1" applyFill="1" applyBorder="1" applyAlignment="1">
      <alignment horizontal="left" vertical="center" wrapText="1"/>
    </xf>
    <xf numFmtId="0" fontId="49" fillId="2" borderId="18" xfId="10572" applyNumberFormat="1" applyFont="1" applyFill="1" applyBorder="1" applyAlignment="1">
      <alignment horizontal="left" vertical="center" wrapText="1"/>
    </xf>
    <xf numFmtId="0" fontId="23" fillId="2" borderId="4" xfId="0" applyNumberFormat="1" applyFont="1" applyFill="1" applyBorder="1" applyAlignment="1">
      <alignment horizontal="left" vertical="center"/>
    </xf>
    <xf numFmtId="0" fontId="23" fillId="2" borderId="9" xfId="0" applyNumberFormat="1" applyFont="1" applyFill="1" applyBorder="1" applyAlignment="1">
      <alignment horizontal="left" vertical="center"/>
    </xf>
    <xf numFmtId="0" fontId="24" fillId="7" borderId="9" xfId="0" applyNumberFormat="1" applyFont="1" applyFill="1" applyBorder="1" applyAlignment="1">
      <alignment horizontal="center" vertical="center"/>
    </xf>
    <xf numFmtId="0" fontId="24" fillId="7" borderId="7" xfId="0" applyNumberFormat="1" applyFont="1" applyFill="1" applyBorder="1" applyAlignment="1">
      <alignment horizontal="center" vertical="center"/>
    </xf>
    <xf numFmtId="0" fontId="24" fillId="7" borderId="18" xfId="0" applyNumberFormat="1" applyFont="1" applyFill="1" applyBorder="1" applyAlignment="1">
      <alignment horizontal="center" vertical="center"/>
    </xf>
    <xf numFmtId="0" fontId="24" fillId="7" borderId="21" xfId="0" applyNumberFormat="1" applyFont="1" applyFill="1" applyBorder="1" applyAlignment="1">
      <alignment horizontal="center" vertical="center"/>
    </xf>
    <xf numFmtId="0" fontId="23" fillId="2" borderId="131" xfId="0" applyNumberFormat="1" applyFont="1" applyFill="1" applyBorder="1" applyAlignment="1">
      <alignment horizontal="left" vertical="center"/>
    </xf>
    <xf numFmtId="0" fontId="23" fillId="2" borderId="18" xfId="0" applyNumberFormat="1" applyFont="1" applyFill="1" applyBorder="1" applyAlignment="1">
      <alignment horizontal="left" vertical="center"/>
    </xf>
    <xf numFmtId="0" fontId="23" fillId="2" borderId="7" xfId="0" applyNumberFormat="1" applyFont="1" applyFill="1" applyBorder="1" applyAlignment="1">
      <alignment horizontal="left" vertical="center"/>
    </xf>
    <xf numFmtId="0" fontId="23" fillId="16" borderId="4" xfId="0" applyNumberFormat="1" applyFont="1" applyFill="1" applyBorder="1" applyAlignment="1">
      <alignment horizontal="left" vertical="center"/>
    </xf>
    <xf numFmtId="0" fontId="23" fillId="16" borderId="9" xfId="0" applyNumberFormat="1" applyFont="1" applyFill="1" applyBorder="1" applyAlignment="1">
      <alignment horizontal="left" vertical="center"/>
    </xf>
    <xf numFmtId="0" fontId="25" fillId="2" borderId="4" xfId="0" applyNumberFormat="1" applyFont="1" applyFill="1" applyBorder="1" applyAlignment="1">
      <alignment horizontal="left" vertical="center"/>
    </xf>
    <xf numFmtId="0" fontId="25" fillId="2" borderId="9" xfId="0" applyNumberFormat="1" applyFont="1" applyFill="1" applyBorder="1" applyAlignment="1">
      <alignment horizontal="left" vertical="center"/>
    </xf>
    <xf numFmtId="187" fontId="49" fillId="2" borderId="7" xfId="0" applyNumberFormat="1" applyFont="1" applyFill="1" applyBorder="1" applyAlignment="1">
      <alignment horizontal="center" vertical="center"/>
    </xf>
    <xf numFmtId="187" fontId="49" fillId="2" borderId="18" xfId="0" applyNumberFormat="1" applyFont="1" applyFill="1" applyBorder="1" applyAlignment="1">
      <alignment horizontal="center" vertical="center"/>
    </xf>
    <xf numFmtId="187" fontId="49" fillId="2" borderId="8" xfId="0" applyNumberFormat="1" applyFont="1" applyFill="1" applyBorder="1" applyAlignment="1">
      <alignment horizontal="center" vertical="center"/>
    </xf>
    <xf numFmtId="187" fontId="49" fillId="2" borderId="142" xfId="0" applyNumberFormat="1" applyFont="1" applyFill="1" applyBorder="1" applyAlignment="1">
      <alignment horizontal="center" vertical="center"/>
    </xf>
    <xf numFmtId="9" fontId="15" fillId="2" borderId="7" xfId="78" applyFont="1" applyFill="1" applyBorder="1" applyAlignment="1">
      <alignment horizontal="center" vertical="center"/>
    </xf>
    <xf numFmtId="9" fontId="15" fillId="2" borderId="18" xfId="78" applyFont="1" applyFill="1" applyBorder="1" applyAlignment="1">
      <alignment horizontal="center" vertical="center"/>
    </xf>
    <xf numFmtId="9" fontId="16" fillId="0" borderId="9" xfId="78" applyFont="1" applyBorder="1" applyAlignment="1">
      <alignment horizontal="center" vertical="center"/>
    </xf>
    <xf numFmtId="9" fontId="16" fillId="0" borderId="7" xfId="78" applyFont="1" applyBorder="1" applyAlignment="1">
      <alignment horizontal="center" vertical="center"/>
    </xf>
    <xf numFmtId="9" fontId="16" fillId="0" borderId="18" xfId="78" applyFont="1" applyBorder="1" applyAlignment="1">
      <alignment horizontal="center" vertical="center"/>
    </xf>
    <xf numFmtId="9" fontId="16" fillId="0" borderId="21" xfId="78" applyFont="1" applyBorder="1" applyAlignment="1">
      <alignment horizontal="center" vertical="center"/>
    </xf>
    <xf numFmtId="189" fontId="22" fillId="2" borderId="7" xfId="78" applyNumberFormat="1" applyFont="1" applyFill="1" applyBorder="1" applyAlignment="1">
      <alignment horizontal="center" vertical="center"/>
    </xf>
    <xf numFmtId="189" fontId="22" fillId="2" borderId="18" xfId="78" applyNumberFormat="1" applyFont="1" applyFill="1" applyBorder="1" applyAlignment="1">
      <alignment horizontal="center" vertical="center"/>
    </xf>
    <xf numFmtId="189" fontId="26" fillId="0" borderId="9" xfId="59" applyNumberFormat="1" applyFont="1" applyBorder="1" applyAlignment="1">
      <alignment horizontal="center" vertical="center"/>
    </xf>
    <xf numFmtId="189" fontId="26" fillId="0" borderId="7" xfId="59" applyNumberFormat="1" applyFont="1" applyBorder="1" applyAlignment="1">
      <alignment horizontal="center" vertical="center"/>
    </xf>
    <xf numFmtId="189" fontId="26" fillId="0" borderId="18" xfId="59" applyNumberFormat="1" applyFont="1" applyBorder="1" applyAlignment="1">
      <alignment horizontal="center" vertical="center"/>
    </xf>
    <xf numFmtId="189" fontId="26" fillId="0" borderId="21" xfId="59" applyNumberFormat="1" applyFont="1" applyBorder="1" applyAlignment="1">
      <alignment horizontal="center" vertical="center"/>
    </xf>
    <xf numFmtId="187" fontId="16" fillId="0" borderId="9" xfId="59" applyNumberFormat="1" applyFont="1" applyBorder="1" applyAlignment="1">
      <alignment horizontal="center" vertical="center"/>
    </xf>
    <xf numFmtId="187" fontId="16" fillId="0" borderId="21" xfId="59" applyNumberFormat="1" applyFont="1" applyBorder="1" applyAlignment="1">
      <alignment horizontal="center" vertical="center"/>
    </xf>
    <xf numFmtId="187" fontId="16" fillId="16" borderId="7" xfId="0" applyNumberFormat="1" applyFont="1" applyFill="1" applyBorder="1" applyAlignment="1">
      <alignment horizontal="center" vertical="center"/>
    </xf>
    <xf numFmtId="187" fontId="16" fillId="16" borderId="18" xfId="0" applyNumberFormat="1" applyFont="1" applyFill="1" applyBorder="1" applyAlignment="1">
      <alignment horizontal="center" vertical="center"/>
    </xf>
    <xf numFmtId="187" fontId="16" fillId="16" borderId="9" xfId="0" applyNumberFormat="1" applyFont="1" applyFill="1" applyBorder="1" applyAlignment="1">
      <alignment horizontal="center" vertical="center"/>
    </xf>
    <xf numFmtId="187" fontId="16" fillId="16" borderId="21" xfId="0" applyNumberFormat="1" applyFont="1" applyFill="1" applyBorder="1" applyAlignment="1">
      <alignment horizontal="center" vertical="center"/>
    </xf>
    <xf numFmtId="187" fontId="26" fillId="0" borderId="9" xfId="59" applyNumberFormat="1" applyFont="1" applyBorder="1" applyAlignment="1">
      <alignment horizontal="center" vertical="center"/>
    </xf>
    <xf numFmtId="187" fontId="26" fillId="0" borderId="21" xfId="59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9" fontId="16" fillId="0" borderId="142" xfId="78" applyFont="1" applyBorder="1" applyAlignment="1">
      <alignment horizontal="center" vertical="center"/>
    </xf>
    <xf numFmtId="187" fontId="16" fillId="7" borderId="7" xfId="0" applyNumberFormat="1" applyFont="1" applyFill="1" applyBorder="1" applyAlignment="1">
      <alignment horizontal="center" vertical="center"/>
    </xf>
    <xf numFmtId="187" fontId="16" fillId="7" borderId="18" xfId="0" applyNumberFormat="1" applyFont="1" applyFill="1" applyBorder="1" applyAlignment="1">
      <alignment horizontal="center" vertical="center"/>
    </xf>
    <xf numFmtId="181" fontId="9" fillId="0" borderId="35" xfId="17944" applyNumberFormat="1" applyFont="1" applyBorder="1" applyAlignment="1">
      <alignment horizontal="center" vertical="center"/>
    </xf>
    <xf numFmtId="0" fontId="9" fillId="0" borderId="35" xfId="17944" applyNumberFormat="1" applyFont="1" applyBorder="1" applyAlignment="1">
      <alignment horizontal="center" vertical="center"/>
    </xf>
    <xf numFmtId="181" fontId="9" fillId="8" borderId="35" xfId="59" applyNumberFormat="1" applyFont="1" applyFill="1" applyBorder="1" applyAlignment="1">
      <alignment horizontal="center" vertical="center"/>
    </xf>
    <xf numFmtId="181" fontId="9" fillId="0" borderId="3" xfId="59" applyNumberFormat="1" applyFont="1" applyBorder="1">
      <alignment vertical="center"/>
    </xf>
    <xf numFmtId="0" fontId="9" fillId="0" borderId="3" xfId="59" applyNumberFormat="1" applyFont="1" applyBorder="1">
      <alignment vertical="center"/>
    </xf>
    <xf numFmtId="181" fontId="9" fillId="0" borderId="3" xfId="59" applyNumberFormat="1" applyFont="1" applyBorder="1" applyAlignment="1">
      <alignment horizontal="center" vertical="center"/>
    </xf>
    <xf numFmtId="0" fontId="9" fillId="0" borderId="3" xfId="59" applyNumberFormat="1" applyFont="1" applyBorder="1" applyAlignment="1">
      <alignment horizontal="center" vertical="center"/>
    </xf>
    <xf numFmtId="0" fontId="2" fillId="0" borderId="0" xfId="4315" applyNumberFormat="1" applyFont="1" applyBorder="1" applyAlignment="1">
      <alignment horizontal="center"/>
    </xf>
    <xf numFmtId="181" fontId="9" fillId="0" borderId="35" xfId="59" applyNumberFormat="1" applyFont="1" applyBorder="1">
      <alignment vertical="center"/>
    </xf>
    <xf numFmtId="0" fontId="9" fillId="0" borderId="35" xfId="59" applyNumberFormat="1" applyFont="1" applyBorder="1">
      <alignment vertical="center"/>
    </xf>
    <xf numFmtId="181" fontId="9" fillId="0" borderId="35" xfId="59" applyNumberFormat="1" applyFont="1" applyBorder="1" applyAlignment="1">
      <alignment horizontal="center" vertical="center"/>
    </xf>
    <xf numFmtId="0" fontId="9" fillId="0" borderId="35" xfId="59" applyNumberFormat="1" applyFont="1" applyBorder="1" applyAlignment="1">
      <alignment horizontal="center" vertical="center"/>
    </xf>
    <xf numFmtId="181" fontId="9" fillId="0" borderId="36" xfId="59" applyNumberFormat="1" applyFont="1" applyBorder="1">
      <alignment vertical="center"/>
    </xf>
    <xf numFmtId="181" fontId="9" fillId="0" borderId="38" xfId="59" applyNumberFormat="1" applyFont="1" applyBorder="1">
      <alignment vertical="center"/>
    </xf>
    <xf numFmtId="181" fontId="9" fillId="0" borderId="36" xfId="17944" applyNumberFormat="1" applyFont="1" applyFill="1" applyBorder="1">
      <alignment vertical="center"/>
    </xf>
    <xf numFmtId="181" fontId="9" fillId="0" borderId="38" xfId="17944" applyNumberFormat="1" applyFont="1" applyFill="1" applyBorder="1">
      <alignment vertical="center"/>
    </xf>
    <xf numFmtId="188" fontId="9" fillId="0" borderId="35" xfId="59" applyNumberFormat="1" applyFont="1" applyBorder="1" applyAlignment="1">
      <alignment horizontal="center" vertical="center"/>
    </xf>
    <xf numFmtId="188" fontId="9" fillId="0" borderId="36" xfId="17944" applyNumberFormat="1" applyFont="1" applyBorder="1" applyAlignment="1">
      <alignment horizontal="center" vertical="center"/>
    </xf>
    <xf numFmtId="188" fontId="9" fillId="0" borderId="38" xfId="17944" applyNumberFormat="1" applyFont="1" applyBorder="1" applyAlignment="1">
      <alignment horizontal="center" vertical="center"/>
    </xf>
    <xf numFmtId="1" fontId="9" fillId="8" borderId="45" xfId="59" applyNumberFormat="1" applyFont="1" applyFill="1" applyBorder="1" applyAlignment="1">
      <alignment horizontal="center" vertical="center"/>
    </xf>
    <xf numFmtId="1" fontId="9" fillId="8" borderId="46" xfId="59" applyNumberFormat="1" applyFont="1" applyFill="1" applyBorder="1" applyAlignment="1">
      <alignment horizontal="center" vertical="center"/>
    </xf>
    <xf numFmtId="181" fontId="9" fillId="0" borderId="36" xfId="17944" applyNumberFormat="1" applyFont="1" applyBorder="1" applyAlignment="1">
      <alignment horizontal="center" vertical="center"/>
    </xf>
    <xf numFmtId="0" fontId="9" fillId="0" borderId="38" xfId="17944" applyNumberFormat="1" applyFont="1" applyBorder="1" applyAlignment="1">
      <alignment horizontal="center" vertical="center"/>
    </xf>
    <xf numFmtId="181" fontId="9" fillId="8" borderId="45" xfId="59" applyNumberFormat="1" applyFont="1" applyFill="1" applyBorder="1" applyAlignment="1">
      <alignment horizontal="center" vertical="center"/>
    </xf>
    <xf numFmtId="0" fontId="9" fillId="8" borderId="46" xfId="59" applyNumberFormat="1" applyFont="1" applyFill="1" applyBorder="1" applyAlignment="1">
      <alignment horizontal="center" vertical="center"/>
    </xf>
    <xf numFmtId="181" fontId="9" fillId="0" borderId="36" xfId="59" applyNumberFormat="1" applyFont="1" applyBorder="1" applyAlignment="1">
      <alignment horizontal="center" vertical="center"/>
    </xf>
    <xf numFmtId="181" fontId="9" fillId="0" borderId="38" xfId="59" applyNumberFormat="1" applyFont="1" applyBorder="1" applyAlignment="1">
      <alignment horizontal="center" vertical="center"/>
    </xf>
    <xf numFmtId="0" fontId="58" fillId="7" borderId="4" xfId="0" applyNumberFormat="1" applyFont="1" applyFill="1" applyBorder="1" applyAlignment="1">
      <alignment horizontal="center" vertical="center" wrapText="1"/>
    </xf>
    <xf numFmtId="0" fontId="58" fillId="7" borderId="4" xfId="0" applyNumberFormat="1" applyFont="1" applyFill="1" applyBorder="1" applyAlignment="1">
      <alignment horizontal="center" vertical="center"/>
    </xf>
    <xf numFmtId="0" fontId="23" fillId="7" borderId="4" xfId="0" applyNumberFormat="1" applyFont="1" applyFill="1" applyBorder="1" applyAlignment="1">
      <alignment horizontal="center" vertical="center"/>
    </xf>
    <xf numFmtId="0" fontId="23" fillId="7" borderId="4" xfId="0" applyNumberFormat="1" applyFont="1" applyFill="1" applyBorder="1" applyAlignment="1">
      <alignment horizontal="center" vertical="center" wrapText="1"/>
    </xf>
    <xf numFmtId="0" fontId="23" fillId="7" borderId="10" xfId="0" applyNumberFormat="1" applyFont="1" applyFill="1" applyBorder="1" applyAlignment="1">
      <alignment horizontal="center" vertical="center"/>
    </xf>
    <xf numFmtId="0" fontId="16" fillId="4" borderId="9" xfId="10572" applyNumberFormat="1" applyFont="1" applyFill="1" applyBorder="1" applyAlignment="1">
      <alignment horizontal="center" vertical="center"/>
    </xf>
    <xf numFmtId="0" fontId="15" fillId="5" borderId="140" xfId="10572" applyNumberFormat="1" applyFont="1" applyFill="1" applyBorder="1" applyAlignment="1">
      <alignment horizontal="center" vertical="center"/>
    </xf>
    <xf numFmtId="0" fontId="15" fillId="5" borderId="141" xfId="10572" applyNumberFormat="1" applyFont="1" applyFill="1" applyBorder="1" applyAlignment="1">
      <alignment horizontal="center" vertical="center"/>
    </xf>
    <xf numFmtId="0" fontId="9" fillId="0" borderId="0" xfId="0" applyNumberFormat="1" applyFont="1">
      <alignment vertical="center"/>
    </xf>
    <xf numFmtId="181" fontId="9" fillId="8" borderId="46" xfId="59" applyNumberFormat="1" applyFont="1" applyFill="1" applyBorder="1" applyAlignment="1">
      <alignment horizontal="center" vertical="center"/>
    </xf>
    <xf numFmtId="181" fontId="9" fillId="0" borderId="0" xfId="59" applyNumberFormat="1" applyFont="1" applyBorder="1">
      <alignment vertical="center"/>
    </xf>
    <xf numFmtId="181" fontId="9" fillId="0" borderId="0" xfId="17944" applyNumberFormat="1" applyFont="1" applyFill="1" applyBorder="1">
      <alignment vertical="center"/>
    </xf>
    <xf numFmtId="181" fontId="9" fillId="0" borderId="0" xfId="17944" applyNumberFormat="1" applyFont="1" applyFill="1" applyBorder="1" applyAlignment="1">
      <alignment horizontal="center" vertical="center"/>
    </xf>
    <xf numFmtId="181" fontId="9" fillId="0" borderId="35" xfId="59" applyNumberFormat="1" applyFont="1" applyBorder="1" applyAlignment="1">
      <alignment horizontal="right" vertical="center"/>
    </xf>
    <xf numFmtId="0" fontId="9" fillId="0" borderId="35" xfId="59" applyNumberFormat="1" applyFont="1" applyBorder="1" applyAlignment="1">
      <alignment horizontal="right" vertical="center"/>
    </xf>
    <xf numFmtId="181" fontId="9" fillId="8" borderId="36" xfId="59" applyNumberFormat="1" applyFont="1" applyFill="1" applyBorder="1" applyAlignment="1">
      <alignment horizontal="right" vertical="center"/>
    </xf>
    <xf numFmtId="181" fontId="9" fillId="8" borderId="38" xfId="59" applyNumberFormat="1" applyFont="1" applyFill="1" applyBorder="1" applyAlignment="1">
      <alignment horizontal="right" vertical="center"/>
    </xf>
    <xf numFmtId="181" fontId="9" fillId="8" borderId="36" xfId="59" applyNumberFormat="1" applyFont="1" applyFill="1" applyBorder="1" applyAlignment="1">
      <alignment horizontal="center" vertical="center"/>
    </xf>
    <xf numFmtId="181" fontId="9" fillId="8" borderId="38" xfId="59" applyNumberFormat="1" applyFont="1" applyFill="1" applyBorder="1" applyAlignment="1">
      <alignment horizontal="center" vertical="center"/>
    </xf>
    <xf numFmtId="181" fontId="9" fillId="0" borderId="36" xfId="17944" applyNumberFormat="1" applyFont="1" applyFill="1" applyBorder="1" applyAlignment="1">
      <alignment horizontal="center" vertical="center"/>
    </xf>
    <xf numFmtId="181" fontId="9" fillId="0" borderId="38" xfId="17944" applyNumberFormat="1" applyFont="1" applyFill="1" applyBorder="1" applyAlignment="1">
      <alignment horizontal="center" vertical="center"/>
    </xf>
    <xf numFmtId="181" fontId="9" fillId="0" borderId="35" xfId="17944" applyNumberFormat="1" applyFont="1" applyBorder="1">
      <alignment vertical="center"/>
    </xf>
    <xf numFmtId="0" fontId="9" fillId="0" borderId="35" xfId="17944" applyNumberFormat="1" applyFont="1" applyBorder="1">
      <alignment vertical="center"/>
    </xf>
    <xf numFmtId="187" fontId="59" fillId="7" borderId="9" xfId="78" applyNumberFormat="1" applyFont="1" applyFill="1" applyBorder="1" applyAlignment="1">
      <alignment horizontal="center" vertical="center"/>
    </xf>
    <xf numFmtId="0" fontId="9" fillId="0" borderId="41" xfId="17944" applyNumberFormat="1" applyFont="1" applyBorder="1" applyAlignment="1">
      <alignment horizontal="center" vertical="center"/>
    </xf>
    <xf numFmtId="0" fontId="9" fillId="0" borderId="42" xfId="17944" applyNumberFormat="1" applyFont="1" applyBorder="1" applyAlignment="1">
      <alignment horizontal="center" vertical="center"/>
    </xf>
    <xf numFmtId="0" fontId="9" fillId="0" borderId="127" xfId="17944" applyNumberFormat="1" applyFont="1" applyBorder="1" applyAlignment="1">
      <alignment horizontal="center" vertical="center"/>
    </xf>
    <xf numFmtId="0" fontId="9" fillId="0" borderId="128" xfId="17944" applyNumberFormat="1" applyFont="1" applyBorder="1" applyAlignment="1">
      <alignment horizontal="center" vertical="center"/>
    </xf>
    <xf numFmtId="0" fontId="16" fillId="4" borderId="1" xfId="10572" applyNumberFormat="1" applyFont="1" applyFill="1" applyBorder="1" applyAlignment="1">
      <alignment horizontal="center" vertical="center"/>
    </xf>
    <xf numFmtId="0" fontId="16" fillId="4" borderId="4" xfId="10572" applyNumberFormat="1" applyFont="1" applyFill="1" applyBorder="1" applyAlignment="1">
      <alignment horizontal="center" vertical="center"/>
    </xf>
    <xf numFmtId="0" fontId="15" fillId="0" borderId="4" xfId="10572" applyNumberFormat="1" applyFont="1" applyFill="1" applyBorder="1" applyAlignment="1">
      <alignment horizontal="center" vertical="center"/>
    </xf>
    <xf numFmtId="0" fontId="16" fillId="2" borderId="15" xfId="10572" applyNumberFormat="1" applyFont="1" applyFill="1" applyBorder="1" applyAlignment="1">
      <alignment horizontal="center" vertical="center"/>
    </xf>
    <xf numFmtId="0" fontId="16" fillId="2" borderId="137" xfId="10572" applyNumberFormat="1" applyFont="1" applyFill="1" applyBorder="1" applyAlignment="1">
      <alignment horizontal="center" vertical="center"/>
    </xf>
    <xf numFmtId="0" fontId="16" fillId="2" borderId="138" xfId="10572" applyNumberFormat="1" applyFont="1" applyFill="1" applyBorder="1" applyAlignment="1">
      <alignment horizontal="center" vertical="center"/>
    </xf>
    <xf numFmtId="0" fontId="16" fillId="2" borderId="139" xfId="10572" applyNumberFormat="1" applyFont="1" applyFill="1" applyBorder="1" applyAlignment="1">
      <alignment horizontal="center" vertical="center"/>
    </xf>
    <xf numFmtId="0" fontId="17" fillId="4" borderId="1" xfId="10572" applyNumberFormat="1" applyFont="1" applyFill="1" applyBorder="1" applyAlignment="1">
      <alignment horizontal="center" vertical="center"/>
    </xf>
    <xf numFmtId="0" fontId="17" fillId="4" borderId="4" xfId="10572" applyNumberFormat="1" applyFont="1" applyFill="1" applyBorder="1" applyAlignment="1">
      <alignment horizontal="center" vertical="center"/>
    </xf>
    <xf numFmtId="0" fontId="15" fillId="2" borderId="15" xfId="10572" applyNumberFormat="1" applyFont="1" applyFill="1" applyBorder="1" applyAlignment="1">
      <alignment horizontal="center" vertical="center"/>
    </xf>
    <xf numFmtId="0" fontId="15" fillId="2" borderId="137" xfId="10572" applyNumberFormat="1" applyFont="1" applyFill="1" applyBorder="1" applyAlignment="1">
      <alignment horizontal="center" vertical="center"/>
    </xf>
    <xf numFmtId="0" fontId="15" fillId="0" borderId="9" xfId="0" applyNumberFormat="1" applyFont="1" applyFill="1" applyBorder="1" applyAlignment="1">
      <alignment horizontal="left" vertical="center" wrapText="1"/>
    </xf>
    <xf numFmtId="0" fontId="15" fillId="0" borderId="9" xfId="0" applyNumberFormat="1" applyFont="1" applyFill="1" applyBorder="1" applyAlignment="1">
      <alignment horizontal="left" vertical="center"/>
    </xf>
    <xf numFmtId="0" fontId="15" fillId="0" borderId="21" xfId="0" applyNumberFormat="1" applyFont="1" applyFill="1" applyBorder="1" applyAlignment="1">
      <alignment horizontal="left" vertical="center"/>
    </xf>
    <xf numFmtId="0" fontId="15" fillId="0" borderId="11" xfId="0" applyNumberFormat="1" applyFont="1" applyFill="1" applyBorder="1" applyAlignment="1">
      <alignment horizontal="left" vertical="center"/>
    </xf>
    <xf numFmtId="0" fontId="15" fillId="0" borderId="22" xfId="0" applyNumberFormat="1" applyFont="1" applyFill="1" applyBorder="1" applyAlignment="1">
      <alignment horizontal="left" vertical="center"/>
    </xf>
    <xf numFmtId="0" fontId="16" fillId="4" borderId="14" xfId="0" applyNumberFormat="1" applyFont="1" applyFill="1" applyBorder="1" applyAlignment="1">
      <alignment horizontal="center" vertical="center"/>
    </xf>
    <xf numFmtId="0" fontId="16" fillId="4" borderId="20" xfId="0" applyNumberFormat="1" applyFont="1" applyFill="1" applyBorder="1" applyAlignment="1">
      <alignment horizontal="center" vertical="center"/>
    </xf>
    <xf numFmtId="0" fontId="16" fillId="4" borderId="9" xfId="0" applyNumberFormat="1" applyFont="1" applyFill="1" applyBorder="1" applyAlignment="1">
      <alignment horizontal="center" vertical="center"/>
    </xf>
    <xf numFmtId="0" fontId="16" fillId="4" borderId="21" xfId="0" applyNumberFormat="1" applyFont="1" applyFill="1" applyBorder="1" applyAlignment="1">
      <alignment horizontal="center" vertical="center"/>
    </xf>
    <xf numFmtId="0" fontId="51" fillId="2" borderId="9" xfId="0" applyNumberFormat="1" applyFont="1" applyFill="1" applyBorder="1" applyAlignment="1">
      <alignment horizontal="left" vertical="center" wrapText="1"/>
    </xf>
    <xf numFmtId="0" fontId="24" fillId="2" borderId="9" xfId="0" applyNumberFormat="1" applyFont="1" applyFill="1" applyBorder="1" applyAlignment="1">
      <alignment horizontal="left" vertical="center" wrapText="1"/>
    </xf>
    <xf numFmtId="0" fontId="24" fillId="2" borderId="21" xfId="0" applyNumberFormat="1" applyFont="1" applyFill="1" applyBorder="1" applyAlignment="1">
      <alignment horizontal="left" vertical="center" wrapText="1"/>
    </xf>
    <xf numFmtId="0" fontId="24" fillId="0" borderId="9" xfId="0" applyNumberFormat="1" applyFont="1" applyFill="1" applyBorder="1" applyAlignment="1">
      <alignment horizontal="left" vertical="center" wrapText="1"/>
    </xf>
    <xf numFmtId="0" fontId="24" fillId="0" borderId="21" xfId="0" applyNumberFormat="1" applyFont="1" applyFill="1" applyBorder="1" applyAlignment="1">
      <alignment horizontal="left" vertical="center" wrapText="1"/>
    </xf>
    <xf numFmtId="0" fontId="24" fillId="0" borderId="11" xfId="0" applyNumberFormat="1" applyFont="1" applyFill="1" applyBorder="1" applyAlignment="1">
      <alignment horizontal="left" vertical="center" wrapText="1"/>
    </xf>
    <xf numFmtId="0" fontId="24" fillId="0" borderId="22" xfId="0" applyNumberFormat="1" applyFont="1" applyFill="1" applyBorder="1" applyAlignment="1">
      <alignment horizontal="left" vertical="center" wrapText="1"/>
    </xf>
    <xf numFmtId="0" fontId="18" fillId="4" borderId="14" xfId="0" applyNumberFormat="1" applyFont="1" applyFill="1" applyBorder="1" applyAlignment="1">
      <alignment horizontal="center" vertical="center"/>
    </xf>
    <xf numFmtId="0" fontId="15" fillId="5" borderId="14" xfId="0" applyNumberFormat="1" applyFont="1" applyFill="1" applyBorder="1" applyAlignment="1">
      <alignment horizontal="center" vertical="center"/>
    </xf>
    <xf numFmtId="0" fontId="15" fillId="5" borderId="9" xfId="0" applyNumberFormat="1" applyFont="1" applyFill="1" applyBorder="1" applyAlignment="1">
      <alignment horizontal="center" vertical="center"/>
    </xf>
    <xf numFmtId="0" fontId="15" fillId="5" borderId="20" xfId="0" applyNumberFormat="1" applyFont="1" applyFill="1" applyBorder="1" applyAlignment="1">
      <alignment horizontal="center" vertical="center"/>
    </xf>
    <xf numFmtId="0" fontId="15" fillId="5" borderId="21" xfId="0" applyNumberFormat="1" applyFont="1" applyFill="1" applyBorder="1" applyAlignment="1">
      <alignment horizontal="center" vertical="center"/>
    </xf>
    <xf numFmtId="0" fontId="15" fillId="2" borderId="9" xfId="0" applyNumberFormat="1" applyFont="1" applyFill="1" applyBorder="1" applyAlignment="1">
      <alignment horizontal="left" vertical="center" wrapText="1"/>
    </xf>
    <xf numFmtId="0" fontId="15" fillId="2" borderId="9" xfId="0" applyNumberFormat="1" applyFont="1" applyFill="1" applyBorder="1" applyAlignment="1">
      <alignment horizontal="left" vertical="center"/>
    </xf>
    <xf numFmtId="0" fontId="15" fillId="2" borderId="21" xfId="0" applyNumberFormat="1" applyFont="1" applyFill="1" applyBorder="1" applyAlignment="1">
      <alignment horizontal="left" vertical="center"/>
    </xf>
    <xf numFmtId="0" fontId="16" fillId="0" borderId="23" xfId="10572" applyNumberFormat="1" applyFont="1" applyFill="1" applyBorder="1" applyAlignment="1">
      <alignment horizontal="center" vertical="center" wrapText="1"/>
    </xf>
    <xf numFmtId="0" fontId="16" fillId="0" borderId="144" xfId="10572" applyNumberFormat="1" applyFont="1" applyFill="1" applyBorder="1" applyAlignment="1">
      <alignment horizontal="center" vertical="center" wrapText="1"/>
    </xf>
    <xf numFmtId="0" fontId="16" fillId="0" borderId="146" xfId="10572" applyNumberFormat="1" applyFont="1" applyFill="1" applyBorder="1" applyAlignment="1">
      <alignment horizontal="center" vertical="center" wrapText="1"/>
    </xf>
    <xf numFmtId="0" fontId="15" fillId="0" borderId="21" xfId="10572" applyNumberFormat="1" applyFont="1" applyFill="1" applyBorder="1" applyAlignment="1">
      <alignment horizontal="center" vertical="center" wrapText="1"/>
    </xf>
    <xf numFmtId="0" fontId="15" fillId="0" borderId="21" xfId="10572" applyNumberFormat="1" applyFont="1" applyFill="1" applyBorder="1" applyAlignment="1">
      <alignment horizontal="center" vertical="center"/>
    </xf>
    <xf numFmtId="0" fontId="16" fillId="0" borderId="24" xfId="10572" applyNumberFormat="1" applyFont="1" applyFill="1" applyBorder="1" applyAlignment="1">
      <alignment horizontal="center" vertical="center" wrapText="1"/>
    </xf>
    <xf numFmtId="0" fontId="16" fillId="0" borderId="145" xfId="10572" applyNumberFormat="1" applyFont="1" applyFill="1" applyBorder="1" applyAlignment="1">
      <alignment horizontal="center" vertical="center"/>
    </xf>
    <xf numFmtId="0" fontId="16" fillId="0" borderId="147" xfId="10572" applyNumberFormat="1" applyFont="1" applyFill="1" applyBorder="1" applyAlignment="1">
      <alignment horizontal="center" vertical="center"/>
    </xf>
    <xf numFmtId="187" fontId="16" fillId="0" borderId="7" xfId="59" applyNumberFormat="1" applyFont="1" applyBorder="1" applyAlignment="1">
      <alignment horizontal="center" vertical="center"/>
    </xf>
    <xf numFmtId="187" fontId="16" fillId="0" borderId="18" xfId="59" applyNumberFormat="1" applyFont="1" applyBorder="1" applyAlignment="1">
      <alignment horizontal="center" vertical="center"/>
    </xf>
    <xf numFmtId="187" fontId="22" fillId="7" borderId="9" xfId="0" applyNumberFormat="1" applyFont="1" applyFill="1" applyBorder="1" applyAlignment="1">
      <alignment horizontal="center" vertical="center"/>
    </xf>
    <xf numFmtId="187" fontId="26" fillId="0" borderId="7" xfId="59" applyNumberFormat="1" applyFont="1" applyBorder="1" applyAlignment="1">
      <alignment horizontal="center" vertical="center"/>
    </xf>
    <xf numFmtId="187" fontId="26" fillId="0" borderId="18" xfId="59" applyNumberFormat="1" applyFont="1" applyBorder="1" applyAlignment="1">
      <alignment horizontal="center" vertical="center"/>
    </xf>
    <xf numFmtId="0" fontId="7" fillId="0" borderId="0" xfId="17807" applyNumberFormat="1" applyFont="1" applyFill="1" applyAlignment="1">
      <alignment horizontal="center" vertical="center"/>
    </xf>
    <xf numFmtId="0" fontId="8" fillId="0" borderId="34" xfId="4315" applyNumberFormat="1" applyFont="1" applyFill="1" applyBorder="1" applyAlignment="1">
      <alignment horizontal="center"/>
    </xf>
    <xf numFmtId="0" fontId="9" fillId="0" borderId="36" xfId="17944" applyNumberFormat="1" applyFont="1" applyFill="1" applyBorder="1" applyAlignment="1">
      <alignment horizontal="center" vertical="center"/>
    </xf>
    <xf numFmtId="0" fontId="9" fillId="0" borderId="37" xfId="17944" applyNumberFormat="1" applyFont="1" applyFill="1" applyBorder="1" applyAlignment="1">
      <alignment horizontal="center" vertical="center"/>
    </xf>
    <xf numFmtId="0" fontId="9" fillId="0" borderId="38" xfId="17944" applyNumberFormat="1" applyFont="1" applyFill="1" applyBorder="1" applyAlignment="1">
      <alignment horizontal="center" vertical="center"/>
    </xf>
    <xf numFmtId="0" fontId="9" fillId="0" borderId="36" xfId="17944" applyNumberFormat="1" applyFont="1" applyFill="1" applyBorder="1" applyAlignment="1">
      <alignment horizontal="center" vertical="center" wrapText="1"/>
    </xf>
    <xf numFmtId="0" fontId="9" fillId="0" borderId="38" xfId="17944" applyNumberFormat="1" applyFont="1" applyFill="1" applyBorder="1" applyAlignment="1">
      <alignment horizontal="center" vertical="center" wrapText="1"/>
    </xf>
    <xf numFmtId="0" fontId="9" fillId="0" borderId="129" xfId="17944" applyNumberFormat="1" applyFont="1" applyFill="1" applyBorder="1" applyAlignment="1">
      <alignment horizontal="center" vertical="center"/>
    </xf>
    <xf numFmtId="0" fontId="9" fillId="0" borderId="0" xfId="17944" applyNumberFormat="1" applyFont="1" applyFill="1" applyBorder="1" applyAlignment="1">
      <alignment horizontal="center" vertical="center"/>
    </xf>
    <xf numFmtId="0" fontId="9" fillId="0" borderId="35" xfId="17944" applyNumberFormat="1" applyFont="1" applyFill="1" applyBorder="1" applyAlignment="1">
      <alignment horizontal="center" vertical="center" wrapText="1"/>
    </xf>
    <xf numFmtId="0" fontId="8" fillId="0" borderId="35" xfId="17807" applyNumberFormat="1" applyFont="1" applyFill="1" applyBorder="1" applyAlignment="1">
      <alignment horizontal="center" vertical="center"/>
    </xf>
    <xf numFmtId="188" fontId="9" fillId="0" borderId="35" xfId="0" applyNumberFormat="1" applyFont="1" applyFill="1" applyBorder="1" applyAlignment="1">
      <alignment horizontal="center" vertical="center"/>
    </xf>
    <xf numFmtId="188" fontId="9" fillId="0" borderId="36" xfId="0" applyNumberFormat="1" applyFont="1" applyFill="1" applyBorder="1" applyAlignment="1">
      <alignment horizontal="center" vertical="center"/>
    </xf>
    <xf numFmtId="188" fontId="9" fillId="0" borderId="38" xfId="0" applyNumberFormat="1" applyFont="1" applyFill="1" applyBorder="1" applyAlignment="1">
      <alignment horizontal="center" vertical="center"/>
    </xf>
    <xf numFmtId="181" fontId="9" fillId="0" borderId="35" xfId="59" applyNumberFormat="1" applyFont="1" applyFill="1" applyBorder="1" applyAlignment="1">
      <alignment vertical="center"/>
    </xf>
    <xf numFmtId="0" fontId="8" fillId="0" borderId="36" xfId="17807" applyNumberFormat="1" applyFont="1" applyFill="1" applyBorder="1" applyAlignment="1">
      <alignment vertical="center"/>
    </xf>
    <xf numFmtId="0" fontId="8" fillId="0" borderId="38" xfId="17807" applyNumberFormat="1" applyFont="1" applyFill="1" applyBorder="1" applyAlignment="1">
      <alignment vertical="center"/>
    </xf>
    <xf numFmtId="181" fontId="9" fillId="0" borderId="0" xfId="59" applyNumberFormat="1" applyFont="1" applyFill="1" applyBorder="1" applyAlignment="1">
      <alignment horizontal="center" vertical="center"/>
    </xf>
    <xf numFmtId="181" fontId="9" fillId="0" borderId="129" xfId="59" applyNumberFormat="1" applyFont="1" applyFill="1" applyBorder="1" applyAlignment="1">
      <alignment horizontal="center" vertical="center"/>
    </xf>
    <xf numFmtId="188" fontId="9" fillId="0" borderId="36" xfId="17944" applyNumberFormat="1" applyFont="1" applyFill="1" applyBorder="1" applyAlignment="1">
      <alignment horizontal="center" vertical="center"/>
    </xf>
    <xf numFmtId="188" fontId="9" fillId="0" borderId="38" xfId="17944" applyNumberFormat="1" applyFont="1" applyFill="1" applyBorder="1" applyAlignment="1">
      <alignment horizontal="center" vertical="center"/>
    </xf>
    <xf numFmtId="181" fontId="9" fillId="0" borderId="36" xfId="17944" applyNumberFormat="1" applyFont="1" applyFill="1" applyBorder="1" applyAlignment="1">
      <alignment vertical="center"/>
    </xf>
    <xf numFmtId="181" fontId="9" fillId="0" borderId="38" xfId="17944" applyNumberFormat="1" applyFont="1" applyFill="1" applyBorder="1" applyAlignment="1">
      <alignment vertical="center"/>
    </xf>
    <xf numFmtId="181" fontId="9" fillId="0" borderId="36" xfId="59" applyNumberFormat="1" applyFont="1" applyFill="1" applyBorder="1" applyAlignment="1">
      <alignment vertical="center"/>
    </xf>
    <xf numFmtId="181" fontId="9" fillId="0" borderId="38" xfId="59" applyNumberFormat="1" applyFont="1" applyFill="1" applyBorder="1" applyAlignment="1">
      <alignment vertical="center"/>
    </xf>
    <xf numFmtId="0" fontId="8" fillId="0" borderId="36" xfId="17807" applyNumberFormat="1" applyFont="1" applyFill="1" applyBorder="1" applyAlignment="1">
      <alignment horizontal="center" vertical="center"/>
    </xf>
    <xf numFmtId="0" fontId="8" fillId="0" borderId="38" xfId="17807" applyNumberFormat="1" applyFont="1" applyFill="1" applyBorder="1" applyAlignment="1">
      <alignment horizontal="center" vertical="center"/>
    </xf>
    <xf numFmtId="0" fontId="9" fillId="0" borderId="36" xfId="0" applyNumberFormat="1" applyFont="1" applyFill="1" applyBorder="1" applyAlignment="1">
      <alignment horizontal="center" vertical="center"/>
    </xf>
    <xf numFmtId="0" fontId="9" fillId="0" borderId="38" xfId="0" applyNumberFormat="1" applyFont="1" applyFill="1" applyBorder="1" applyAlignment="1">
      <alignment horizontal="center" vertical="center"/>
    </xf>
    <xf numFmtId="0" fontId="9" fillId="0" borderId="129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1" fontId="9" fillId="0" borderId="36" xfId="17944" applyNumberFormat="1" applyFont="1" applyFill="1" applyBorder="1" applyAlignment="1">
      <alignment horizontal="center" vertical="center"/>
    </xf>
    <xf numFmtId="1" fontId="9" fillId="0" borderId="38" xfId="17944" applyNumberFormat="1" applyFont="1" applyFill="1" applyBorder="1" applyAlignment="1">
      <alignment horizontal="center" vertical="center"/>
    </xf>
    <xf numFmtId="0" fontId="8" fillId="0" borderId="36" xfId="17807" applyNumberFormat="1" applyFont="1" applyFill="1" applyBorder="1" applyAlignment="1">
      <alignment horizontal="center"/>
    </xf>
    <xf numFmtId="0" fontId="8" fillId="0" borderId="38" xfId="17807" applyNumberFormat="1" applyFont="1" applyFill="1" applyBorder="1" applyAlignment="1">
      <alignment horizontal="center"/>
    </xf>
    <xf numFmtId="188" fontId="9" fillId="0" borderId="35" xfId="17944" applyNumberFormat="1" applyFont="1" applyFill="1" applyBorder="1" applyAlignment="1">
      <alignment horizontal="center" vertical="center"/>
    </xf>
    <xf numFmtId="0" fontId="9" fillId="0" borderId="0" xfId="59" applyNumberFormat="1" applyFont="1" applyFill="1" applyBorder="1" applyAlignment="1">
      <alignment horizontal="center" vertical="center"/>
    </xf>
    <xf numFmtId="0" fontId="8" fillId="0" borderId="0" xfId="17807" applyNumberFormat="1" applyFont="1" applyFill="1" applyBorder="1" applyAlignment="1">
      <alignment horizontal="center"/>
    </xf>
    <xf numFmtId="0" fontId="9" fillId="0" borderId="35" xfId="0" applyNumberFormat="1" applyFont="1" applyBorder="1" applyAlignment="1">
      <alignment horizontal="center" vertical="center"/>
    </xf>
    <xf numFmtId="0" fontId="9" fillId="0" borderId="35" xfId="17944" applyNumberFormat="1" applyFont="1" applyFill="1" applyBorder="1" applyAlignment="1">
      <alignment horizontal="center" vertical="center"/>
    </xf>
    <xf numFmtId="0" fontId="9" fillId="2" borderId="35" xfId="0" applyNumberFormat="1" applyFont="1" applyFill="1" applyBorder="1" applyAlignment="1">
      <alignment horizontal="center" vertical="center"/>
    </xf>
    <xf numFmtId="188" fontId="9" fillId="0" borderId="35" xfId="17944" applyNumberFormat="1" applyFont="1" applyBorder="1" applyAlignment="1">
      <alignment horizontal="center" vertical="center"/>
    </xf>
    <xf numFmtId="1" fontId="9" fillId="0" borderId="130" xfId="17944" applyNumberFormat="1" applyFont="1" applyFill="1" applyBorder="1" applyAlignment="1">
      <alignment horizontal="center" vertical="center"/>
    </xf>
    <xf numFmtId="1" fontId="9" fillId="0" borderId="3" xfId="17944" applyNumberFormat="1" applyFont="1" applyFill="1" applyBorder="1" applyAlignment="1">
      <alignment horizontal="center" vertical="center"/>
    </xf>
    <xf numFmtId="0" fontId="9" fillId="3" borderId="36" xfId="17944" applyNumberFormat="1" applyFont="1" applyFill="1" applyBorder="1" applyAlignment="1">
      <alignment horizontal="center" vertical="center" wrapText="1"/>
    </xf>
    <xf numFmtId="0" fontId="9" fillId="3" borderId="38" xfId="17944" applyNumberFormat="1" applyFont="1" applyFill="1" applyBorder="1" applyAlignment="1">
      <alignment horizontal="center" vertical="center" wrapText="1"/>
    </xf>
    <xf numFmtId="0" fontId="9" fillId="0" borderId="35" xfId="0" applyNumberFormat="1" applyFont="1" applyFill="1" applyBorder="1" applyAlignment="1">
      <alignment horizontal="center" vertical="center"/>
    </xf>
    <xf numFmtId="181" fontId="9" fillId="0" borderId="35" xfId="59" applyNumberFormat="1" applyFont="1" applyBorder="1" applyAlignment="1">
      <alignment vertical="center"/>
    </xf>
    <xf numFmtId="181" fontId="9" fillId="0" borderId="35" xfId="59" applyNumberFormat="1" applyFont="1" applyFill="1" applyBorder="1" applyAlignment="1">
      <alignment horizontal="center" vertical="center"/>
    </xf>
    <xf numFmtId="188" fontId="9" fillId="0" borderId="35" xfId="59" applyNumberFormat="1" applyFont="1" applyFill="1" applyBorder="1" applyAlignment="1">
      <alignment horizontal="center" vertical="center"/>
    </xf>
    <xf numFmtId="188" fontId="9" fillId="0" borderId="0" xfId="17944" applyNumberFormat="1" applyFont="1" applyFill="1" applyBorder="1" applyAlignment="1">
      <alignment horizontal="center" vertical="center"/>
    </xf>
    <xf numFmtId="187" fontId="9" fillId="0" borderId="35" xfId="17944" applyNumberFormat="1" applyFont="1" applyFill="1" applyBorder="1" applyAlignment="1">
      <alignment horizontal="center" vertical="center" wrapText="1"/>
    </xf>
    <xf numFmtId="187" fontId="9" fillId="0" borderId="36" xfId="17944" applyNumberFormat="1" applyFont="1" applyFill="1" applyBorder="1" applyAlignment="1">
      <alignment horizontal="center" vertical="center" wrapText="1"/>
    </xf>
    <xf numFmtId="187" fontId="9" fillId="0" borderId="38" xfId="17944" applyNumberFormat="1" applyFont="1" applyFill="1" applyBorder="1" applyAlignment="1">
      <alignment horizontal="center" vertical="center" wrapText="1"/>
    </xf>
    <xf numFmtId="0" fontId="9" fillId="0" borderId="36" xfId="17944" applyNumberFormat="1" applyFont="1" applyBorder="1" applyAlignment="1">
      <alignment horizontal="center" vertical="center"/>
    </xf>
    <xf numFmtId="188" fontId="9" fillId="0" borderId="0" xfId="59" applyNumberFormat="1" applyFont="1" applyFill="1" applyBorder="1" applyAlignment="1">
      <alignment horizontal="center" vertical="center"/>
    </xf>
    <xf numFmtId="1" fontId="9" fillId="0" borderId="0" xfId="59" applyNumberFormat="1" applyFont="1" applyFill="1" applyBorder="1" applyAlignment="1">
      <alignment horizontal="center" vertical="center"/>
    </xf>
    <xf numFmtId="0" fontId="9" fillId="0" borderId="41" xfId="17944" applyNumberFormat="1" applyFont="1" applyFill="1" applyBorder="1" applyAlignment="1">
      <alignment horizontal="center" vertical="center"/>
    </xf>
    <xf numFmtId="0" fontId="9" fillId="0" borderId="42" xfId="17944" applyNumberFormat="1" applyFont="1" applyFill="1" applyBorder="1" applyAlignment="1">
      <alignment horizontal="center" vertical="center"/>
    </xf>
    <xf numFmtId="0" fontId="12" fillId="2" borderId="0" xfId="17807" applyNumberFormat="1" applyFont="1" applyFill="1" applyAlignment="1">
      <alignment vertical="center"/>
    </xf>
    <xf numFmtId="0" fontId="2" fillId="0" borderId="34" xfId="4315" applyNumberFormat="1" applyFont="1" applyBorder="1" applyAlignment="1">
      <alignment horizontal="center"/>
    </xf>
    <xf numFmtId="0" fontId="9" fillId="0" borderId="37" xfId="17944" applyNumberFormat="1" applyFont="1" applyBorder="1" applyAlignment="1">
      <alignment horizontal="center" vertical="center"/>
    </xf>
    <xf numFmtId="0" fontId="9" fillId="7" borderId="36" xfId="17944" applyNumberFormat="1" applyFont="1" applyFill="1" applyBorder="1" applyAlignment="1">
      <alignment horizontal="center" vertical="center"/>
    </xf>
    <xf numFmtId="0" fontId="9" fillId="7" borderId="37" xfId="17944" applyNumberFormat="1" applyFont="1" applyFill="1" applyBorder="1" applyAlignment="1">
      <alignment horizontal="center" vertical="center"/>
    </xf>
    <xf numFmtId="0" fontId="9" fillId="7" borderId="38" xfId="17944" applyNumberFormat="1" applyFont="1" applyFill="1" applyBorder="1" applyAlignment="1">
      <alignment horizontal="center" vertical="center"/>
    </xf>
    <xf numFmtId="0" fontId="2" fillId="7" borderId="34" xfId="4315" applyNumberFormat="1" applyFont="1" applyFill="1" applyBorder="1" applyAlignment="1">
      <alignment horizontal="center"/>
    </xf>
    <xf numFmtId="0" fontId="9" fillId="7" borderId="35" xfId="59" applyNumberFormat="1" applyFont="1" applyFill="1" applyBorder="1">
      <alignment vertical="center"/>
    </xf>
    <xf numFmtId="0" fontId="9" fillId="7" borderId="45" xfId="59" applyNumberFormat="1" applyFont="1" applyFill="1" applyBorder="1" applyAlignment="1">
      <alignment horizontal="center" vertical="center"/>
    </xf>
    <xf numFmtId="0" fontId="9" fillId="7" borderId="46" xfId="59" applyNumberFormat="1" applyFont="1" applyFill="1" applyBorder="1" applyAlignment="1">
      <alignment horizontal="center" vertical="center"/>
    </xf>
    <xf numFmtId="0" fontId="9" fillId="7" borderId="36" xfId="59" applyNumberFormat="1" applyFont="1" applyFill="1" applyBorder="1" applyAlignment="1">
      <alignment horizontal="center" vertical="center"/>
    </xf>
    <xf numFmtId="0" fontId="9" fillId="7" borderId="38" xfId="59" applyNumberFormat="1" applyFont="1" applyFill="1" applyBorder="1" applyAlignment="1">
      <alignment horizontal="center" vertical="center"/>
    </xf>
    <xf numFmtId="181" fontId="9" fillId="0" borderId="35" xfId="17944" applyNumberFormat="1" applyFont="1" applyFill="1" applyBorder="1">
      <alignment vertical="center"/>
    </xf>
    <xf numFmtId="0" fontId="9" fillId="0" borderId="35" xfId="17944" applyNumberFormat="1" applyFont="1" applyFill="1" applyBorder="1">
      <alignment vertical="center"/>
    </xf>
    <xf numFmtId="181" fontId="9" fillId="0" borderId="45" xfId="17944" applyNumberFormat="1" applyFont="1" applyFill="1" applyBorder="1" applyAlignment="1">
      <alignment horizontal="center" vertical="center"/>
    </xf>
    <xf numFmtId="0" fontId="9" fillId="0" borderId="46" xfId="17944" applyNumberFormat="1" applyFont="1" applyFill="1" applyBorder="1" applyAlignment="1">
      <alignment horizontal="center" vertical="center"/>
    </xf>
    <xf numFmtId="0" fontId="9" fillId="7" borderId="35" xfId="17944" applyNumberFormat="1" applyFont="1" applyFill="1" applyBorder="1">
      <alignment vertical="center"/>
    </xf>
    <xf numFmtId="181" fontId="9" fillId="7" borderId="35" xfId="17944" applyNumberFormat="1" applyFont="1" applyFill="1" applyBorder="1">
      <alignment vertical="center"/>
    </xf>
    <xf numFmtId="181" fontId="9" fillId="7" borderId="35" xfId="59" applyNumberFormat="1" applyFont="1" applyFill="1" applyBorder="1">
      <alignment vertical="center"/>
    </xf>
    <xf numFmtId="0" fontId="9" fillId="7" borderId="45" xfId="17944" applyNumberFormat="1" applyFont="1" applyFill="1" applyBorder="1" applyAlignment="1">
      <alignment horizontal="center" vertical="center"/>
    </xf>
    <xf numFmtId="0" fontId="9" fillId="7" borderId="46" xfId="17944" applyNumberFormat="1" applyFont="1" applyFill="1" applyBorder="1" applyAlignment="1">
      <alignment horizontal="center" vertical="center"/>
    </xf>
    <xf numFmtId="181" fontId="9" fillId="0" borderId="45" xfId="17944" applyNumberFormat="1" applyFont="1" applyBorder="1" applyAlignment="1">
      <alignment horizontal="center" vertical="center"/>
    </xf>
    <xf numFmtId="0" fontId="9" fillId="0" borderId="46" xfId="17944" applyNumberFormat="1" applyFont="1" applyBorder="1" applyAlignment="1">
      <alignment horizontal="center" vertical="center"/>
    </xf>
    <xf numFmtId="1" fontId="9" fillId="7" borderId="35" xfId="59" applyNumberFormat="1" applyFont="1" applyFill="1" applyBorder="1">
      <alignment vertical="center"/>
    </xf>
    <xf numFmtId="1" fontId="9" fillId="7" borderId="36" xfId="59" applyNumberFormat="1" applyFont="1" applyFill="1" applyBorder="1" applyAlignment="1">
      <alignment horizontal="center" vertical="center"/>
    </xf>
    <xf numFmtId="1" fontId="9" fillId="7" borderId="38" xfId="59" applyNumberFormat="1" applyFont="1" applyFill="1" applyBorder="1" applyAlignment="1">
      <alignment horizontal="center" vertical="center"/>
    </xf>
    <xf numFmtId="0" fontId="9" fillId="7" borderId="45" xfId="59" applyNumberFormat="1" applyFont="1" applyFill="1" applyBorder="1">
      <alignment vertical="center"/>
    </xf>
    <xf numFmtId="0" fontId="9" fillId="7" borderId="46" xfId="59" applyNumberFormat="1" applyFont="1" applyFill="1" applyBorder="1">
      <alignment vertical="center"/>
    </xf>
    <xf numFmtId="181" fontId="9" fillId="7" borderId="36" xfId="17944" applyNumberFormat="1" applyFont="1" applyFill="1" applyBorder="1" applyAlignment="1">
      <alignment horizontal="center" vertical="center"/>
    </xf>
    <xf numFmtId="0" fontId="9" fillId="7" borderId="36" xfId="59" applyNumberFormat="1" applyFont="1" applyFill="1" applyBorder="1">
      <alignment vertical="center"/>
    </xf>
    <xf numFmtId="0" fontId="9" fillId="7" borderId="38" xfId="59" applyNumberFormat="1" applyFont="1" applyFill="1" applyBorder="1">
      <alignment vertical="center"/>
    </xf>
    <xf numFmtId="1" fontId="9" fillId="7" borderId="36" xfId="59" applyNumberFormat="1" applyFont="1" applyFill="1" applyBorder="1">
      <alignment vertical="center"/>
    </xf>
    <xf numFmtId="1" fontId="9" fillId="7" borderId="38" xfId="59" applyNumberFormat="1" applyFont="1" applyFill="1" applyBorder="1">
      <alignment vertical="center"/>
    </xf>
    <xf numFmtId="1" fontId="9" fillId="7" borderId="36" xfId="17944" applyNumberFormat="1" applyFont="1" applyFill="1" applyBorder="1" applyAlignment="1">
      <alignment horizontal="center" vertical="center"/>
    </xf>
    <xf numFmtId="188" fontId="9" fillId="0" borderId="35" xfId="59" applyNumberFormat="1" applyFont="1" applyBorder="1">
      <alignment vertical="center"/>
    </xf>
    <xf numFmtId="188" fontId="9" fillId="8" borderId="45" xfId="59" applyNumberFormat="1" applyFont="1" applyFill="1" applyBorder="1" applyAlignment="1">
      <alignment horizontal="center" vertical="center"/>
    </xf>
    <xf numFmtId="188" fontId="9" fillId="8" borderId="46" xfId="59" applyNumberFormat="1" applyFont="1" applyFill="1" applyBorder="1" applyAlignment="1">
      <alignment horizontal="center" vertical="center"/>
    </xf>
    <xf numFmtId="0" fontId="9" fillId="7" borderId="35" xfId="17944" applyNumberFormat="1" applyFont="1" applyFill="1" applyBorder="1" applyAlignment="1">
      <alignment horizontal="center" vertical="center"/>
    </xf>
    <xf numFmtId="0" fontId="9" fillId="7" borderId="41" xfId="17944" applyNumberFormat="1" applyFont="1" applyFill="1" applyBorder="1" applyAlignment="1">
      <alignment horizontal="center" vertical="center"/>
    </xf>
    <xf numFmtId="0" fontId="9" fillId="7" borderId="42" xfId="17944" applyNumberFormat="1" applyFont="1" applyFill="1" applyBorder="1" applyAlignment="1">
      <alignment horizontal="center" vertical="center"/>
    </xf>
    <xf numFmtId="181" fontId="9" fillId="0" borderId="46" xfId="17944" applyNumberFormat="1" applyFont="1" applyBorder="1" applyAlignment="1">
      <alignment horizontal="center" vertical="center"/>
    </xf>
    <xf numFmtId="181" fontId="9" fillId="0" borderId="35" xfId="17944" applyNumberFormat="1" applyFont="1" applyFill="1" applyBorder="1" applyAlignment="1">
      <alignment horizontal="center" vertical="center"/>
    </xf>
    <xf numFmtId="0" fontId="2" fillId="0" borderId="3" xfId="17807" applyNumberFormat="1" applyFont="1" applyBorder="1" applyAlignment="1">
      <alignment horizontal="center"/>
    </xf>
    <xf numFmtId="0" fontId="9" fillId="2" borderId="3" xfId="0" applyNumberFormat="1" applyFont="1" applyFill="1" applyBorder="1" applyAlignment="1">
      <alignment horizontal="center" vertical="center"/>
    </xf>
    <xf numFmtId="188" fontId="9" fillId="0" borderId="36" xfId="59" applyNumberFormat="1" applyFont="1" applyBorder="1">
      <alignment vertical="center"/>
    </xf>
    <xf numFmtId="188" fontId="9" fillId="0" borderId="38" xfId="59" applyNumberFormat="1" applyFont="1" applyBorder="1">
      <alignment vertical="center"/>
    </xf>
    <xf numFmtId="1" fontId="9" fillId="8" borderId="36" xfId="59" applyNumberFormat="1" applyFont="1" applyFill="1" applyBorder="1" applyAlignment="1">
      <alignment horizontal="center" vertical="center"/>
    </xf>
    <xf numFmtId="1" fontId="9" fillId="8" borderId="38" xfId="59" applyNumberFormat="1" applyFont="1" applyFill="1" applyBorder="1" applyAlignment="1">
      <alignment horizontal="center" vertical="center"/>
    </xf>
    <xf numFmtId="0" fontId="9" fillId="7" borderId="45" xfId="17944" applyNumberFormat="1" applyFont="1" applyFill="1" applyBorder="1">
      <alignment vertical="center"/>
    </xf>
    <xf numFmtId="0" fontId="9" fillId="7" borderId="46" xfId="17944" applyNumberFormat="1" applyFont="1" applyFill="1" applyBorder="1">
      <alignment vertical="center"/>
    </xf>
    <xf numFmtId="188" fontId="9" fillId="0" borderId="36" xfId="17944" applyNumberFormat="1" applyFont="1" applyBorder="1" applyAlignment="1">
      <alignment horizontal="right" vertical="center"/>
    </xf>
    <xf numFmtId="188" fontId="9" fillId="0" borderId="38" xfId="17944" applyNumberFormat="1" applyFont="1" applyBorder="1" applyAlignment="1">
      <alignment horizontal="right" vertical="center"/>
    </xf>
    <xf numFmtId="178" fontId="40" fillId="2" borderId="41" xfId="4842" applyFont="1" applyFill="1" applyBorder="1" applyAlignment="1">
      <alignment horizontal="left" vertical="center"/>
    </xf>
    <xf numFmtId="178" fontId="40" fillId="2" borderId="42" xfId="4842" applyFont="1" applyFill="1" applyBorder="1" applyAlignment="1">
      <alignment horizontal="left" vertical="center"/>
    </xf>
    <xf numFmtId="0" fontId="8" fillId="0" borderId="36" xfId="17947" applyFont="1" applyBorder="1" applyAlignment="1">
      <alignment horizontal="center"/>
    </xf>
    <xf numFmtId="0" fontId="8" fillId="0" borderId="38" xfId="17947" applyFont="1" applyBorder="1" applyAlignment="1">
      <alignment horizontal="center"/>
    </xf>
    <xf numFmtId="0" fontId="8" fillId="8" borderId="36" xfId="17947" applyFont="1" applyFill="1" applyBorder="1" applyAlignment="1">
      <alignment horizontal="center"/>
    </xf>
    <xf numFmtId="0" fontId="8" fillId="8" borderId="38" xfId="17947" applyFont="1" applyFill="1" applyBorder="1" applyAlignment="1">
      <alignment horizontal="center"/>
    </xf>
    <xf numFmtId="0" fontId="44" fillId="0" borderId="0" xfId="17947" applyBorder="1" applyAlignment="1">
      <alignment horizontal="center"/>
    </xf>
    <xf numFmtId="0" fontId="8" fillId="0" borderId="36" xfId="17947" applyNumberFormat="1" applyFont="1" applyBorder="1" applyAlignment="1">
      <alignment horizontal="center"/>
    </xf>
    <xf numFmtId="0" fontId="8" fillId="0" borderId="38" xfId="17947" applyNumberFormat="1" applyFont="1" applyBorder="1" applyAlignment="1">
      <alignment horizontal="center"/>
    </xf>
    <xf numFmtId="0" fontId="8" fillId="0" borderId="36" xfId="17947" applyFont="1" applyFill="1" applyBorder="1" applyAlignment="1">
      <alignment horizontal="center"/>
    </xf>
    <xf numFmtId="0" fontId="8" fillId="0" borderId="38" xfId="17947" applyFont="1" applyFill="1" applyBorder="1" applyAlignment="1">
      <alignment horizontal="center"/>
    </xf>
    <xf numFmtId="0" fontId="16" fillId="0" borderId="41" xfId="17947" applyFont="1" applyBorder="1" applyAlignment="1">
      <alignment horizontal="center" vertical="center"/>
    </xf>
    <xf numFmtId="0" fontId="16" fillId="0" borderId="126" xfId="17947" applyFont="1" applyBorder="1" applyAlignment="1">
      <alignment horizontal="center" vertical="center"/>
    </xf>
    <xf numFmtId="0" fontId="16" fillId="0" borderId="42" xfId="17947" applyFont="1" applyBorder="1" applyAlignment="1">
      <alignment horizontal="center" vertical="center"/>
    </xf>
    <xf numFmtId="0" fontId="16" fillId="8" borderId="41" xfId="17947" applyFont="1" applyFill="1" applyBorder="1" applyAlignment="1">
      <alignment horizontal="center" vertical="center"/>
    </xf>
    <xf numFmtId="0" fontId="16" fillId="8" borderId="126" xfId="17947" applyFont="1" applyFill="1" applyBorder="1" applyAlignment="1">
      <alignment horizontal="center" vertical="center"/>
    </xf>
    <xf numFmtId="0" fontId="16" fillId="8" borderId="42" xfId="17947" applyFont="1" applyFill="1" applyBorder="1" applyAlignment="1">
      <alignment horizontal="center" vertical="center"/>
    </xf>
    <xf numFmtId="178" fontId="40" fillId="0" borderId="41" xfId="4842" applyFont="1" applyFill="1" applyBorder="1" applyAlignment="1">
      <alignment horizontal="left" vertical="center"/>
    </xf>
    <xf numFmtId="178" fontId="40" fillId="0" borderId="42" xfId="4842" applyFont="1" applyFill="1" applyBorder="1" applyAlignment="1">
      <alignment horizontal="left" vertical="center"/>
    </xf>
    <xf numFmtId="0" fontId="14" fillId="4" borderId="14" xfId="10572" applyNumberFormat="1" applyFont="1" applyFill="1" applyBorder="1" applyAlignment="1">
      <alignment horizontal="left" vertical="center"/>
    </xf>
    <xf numFmtId="0" fontId="15" fillId="0" borderId="9" xfId="0" applyNumberFormat="1" applyFont="1" applyBorder="1" applyAlignment="1">
      <alignment horizontal="left" vertical="center" wrapText="1"/>
    </xf>
    <xf numFmtId="0" fontId="16" fillId="4" borderId="9" xfId="10572" applyNumberFormat="1" applyFont="1" applyFill="1" applyBorder="1" applyAlignment="1">
      <alignment horizontal="left" vertical="center"/>
    </xf>
    <xf numFmtId="0" fontId="14" fillId="5" borderId="14" xfId="10572" applyNumberFormat="1" applyFont="1" applyFill="1" applyBorder="1" applyAlignment="1">
      <alignment horizontal="center" vertical="center"/>
    </xf>
    <xf numFmtId="0" fontId="14" fillId="5" borderId="14" xfId="0" applyNumberFormat="1" applyFont="1" applyFill="1" applyBorder="1" applyAlignment="1">
      <alignment horizontal="center" vertical="center"/>
    </xf>
    <xf numFmtId="0" fontId="14" fillId="5" borderId="20" xfId="0" applyNumberFormat="1" applyFont="1" applyFill="1" applyBorder="1" applyAlignment="1">
      <alignment horizontal="center" vertical="center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center" vertical="center"/>
    </xf>
    <xf numFmtId="0" fontId="14" fillId="0" borderId="7" xfId="0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4" fillId="0" borderId="18" xfId="0" applyNumberFormat="1" applyFont="1" applyBorder="1" applyAlignment="1">
      <alignment horizontal="center" vertical="center"/>
    </xf>
    <xf numFmtId="0" fontId="14" fillId="6" borderId="7" xfId="0" applyNumberFormat="1" applyFont="1" applyFill="1" applyBorder="1" applyAlignment="1">
      <alignment horizontal="center" vertical="center"/>
    </xf>
    <xf numFmtId="0" fontId="14" fillId="6" borderId="8" xfId="0" applyNumberFormat="1" applyFont="1" applyFill="1" applyBorder="1" applyAlignment="1">
      <alignment horizontal="center" vertical="center"/>
    </xf>
    <xf numFmtId="0" fontId="14" fillId="6" borderId="18" xfId="0" applyNumberFormat="1" applyFont="1" applyFill="1" applyBorder="1" applyAlignment="1">
      <alignment horizontal="center" vertical="center"/>
    </xf>
    <xf numFmtId="0" fontId="14" fillId="5" borderId="9" xfId="10572" applyNumberFormat="1" applyFont="1" applyFill="1" applyBorder="1" applyAlignment="1">
      <alignment horizontal="center" vertical="center"/>
    </xf>
    <xf numFmtId="0" fontId="13" fillId="5" borderId="2" xfId="0" applyNumberFormat="1" applyFont="1" applyFill="1" applyBorder="1" applyAlignment="1">
      <alignment horizontal="center" vertical="center"/>
    </xf>
    <xf numFmtId="0" fontId="13" fillId="5" borderId="3" xfId="0" applyNumberFormat="1" applyFont="1" applyFill="1" applyBorder="1" applyAlignment="1">
      <alignment horizontal="center" vertical="center"/>
    </xf>
    <xf numFmtId="0" fontId="13" fillId="5" borderId="16" xfId="0" applyNumberFormat="1" applyFont="1" applyFill="1" applyBorder="1" applyAlignment="1">
      <alignment horizontal="center" vertical="center"/>
    </xf>
    <xf numFmtId="0" fontId="13" fillId="5" borderId="5" xfId="0" applyNumberFormat="1" applyFont="1" applyFill="1" applyBorder="1" applyAlignment="1">
      <alignment horizontal="center" vertical="center"/>
    </xf>
    <xf numFmtId="0" fontId="13" fillId="5" borderId="6" xfId="0" applyNumberFormat="1" applyFont="1" applyFill="1" applyBorder="1" applyAlignment="1">
      <alignment horizontal="center" vertical="center"/>
    </xf>
    <xf numFmtId="0" fontId="13" fillId="5" borderId="17" xfId="0" applyNumberFormat="1" applyFont="1" applyFill="1" applyBorder="1" applyAlignment="1">
      <alignment horizontal="center" vertical="center"/>
    </xf>
    <xf numFmtId="0" fontId="16" fillId="4" borderId="7" xfId="10572" applyNumberFormat="1" applyFont="1" applyFill="1" applyBorder="1" applyAlignment="1">
      <alignment horizontal="left" vertical="center" wrapText="1"/>
    </xf>
    <xf numFmtId="0" fontId="16" fillId="4" borderId="8" xfId="10572" applyNumberFormat="1" applyFont="1" applyFill="1" applyBorder="1" applyAlignment="1">
      <alignment horizontal="left" vertical="center" wrapText="1"/>
    </xf>
    <xf numFmtId="0" fontId="16" fillId="4" borderId="18" xfId="10572" applyNumberFormat="1" applyFont="1" applyFill="1" applyBorder="1" applyAlignment="1">
      <alignment horizontal="left" vertical="center" wrapText="1"/>
    </xf>
    <xf numFmtId="0" fontId="15" fillId="4" borderId="7" xfId="10572" applyNumberFormat="1" applyFont="1" applyFill="1" applyBorder="1" applyAlignment="1">
      <alignment horizontal="left" vertical="center" wrapText="1"/>
    </xf>
    <xf numFmtId="0" fontId="15" fillId="4" borderId="8" xfId="10572" applyNumberFormat="1" applyFont="1" applyFill="1" applyBorder="1" applyAlignment="1">
      <alignment horizontal="left" vertical="center" wrapText="1"/>
    </xf>
    <xf numFmtId="0" fontId="15" fillId="4" borderId="18" xfId="10572" applyNumberFormat="1" applyFont="1" applyFill="1" applyBorder="1" applyAlignment="1">
      <alignment horizontal="left" vertical="center" wrapText="1"/>
    </xf>
    <xf numFmtId="0" fontId="15" fillId="4" borderId="9" xfId="10572" applyNumberFormat="1" applyFont="1" applyFill="1" applyBorder="1" applyAlignment="1">
      <alignment horizontal="left" vertical="center"/>
    </xf>
    <xf numFmtId="0" fontId="15" fillId="4" borderId="7" xfId="10572" applyNumberFormat="1" applyFont="1" applyFill="1" applyBorder="1" applyAlignment="1">
      <alignment horizontal="left" vertical="center"/>
    </xf>
    <xf numFmtId="0" fontId="15" fillId="4" borderId="8" xfId="10572" applyNumberFormat="1" applyFont="1" applyFill="1" applyBorder="1" applyAlignment="1">
      <alignment horizontal="left" vertical="center"/>
    </xf>
    <xf numFmtId="0" fontId="15" fillId="4" borderId="18" xfId="10572" applyNumberFormat="1" applyFont="1" applyFill="1" applyBorder="1" applyAlignment="1">
      <alignment horizontal="left" vertical="center"/>
    </xf>
    <xf numFmtId="0" fontId="15" fillId="4" borderId="12" xfId="10572" applyNumberFormat="1" applyFont="1" applyFill="1" applyBorder="1" applyAlignment="1">
      <alignment horizontal="left" vertical="center"/>
    </xf>
    <xf numFmtId="0" fontId="15" fillId="4" borderId="13" xfId="10572" applyNumberFormat="1" applyFont="1" applyFill="1" applyBorder="1" applyAlignment="1">
      <alignment horizontal="left" vertical="center"/>
    </xf>
    <xf numFmtId="0" fontId="15" fillId="4" borderId="19" xfId="10572" applyNumberFormat="1" applyFont="1" applyFill="1" applyBorder="1" applyAlignment="1">
      <alignment horizontal="left" vertical="center"/>
    </xf>
    <xf numFmtId="0" fontId="13" fillId="2" borderId="4" xfId="10572" applyNumberFormat="1" applyFont="1" applyFill="1" applyBorder="1" applyAlignment="1">
      <alignment horizontal="left" vertical="center"/>
    </xf>
    <xf numFmtId="0" fontId="9" fillId="0" borderId="9" xfId="0" applyNumberFormat="1" applyFont="1" applyFill="1" applyBorder="1" applyAlignment="1">
      <alignment horizontal="center" vertical="center"/>
    </xf>
    <xf numFmtId="0" fontId="13" fillId="2" borderId="10" xfId="10572" applyNumberFormat="1" applyFont="1" applyFill="1" applyBorder="1" applyAlignment="1">
      <alignment horizontal="center" vertical="center"/>
    </xf>
    <xf numFmtId="0" fontId="13" fillId="2" borderId="11" xfId="10572" applyNumberFormat="1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14" fillId="4" borderId="14" xfId="10572" applyNumberFormat="1" applyFont="1" applyFill="1" applyBorder="1" applyAlignment="1">
      <alignment horizontal="center" vertical="center" wrapText="1"/>
    </xf>
    <xf numFmtId="0" fontId="16" fillId="0" borderId="9" xfId="0" applyNumberFormat="1" applyFont="1" applyBorder="1" applyAlignment="1">
      <alignment horizontal="center" vertical="center"/>
    </xf>
    <xf numFmtId="0" fontId="16" fillId="2" borderId="9" xfId="10572" applyNumberFormat="1" applyFont="1" applyFill="1" applyBorder="1" applyAlignment="1">
      <alignment horizontal="left" vertical="center"/>
    </xf>
    <xf numFmtId="0" fontId="13" fillId="6" borderId="4" xfId="10572" applyNumberFormat="1" applyFont="1" applyFill="1" applyBorder="1" applyAlignment="1">
      <alignment horizontal="left" vertical="center"/>
    </xf>
    <xf numFmtId="0" fontId="9" fillId="6" borderId="9" xfId="0" applyNumberFormat="1" applyFont="1" applyFill="1" applyBorder="1" applyAlignment="1">
      <alignment horizontal="center" vertical="center"/>
    </xf>
    <xf numFmtId="0" fontId="6" fillId="2" borderId="27" xfId="17807" applyNumberFormat="1" applyFont="1" applyFill="1" applyBorder="1" applyAlignment="1">
      <alignment horizontal="left" vertical="center"/>
    </xf>
    <xf numFmtId="0" fontId="6" fillId="2" borderId="9" xfId="17807" applyNumberFormat="1" applyFont="1" applyFill="1" applyBorder="1" applyAlignment="1">
      <alignment horizontal="left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0" fillId="0" borderId="9" xfId="17807" applyNumberFormat="1" applyFont="1" applyBorder="1" applyAlignment="1">
      <alignment horizontal="center" vertical="center"/>
    </xf>
    <xf numFmtId="0" fontId="10" fillId="0" borderId="31" xfId="17807" applyNumberFormat="1" applyFont="1" applyBorder="1" applyAlignment="1">
      <alignment horizontal="center" vertical="center"/>
    </xf>
    <xf numFmtId="0" fontId="6" fillId="2" borderId="27" xfId="0" applyNumberFormat="1" applyFont="1" applyFill="1" applyBorder="1" applyAlignment="1">
      <alignment horizontal="left" vertical="center"/>
    </xf>
    <xf numFmtId="0" fontId="6" fillId="2" borderId="9" xfId="0" applyNumberFormat="1" applyFont="1" applyFill="1" applyBorder="1" applyAlignment="1">
      <alignment horizontal="left" vertical="center"/>
    </xf>
    <xf numFmtId="0" fontId="9" fillId="7" borderId="9" xfId="0" applyNumberFormat="1" applyFont="1" applyFill="1" applyBorder="1" applyAlignment="1">
      <alignment horizontal="center" vertical="center"/>
    </xf>
    <xf numFmtId="0" fontId="9" fillId="7" borderId="7" xfId="0" applyNumberFormat="1" applyFont="1" applyFill="1" applyBorder="1" applyAlignment="1">
      <alignment horizontal="center" vertical="center"/>
    </xf>
    <xf numFmtId="0" fontId="9" fillId="7" borderId="8" xfId="0" applyNumberFormat="1" applyFont="1" applyFill="1" applyBorder="1" applyAlignment="1">
      <alignment horizontal="center" vertical="center"/>
    </xf>
    <xf numFmtId="0" fontId="9" fillId="7" borderId="32" xfId="0" applyNumberFormat="1" applyFont="1" applyFill="1" applyBorder="1" applyAlignment="1">
      <alignment horizontal="center" vertical="center"/>
    </xf>
    <xf numFmtId="181" fontId="9" fillId="0" borderId="9" xfId="59" applyNumberFormat="1" applyFont="1" applyBorder="1" applyAlignment="1">
      <alignment horizontal="center" vertical="center"/>
    </xf>
    <xf numFmtId="181" fontId="9" fillId="2" borderId="7" xfId="59" applyNumberFormat="1" applyFont="1" applyFill="1" applyBorder="1" applyAlignment="1">
      <alignment horizontal="center" vertical="center"/>
    </xf>
    <xf numFmtId="0" fontId="9" fillId="2" borderId="8" xfId="59" applyNumberFormat="1" applyFont="1" applyFill="1" applyBorder="1" applyAlignment="1">
      <alignment horizontal="center" vertical="center"/>
    </xf>
    <xf numFmtId="0" fontId="9" fillId="2" borderId="32" xfId="59" applyNumberFormat="1" applyFont="1" applyFill="1" applyBorder="1" applyAlignment="1">
      <alignment horizontal="center" vertical="center"/>
    </xf>
    <xf numFmtId="0" fontId="6" fillId="8" borderId="27" xfId="0" applyNumberFormat="1" applyFont="1" applyFill="1" applyBorder="1" applyAlignment="1">
      <alignment horizontal="left" vertical="center"/>
    </xf>
    <xf numFmtId="0" fontId="6" fillId="8" borderId="9" xfId="0" applyNumberFormat="1" applyFont="1" applyFill="1" applyBorder="1" applyAlignment="1">
      <alignment horizontal="left" vertical="center"/>
    </xf>
    <xf numFmtId="0" fontId="9" fillId="8" borderId="7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9" fillId="8" borderId="18" xfId="0" applyNumberFormat="1" applyFont="1" applyFill="1" applyBorder="1" applyAlignment="1">
      <alignment horizontal="center" vertical="center"/>
    </xf>
    <xf numFmtId="0" fontId="9" fillId="8" borderId="32" xfId="0" applyNumberFormat="1" applyFont="1" applyFill="1" applyBorder="1" applyAlignment="1">
      <alignment horizontal="center" vertical="center"/>
    </xf>
    <xf numFmtId="0" fontId="19" fillId="2" borderId="27" xfId="0" applyNumberFormat="1" applyFont="1" applyFill="1" applyBorder="1" applyAlignment="1">
      <alignment horizontal="left" vertical="center"/>
    </xf>
    <xf numFmtId="0" fontId="19" fillId="2" borderId="9" xfId="0" applyNumberFormat="1" applyFont="1" applyFill="1" applyBorder="1" applyAlignment="1">
      <alignment horizontal="left" vertic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31" xfId="0" applyNumberFormat="1" applyFont="1" applyBorder="1" applyAlignment="1">
      <alignment horizontal="center" vertical="center"/>
    </xf>
    <xf numFmtId="0" fontId="9" fillId="8" borderId="9" xfId="0" applyNumberFormat="1" applyFont="1" applyFill="1" applyBorder="1" applyAlignment="1">
      <alignment horizontal="center" vertical="center"/>
    </xf>
    <xf numFmtId="0" fontId="9" fillId="8" borderId="7" xfId="59" applyNumberFormat="1" applyFont="1" applyFill="1" applyBorder="1" applyAlignment="1">
      <alignment horizontal="center" vertical="center"/>
    </xf>
    <xf numFmtId="0" fontId="9" fillId="8" borderId="8" xfId="59" applyNumberFormat="1" applyFont="1" applyFill="1" applyBorder="1" applyAlignment="1">
      <alignment horizontal="center" vertical="center"/>
    </xf>
    <xf numFmtId="0" fontId="9" fillId="8" borderId="32" xfId="59" applyNumberFormat="1" applyFont="1" applyFill="1" applyBorder="1" applyAlignment="1">
      <alignment horizontal="center" vertical="center"/>
    </xf>
    <xf numFmtId="182" fontId="21" fillId="2" borderId="9" xfId="78" applyNumberFormat="1" applyFont="1" applyFill="1" applyBorder="1" applyAlignment="1">
      <alignment horizontal="center" vertical="center"/>
    </xf>
    <xf numFmtId="182" fontId="21" fillId="2" borderId="7" xfId="78" applyNumberFormat="1" applyFont="1" applyFill="1" applyBorder="1" applyAlignment="1">
      <alignment horizontal="center" vertical="center"/>
    </xf>
    <xf numFmtId="182" fontId="21" fillId="2" borderId="8" xfId="78" applyNumberFormat="1" applyFont="1" applyFill="1" applyBorder="1" applyAlignment="1">
      <alignment horizontal="center" vertical="center"/>
    </xf>
    <xf numFmtId="182" fontId="21" fillId="2" borderId="18" xfId="78" applyNumberFormat="1" applyFont="1" applyFill="1" applyBorder="1" applyAlignment="1">
      <alignment horizontal="center" vertical="center"/>
    </xf>
    <xf numFmtId="9" fontId="28" fillId="2" borderId="7" xfId="78" applyFont="1" applyFill="1" applyBorder="1" applyAlignment="1">
      <alignment horizontal="center" vertical="center"/>
    </xf>
    <xf numFmtId="9" fontId="28" fillId="2" borderId="8" xfId="78" applyFont="1" applyFill="1" applyBorder="1" applyAlignment="1">
      <alignment horizontal="center" vertical="center"/>
    </xf>
    <xf numFmtId="9" fontId="28" fillId="2" borderId="32" xfId="78" applyFont="1" applyFill="1" applyBorder="1" applyAlignment="1">
      <alignment horizontal="center" vertical="center"/>
    </xf>
    <xf numFmtId="183" fontId="22" fillId="2" borderId="9" xfId="0" applyNumberFormat="1" applyFont="1" applyFill="1" applyBorder="1" applyAlignment="1">
      <alignment horizontal="center" vertical="center"/>
    </xf>
    <xf numFmtId="183" fontId="22" fillId="2" borderId="7" xfId="0" applyNumberFormat="1" applyFont="1" applyFill="1" applyBorder="1" applyAlignment="1">
      <alignment horizontal="center" vertical="center"/>
    </xf>
    <xf numFmtId="183" fontId="22" fillId="2" borderId="18" xfId="0" applyNumberFormat="1" applyFont="1" applyFill="1" applyBorder="1" applyAlignment="1">
      <alignment horizontal="center" vertical="center"/>
    </xf>
    <xf numFmtId="180" fontId="22" fillId="2" borderId="7" xfId="0" applyNumberFormat="1" applyFont="1" applyFill="1" applyBorder="1" applyAlignment="1">
      <alignment horizontal="center" vertical="center"/>
    </xf>
    <xf numFmtId="180" fontId="22" fillId="2" borderId="8" xfId="0" applyNumberFormat="1" applyFont="1" applyFill="1" applyBorder="1" applyAlignment="1">
      <alignment horizontal="center" vertical="center"/>
    </xf>
    <xf numFmtId="180" fontId="22" fillId="2" borderId="18" xfId="0" applyNumberFormat="1" applyFont="1" applyFill="1" applyBorder="1" applyAlignment="1">
      <alignment horizontal="center" vertical="center"/>
    </xf>
    <xf numFmtId="180" fontId="22" fillId="2" borderId="32" xfId="0" applyNumberFormat="1" applyFont="1" applyFill="1" applyBorder="1" applyAlignment="1">
      <alignment horizontal="center" vertical="center"/>
    </xf>
    <xf numFmtId="0" fontId="9" fillId="9" borderId="7" xfId="59" applyNumberFormat="1" applyFont="1" applyFill="1" applyBorder="1" applyAlignment="1">
      <alignment horizontal="center" vertical="center"/>
    </xf>
    <xf numFmtId="0" fontId="9" fillId="9" borderId="8" xfId="59" applyNumberFormat="1" applyFont="1" applyFill="1" applyBorder="1" applyAlignment="1">
      <alignment horizontal="center" vertical="center"/>
    </xf>
    <xf numFmtId="0" fontId="9" fillId="9" borderId="32" xfId="59" applyNumberFormat="1" applyFont="1" applyFill="1" applyBorder="1" applyAlignment="1">
      <alignment horizontal="center" vertical="center"/>
    </xf>
    <xf numFmtId="182" fontId="21" fillId="7" borderId="7" xfId="78" applyNumberFormat="1" applyFont="1" applyFill="1" applyBorder="1" applyAlignment="1">
      <alignment horizontal="center" vertical="center"/>
    </xf>
    <xf numFmtId="182" fontId="21" fillId="7" borderId="8" xfId="78" applyNumberFormat="1" applyFont="1" applyFill="1" applyBorder="1" applyAlignment="1">
      <alignment horizontal="center" vertical="center"/>
    </xf>
    <xf numFmtId="182" fontId="21" fillId="7" borderId="18" xfId="78" applyNumberFormat="1" applyFont="1" applyFill="1" applyBorder="1" applyAlignment="1">
      <alignment horizontal="center" vertical="center"/>
    </xf>
    <xf numFmtId="180" fontId="22" fillId="2" borderId="9" xfId="0" applyNumberFormat="1" applyFont="1" applyFill="1" applyBorder="1" applyAlignment="1">
      <alignment horizontal="center" vertical="center"/>
    </xf>
    <xf numFmtId="180" fontId="22" fillId="7" borderId="7" xfId="0" applyNumberFormat="1" applyFont="1" applyFill="1" applyBorder="1" applyAlignment="1">
      <alignment horizontal="center" vertical="center"/>
    </xf>
    <xf numFmtId="180" fontId="22" fillId="7" borderId="8" xfId="0" applyNumberFormat="1" applyFont="1" applyFill="1" applyBorder="1" applyAlignment="1">
      <alignment horizontal="center" vertical="center"/>
    </xf>
    <xf numFmtId="180" fontId="22" fillId="7" borderId="18" xfId="0" applyNumberFormat="1" applyFont="1" applyFill="1" applyBorder="1" applyAlignment="1">
      <alignment horizontal="center" vertical="center"/>
    </xf>
    <xf numFmtId="184" fontId="22" fillId="2" borderId="7" xfId="0" applyNumberFormat="1" applyFont="1" applyFill="1" applyBorder="1" applyAlignment="1">
      <alignment horizontal="center" vertical="center"/>
    </xf>
    <xf numFmtId="184" fontId="22" fillId="2" borderId="8" xfId="0" applyNumberFormat="1" applyFont="1" applyFill="1" applyBorder="1" applyAlignment="1">
      <alignment horizontal="center" vertical="center"/>
    </xf>
    <xf numFmtId="0" fontId="6" fillId="9" borderId="9" xfId="0" applyNumberFormat="1" applyFont="1" applyFill="1" applyBorder="1" applyAlignment="1">
      <alignment horizontal="center" vertical="center"/>
    </xf>
    <xf numFmtId="0" fontId="9" fillId="9" borderId="9" xfId="0" applyNumberFormat="1" applyFont="1" applyFill="1" applyBorder="1" applyAlignment="1">
      <alignment horizontal="center" vertical="center"/>
    </xf>
    <xf numFmtId="0" fontId="6" fillId="7" borderId="9" xfId="0" applyNumberFormat="1" applyFont="1" applyFill="1" applyBorder="1" applyAlignment="1">
      <alignment horizontal="center" vertical="center"/>
    </xf>
    <xf numFmtId="9" fontId="21" fillId="2" borderId="9" xfId="78" applyFont="1" applyFill="1" applyBorder="1" applyAlignment="1">
      <alignment horizontal="center" vertical="center"/>
    </xf>
    <xf numFmtId="0" fontId="19" fillId="9" borderId="9" xfId="0" applyNumberFormat="1" applyFont="1" applyFill="1" applyBorder="1" applyAlignment="1">
      <alignment horizontal="center" vertical="center"/>
    </xf>
    <xf numFmtId="0" fontId="19" fillId="7" borderId="9" xfId="0" applyNumberFormat="1" applyFont="1" applyFill="1" applyBorder="1" applyAlignment="1">
      <alignment horizontal="center" vertical="center"/>
    </xf>
    <xf numFmtId="0" fontId="22" fillId="2" borderId="9" xfId="0" applyNumberFormat="1" applyFont="1" applyFill="1" applyBorder="1" applyAlignment="1">
      <alignment horizontal="center" vertical="center"/>
    </xf>
    <xf numFmtId="0" fontId="26" fillId="2" borderId="7" xfId="59" applyNumberFormat="1" applyFont="1" applyFill="1" applyBorder="1" applyAlignment="1">
      <alignment horizontal="center" vertical="center"/>
    </xf>
    <xf numFmtId="0" fontId="26" fillId="2" borderId="8" xfId="59" applyNumberFormat="1" applyFont="1" applyFill="1" applyBorder="1" applyAlignment="1">
      <alignment horizontal="center" vertical="center"/>
    </xf>
    <xf numFmtId="0" fontId="26" fillId="2" borderId="32" xfId="59" applyNumberFormat="1" applyFont="1" applyFill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23" fillId="9" borderId="9" xfId="0" applyNumberFormat="1" applyFont="1" applyFill="1" applyBorder="1" applyAlignment="1">
      <alignment horizontal="center" vertical="center"/>
    </xf>
    <xf numFmtId="0" fontId="24" fillId="9" borderId="9" xfId="0" applyNumberFormat="1" applyFont="1" applyFill="1" applyBorder="1" applyAlignment="1">
      <alignment horizontal="center" vertical="center"/>
    </xf>
    <xf numFmtId="0" fontId="23" fillId="7" borderId="9" xfId="0" applyNumberFormat="1" applyFont="1" applyFill="1" applyBorder="1" applyAlignment="1">
      <alignment horizontal="center" vertical="center"/>
    </xf>
    <xf numFmtId="0" fontId="9" fillId="0" borderId="31" xfId="0" applyNumberFormat="1" applyFont="1" applyBorder="1" applyAlignment="1">
      <alignment horizontal="center" vertical="center"/>
    </xf>
    <xf numFmtId="181" fontId="9" fillId="0" borderId="18" xfId="59" applyNumberFormat="1" applyFont="1" applyBorder="1" applyAlignment="1">
      <alignment horizontal="center" vertical="center"/>
    </xf>
    <xf numFmtId="181" fontId="9" fillId="0" borderId="32" xfId="59" applyNumberFormat="1" applyFont="1" applyBorder="1" applyAlignment="1">
      <alignment horizontal="center" vertical="center"/>
    </xf>
    <xf numFmtId="181" fontId="29" fillId="0" borderId="0" xfId="59" applyNumberFormat="1" applyFont="1" applyFill="1" applyBorder="1" applyAlignment="1">
      <alignment horizontal="center" vertical="center"/>
    </xf>
    <xf numFmtId="0" fontId="9" fillId="8" borderId="9" xfId="59" applyNumberFormat="1" applyFont="1" applyFill="1" applyBorder="1" applyAlignment="1">
      <alignment horizontal="center" vertical="center"/>
    </xf>
    <xf numFmtId="0" fontId="9" fillId="8" borderId="31" xfId="59" applyNumberFormat="1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1" fontId="26" fillId="0" borderId="9" xfId="0" applyNumberFormat="1" applyFont="1" applyBorder="1" applyAlignment="1">
      <alignment horizontal="center" vertical="center"/>
    </xf>
    <xf numFmtId="183" fontId="26" fillId="0" borderId="9" xfId="59" applyNumberFormat="1" applyFont="1" applyBorder="1" applyAlignment="1">
      <alignment horizontal="center" vertical="center"/>
    </xf>
    <xf numFmtId="1" fontId="26" fillId="0" borderId="9" xfId="59" applyNumberFormat="1" applyFont="1" applyBorder="1" applyAlignment="1">
      <alignment horizontal="center" vertical="center"/>
    </xf>
    <xf numFmtId="1" fontId="26" fillId="0" borderId="31" xfId="59" applyNumberFormat="1" applyFont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2" fontId="26" fillId="0" borderId="9" xfId="0" applyNumberFormat="1" applyFont="1" applyBorder="1" applyAlignment="1">
      <alignment horizontal="center" vertical="center"/>
    </xf>
    <xf numFmtId="9" fontId="28" fillId="0" borderId="9" xfId="78" applyFont="1" applyBorder="1" applyAlignment="1">
      <alignment horizontal="center" vertical="center"/>
    </xf>
    <xf numFmtId="9" fontId="28" fillId="0" borderId="31" xfId="78" applyFont="1" applyBorder="1" applyAlignment="1">
      <alignment horizontal="center" vertical="center"/>
    </xf>
    <xf numFmtId="9" fontId="29" fillId="0" borderId="0" xfId="78" applyNumberFormat="1" applyFont="1" applyFill="1" applyBorder="1" applyAlignment="1">
      <alignment horizontal="center" vertical="center"/>
    </xf>
    <xf numFmtId="2" fontId="26" fillId="0" borderId="7" xfId="0" applyNumberFormat="1" applyFont="1" applyBorder="1" applyAlignment="1">
      <alignment horizontal="center" vertical="center"/>
    </xf>
    <xf numFmtId="2" fontId="26" fillId="0" borderId="18" xfId="0" applyNumberFormat="1" applyFont="1" applyBorder="1" applyAlignment="1">
      <alignment horizontal="center" vertical="center"/>
    </xf>
    <xf numFmtId="180" fontId="26" fillId="0" borderId="9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horizontal="center" vertical="center"/>
    </xf>
    <xf numFmtId="183" fontId="26" fillId="0" borderId="18" xfId="0" applyNumberFormat="1" applyFont="1" applyBorder="1" applyAlignment="1">
      <alignment horizontal="center" vertical="center"/>
    </xf>
    <xf numFmtId="183" fontId="26" fillId="0" borderId="9" xfId="0" applyNumberFormat="1" applyFont="1" applyBorder="1" applyAlignment="1">
      <alignment horizontal="center" vertical="center"/>
    </xf>
    <xf numFmtId="183" fontId="26" fillId="0" borderId="31" xfId="0" applyNumberFormat="1" applyFont="1" applyBorder="1" applyAlignment="1">
      <alignment horizontal="center" vertical="center"/>
    </xf>
    <xf numFmtId="185" fontId="30" fillId="0" borderId="0" xfId="0" applyNumberFormat="1" applyFont="1" applyFill="1" applyBorder="1" applyAlignment="1">
      <alignment horizontal="center" vertical="center"/>
    </xf>
    <xf numFmtId="9" fontId="21" fillId="2" borderId="9" xfId="78" applyNumberFormat="1" applyFont="1" applyFill="1" applyBorder="1" applyAlignment="1">
      <alignment horizontal="center" vertical="center"/>
    </xf>
    <xf numFmtId="0" fontId="9" fillId="9" borderId="9" xfId="59" applyNumberFormat="1" applyFont="1" applyFill="1" applyBorder="1" applyAlignment="1">
      <alignment horizontal="center" vertical="center"/>
    </xf>
    <xf numFmtId="0" fontId="9" fillId="9" borderId="31" xfId="59" applyNumberFormat="1" applyFont="1" applyFill="1" applyBorder="1" applyAlignment="1">
      <alignment horizontal="center" vertical="center"/>
    </xf>
    <xf numFmtId="9" fontId="9" fillId="9" borderId="9" xfId="78" applyFont="1" applyFill="1" applyBorder="1" applyAlignment="1">
      <alignment horizontal="center" vertical="center"/>
    </xf>
    <xf numFmtId="9" fontId="21" fillId="9" borderId="9" xfId="78" applyFont="1" applyFill="1" applyBorder="1" applyAlignment="1">
      <alignment horizontal="center" vertical="center"/>
    </xf>
    <xf numFmtId="9" fontId="28" fillId="9" borderId="9" xfId="78" applyFont="1" applyFill="1" applyBorder="1" applyAlignment="1">
      <alignment horizontal="center" vertical="center"/>
    </xf>
    <xf numFmtId="9" fontId="28" fillId="9" borderId="31" xfId="78" applyFont="1" applyFill="1" applyBorder="1" applyAlignment="1">
      <alignment horizontal="center" vertical="center"/>
    </xf>
    <xf numFmtId="180" fontId="9" fillId="9" borderId="7" xfId="0" applyNumberFormat="1" applyFont="1" applyFill="1" applyBorder="1" applyAlignment="1">
      <alignment horizontal="center" vertical="center"/>
    </xf>
    <xf numFmtId="180" fontId="26" fillId="9" borderId="18" xfId="0" applyNumberFormat="1" applyFont="1" applyFill="1" applyBorder="1" applyAlignment="1">
      <alignment horizontal="center" vertical="center"/>
    </xf>
    <xf numFmtId="183" fontId="9" fillId="9" borderId="9" xfId="0" applyNumberFormat="1" applyFont="1" applyFill="1" applyBorder="1" applyAlignment="1">
      <alignment horizontal="center" vertical="center"/>
    </xf>
    <xf numFmtId="183" fontId="26" fillId="9" borderId="9" xfId="0" applyNumberFormat="1" applyFont="1" applyFill="1" applyBorder="1" applyAlignment="1">
      <alignment horizontal="center" vertical="center"/>
    </xf>
    <xf numFmtId="0" fontId="26" fillId="9" borderId="9" xfId="59" applyNumberFormat="1" applyFont="1" applyFill="1" applyBorder="1" applyAlignment="1">
      <alignment horizontal="center" vertical="center"/>
    </xf>
    <xf numFmtId="0" fontId="26" fillId="9" borderId="31" xfId="59" applyNumberFormat="1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center" vertical="center"/>
    </xf>
    <xf numFmtId="0" fontId="6" fillId="8" borderId="9" xfId="0" applyNumberFormat="1" applyFont="1" applyFill="1" applyBorder="1" applyAlignment="1">
      <alignment horizontal="center" vertical="center"/>
    </xf>
    <xf numFmtId="180" fontId="26" fillId="0" borderId="7" xfId="0" applyNumberFormat="1" applyFont="1" applyBorder="1" applyAlignment="1">
      <alignment horizontal="center" vertical="center"/>
    </xf>
    <xf numFmtId="180" fontId="26" fillId="0" borderId="18" xfId="0" applyNumberFormat="1" applyFont="1" applyBorder="1" applyAlignment="1">
      <alignment horizontal="center" vertical="center"/>
    </xf>
    <xf numFmtId="9" fontId="29" fillId="0" borderId="0" xfId="78" applyFont="1" applyFill="1" applyBorder="1" applyAlignment="1">
      <alignment horizontal="center" vertical="center"/>
    </xf>
    <xf numFmtId="184" fontId="26" fillId="0" borderId="9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9" fontId="28" fillId="0" borderId="7" xfId="78" applyFont="1" applyBorder="1" applyAlignment="1">
      <alignment horizontal="center" vertical="center"/>
    </xf>
    <xf numFmtId="9" fontId="28" fillId="0" borderId="18" xfId="78" applyFont="1" applyBorder="1" applyAlignment="1">
      <alignment horizontal="center" vertical="center"/>
    </xf>
    <xf numFmtId="0" fontId="22" fillId="2" borderId="29" xfId="0" applyNumberFormat="1" applyFont="1" applyFill="1" applyBorder="1" applyAlignment="1">
      <alignment horizontal="center" vertical="center"/>
    </xf>
    <xf numFmtId="0" fontId="22" fillId="2" borderId="33" xfId="0" applyNumberFormat="1" applyFont="1" applyFill="1" applyBorder="1" applyAlignment="1">
      <alignment horizontal="center" vertical="center"/>
    </xf>
    <xf numFmtId="0" fontId="9" fillId="7" borderId="29" xfId="0" applyNumberFormat="1" applyFont="1" applyFill="1" applyBorder="1" applyAlignment="1">
      <alignment horizontal="center" vertical="center"/>
    </xf>
    <xf numFmtId="1" fontId="9" fillId="0" borderId="35" xfId="59" applyNumberFormat="1" applyFont="1" applyBorder="1">
      <alignment vertical="center"/>
    </xf>
    <xf numFmtId="181" fontId="9" fillId="0" borderId="45" xfId="59" applyNumberFormat="1" applyFont="1" applyBorder="1" applyAlignment="1">
      <alignment horizontal="center" vertical="center"/>
    </xf>
    <xf numFmtId="0" fontId="9" fillId="0" borderId="46" xfId="59" applyNumberFormat="1" applyFont="1" applyBorder="1" applyAlignment="1">
      <alignment horizontal="center" vertical="center"/>
    </xf>
    <xf numFmtId="1" fontId="9" fillId="0" borderId="36" xfId="59" applyNumberFormat="1" applyFont="1" applyBorder="1" applyAlignment="1">
      <alignment horizontal="center" vertical="center"/>
    </xf>
    <xf numFmtId="1" fontId="9" fillId="0" borderId="38" xfId="59" applyNumberFormat="1" applyFont="1" applyBorder="1" applyAlignment="1">
      <alignment horizontal="center" vertical="center"/>
    </xf>
    <xf numFmtId="0" fontId="9" fillId="0" borderId="45" xfId="59" applyNumberFormat="1" applyFont="1" applyBorder="1">
      <alignment vertical="center"/>
    </xf>
    <xf numFmtId="0" fontId="9" fillId="0" borderId="46" xfId="59" applyNumberFormat="1" applyFont="1" applyBorder="1">
      <alignment vertical="center"/>
    </xf>
    <xf numFmtId="0" fontId="9" fillId="0" borderId="45" xfId="59" applyNumberFormat="1" applyFont="1" applyBorder="1" applyAlignment="1">
      <alignment horizontal="center" vertical="center"/>
    </xf>
    <xf numFmtId="0" fontId="9" fillId="0" borderId="36" xfId="59" applyNumberFormat="1" applyFont="1" applyBorder="1" applyAlignment="1">
      <alignment horizontal="center" vertical="center"/>
    </xf>
    <xf numFmtId="0" fontId="9" fillId="0" borderId="38" xfId="59" applyNumberFormat="1" applyFont="1" applyBorder="1" applyAlignment="1">
      <alignment horizontal="center" vertical="center"/>
    </xf>
    <xf numFmtId="0" fontId="9" fillId="0" borderId="45" xfId="17944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17944" applyNumberFormat="1" applyFont="1" applyBorder="1" applyAlignment="1">
      <alignment horizontal="center" vertical="center"/>
    </xf>
    <xf numFmtId="0" fontId="11" fillId="0" borderId="0" xfId="0" applyNumberFormat="1" applyFont="1">
      <alignment vertical="center"/>
    </xf>
    <xf numFmtId="0" fontId="36" fillId="10" borderId="51" xfId="0" applyNumberFormat="1" applyFont="1" applyFill="1" applyBorder="1" applyAlignment="1">
      <alignment horizontal="center" vertical="center"/>
    </xf>
    <xf numFmtId="0" fontId="36" fillId="10" borderId="52" xfId="0" applyNumberFormat="1" applyFont="1" applyFill="1" applyBorder="1" applyAlignment="1">
      <alignment horizontal="center" vertical="center"/>
    </xf>
    <xf numFmtId="0" fontId="36" fillId="10" borderId="53" xfId="0" applyNumberFormat="1" applyFont="1" applyFill="1" applyBorder="1" applyAlignment="1">
      <alignment horizontal="center" vertical="center"/>
    </xf>
    <xf numFmtId="0" fontId="36" fillId="10" borderId="87" xfId="0" applyNumberFormat="1" applyFont="1" applyFill="1" applyBorder="1" applyAlignment="1">
      <alignment horizontal="center" vertical="center"/>
    </xf>
    <xf numFmtId="0" fontId="36" fillId="10" borderId="88" xfId="0" applyNumberFormat="1" applyFont="1" applyFill="1" applyBorder="1" applyAlignment="1">
      <alignment horizontal="center" vertical="center"/>
    </xf>
    <xf numFmtId="0" fontId="36" fillId="10" borderId="89" xfId="0" applyNumberFormat="1" applyFont="1" applyFill="1" applyBorder="1" applyAlignment="1">
      <alignment horizontal="center" vertical="center"/>
    </xf>
    <xf numFmtId="0" fontId="36" fillId="10" borderId="100" xfId="0" applyNumberFormat="1" applyFont="1" applyFill="1" applyBorder="1" applyAlignment="1">
      <alignment horizontal="center" vertical="center"/>
    </xf>
    <xf numFmtId="0" fontId="36" fillId="10" borderId="91" xfId="0" applyNumberFormat="1" applyFont="1" applyFill="1" applyBorder="1" applyAlignment="1">
      <alignment horizontal="center" vertical="center"/>
    </xf>
    <xf numFmtId="0" fontId="36" fillId="10" borderId="92" xfId="0" applyNumberFormat="1" applyFont="1" applyFill="1" applyBorder="1" applyAlignment="1">
      <alignment horizontal="center" vertical="center"/>
    </xf>
    <xf numFmtId="0" fontId="36" fillId="10" borderId="101" xfId="0" applyNumberFormat="1" applyFont="1" applyFill="1" applyBorder="1" applyAlignment="1">
      <alignment horizontal="center" vertical="center"/>
    </xf>
    <xf numFmtId="0" fontId="36" fillId="0" borderId="62" xfId="0" applyNumberFormat="1" applyFont="1" applyBorder="1" applyAlignment="1">
      <alignment horizontal="center" vertical="center"/>
    </xf>
    <xf numFmtId="0" fontId="36" fillId="0" borderId="63" xfId="0" applyNumberFormat="1" applyFont="1" applyBorder="1" applyAlignment="1">
      <alignment horizontal="center" vertical="center"/>
    </xf>
    <xf numFmtId="0" fontId="11" fillId="0" borderId="106" xfId="0" applyNumberFormat="1" applyFont="1" applyBorder="1" applyAlignment="1">
      <alignment horizontal="center" vertical="center"/>
    </xf>
    <xf numFmtId="0" fontId="11" fillId="0" borderId="107" xfId="0" applyNumberFormat="1" applyFont="1" applyBorder="1" applyAlignment="1">
      <alignment horizontal="center" vertical="center"/>
    </xf>
    <xf numFmtId="0" fontId="11" fillId="0" borderId="121" xfId="0" applyNumberFormat="1" applyFont="1" applyBorder="1" applyAlignment="1">
      <alignment horizontal="center" vertical="center"/>
    </xf>
    <xf numFmtId="0" fontId="36" fillId="11" borderId="68" xfId="0" applyNumberFormat="1" applyFont="1" applyFill="1" applyBorder="1" applyAlignment="1">
      <alignment horizontal="left" vertical="center"/>
    </xf>
    <xf numFmtId="0" fontId="11" fillId="0" borderId="110" xfId="0" applyNumberFormat="1" applyFont="1" applyBorder="1" applyAlignment="1">
      <alignment horizontal="center" vertical="center"/>
    </xf>
    <xf numFmtId="0" fontId="11" fillId="0" borderId="111" xfId="0" applyNumberFormat="1" applyFont="1" applyBorder="1" applyAlignment="1">
      <alignment horizontal="center" vertical="center"/>
    </xf>
    <xf numFmtId="0" fontId="11" fillId="0" borderId="122" xfId="0" applyNumberFormat="1" applyFont="1" applyBorder="1" applyAlignment="1">
      <alignment horizontal="center" vertical="center"/>
    </xf>
    <xf numFmtId="0" fontId="36" fillId="10" borderId="58" xfId="0" applyNumberFormat="1" applyFont="1" applyFill="1" applyBorder="1" applyAlignment="1">
      <alignment horizontal="center" vertical="center"/>
    </xf>
    <xf numFmtId="0" fontId="36" fillId="10" borderId="61" xfId="0" applyNumberFormat="1" applyFont="1" applyFill="1" applyBorder="1" applyAlignment="1">
      <alignment horizontal="center" vertical="center"/>
    </xf>
    <xf numFmtId="0" fontId="36" fillId="10" borderId="56" xfId="0" applyNumberFormat="1" applyFont="1" applyFill="1" applyBorder="1" applyAlignment="1">
      <alignment horizontal="center" vertical="center"/>
    </xf>
    <xf numFmtId="0" fontId="36" fillId="10" borderId="59" xfId="0" applyNumberFormat="1" applyFont="1" applyFill="1" applyBorder="1" applyAlignment="1">
      <alignment horizontal="center" vertical="center"/>
    </xf>
    <xf numFmtId="0" fontId="36" fillId="10" borderId="57" xfId="0" applyNumberFormat="1" applyFont="1" applyFill="1" applyBorder="1" applyAlignment="1">
      <alignment horizontal="center" vertical="center"/>
    </xf>
    <xf numFmtId="0" fontId="36" fillId="10" borderId="60" xfId="0" applyNumberFormat="1" applyFont="1" applyFill="1" applyBorder="1" applyAlignment="1">
      <alignment horizontal="center" vertical="center"/>
    </xf>
    <xf numFmtId="0" fontId="36" fillId="10" borderId="90" xfId="0" applyNumberFormat="1" applyFont="1" applyFill="1" applyBorder="1" applyAlignment="1">
      <alignment horizontal="center" vertical="center"/>
    </xf>
    <xf numFmtId="0" fontId="36" fillId="10" borderId="93" xfId="0" applyNumberFormat="1" applyFont="1" applyFill="1" applyBorder="1" applyAlignment="1">
      <alignment horizontal="center" vertical="center"/>
    </xf>
    <xf numFmtId="0" fontId="11" fillId="0" borderId="112" xfId="0" applyNumberFormat="1" applyFont="1" applyBorder="1" applyAlignment="1">
      <alignment horizontal="center" vertical="center"/>
    </xf>
    <xf numFmtId="0" fontId="11" fillId="0" borderId="113" xfId="0" applyNumberFormat="1" applyFont="1" applyBorder="1" applyAlignment="1">
      <alignment horizontal="center" vertical="center"/>
    </xf>
    <xf numFmtId="0" fontId="11" fillId="0" borderId="123" xfId="0" applyNumberFormat="1" applyFont="1" applyBorder="1" applyAlignment="1">
      <alignment horizontal="center" vertical="center"/>
    </xf>
    <xf numFmtId="0" fontId="36" fillId="0" borderId="55" xfId="0" applyNumberFormat="1" applyFont="1" applyBorder="1" applyAlignment="1">
      <alignment horizontal="center" vertical="center"/>
    </xf>
    <xf numFmtId="0" fontId="36" fillId="0" borderId="73" xfId="0" applyNumberFormat="1" applyFont="1" applyBorder="1" applyAlignment="1">
      <alignment horizontal="center" vertical="center"/>
    </xf>
    <xf numFmtId="0" fontId="11" fillId="0" borderId="114" xfId="0" applyNumberFormat="1" applyFont="1" applyBorder="1" applyAlignment="1">
      <alignment horizontal="center" vertical="center"/>
    </xf>
    <xf numFmtId="0" fontId="11" fillId="0" borderId="115" xfId="0" applyNumberFormat="1" applyFont="1" applyBorder="1" applyAlignment="1">
      <alignment horizontal="center" vertical="center"/>
    </xf>
    <xf numFmtId="0" fontId="11" fillId="0" borderId="124" xfId="0" applyNumberFormat="1" applyFont="1" applyBorder="1" applyAlignment="1">
      <alignment horizontal="center" vertical="center"/>
    </xf>
    <xf numFmtId="0" fontId="36" fillId="11" borderId="75" xfId="0" applyNumberFormat="1" applyFont="1" applyFill="1" applyBorder="1" applyAlignment="1">
      <alignment horizontal="left" vertical="center"/>
    </xf>
    <xf numFmtId="0" fontId="11" fillId="0" borderId="118" xfId="0" applyNumberFormat="1" applyFont="1" applyBorder="1" applyAlignment="1">
      <alignment horizontal="center" vertical="center"/>
    </xf>
    <xf numFmtId="0" fontId="11" fillId="0" borderId="119" xfId="0" applyNumberFormat="1" applyFont="1" applyBorder="1" applyAlignment="1">
      <alignment horizontal="center" vertical="center"/>
    </xf>
    <xf numFmtId="0" fontId="11" fillId="0" borderId="125" xfId="0" applyNumberFormat="1" applyFont="1" applyBorder="1" applyAlignment="1">
      <alignment horizontal="center" vertical="center"/>
    </xf>
    <xf numFmtId="0" fontId="36" fillId="10" borderId="49" xfId="0" applyNumberFormat="1" applyFont="1" applyFill="1" applyBorder="1" applyAlignment="1">
      <alignment horizontal="center" vertical="center"/>
    </xf>
    <xf numFmtId="0" fontId="36" fillId="10" borderId="54" xfId="0" applyNumberFormat="1" applyFont="1" applyFill="1" applyBorder="1" applyAlignment="1">
      <alignment horizontal="center" vertical="center"/>
    </xf>
    <xf numFmtId="0" fontId="36" fillId="0" borderId="67" xfId="0" applyNumberFormat="1" applyFont="1" applyBorder="1" applyAlignment="1">
      <alignment horizontal="center" vertical="center"/>
    </xf>
    <xf numFmtId="0" fontId="36" fillId="0" borderId="54" xfId="0" applyNumberFormat="1" applyFont="1" applyBorder="1" applyAlignment="1">
      <alignment horizontal="center" vertical="center"/>
    </xf>
    <xf numFmtId="0" fontId="36" fillId="0" borderId="72" xfId="0" applyNumberFormat="1" applyFont="1" applyBorder="1" applyAlignment="1">
      <alignment horizontal="center" vertical="center"/>
    </xf>
    <xf numFmtId="0" fontId="36" fillId="11" borderId="77" xfId="0" applyNumberFormat="1" applyFont="1" applyFill="1" applyBorder="1" applyAlignment="1">
      <alignment horizontal="left" vertical="center"/>
    </xf>
    <xf numFmtId="0" fontId="36" fillId="0" borderId="74" xfId="0" applyNumberFormat="1" applyFont="1" applyBorder="1" applyAlignment="1">
      <alignment horizontal="center" vertical="center"/>
    </xf>
    <xf numFmtId="0" fontId="36" fillId="7" borderId="62" xfId="0" applyNumberFormat="1" applyFont="1" applyFill="1" applyBorder="1" applyAlignment="1">
      <alignment horizontal="center" vertical="center"/>
    </xf>
    <xf numFmtId="0" fontId="36" fillId="7" borderId="63" xfId="0" applyNumberFormat="1" applyFont="1" applyFill="1" applyBorder="1" applyAlignment="1">
      <alignment horizontal="center" vertical="center"/>
    </xf>
    <xf numFmtId="0" fontId="11" fillId="7" borderId="106" xfId="0" applyNumberFormat="1" applyFont="1" applyFill="1" applyBorder="1" applyAlignment="1">
      <alignment horizontal="center" vertical="center"/>
    </xf>
    <xf numFmtId="0" fontId="11" fillId="7" borderId="107" xfId="0" applyNumberFormat="1" applyFont="1" applyFill="1" applyBorder="1" applyAlignment="1">
      <alignment horizontal="center" vertical="center"/>
    </xf>
    <xf numFmtId="0" fontId="11" fillId="7" borderId="121" xfId="0" applyNumberFormat="1" applyFont="1" applyFill="1" applyBorder="1" applyAlignment="1">
      <alignment horizontal="center" vertical="center"/>
    </xf>
    <xf numFmtId="0" fontId="36" fillId="7" borderId="68" xfId="0" applyNumberFormat="1" applyFont="1" applyFill="1" applyBorder="1" applyAlignment="1">
      <alignment horizontal="left" vertical="center"/>
    </xf>
    <xf numFmtId="0" fontId="11" fillId="7" borderId="110" xfId="0" applyNumberFormat="1" applyFont="1" applyFill="1" applyBorder="1" applyAlignment="1">
      <alignment horizontal="center" vertical="center"/>
    </xf>
    <xf numFmtId="0" fontId="11" fillId="7" borderId="111" xfId="0" applyNumberFormat="1" applyFont="1" applyFill="1" applyBorder="1" applyAlignment="1">
      <alignment horizontal="center" vertical="center"/>
    </xf>
    <xf numFmtId="0" fontId="11" fillId="7" borderId="122" xfId="0" applyNumberFormat="1" applyFont="1" applyFill="1" applyBorder="1" applyAlignment="1">
      <alignment horizontal="center" vertical="center"/>
    </xf>
    <xf numFmtId="0" fontId="36" fillId="7" borderId="67" xfId="0" applyNumberFormat="1" applyFont="1" applyFill="1" applyBorder="1" applyAlignment="1">
      <alignment horizontal="center" vertical="center"/>
    </xf>
    <xf numFmtId="0" fontId="36" fillId="7" borderId="54" xfId="0" applyNumberFormat="1" applyFont="1" applyFill="1" applyBorder="1" applyAlignment="1">
      <alignment horizontal="center" vertical="center"/>
    </xf>
    <xf numFmtId="0" fontId="36" fillId="7" borderId="72" xfId="0" applyNumberFormat="1" applyFont="1" applyFill="1" applyBorder="1" applyAlignment="1">
      <alignment horizontal="center" vertical="center"/>
    </xf>
    <xf numFmtId="0" fontId="11" fillId="7" borderId="112" xfId="0" applyNumberFormat="1" applyFont="1" applyFill="1" applyBorder="1" applyAlignment="1">
      <alignment horizontal="center" vertical="center"/>
    </xf>
    <xf numFmtId="0" fontId="11" fillId="7" borderId="113" xfId="0" applyNumberFormat="1" applyFont="1" applyFill="1" applyBorder="1" applyAlignment="1">
      <alignment horizontal="center" vertical="center"/>
    </xf>
    <xf numFmtId="0" fontId="11" fillId="7" borderId="123" xfId="0" applyNumberFormat="1" applyFont="1" applyFill="1" applyBorder="1" applyAlignment="1">
      <alignment horizontal="center" vertical="center"/>
    </xf>
    <xf numFmtId="0" fontId="11" fillId="7" borderId="114" xfId="0" applyNumberFormat="1" applyFont="1" applyFill="1" applyBorder="1" applyAlignment="1">
      <alignment horizontal="center" vertical="center"/>
    </xf>
    <xf numFmtId="0" fontId="11" fillId="7" borderId="115" xfId="0" applyNumberFormat="1" applyFont="1" applyFill="1" applyBorder="1" applyAlignment="1">
      <alignment horizontal="center" vertical="center"/>
    </xf>
    <xf numFmtId="0" fontId="11" fillId="7" borderId="124" xfId="0" applyNumberFormat="1" applyFont="1" applyFill="1" applyBorder="1" applyAlignment="1">
      <alignment horizontal="center" vertical="center"/>
    </xf>
    <xf numFmtId="0" fontId="36" fillId="7" borderId="75" xfId="0" applyNumberFormat="1" applyFont="1" applyFill="1" applyBorder="1" applyAlignment="1">
      <alignment horizontal="left" vertical="center"/>
    </xf>
    <xf numFmtId="0" fontId="36" fillId="7" borderId="77" xfId="0" applyNumberFormat="1" applyFont="1" applyFill="1" applyBorder="1" applyAlignment="1">
      <alignment horizontal="left" vertical="center"/>
    </xf>
    <xf numFmtId="0" fontId="11" fillId="7" borderId="118" xfId="0" applyNumberFormat="1" applyFont="1" applyFill="1" applyBorder="1" applyAlignment="1">
      <alignment horizontal="center" vertical="center"/>
    </xf>
    <xf numFmtId="0" fontId="11" fillId="7" borderId="119" xfId="0" applyNumberFormat="1" applyFont="1" applyFill="1" applyBorder="1" applyAlignment="1">
      <alignment horizontal="center" vertical="center"/>
    </xf>
    <xf numFmtId="0" fontId="11" fillId="7" borderId="125" xfId="0" applyNumberFormat="1" applyFont="1" applyFill="1" applyBorder="1" applyAlignment="1">
      <alignment horizontal="center" vertical="center"/>
    </xf>
    <xf numFmtId="0" fontId="5" fillId="4" borderId="1" xfId="10572" applyNumberFormat="1" applyFont="1" applyFill="1" applyBorder="1" applyAlignment="1">
      <alignment horizontal="center" vertical="center"/>
    </xf>
    <xf numFmtId="0" fontId="5" fillId="4" borderId="4" xfId="10572" applyNumberFormat="1" applyFont="1" applyFill="1" applyBorder="1" applyAlignment="1">
      <alignment horizontal="center" vertical="center"/>
    </xf>
    <xf numFmtId="0" fontId="13" fillId="2" borderId="4" xfId="10572" applyNumberFormat="1" applyFont="1" applyFill="1" applyBorder="1" applyAlignment="1">
      <alignment horizontal="center" vertical="center"/>
    </xf>
    <xf numFmtId="0" fontId="13" fillId="6" borderId="4" xfId="10572" applyNumberFormat="1" applyFont="1" applyFill="1" applyBorder="1" applyAlignment="1">
      <alignment horizontal="center" vertical="center"/>
    </xf>
    <xf numFmtId="0" fontId="13" fillId="2" borderId="15" xfId="10572" applyNumberFormat="1" applyFont="1" applyFill="1" applyBorder="1" applyAlignment="1">
      <alignment horizontal="center" vertical="center"/>
    </xf>
    <xf numFmtId="0" fontId="13" fillId="2" borderId="9" xfId="10572" applyNumberFormat="1" applyFont="1" applyFill="1" applyBorder="1" applyAlignment="1">
      <alignment horizontal="left" vertical="center"/>
    </xf>
    <xf numFmtId="0" fontId="5" fillId="2" borderId="7" xfId="10572" applyNumberFormat="1" applyFont="1" applyFill="1" applyBorder="1" applyAlignment="1">
      <alignment horizontal="center"/>
    </xf>
    <xf numFmtId="0" fontId="5" fillId="2" borderId="8" xfId="10572" applyNumberFormat="1" applyFont="1" applyFill="1" applyBorder="1" applyAlignment="1">
      <alignment horizontal="center"/>
    </xf>
    <xf numFmtId="0" fontId="5" fillId="2" borderId="18" xfId="10572" applyNumberFormat="1" applyFont="1" applyFill="1" applyBorder="1" applyAlignment="1">
      <alignment horizontal="center"/>
    </xf>
    <xf numFmtId="0" fontId="13" fillId="2" borderId="10" xfId="10572" applyNumberFormat="1" applyFont="1" applyFill="1" applyBorder="1" applyAlignment="1">
      <alignment horizontal="left" vertical="center"/>
    </xf>
    <xf numFmtId="0" fontId="13" fillId="2" borderId="11" xfId="10572" applyNumberFormat="1" applyFont="1" applyFill="1" applyBorder="1" applyAlignment="1">
      <alignment horizontal="left" vertical="center"/>
    </xf>
    <xf numFmtId="0" fontId="5" fillId="2" borderId="12" xfId="10572" applyNumberFormat="1" applyFont="1" applyFill="1" applyBorder="1" applyAlignment="1">
      <alignment horizontal="center"/>
    </xf>
    <xf numFmtId="0" fontId="5" fillId="2" borderId="13" xfId="10572" applyNumberFormat="1" applyFont="1" applyFill="1" applyBorder="1" applyAlignment="1">
      <alignment horizontal="center"/>
    </xf>
    <xf numFmtId="0" fontId="5" fillId="2" borderId="19" xfId="10572" applyNumberFormat="1" applyFont="1" applyFill="1" applyBorder="1" applyAlignment="1">
      <alignment horizontal="center"/>
    </xf>
    <xf numFmtId="0" fontId="6" fillId="7" borderId="27" xfId="0" applyNumberFormat="1" applyFont="1" applyFill="1" applyBorder="1" applyAlignment="1">
      <alignment horizontal="center" vertical="center"/>
    </xf>
    <xf numFmtId="0" fontId="15" fillId="7" borderId="27" xfId="0" applyNumberFormat="1" applyFont="1" applyFill="1" applyBorder="1" applyAlignment="1">
      <alignment horizontal="center" vertical="center" wrapText="1"/>
    </xf>
    <xf numFmtId="0" fontId="15" fillId="7" borderId="27" xfId="0" applyNumberFormat="1" applyFont="1" applyFill="1" applyBorder="1" applyAlignment="1">
      <alignment horizontal="center" vertical="center"/>
    </xf>
    <xf numFmtId="0" fontId="6" fillId="7" borderId="27" xfId="0" applyNumberFormat="1" applyFont="1" applyFill="1" applyBorder="1" applyAlignment="1">
      <alignment horizontal="center" vertical="center" wrapText="1"/>
    </xf>
    <xf numFmtId="0" fontId="6" fillId="7" borderId="28" xfId="0" applyNumberFormat="1" applyFont="1" applyFill="1" applyBorder="1" applyAlignment="1">
      <alignment horizontal="center" vertical="center"/>
    </xf>
    <xf numFmtId="0" fontId="36" fillId="7" borderId="74" xfId="0" applyNumberFormat="1" applyFont="1" applyFill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6" fillId="2" borderId="25" xfId="17807" applyNumberFormat="1" applyFont="1" applyFill="1" applyBorder="1" applyAlignment="1">
      <alignment horizontal="left" vertical="center"/>
    </xf>
    <xf numFmtId="0" fontId="6" fillId="2" borderId="26" xfId="17807" applyNumberFormat="1" applyFont="1" applyFill="1" applyBorder="1" applyAlignment="1">
      <alignment horizontal="left" vertical="center"/>
    </xf>
    <xf numFmtId="0" fontId="11" fillId="0" borderId="26" xfId="0" applyNumberFormat="1" applyFont="1" applyFill="1" applyBorder="1" applyAlignment="1">
      <alignment horizontal="center" vertical="center"/>
    </xf>
    <xf numFmtId="0" fontId="10" fillId="0" borderId="26" xfId="17807" applyNumberFormat="1" applyFont="1" applyBorder="1" applyAlignment="1">
      <alignment horizontal="center" vertical="center"/>
    </xf>
    <xf numFmtId="0" fontId="10" fillId="0" borderId="30" xfId="17807" applyNumberFormat="1" applyFont="1" applyBorder="1" applyAlignment="1">
      <alignment horizontal="center" vertical="center"/>
    </xf>
    <xf numFmtId="0" fontId="18" fillId="0" borderId="9" xfId="10572" applyNumberFormat="1" applyFont="1" applyFill="1" applyBorder="1" applyAlignment="1">
      <alignment horizontal="center" vertical="center"/>
    </xf>
    <xf numFmtId="0" fontId="18" fillId="0" borderId="23" xfId="10572" applyNumberFormat="1" applyFont="1" applyFill="1" applyBorder="1" applyAlignment="1">
      <alignment horizontal="center" vertical="center"/>
    </xf>
    <xf numFmtId="0" fontId="18" fillId="0" borderId="11" xfId="10572" applyNumberFormat="1" applyFont="1" applyFill="1" applyBorder="1" applyAlignment="1">
      <alignment horizontal="center" vertical="center"/>
    </xf>
    <xf numFmtId="0" fontId="18" fillId="2" borderId="9" xfId="10572" applyNumberFormat="1" applyFont="1" applyFill="1" applyBorder="1" applyAlignment="1">
      <alignment horizontal="center" vertical="center"/>
    </xf>
    <xf numFmtId="0" fontId="18" fillId="2" borderId="11" xfId="10572" applyNumberFormat="1" applyFont="1" applyFill="1" applyBorder="1" applyAlignment="1">
      <alignment horizontal="center" vertical="center"/>
    </xf>
    <xf numFmtId="0" fontId="18" fillId="2" borderId="21" xfId="10572" applyNumberFormat="1" applyFont="1" applyFill="1" applyBorder="1" applyAlignment="1">
      <alignment horizontal="center" vertical="center"/>
    </xf>
    <xf numFmtId="0" fontId="18" fillId="2" borderId="24" xfId="10572" applyNumberFormat="1" applyFont="1" applyFill="1" applyBorder="1" applyAlignment="1">
      <alignment horizontal="center" vertical="center"/>
    </xf>
    <xf numFmtId="0" fontId="18" fillId="2" borderId="22" xfId="10572" applyNumberFormat="1" applyFont="1" applyFill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21" xfId="0" applyNumberFormat="1" applyFont="1" applyBorder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0" borderId="21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22" xfId="0" applyNumberFormat="1" applyFont="1" applyFill="1" applyBorder="1" applyAlignment="1">
      <alignment horizontal="center" vertical="center" wrapText="1"/>
    </xf>
    <xf numFmtId="0" fontId="9" fillId="0" borderId="41" xfId="0" applyNumberFormat="1" applyFont="1" applyBorder="1" applyAlignment="1">
      <alignment horizontal="center" vertical="center"/>
    </xf>
    <xf numFmtId="0" fontId="9" fillId="0" borderId="42" xfId="0" applyNumberFormat="1" applyFont="1" applyBorder="1" applyAlignment="1">
      <alignment horizontal="center" vertical="center"/>
    </xf>
    <xf numFmtId="0" fontId="36" fillId="10" borderId="50" xfId="0" applyNumberFormat="1" applyFont="1" applyFill="1" applyBorder="1" applyAlignment="1">
      <alignment horizontal="center" vertical="center"/>
    </xf>
    <xf numFmtId="0" fontId="36" fillId="10" borderId="55" xfId="0" applyNumberFormat="1" applyFont="1" applyFill="1" applyBorder="1" applyAlignment="1">
      <alignment horizontal="center" vertical="center"/>
    </xf>
    <xf numFmtId="0" fontId="36" fillId="10" borderId="104" xfId="0" applyNumberFormat="1" applyFont="1" applyFill="1" applyBorder="1" applyAlignment="1">
      <alignment horizontal="center" vertical="center"/>
    </xf>
    <xf numFmtId="0" fontId="36" fillId="10" borderId="105" xfId="0" applyNumberFormat="1" applyFont="1" applyFill="1" applyBorder="1" applyAlignment="1">
      <alignment horizontal="center" vertical="center"/>
    </xf>
    <xf numFmtId="0" fontId="36" fillId="10" borderId="120" xfId="0" applyNumberFormat="1" applyFont="1" applyFill="1" applyBorder="1" applyAlignment="1">
      <alignment horizontal="center" vertical="center"/>
    </xf>
    <xf numFmtId="0" fontId="36" fillId="10" borderId="106" xfId="0" applyNumberFormat="1" applyFont="1" applyFill="1" applyBorder="1" applyAlignment="1">
      <alignment horizontal="center" vertical="center"/>
    </xf>
    <xf numFmtId="0" fontId="36" fillId="10" borderId="107" xfId="0" applyNumberFormat="1" applyFont="1" applyFill="1" applyBorder="1" applyAlignment="1">
      <alignment horizontal="center" vertical="center"/>
    </xf>
    <xf numFmtId="0" fontId="36" fillId="10" borderId="121" xfId="0" applyNumberFormat="1" applyFont="1" applyFill="1" applyBorder="1" applyAlignment="1">
      <alignment horizontal="center" vertical="center"/>
    </xf>
    <xf numFmtId="0" fontId="37" fillId="7" borderId="81" xfId="0" applyNumberFormat="1" applyFont="1" applyFill="1" applyBorder="1" applyAlignment="1">
      <alignment horizontal="left" vertical="center" wrapText="1"/>
    </xf>
    <xf numFmtId="0" fontId="36" fillId="7" borderId="82" xfId="0" applyNumberFormat="1" applyFont="1" applyFill="1" applyBorder="1" applyAlignment="1">
      <alignment horizontal="left" vertical="center" wrapText="1"/>
    </xf>
    <xf numFmtId="0" fontId="36" fillId="7" borderId="85" xfId="0" applyNumberFormat="1" applyFont="1" applyFill="1" applyBorder="1" applyAlignment="1">
      <alignment horizontal="left" vertical="center" wrapText="1"/>
    </xf>
    <xf numFmtId="0" fontId="36" fillId="7" borderId="86" xfId="0" applyNumberFormat="1" applyFont="1" applyFill="1" applyBorder="1" applyAlignment="1">
      <alignment horizontal="left" vertical="center" wrapText="1"/>
    </xf>
    <xf numFmtId="0" fontId="36" fillId="7" borderId="83" xfId="0" applyNumberFormat="1" applyFont="1" applyFill="1" applyBorder="1" applyAlignment="1">
      <alignment horizontal="left" vertical="center" wrapText="1"/>
    </xf>
    <xf numFmtId="0" fontId="36" fillId="7" borderId="84" xfId="0" applyNumberFormat="1" applyFont="1" applyFill="1" applyBorder="1" applyAlignment="1">
      <alignment horizontal="left" vertical="center" wrapText="1"/>
    </xf>
  </cellXfs>
  <cellStyles count="19694">
    <cellStyle name="20% - 强调文字颜色 1 10" xfId="357"/>
    <cellStyle name="20% - 强调文字颜色 1 10 2" xfId="365"/>
    <cellStyle name="20% - 强调文字颜色 1 10 2 2" xfId="373"/>
    <cellStyle name="20% - 强调文字颜色 1 10 3" xfId="386"/>
    <cellStyle name="20% - 强调文字颜色 1 10 3 2" xfId="194"/>
    <cellStyle name="20% - 强调文字颜色 1 10 4" xfId="139"/>
    <cellStyle name="20% - 强调文字颜色 1 10 4 2" xfId="160"/>
    <cellStyle name="20% - 强调文字颜色 1 10 5" xfId="180"/>
    <cellStyle name="20% - 强调文字颜色 1 10 5 2" xfId="44"/>
    <cellStyle name="20% - 强调文字颜色 1 10 6" xfId="225"/>
    <cellStyle name="20% - 强调文字颜色 1 11" xfId="88"/>
    <cellStyle name="20% - 强调文字颜色 1 11 2" xfId="100"/>
    <cellStyle name="20% - 强调文字颜色 1 11 2 2" xfId="154"/>
    <cellStyle name="20% - 强调文字颜色 1 11 3" xfId="395"/>
    <cellStyle name="20% - 强调文字颜色 1 12" xfId="402"/>
    <cellStyle name="20% - 强调文字颜色 1 12 2" xfId="417"/>
    <cellStyle name="20% - 强调文字颜色 1 12 2 2" xfId="423"/>
    <cellStyle name="20% - 强调文字颜色 1 12 3" xfId="432"/>
    <cellStyle name="20% - 强调文字颜色 1 13" xfId="441"/>
    <cellStyle name="20% - 强调文字颜色 1 13 2" xfId="25"/>
    <cellStyle name="20% - 强调文字颜色 1 14" xfId="466"/>
    <cellStyle name="20% - 强调文字颜色 1 14 2" xfId="477"/>
    <cellStyle name="20% - 强调文字颜色 1 15" xfId="483"/>
    <cellStyle name="20% - 强调文字颜色 1 15 2" xfId="491"/>
    <cellStyle name="20% - 强调文字颜色 1 16" xfId="499"/>
    <cellStyle name="20% - 强调文字颜色 1 16 2" xfId="507"/>
    <cellStyle name="20% - 强调文字颜色 1 2" xfId="510"/>
    <cellStyle name="20% - 强调文字颜色 1 2 10" xfId="523"/>
    <cellStyle name="20% - 强调文字颜色 1 2 10 2" xfId="531"/>
    <cellStyle name="20% - 强调文字颜色 1 2 11" xfId="543"/>
    <cellStyle name="20% - 强调文字颜色 1 2 11 2" xfId="546"/>
    <cellStyle name="20% - 强调文字颜色 1 2 12" xfId="552"/>
    <cellStyle name="20% - 强调文字颜色 1 2 12 2" xfId="554"/>
    <cellStyle name="20% - 强调文字颜色 1 2 13" xfId="558"/>
    <cellStyle name="20% - 强调文字颜色 1 2 13 2" xfId="559"/>
    <cellStyle name="20% - 强调文字颜色 1 2 14" xfId="561"/>
    <cellStyle name="20% - 强调文字颜色 1 2 2" xfId="571"/>
    <cellStyle name="20% - 强调文字颜色 1 2 2 10" xfId="574"/>
    <cellStyle name="20% - 强调文字颜色 1 2 2 10 2" xfId="575"/>
    <cellStyle name="20% - 强调文字颜色 1 2 2 11" xfId="579"/>
    <cellStyle name="20% - 强调文字颜色 1 2 2 11 2" xfId="582"/>
    <cellStyle name="20% - 强调文字颜色 1 2 2 12" xfId="591"/>
    <cellStyle name="20% - 强调文字颜色 1 2 2 2" xfId="600"/>
    <cellStyle name="20% - 强调文字颜色 1 2 2 2 10" xfId="227"/>
    <cellStyle name="20% - 强调文字颜色 1 2 2 2 10 2" xfId="218"/>
    <cellStyle name="20% - 强调文字颜色 1 2 2 2 11" xfId="612"/>
    <cellStyle name="20% - 强调文字颜色 1 2 2 2 2" xfId="626"/>
    <cellStyle name="20% - 强调文字颜色 1 2 2 2 2 2" xfId="648"/>
    <cellStyle name="20% - 强调文字颜色 1 2 2 2 2 2 2" xfId="652"/>
    <cellStyle name="20% - 强调文字颜色 1 2 2 2 2 2 2 2" xfId="658"/>
    <cellStyle name="20% - 强调文字颜色 1 2 2 2 2 2 3" xfId="663"/>
    <cellStyle name="20% - 强调文字颜色 1 2 2 2 2 2 3 2" xfId="666"/>
    <cellStyle name="20% - 强调文字颜色 1 2 2 2 2 2 4" xfId="675"/>
    <cellStyle name="20% - 强调文字颜色 1 2 2 2 2 2 4 2" xfId="677"/>
    <cellStyle name="20% - 强调文字颜色 1 2 2 2 2 2 5" xfId="684"/>
    <cellStyle name="20% - 强调文字颜色 1 2 2 2 2 2 5 2" xfId="694"/>
    <cellStyle name="20% - 强调文字颜色 1 2 2 2 2 2 6" xfId="702"/>
    <cellStyle name="20% - 强调文字颜色 1 2 2 2 2 3" xfId="708"/>
    <cellStyle name="20% - 强调文字颜色 1 2 2 2 2 3 2" xfId="715"/>
    <cellStyle name="20% - 强调文字颜色 1 2 2 2 2 3 2 2" xfId="728"/>
    <cellStyle name="20% - 强调文字颜色 1 2 2 2 2 3 3" xfId="733"/>
    <cellStyle name="20% - 强调文字颜色 1 2 2 2 2 4" xfId="62"/>
    <cellStyle name="20% - 强调文字颜色 1 2 2 2 2 4 2" xfId="739"/>
    <cellStyle name="20% - 强调文字颜色 1 2 2 2 2 4 2 2" xfId="756"/>
    <cellStyle name="20% - 强调文字颜色 1 2 2 2 2 4 3" xfId="763"/>
    <cellStyle name="20% - 强调文字颜色 1 2 2 2 2 5" xfId="770"/>
    <cellStyle name="20% - 强调文字颜色 1 2 2 2 2 5 2" xfId="773"/>
    <cellStyle name="20% - 强调文字颜色 1 2 2 2 2 6" xfId="785"/>
    <cellStyle name="20% - 强调文字颜色 1 2 2 2 2 6 2" xfId="448"/>
    <cellStyle name="20% - 强调文字颜色 1 2 2 2 2 7" xfId="797"/>
    <cellStyle name="20% - 强调文字颜色 1 2 2 2 2 7 2" xfId="800"/>
    <cellStyle name="20% - 强调文字颜色 1 2 2 2 2 8" xfId="805"/>
    <cellStyle name="20% - 强调文字颜色 1 2 2 2 2 8 2" xfId="814"/>
    <cellStyle name="20% - 强调文字颜色 1 2 2 2 2 9" xfId="817"/>
    <cellStyle name="20% - 强调文字颜色 1 2 2 2 3" xfId="842"/>
    <cellStyle name="20% - 强调文字颜色 1 2 2 2 3 2" xfId="297"/>
    <cellStyle name="20% - 强调文字颜色 1 2 2 2 3 2 2" xfId="845"/>
    <cellStyle name="20% - 强调文字颜色 1 2 2 2 3 2 2 2" xfId="846"/>
    <cellStyle name="20% - 强调文字颜色 1 2 2 2 3 2 3" xfId="849"/>
    <cellStyle name="20% - 强调文字颜色 1 2 2 2 3 3" xfId="244"/>
    <cellStyle name="20% - 强调文字颜色 1 2 2 2 3 3 2" xfId="855"/>
    <cellStyle name="20% - 强调文字颜色 1 2 2 2 3 3 2 2" xfId="388"/>
    <cellStyle name="20% - 强调文字颜色 1 2 2 2 3 3 3" xfId="859"/>
    <cellStyle name="20% - 强调文字颜色 1 2 2 2 3 4" xfId="215"/>
    <cellStyle name="20% - 强调文字颜色 1 2 2 2 3 4 2" xfId="861"/>
    <cellStyle name="20% - 强调文字颜色 1 2 2 2 3 5" xfId="865"/>
    <cellStyle name="20% - 强调文字颜色 1 2 2 2 3 5 2" xfId="867"/>
    <cellStyle name="20% - 强调文字颜色 1 2 2 2 3 6" xfId="876"/>
    <cellStyle name="20% - 强调文字颜色 1 2 2 2 3 6 2" xfId="878"/>
    <cellStyle name="20% - 强调文字颜色 1 2 2 2 3 7" xfId="880"/>
    <cellStyle name="20% - 强调文字颜色 1 2 2 2 3 7 2" xfId="885"/>
    <cellStyle name="20% - 强调文字颜色 1 2 2 2 3 8" xfId="888"/>
    <cellStyle name="20% - 强调文字颜色 1 2 2 2 4" xfId="266"/>
    <cellStyle name="20% - 强调文字颜色 1 2 2 2 4 2" xfId="897"/>
    <cellStyle name="20% - 强调文字颜色 1 2 2 2 4 2 2" xfId="900"/>
    <cellStyle name="20% - 强调文字颜色 1 2 2 2 4 3" xfId="902"/>
    <cellStyle name="20% - 强调文字颜色 1 2 2 2 4 3 2" xfId="920"/>
    <cellStyle name="20% - 强调文字颜色 1 2 2 2 4 4" xfId="923"/>
    <cellStyle name="20% - 强调文字颜色 1 2 2 2 4 4 2" xfId="812"/>
    <cellStyle name="20% - 强调文字颜色 1 2 2 2 4 5" xfId="926"/>
    <cellStyle name="20% - 强调文字颜色 1 2 2 2 4 5 2" xfId="893"/>
    <cellStyle name="20% - 强调文字颜色 1 2 2 2 4 6" xfId="946"/>
    <cellStyle name="20% - 强调文字颜色 1 2 2 2 5" xfId="285"/>
    <cellStyle name="20% - 强调文字颜色 1 2 2 2 5 2" xfId="949"/>
    <cellStyle name="20% - 强调文字颜色 1 2 2 2 5 2 2" xfId="965"/>
    <cellStyle name="20% - 强调文字颜色 1 2 2 2 5 3" xfId="996"/>
    <cellStyle name="20% - 强调文字颜色 1 2 2 2 6" xfId="46"/>
    <cellStyle name="20% - 强调文字颜色 1 2 2 2 6 2" xfId="1002"/>
    <cellStyle name="20% - 强调文字颜色 1 2 2 2 6 2 2" xfId="1012"/>
    <cellStyle name="20% - 强调文字颜色 1 2 2 2 6 3" xfId="1020"/>
    <cellStyle name="20% - 强调文字颜色 1 2 2 2 7" xfId="303"/>
    <cellStyle name="20% - 强调文字颜色 1 2 2 2 7 2" xfId="203"/>
    <cellStyle name="20% - 强调文字颜色 1 2 2 2 8" xfId="323"/>
    <cellStyle name="20% - 强调文字颜色 1 2 2 2 8 2" xfId="1030"/>
    <cellStyle name="20% - 强调文字颜色 1 2 2 2 9" xfId="335"/>
    <cellStyle name="20% - 强调文字颜色 1 2 2 2 9 2" xfId="1031"/>
    <cellStyle name="20% - 强调文字颜色 1 2 2 3" xfId="1034"/>
    <cellStyle name="20% - 强调文字颜色 1 2 2 3 2" xfId="452"/>
    <cellStyle name="20% - 强调文字颜色 1 2 2 3 2 2" xfId="475"/>
    <cellStyle name="20% - 强调文字颜色 1 2 2 3 2 2 2" xfId="1050"/>
    <cellStyle name="20% - 强调文字颜色 1 2 2 3 2 3" xfId="1056"/>
    <cellStyle name="20% - 强调文字颜色 1 2 2 3 2 3 2" xfId="1064"/>
    <cellStyle name="20% - 强调文字颜色 1 2 2 3 2 4" xfId="1067"/>
    <cellStyle name="20% - 强调文字颜色 1 2 2 3 2 4 2" xfId="1043"/>
    <cellStyle name="20% - 强调文字颜色 1 2 2 3 2 5" xfId="1073"/>
    <cellStyle name="20% - 强调文字颜色 1 2 2 3 2 5 2" xfId="1076"/>
    <cellStyle name="20% - 强调文字颜色 1 2 2 3 2 6" xfId="1088"/>
    <cellStyle name="20% - 强调文字颜色 1 2 2 3 3" xfId="480"/>
    <cellStyle name="20% - 强调文字颜色 1 2 2 3 3 2" xfId="490"/>
    <cellStyle name="20% - 强调文字颜色 1 2 2 3 3 2 2" xfId="68"/>
    <cellStyle name="20% - 强调文字颜色 1 2 2 3 3 3" xfId="1096"/>
    <cellStyle name="20% - 强调文字颜色 1 2 2 3 4" xfId="495"/>
    <cellStyle name="20% - 强调文字颜色 1 2 2 3 4 2" xfId="504"/>
    <cellStyle name="20% - 强调文字颜色 1 2 2 3 4 2 2" xfId="1100"/>
    <cellStyle name="20% - 强调文字颜色 1 2 2 3 4 3" xfId="1103"/>
    <cellStyle name="20% - 强调文字颜色 1 2 2 3 5" xfId="1107"/>
    <cellStyle name="20% - 强调文字颜色 1 2 2 3 5 2" xfId="1108"/>
    <cellStyle name="20% - 强调文字颜色 1 2 2 3 6" xfId="1113"/>
    <cellStyle name="20% - 强调文字颜色 1 2 2 3 6 2" xfId="1115"/>
    <cellStyle name="20% - 强调文字颜色 1 2 2 3 7" xfId="1122"/>
    <cellStyle name="20% - 强调文字颜色 1 2 2 3 7 2" xfId="1144"/>
    <cellStyle name="20% - 强调文字颜色 1 2 2 3 8" xfId="1151"/>
    <cellStyle name="20% - 强调文字颜色 1 2 2 3 8 2" xfId="1157"/>
    <cellStyle name="20% - 强调文字颜色 1 2 2 3 9" xfId="1165"/>
    <cellStyle name="20% - 强调文字颜色 1 2 2 4" xfId="1172"/>
    <cellStyle name="20% - 强调文字颜色 1 2 2 4 2" xfId="1174"/>
    <cellStyle name="20% - 强调文字颜色 1 2 2 4 2 2" xfId="1176"/>
    <cellStyle name="20% - 强调文字颜色 1 2 2 4 2 2 2" xfId="1179"/>
    <cellStyle name="20% - 强调文字颜色 1 2 2 4 2 3" xfId="1185"/>
    <cellStyle name="20% - 强调文字颜色 1 2 2 4 2 3 2" xfId="1189"/>
    <cellStyle name="20% - 强调文字颜色 1 2 2 4 2 4" xfId="1199"/>
    <cellStyle name="20% - 强调文字颜色 1 2 2 4 2 4 2" xfId="1208"/>
    <cellStyle name="20% - 强调文字颜色 1 2 2 4 2 5" xfId="1214"/>
    <cellStyle name="20% - 强调文字颜色 1 2 2 4 2 5 2" xfId="547"/>
    <cellStyle name="20% - 强调文字颜色 1 2 2 4 2 6" xfId="1228"/>
    <cellStyle name="20% - 强调文字颜色 1 2 2 4 3" xfId="1230"/>
    <cellStyle name="20% - 强调文字颜色 1 2 2 4 3 2" xfId="1231"/>
    <cellStyle name="20% - 强调文字颜色 1 2 2 4 3 2 2" xfId="1239"/>
    <cellStyle name="20% - 强调文字颜色 1 2 2 4 3 3" xfId="1242"/>
    <cellStyle name="20% - 强调文字颜色 1 2 2 4 4" xfId="1246"/>
    <cellStyle name="20% - 强调文字颜色 1 2 2 4 4 2" xfId="1247"/>
    <cellStyle name="20% - 强调文字颜色 1 2 2 4 4 2 2" xfId="1254"/>
    <cellStyle name="20% - 强调文字颜色 1 2 2 4 4 3" xfId="1260"/>
    <cellStyle name="20% - 强调文字颜色 1 2 2 4 5" xfId="1264"/>
    <cellStyle name="20% - 强调文字颜色 1 2 2 4 5 2" xfId="1268"/>
    <cellStyle name="20% - 强调文字颜色 1 2 2 4 6" xfId="1274"/>
    <cellStyle name="20% - 强调文字颜色 1 2 2 4 6 2" xfId="1277"/>
    <cellStyle name="20% - 强调文字颜色 1 2 2 4 7" xfId="1238"/>
    <cellStyle name="20% - 强调文字颜色 1 2 2 4 7 2" xfId="1286"/>
    <cellStyle name="20% - 强调文字颜色 1 2 2 4 8" xfId="749"/>
    <cellStyle name="20% - 强调文字颜色 1 2 2 4 8 2" xfId="1290"/>
    <cellStyle name="20% - 强调文字颜色 1 2 2 4 9" xfId="528"/>
    <cellStyle name="20% - 强调文字颜色 1 2 2 5" xfId="1297"/>
    <cellStyle name="20% - 强调文字颜色 1 2 2 5 2" xfId="1300"/>
    <cellStyle name="20% - 强调文字颜色 1 2 2 5 2 2" xfId="349"/>
    <cellStyle name="20% - 强调文字颜色 1 2 2 5 3" xfId="1301"/>
    <cellStyle name="20% - 强调文字颜色 1 2 2 5 3 2" xfId="1302"/>
    <cellStyle name="20% - 强调文字颜色 1 2 2 5 4" xfId="1305"/>
    <cellStyle name="20% - 强调文字颜色 1 2 2 5 4 2" xfId="1307"/>
    <cellStyle name="20% - 强调文字颜色 1 2 2 5 5" xfId="1308"/>
    <cellStyle name="20% - 强调文字颜色 1 2 2 5 5 2" xfId="1314"/>
    <cellStyle name="20% - 强调文字颜色 1 2 2 5 6" xfId="1320"/>
    <cellStyle name="20% - 强调文字颜色 1 2 2 6" xfId="1325"/>
    <cellStyle name="20% - 强调文字颜色 1 2 2 6 2" xfId="1327"/>
    <cellStyle name="20% - 强调文字颜色 1 2 2 6 2 2" xfId="1328"/>
    <cellStyle name="20% - 强调文字颜色 1 2 2 6 3" xfId="1329"/>
    <cellStyle name="20% - 强调文字颜色 1 2 2 7" xfId="1333"/>
    <cellStyle name="20% - 强调文字颜色 1 2 2 7 2" xfId="1335"/>
    <cellStyle name="20% - 强调文字颜色 1 2 2 7 2 2" xfId="929"/>
    <cellStyle name="20% - 强调文字颜色 1 2 2 7 3" xfId="1337"/>
    <cellStyle name="20% - 强调文字颜色 1 2 2 8" xfId="894"/>
    <cellStyle name="20% - 强调文字颜色 1 2 2 8 2" xfId="899"/>
    <cellStyle name="20% - 强调文字颜色 1 2 2 9" xfId="901"/>
    <cellStyle name="20% - 强调文字颜色 1 2 2 9 2" xfId="919"/>
    <cellStyle name="20% - 强调文字颜色 1 2 3" xfId="952"/>
    <cellStyle name="20% - 强调文字颜色 1 2 3 10" xfId="1340"/>
    <cellStyle name="20% - 强调文字颜色 1 2 3 10 2" xfId="1348"/>
    <cellStyle name="20% - 强调文字颜色 1 2 3 11" xfId="1357"/>
    <cellStyle name="20% - 强调文字颜色 1 2 3 2" xfId="970"/>
    <cellStyle name="20% - 强调文字颜色 1 2 3 2 2" xfId="1361"/>
    <cellStyle name="20% - 强调文字颜色 1 2 3 2 2 2" xfId="1370"/>
    <cellStyle name="20% - 强调文字颜色 1 2 3 2 2 2 2" xfId="1374"/>
    <cellStyle name="20% - 强调文字颜色 1 2 3 2 2 3" xfId="1378"/>
    <cellStyle name="20% - 强调文字颜色 1 2 3 2 2 3 2" xfId="1379"/>
    <cellStyle name="20% - 强调文字颜色 1 2 3 2 2 4" xfId="709"/>
    <cellStyle name="20% - 强调文字颜色 1 2 3 2 2 4 2" xfId="716"/>
    <cellStyle name="20% - 强调文字颜色 1 2 3 2 2 5" xfId="731"/>
    <cellStyle name="20% - 强调文字颜色 1 2 3 2 2 5 2" xfId="1383"/>
    <cellStyle name="20% - 强调文字颜色 1 2 3 2 2 6" xfId="1393"/>
    <cellStyle name="20% - 强调文字颜色 1 2 3 2 3" xfId="1400"/>
    <cellStyle name="20% - 强调文字颜色 1 2 3 2 3 2" xfId="1402"/>
    <cellStyle name="20% - 强调文字颜色 1 2 3 2 3 2 2" xfId="319"/>
    <cellStyle name="20% - 强调文字颜色 1 2 3 2 3 3" xfId="1408"/>
    <cellStyle name="20% - 强调文字颜色 1 2 3 2 4" xfId="1411"/>
    <cellStyle name="20% - 强调文字颜色 1 2 3 2 4 2" xfId="1414"/>
    <cellStyle name="20% - 强调文字颜色 1 2 3 2 4 2 2" xfId="1422"/>
    <cellStyle name="20% - 强调文字颜色 1 2 3 2 4 3" xfId="1425"/>
    <cellStyle name="20% - 强调文字颜色 1 2 3 2 5" xfId="1431"/>
    <cellStyle name="20% - 强调文字颜色 1 2 3 2 5 2" xfId="80"/>
    <cellStyle name="20% - 强调文字颜色 1 2 3 2 6" xfId="1432"/>
    <cellStyle name="20% - 强调文字颜色 1 2 3 2 6 2" xfId="1439"/>
    <cellStyle name="20% - 强调文字颜色 1 2 3 2 7" xfId="1448"/>
    <cellStyle name="20% - 强调文字颜色 1 2 3 2 7 2" xfId="1453"/>
    <cellStyle name="20% - 强调文字颜色 1 2 3 2 8" xfId="1415"/>
    <cellStyle name="20% - 强调文字颜色 1 2 3 2 8 2" xfId="1460"/>
    <cellStyle name="20% - 强调文字颜色 1 2 3 2 9" xfId="1464"/>
    <cellStyle name="20% - 强调文字颜色 1 2 3 3" xfId="1085"/>
    <cellStyle name="20% - 强调文字颜色 1 2 3 3 2" xfId="1467"/>
    <cellStyle name="20% - 强调文字颜色 1 2 3 3 2 2" xfId="42"/>
    <cellStyle name="20% - 强调文字颜色 1 2 3 3 2 2 2" xfId="286"/>
    <cellStyle name="20% - 强调文字颜色 1 2 3 3 2 3" xfId="1472"/>
    <cellStyle name="20% - 强调文字颜色 1 2 3 3 2 3 2" xfId="1476"/>
    <cellStyle name="20% - 强调文字颜色 1 2 3 3 2 4" xfId="853"/>
    <cellStyle name="20% - 强调文字颜色 1 2 3 3 2 4 2" xfId="376"/>
    <cellStyle name="20% - 强调文字颜色 1 2 3 3 2 5" xfId="856"/>
    <cellStyle name="20% - 强调文字颜色 1 2 3 3 2 5 2" xfId="396"/>
    <cellStyle name="20% - 强调文字颜色 1 2 3 3 2 6" xfId="1479"/>
    <cellStyle name="20% - 强调文字颜色 1 2 3 3 3" xfId="1481"/>
    <cellStyle name="20% - 强调文字颜色 1 2 3 3 3 2" xfId="1484"/>
    <cellStyle name="20% - 强调文字颜色 1 2 3 3 3 2 2" xfId="1500"/>
    <cellStyle name="20% - 强调文字颜色 1 2 3 3 3 3" xfId="1505"/>
    <cellStyle name="20% - 强调文字颜色 1 2 3 3 4" xfId="1513"/>
    <cellStyle name="20% - 强调文字颜色 1 2 3 3 4 2" xfId="77"/>
    <cellStyle name="20% - 强调文字颜色 1 2 3 3 4 2 2" xfId="1523"/>
    <cellStyle name="20% - 强调文字颜色 1 2 3 3 4 3" xfId="1528"/>
    <cellStyle name="20% - 强调文字颜色 1 2 3 3 5" xfId="1538"/>
    <cellStyle name="20% - 强调文字颜色 1 2 3 3 5 2" xfId="1550"/>
    <cellStyle name="20% - 强调文字颜色 1 2 3 3 6" xfId="1574"/>
    <cellStyle name="20% - 强调文字颜色 1 2 3 3 6 2" xfId="317"/>
    <cellStyle name="20% - 强调文字颜色 1 2 3 3 7" xfId="1583"/>
    <cellStyle name="20% - 强调文字颜色 1 2 3 3 7 2" xfId="1596"/>
    <cellStyle name="20% - 强调文字颜色 1 2 3 3 8" xfId="1612"/>
    <cellStyle name="20% - 强调文字颜色 1 2 3 3 8 2" xfId="177"/>
    <cellStyle name="20% - 强调文字颜色 1 2 3 3 9" xfId="146"/>
    <cellStyle name="20% - 强调文字颜色 1 2 3 4" xfId="1618"/>
    <cellStyle name="20% - 强调文字颜色 1 2 3 4 2" xfId="1622"/>
    <cellStyle name="20% - 强调文字颜色 1 2 3 4 2 2" xfId="126"/>
    <cellStyle name="20% - 强调文字颜色 1 2 3 4 3" xfId="1625"/>
    <cellStyle name="20% - 强调文字颜色 1 2 3 4 3 2" xfId="783"/>
    <cellStyle name="20% - 强调文字颜色 1 2 3 4 4" xfId="1630"/>
    <cellStyle name="20% - 强调文字颜色 1 2 3 4 4 2" xfId="874"/>
    <cellStyle name="20% - 强调文字颜色 1 2 3 4 5" xfId="1634"/>
    <cellStyle name="20% - 强调文字颜色 1 2 3 4 5 2" xfId="937"/>
    <cellStyle name="20% - 强调文字颜色 1 2 3 4 6" xfId="1646"/>
    <cellStyle name="20% - 强调文字颜色 1 2 3 5" xfId="1652"/>
    <cellStyle name="20% - 强调文字颜色 1 2 3 5 2" xfId="1660"/>
    <cellStyle name="20% - 强调文字颜色 1 2 3 5 2 2" xfId="1668"/>
    <cellStyle name="20% - 强调文字颜色 1 2 3 5 3" xfId="1044"/>
    <cellStyle name="20% - 强调文字颜色 1 2 3 6" xfId="1677"/>
    <cellStyle name="20% - 强调文字颜色 1 2 3 6 2" xfId="1680"/>
    <cellStyle name="20% - 强调文字颜色 1 2 3 6 2 2" xfId="1686"/>
    <cellStyle name="20% - 强调文字颜色 1 2 3 6 3" xfId="1057"/>
    <cellStyle name="20% - 强调文字颜色 1 2 3 7" xfId="564"/>
    <cellStyle name="20% - 强调文字颜色 1 2 3 7 2" xfId="595"/>
    <cellStyle name="20% - 强调文字颜色 1 2 3 8" xfId="948"/>
    <cellStyle name="20% - 强调文字颜色 1 2 3 8 2" xfId="964"/>
    <cellStyle name="20% - 强调文字颜色 1 2 3 9" xfId="995"/>
    <cellStyle name="20% - 强调文字颜色 1 2 3 9 2" xfId="1710"/>
    <cellStyle name="20% - 强调文字颜色 1 2 4" xfId="986"/>
    <cellStyle name="20% - 强调文字颜色 1 2 4 10" xfId="1409"/>
    <cellStyle name="20% - 强调文字颜色 1 2 4 10 2" xfId="1413"/>
    <cellStyle name="20% - 强调文字颜色 1 2 4 11" xfId="1430"/>
    <cellStyle name="20% - 强调文字颜色 1 2 4 2" xfId="1704"/>
    <cellStyle name="20% - 强调文字颜色 1 2 4 2 2" xfId="1713"/>
    <cellStyle name="20% - 强调文字颜色 1 2 4 2 2 2" xfId="606"/>
    <cellStyle name="20% - 强调文字颜色 1 2 4 2 2 2 2" xfId="1717"/>
    <cellStyle name="20% - 强调文字颜色 1 2 4 2 2 3" xfId="1684"/>
    <cellStyle name="20% - 强调文字颜色 1 2 4 2 2 3 2" xfId="1692"/>
    <cellStyle name="20% - 强调文字颜色 1 2 4 2 2 4" xfId="1059"/>
    <cellStyle name="20% - 强调文字颜色 1 2 4 2 2 4 2" xfId="1222"/>
    <cellStyle name="20% - 强调文字颜色 1 2 4 2 2 5" xfId="1722"/>
    <cellStyle name="20% - 强调文字颜色 1 2 4 2 2 5 2" xfId="1729"/>
    <cellStyle name="20% - 强调文字颜色 1 2 4 2 2 6" xfId="253"/>
    <cellStyle name="20% - 强调文字颜色 1 2 4 2 3" xfId="1743"/>
    <cellStyle name="20% - 强调文字颜色 1 2 4 2 3 2" xfId="120"/>
    <cellStyle name="20% - 强调文字颜色 1 2 4 2 3 2 2" xfId="762"/>
    <cellStyle name="20% - 强调文字颜色 1 2 4 2 3 3" xfId="599"/>
    <cellStyle name="20% - 强调文字颜色 1 2 4 2 4" xfId="1745"/>
    <cellStyle name="20% - 强调文字颜色 1 2 4 2 4 2" xfId="1747"/>
    <cellStyle name="20% - 强调文字颜色 1 2 4 2 4 2 2" xfId="1755"/>
    <cellStyle name="20% - 强调文字颜色 1 2 4 2 4 3" xfId="968"/>
    <cellStyle name="20% - 强调文字颜色 1 2 4 2 5" xfId="1761"/>
    <cellStyle name="20% - 强调文字颜色 1 2 4 2 5 2" xfId="1764"/>
    <cellStyle name="20% - 强调文字颜色 1 2 4 2 6" xfId="1768"/>
    <cellStyle name="20% - 强调文字颜色 1 2 4 2 6 2" xfId="1777"/>
    <cellStyle name="20% - 强调文字颜色 1 2 4 2 7" xfId="1781"/>
    <cellStyle name="20% - 强调文字颜色 1 2 4 2 7 2" xfId="1789"/>
    <cellStyle name="20% - 强调文字颜色 1 2 4 2 8" xfId="104"/>
    <cellStyle name="20% - 强调文字颜色 1 2 4 2 8 2" xfId="148"/>
    <cellStyle name="20% - 强调文字颜色 1 2 4 2 9" xfId="393"/>
    <cellStyle name="20% - 强调文字颜色 1 2 4 3" xfId="1797"/>
    <cellStyle name="20% - 强调文字颜色 1 2 4 3 2" xfId="1798"/>
    <cellStyle name="20% - 强调文字颜色 1 2 4 3 2 2" xfId="1803"/>
    <cellStyle name="20% - 强调文字颜色 1 2 4 3 2 2 2" xfId="1806"/>
    <cellStyle name="20% - 强调文字颜色 1 2 4 3 2 3" xfId="1814"/>
    <cellStyle name="20% - 强调文字颜色 1 2 4 3 3" xfId="1815"/>
    <cellStyle name="20% - 强调文字颜色 1 2 4 3 3 2" xfId="1819"/>
    <cellStyle name="20% - 强调文字颜色 1 2 4 3 3 2 2" xfId="1167"/>
    <cellStyle name="20% - 强调文字颜色 1 2 4 3 3 3" xfId="1831"/>
    <cellStyle name="20% - 强调文字颜色 1 2 4 3 4" xfId="91"/>
    <cellStyle name="20% - 强调文字颜色 1 2 4 3 4 2" xfId="1832"/>
    <cellStyle name="20% - 强调文字颜色 1 2 4 3 5" xfId="1839"/>
    <cellStyle name="20% - 强调文字颜色 1 2 4 3 5 2" xfId="1844"/>
    <cellStyle name="20% - 强调文字颜色 1 2 4 3 6" xfId="1850"/>
    <cellStyle name="20% - 强调文字颜色 1 2 4 3 6 2" xfId="1857"/>
    <cellStyle name="20% - 强调文字颜色 1 2 4 3 7" xfId="1863"/>
    <cellStyle name="20% - 强调文字颜色 1 2 4 3 7 2" xfId="1868"/>
    <cellStyle name="20% - 强调文字颜色 1 2 4 3 8" xfId="420"/>
    <cellStyle name="20% - 强调文字颜色 1 2 4 4" xfId="1872"/>
    <cellStyle name="20% - 强调文字颜色 1 2 4 4 2" xfId="1877"/>
    <cellStyle name="20% - 强调文字颜色 1 2 4 4 2 2" xfId="671"/>
    <cellStyle name="20% - 强调文字颜色 1 2 4 4 3" xfId="1881"/>
    <cellStyle name="20% - 强调文字颜色 1 2 4 4 3 2" xfId="1388"/>
    <cellStyle name="20% - 强调文字颜色 1 2 4 4 4" xfId="1894"/>
    <cellStyle name="20% - 强调文字颜色 1 2 4 4 4 2" xfId="1902"/>
    <cellStyle name="20% - 强调文字颜色 1 2 4 4 5" xfId="1912"/>
    <cellStyle name="20% - 强调文字颜色 1 2 4 4 5 2" xfId="832"/>
    <cellStyle name="20% - 强调文字颜色 1 2 4 4 6" xfId="1924"/>
    <cellStyle name="20% - 强调文字颜色 1 2 4 5" xfId="1935"/>
    <cellStyle name="20% - 强调文字颜色 1 2 4 5 2" xfId="114"/>
    <cellStyle name="20% - 强调文字颜色 1 2 4 5 2 2" xfId="1942"/>
    <cellStyle name="20% - 强调文字颜色 1 2 4 5 3" xfId="64"/>
    <cellStyle name="20% - 强调文字颜色 1 2 4 6" xfId="1945"/>
    <cellStyle name="20% - 强调文字颜色 1 2 4 6 2" xfId="1808"/>
    <cellStyle name="20% - 强调文字颜色 1 2 4 6 2 2" xfId="1949"/>
    <cellStyle name="20% - 强调文字颜色 1 2 4 6 3" xfId="1956"/>
    <cellStyle name="20% - 强调文字颜色 1 2 4 7" xfId="1965"/>
    <cellStyle name="20% - 强调文字颜色 1 2 4 7 2" xfId="1824"/>
    <cellStyle name="20% - 强调文字颜色 1 2 4 8" xfId="999"/>
    <cellStyle name="20% - 强调文字颜色 1 2 4 8 2" xfId="1009"/>
    <cellStyle name="20% - 强调文字颜色 1 2 4 9" xfId="1016"/>
    <cellStyle name="20% - 强调文字颜色 1 2 4 9 2" xfId="1972"/>
    <cellStyle name="20% - 强调文字颜色 1 2 5" xfId="1496"/>
    <cellStyle name="20% - 强调文字颜色 1 2 5 2" xfId="1981"/>
    <cellStyle name="20% - 强调文字颜色 1 2 5 2 2" xfId="238"/>
    <cellStyle name="20% - 强调文字颜色 1 2 5 2 2 2" xfId="1986"/>
    <cellStyle name="20% - 强调文字颜色 1 2 5 2 3" xfId="1995"/>
    <cellStyle name="20% - 强调文字颜色 1 2 5 2 3 2" xfId="1344"/>
    <cellStyle name="20% - 强调文字颜色 1 2 5 2 4" xfId="2000"/>
    <cellStyle name="20% - 强调文字颜色 1 2 5 2 4 2" xfId="524"/>
    <cellStyle name="20% - 强调文字颜色 1 2 5 2 5" xfId="662"/>
    <cellStyle name="20% - 强调文字颜色 1 2 5 2 5 2" xfId="113"/>
    <cellStyle name="20% - 强调文字颜色 1 2 5 2 6" xfId="2014"/>
    <cellStyle name="20% - 强调文字颜色 1 2 5 3" xfId="2021"/>
    <cellStyle name="20% - 强调文字颜色 1 2 5 3 2" xfId="2034"/>
    <cellStyle name="20% - 强调文字颜色 1 2 5 3 2 2" xfId="1311"/>
    <cellStyle name="20% - 强调文字颜色 1 2 5 3 3" xfId="2039"/>
    <cellStyle name="20% - 强调文字颜色 1 2 5 4" xfId="2044"/>
    <cellStyle name="20% - 强调文字颜色 1 2 5 4 2" xfId="2051"/>
    <cellStyle name="20% - 强调文字颜色 1 2 5 4 2 2" xfId="2054"/>
    <cellStyle name="20% - 强调文字颜色 1 2 5 4 3" xfId="2059"/>
    <cellStyle name="20% - 强调文字颜色 1 2 5 5" xfId="2067"/>
    <cellStyle name="20% - 强调文字颜色 1 2 5 5 2" xfId="2077"/>
    <cellStyle name="20% - 强调文字颜色 1 2 5 6" xfId="2081"/>
    <cellStyle name="20% - 强调文字颜色 1 2 5 6 2" xfId="680"/>
    <cellStyle name="20% - 强调文字颜色 1 2 5 7" xfId="2090"/>
    <cellStyle name="20% - 强调文字颜色 1 2 5 7 2" xfId="2098"/>
    <cellStyle name="20% - 强调文字颜色 1 2 5 8" xfId="202"/>
    <cellStyle name="20% - 强调文字颜色 1 2 5 8 2" xfId="2105"/>
    <cellStyle name="20% - 强调文字颜色 1 2 5 9" xfId="2109"/>
    <cellStyle name="20% - 强调文字颜色 1 2 6" xfId="2119"/>
    <cellStyle name="20% - 强调文字颜色 1 2 6 2" xfId="2127"/>
    <cellStyle name="20% - 强调文字颜色 1 2 6 2 2" xfId="49"/>
    <cellStyle name="20% - 强调文字颜色 1 2 6 2 2 2" xfId="1771"/>
    <cellStyle name="20% - 强调文字颜色 1 2 6 2 3" xfId="2129"/>
    <cellStyle name="20% - 强调文字颜色 1 2 6 2 3 2" xfId="1856"/>
    <cellStyle name="20% - 强调文字颜色 1 2 6 2 4" xfId="1183"/>
    <cellStyle name="20% - 强调文字颜色 1 2 6 2 4 2" xfId="1931"/>
    <cellStyle name="20% - 强调文字颜色 1 2 6 2 5" xfId="723"/>
    <cellStyle name="20% - 强调文字颜色 1 2 6 2 5 2" xfId="341"/>
    <cellStyle name="20% - 强调文字颜色 1 2 6 2 6" xfId="1353"/>
    <cellStyle name="20% - 强调文字颜色 1 2 6 3" xfId="230"/>
    <cellStyle name="20% - 强调文字颜色 1 2 6 3 2" xfId="1983"/>
    <cellStyle name="20% - 强调文字颜色 1 2 6 3 2 2" xfId="2017"/>
    <cellStyle name="20% - 强调文字颜色 1 2 6 3 3" xfId="2135"/>
    <cellStyle name="20% - 强调文字颜色 1 2 6 4" xfId="1991"/>
    <cellStyle name="20% - 强调文字颜色 1 2 6 4 2" xfId="1338"/>
    <cellStyle name="20% - 强调文字颜色 1 2 6 4 2 2" xfId="1346"/>
    <cellStyle name="20% - 强调文字颜色 1 2 6 4 3" xfId="1360"/>
    <cellStyle name="20% - 强调文字颜色 1 2 6 5" xfId="1997"/>
    <cellStyle name="20% - 强调文字颜色 1 2 6 5 2" xfId="512"/>
    <cellStyle name="20% - 强调文字颜色 1 2 6 6" xfId="653"/>
    <cellStyle name="20% - 强调文字颜色 1 2 6 6 2" xfId="106"/>
    <cellStyle name="20% - 强调文字颜色 1 2 6 7" xfId="2004"/>
    <cellStyle name="20% - 强调文字颜色 1 2 6 7 2" xfId="2139"/>
    <cellStyle name="20% - 强调文字颜色 1 2 6 8" xfId="1029"/>
    <cellStyle name="20% - 强调文字颜色 1 2 6 8 2" xfId="2143"/>
    <cellStyle name="20% - 强调文字颜色 1 2 6 9" xfId="2145"/>
    <cellStyle name="20% - 强调文字颜色 1 2 7" xfId="2156"/>
    <cellStyle name="20% - 强调文字颜色 1 2 7 2" xfId="2162"/>
    <cellStyle name="20% - 强调文字颜色 1 2 7 2 2" xfId="1267"/>
    <cellStyle name="20% - 强调文字颜色 1 2 7 3" xfId="2027"/>
    <cellStyle name="20% - 强调文字颜色 1 2 7 3 2" xfId="1309"/>
    <cellStyle name="20% - 强调文字颜色 1 2 7 4" xfId="2037"/>
    <cellStyle name="20% - 强调文字颜色 1 2 7 4 2" xfId="2164"/>
    <cellStyle name="20% - 强调文字颜色 1 2 7 5" xfId="2168"/>
    <cellStyle name="20% - 强调文字颜色 1 2 7 5 2" xfId="2172"/>
    <cellStyle name="20% - 强调文字颜色 1 2 7 6" xfId="670"/>
    <cellStyle name="20% - 强调文字颜色 1 2 8" xfId="185"/>
    <cellStyle name="20% - 强调文字颜色 1 2 8 2" xfId="2175"/>
    <cellStyle name="20% - 强调文字颜色 1 2 8 2 2" xfId="1641"/>
    <cellStyle name="20% - 强调文字颜色 1 2 8 3" xfId="2046"/>
    <cellStyle name="20% - 强调文字颜色 1 2 9" xfId="2179"/>
    <cellStyle name="20% - 强调文字颜色 1 2 9 2" xfId="2184"/>
    <cellStyle name="20% - 强调文字颜色 1 2 9 2 2" xfId="1917"/>
    <cellStyle name="20% - 强调文字颜色 1 2 9 3" xfId="2072"/>
    <cellStyle name="20% - 强调文字颜色 1 3" xfId="429"/>
    <cellStyle name="20% - 强调文字颜色 1 3 10" xfId="1508"/>
    <cellStyle name="20% - 强调文字颜色 1 3 10 2" xfId="70"/>
    <cellStyle name="20% - 强调文字颜色 1 3 11" xfId="1530"/>
    <cellStyle name="20% - 强调文字颜色 1 3 11 2" xfId="1547"/>
    <cellStyle name="20% - 强调文字颜色 1 3 12" xfId="1560"/>
    <cellStyle name="20% - 强调文字颜色 1 3 12 2" xfId="308"/>
    <cellStyle name="20% - 强调文字颜色 1 3 13" xfId="1578"/>
    <cellStyle name="20% - 强调文字颜色 1 3 13 2" xfId="1590"/>
    <cellStyle name="20% - 强调文字颜色 1 3 14" xfId="1602"/>
    <cellStyle name="20% - 强调文字颜色 1 3 2" xfId="1961"/>
    <cellStyle name="20% - 强调文字颜色 1 3 2 10" xfId="1382"/>
    <cellStyle name="20% - 强调文字颜色 1 3 2 10 2" xfId="2187"/>
    <cellStyle name="20% - 强调文字颜色 1 3 2 11" xfId="173"/>
    <cellStyle name="20% - 强调文字颜色 1 3 2 11 2" xfId="271"/>
    <cellStyle name="20% - 强调文字颜色 1 3 2 12" xfId="1138"/>
    <cellStyle name="20% - 强调文字颜色 1 3 2 2" xfId="1820"/>
    <cellStyle name="20% - 强调文字颜色 1 3 2 2 10" xfId="625"/>
    <cellStyle name="20% - 强调文字颜色 1 3 2 2 10 2" xfId="642"/>
    <cellStyle name="20% - 强调文字颜色 1 3 2 2 11" xfId="823"/>
    <cellStyle name="20% - 强调文字颜色 1 3 2 2 2" xfId="1613"/>
    <cellStyle name="20% - 强调文字颜色 1 3 2 2 2 2" xfId="1621"/>
    <cellStyle name="20% - 强调文字颜色 1 3 2 2 2 2 2" xfId="124"/>
    <cellStyle name="20% - 强调文字颜色 1 3 2 2 2 2 2 2" xfId="1213"/>
    <cellStyle name="20% - 强调文字颜色 1 3 2 2 2 2 3" xfId="2193"/>
    <cellStyle name="20% - 强调文字颜色 1 3 2 2 2 2 3 2" xfId="2200"/>
    <cellStyle name="20% - 强调文字颜色 1 3 2 2 2 2 4" xfId="915"/>
    <cellStyle name="20% - 强调文字颜色 1 3 2 2 2 2 4 2" xfId="2204"/>
    <cellStyle name="20% - 强调文字颜色 1 3 2 2 2 2 5" xfId="2212"/>
    <cellStyle name="20% - 强调文字颜色 1 3 2 2 2 2 5 2" xfId="2215"/>
    <cellStyle name="20% - 强调文字颜色 1 3 2 2 2 2 6" xfId="2219"/>
    <cellStyle name="20% - 强调文字颜色 1 3 2 2 2 3" xfId="1624"/>
    <cellStyle name="20% - 强调文字颜色 1 3 2 2 2 3 2" xfId="781"/>
    <cellStyle name="20% - 强调文字颜色 1 3 2 2 2 3 2 2" xfId="447"/>
    <cellStyle name="20% - 强调文字颜色 1 3 2 2 2 3 3" xfId="795"/>
    <cellStyle name="20% - 强调文字颜色 1 3 2 2 2 4" xfId="1628"/>
    <cellStyle name="20% - 强调文字颜色 1 3 2 2 2 4 2" xfId="871"/>
    <cellStyle name="20% - 强调文字颜色 1 3 2 2 2 4 2 2" xfId="2223"/>
    <cellStyle name="20% - 强调文字颜色 1 3 2 2 2 4 3" xfId="2233"/>
    <cellStyle name="20% - 强调文字颜色 1 3 2 2 2 5" xfId="1632"/>
    <cellStyle name="20% - 强调文字颜色 1 3 2 2 2 5 2" xfId="933"/>
    <cellStyle name="20% - 强调文字颜色 1 3 2 2 2 6" xfId="1643"/>
    <cellStyle name="20% - 强调文字颜色 1 3 2 2 2 6 2" xfId="2148"/>
    <cellStyle name="20% - 强调文字颜色 1 3 2 2 2 7" xfId="1249"/>
    <cellStyle name="20% - 强调文字颜色 1 3 2 2 2 7 2" xfId="2235"/>
    <cellStyle name="20% - 强调文字颜色 1 3 2 2 2 8" xfId="2251"/>
    <cellStyle name="20% - 强调文字颜色 1 3 2 2 2 8 2" xfId="2262"/>
    <cellStyle name="20% - 强调文字颜色 1 3 2 2 2 9" xfId="2264"/>
    <cellStyle name="20% - 强调文字颜色 1 3 2 2 3" xfId="1655"/>
    <cellStyle name="20% - 强调文字颜色 1 3 2 2 3 2" xfId="1665"/>
    <cellStyle name="20% - 强调文字颜色 1 3 2 2 3 2 2" xfId="1671"/>
    <cellStyle name="20% - 强调文字颜色 1 3 2 2 3 2 2 2" xfId="2270"/>
    <cellStyle name="20% - 强调文字颜色 1 3 2 2 3 2 3" xfId="2276"/>
    <cellStyle name="20% - 强调文字颜色 1 3 2 2 3 3" xfId="1046"/>
    <cellStyle name="20% - 强调文字颜色 1 3 2 2 3 3 2" xfId="2282"/>
    <cellStyle name="20% - 强调文字颜色 1 3 2 2 3 3 2 2" xfId="2287"/>
    <cellStyle name="20% - 强调文字颜色 1 3 2 2 3 3 3" xfId="2296"/>
    <cellStyle name="20% - 强调文字颜色 1 3 2 2 3 4" xfId="2298"/>
    <cellStyle name="20% - 强调文字颜色 1 3 2 2 3 4 2" xfId="2304"/>
    <cellStyle name="20% - 强调文字颜色 1 3 2 2 3 5" xfId="2307"/>
    <cellStyle name="20% - 强调文字颜色 1 3 2 2 3 5 2" xfId="2311"/>
    <cellStyle name="20% - 强调文字颜色 1 3 2 2 3 6" xfId="2185"/>
    <cellStyle name="20% - 强调文字颜色 1 3 2 2 3 6 2" xfId="2317"/>
    <cellStyle name="20% - 强调文字颜色 1 3 2 2 3 7" xfId="2319"/>
    <cellStyle name="20% - 强调文字颜色 1 3 2 2 3 7 2" xfId="2324"/>
    <cellStyle name="20% - 强调文字颜色 1 3 2 2 3 8" xfId="634"/>
    <cellStyle name="20% - 强调文字颜色 1 3 2 2 4" xfId="1679"/>
    <cellStyle name="20% - 强调文字颜色 1 3 2 2 4 2" xfId="1681"/>
    <cellStyle name="20% - 强调文字颜色 1 3 2 2 4 2 2" xfId="1689"/>
    <cellStyle name="20% - 强调文字颜色 1 3 2 2 4 3" xfId="1058"/>
    <cellStyle name="20% - 强调文字颜色 1 3 2 2 4 3 2" xfId="1219"/>
    <cellStyle name="20% - 强调文字颜色 1 3 2 2 4 4" xfId="1720"/>
    <cellStyle name="20% - 强调文字颜色 1 3 2 2 4 4 2" xfId="1727"/>
    <cellStyle name="20% - 强调文字颜色 1 3 2 2 4 5" xfId="255"/>
    <cellStyle name="20% - 强调文字颜色 1 3 2 2 4 5 2" xfId="2329"/>
    <cellStyle name="20% - 强调文字颜色 1 3 2 2 4 6" xfId="269"/>
    <cellStyle name="20% - 强调文字颜色 1 3 2 2 5" xfId="566"/>
    <cellStyle name="20% - 强调文字颜色 1 3 2 2 5 2" xfId="597"/>
    <cellStyle name="20% - 强调文字颜色 1 3 2 2 5 2 2" xfId="617"/>
    <cellStyle name="20% - 强调文字颜色 1 3 2 2 5 3" xfId="2333"/>
    <cellStyle name="20% - 强调文字颜色 1 3 2 2 6" xfId="950"/>
    <cellStyle name="20% - 强调文字颜色 1 3 2 2 6 2" xfId="967"/>
    <cellStyle name="20% - 强调文字颜色 1 3 2 2 6 2 2" xfId="2339"/>
    <cellStyle name="20% - 强调文字颜色 1 3 2 2 6 3" xfId="2354"/>
    <cellStyle name="20% - 强调文字颜色 1 3 2 2 7" xfId="998"/>
    <cellStyle name="20% - 强调文字颜色 1 3 2 2 7 2" xfId="1712"/>
    <cellStyle name="20% - 强调文字颜色 1 3 2 2 8" xfId="1499"/>
    <cellStyle name="20% - 强调文字颜色 1 3 2 2 8 2" xfId="2359"/>
    <cellStyle name="20% - 强调文字颜色 1 3 2 2 9" xfId="2360"/>
    <cellStyle name="20% - 强调文字颜色 1 3 2 2 9 2" xfId="2363"/>
    <cellStyle name="20% - 强调文字颜色 1 3 2 3" xfId="2366"/>
    <cellStyle name="20% - 强调文字颜色 1 3 2 3 2" xfId="1874"/>
    <cellStyle name="20% - 强调文字颜色 1 3 2 3 2 2" xfId="1880"/>
    <cellStyle name="20% - 强调文字颜色 1 3 2 3 2 2 2" xfId="674"/>
    <cellStyle name="20% - 强调文字颜色 1 3 2 3 2 3" xfId="1883"/>
    <cellStyle name="20% - 强调文字颜色 1 3 2 3 2 3 2" xfId="1391"/>
    <cellStyle name="20% - 强调文字颜色 1 3 2 3 2 4" xfId="1891"/>
    <cellStyle name="20% - 强调文字颜色 1 3 2 3 2 4 2" xfId="1897"/>
    <cellStyle name="20% - 强调文字颜色 1 3 2 3 2 5" xfId="1904"/>
    <cellStyle name="20% - 强调文字颜色 1 3 2 3 2 5 2" xfId="825"/>
    <cellStyle name="20% - 强调文字颜色 1 3 2 3 2 6" xfId="1918"/>
    <cellStyle name="20% - 强调文字颜色 1 3 2 3 3" xfId="1938"/>
    <cellStyle name="20% - 强调文字颜色 1 3 2 3 3 2" xfId="116"/>
    <cellStyle name="20% - 强调文字颜色 1 3 2 3 3 2 2" xfId="1944"/>
    <cellStyle name="20% - 强调文字颜色 1 3 2 3 3 3" xfId="65"/>
    <cellStyle name="20% - 强调文字颜色 1 3 2 3 4" xfId="1947"/>
    <cellStyle name="20% - 强调文字颜色 1 3 2 3 4 2" xfId="1809"/>
    <cellStyle name="20% - 强调文字颜色 1 3 2 3 4 2 2" xfId="1955"/>
    <cellStyle name="20% - 强调文字颜色 1 3 2 3 4 3" xfId="1957"/>
    <cellStyle name="20% - 强调文字颜色 1 3 2 3 5" xfId="1966"/>
    <cellStyle name="20% - 强调文字颜色 1 3 2 3 5 2" xfId="1826"/>
    <cellStyle name="20% - 强调文字颜色 1 3 2 3 6" xfId="1004"/>
    <cellStyle name="20% - 强调文字颜色 1 3 2 3 6 2" xfId="1014"/>
    <cellStyle name="20% - 强调文字颜色 1 3 2 3 7" xfId="1024"/>
    <cellStyle name="20% - 强调文字颜色 1 3 2 3 7 2" xfId="1976"/>
    <cellStyle name="20% - 强调文字颜色 1 3 2 3 8" xfId="2371"/>
    <cellStyle name="20% - 强调文字颜色 1 3 2 3 8 2" xfId="2378"/>
    <cellStyle name="20% - 强调文字颜色 1 3 2 3 9" xfId="2385"/>
    <cellStyle name="20% - 强调文字颜色 1 3 2 4" xfId="2390"/>
    <cellStyle name="20% - 强调文字颜色 1 3 2 4 2" xfId="2045"/>
    <cellStyle name="20% - 强调文字颜色 1 3 2 4 2 2" xfId="2053"/>
    <cellStyle name="20% - 强调文字颜色 1 3 2 4 2 2 2" xfId="2058"/>
    <cellStyle name="20% - 强调文字颜色 1 3 2 4 2 3" xfId="2062"/>
    <cellStyle name="20% - 强调文字颜色 1 3 2 4 2 3 2" xfId="258"/>
    <cellStyle name="20% - 强调文字颜色 1 3 2 4 2 4" xfId="2393"/>
    <cellStyle name="20% - 强调文字颜色 1 3 2 4 2 4 2" xfId="1292"/>
    <cellStyle name="20% - 强调文字颜色 1 3 2 4 2 5" xfId="2396"/>
    <cellStyle name="20% - 强调文字颜色 1 3 2 4 2 5 2" xfId="1657"/>
    <cellStyle name="20% - 强调文字颜色 1 3 2 4 2 6" xfId="2400"/>
    <cellStyle name="20% - 强调文字颜色 1 3 2 4 3" xfId="2068"/>
    <cellStyle name="20% - 强调文字颜色 1 3 2 4 3 2" xfId="2078"/>
    <cellStyle name="20% - 强调文字颜色 1 3 2 4 3 2 2" xfId="326"/>
    <cellStyle name="20% - 强调文字颜色 1 3 2 4 3 3" xfId="2403"/>
    <cellStyle name="20% - 强调文字颜色 1 3 2 4 4" xfId="2082"/>
    <cellStyle name="20% - 强调文字颜色 1 3 2 4 4 2" xfId="681"/>
    <cellStyle name="20% - 强调文字颜色 1 3 2 4 4 2 2" xfId="691"/>
    <cellStyle name="20% - 强调文字颜色 1 3 2 4 4 3" xfId="697"/>
    <cellStyle name="20% - 强调文字颜色 1 3 2 4 5" xfId="2091"/>
    <cellStyle name="20% - 强调文字颜色 1 3 2 4 5 2" xfId="2099"/>
    <cellStyle name="20% - 强调文字颜色 1 3 2 4 6" xfId="204"/>
    <cellStyle name="20% - 强调文字颜色 1 3 2 4 6 2" xfId="2108"/>
    <cellStyle name="20% - 强调文字颜色 1 3 2 4 7" xfId="2113"/>
    <cellStyle name="20% - 强调文字颜色 1 3 2 4 7 2" xfId="263"/>
    <cellStyle name="20% - 强调文字颜色 1 3 2 4 8" xfId="2412"/>
    <cellStyle name="20% - 强调文字颜色 1 3 2 4 8 2" xfId="493"/>
    <cellStyle name="20% - 强调文字颜色 1 3 2 4 9" xfId="2416"/>
    <cellStyle name="20% - 强调文字颜色 1 3 2 5" xfId="2421"/>
    <cellStyle name="20% - 强调文字颜色 1 3 2 5 2" xfId="1994"/>
    <cellStyle name="20% - 强调文字颜色 1 3 2 5 2 2" xfId="1339"/>
    <cellStyle name="20% - 强调文字颜色 1 3 2 5 3" xfId="1998"/>
    <cellStyle name="20% - 强调文字颜色 1 3 2 5 3 2" xfId="514"/>
    <cellStyle name="20% - 强调文字颜色 1 3 2 5 4" xfId="655"/>
    <cellStyle name="20% - 强调文字颜色 1 3 2 5 4 2" xfId="108"/>
    <cellStyle name="20% - 强调文字颜色 1 3 2 5 5" xfId="2007"/>
    <cellStyle name="20% - 强调文字颜色 1 3 2 5 5 2" xfId="2141"/>
    <cellStyle name="20% - 强调文字颜色 1 3 2 5 6" xfId="1025"/>
    <cellStyle name="20% - 强调文字颜色 1 3 2 6" xfId="2425"/>
    <cellStyle name="20% - 强调文字颜色 1 3 2 6 2" xfId="2038"/>
    <cellStyle name="20% - 强调文字颜色 1 3 2 6 2 2" xfId="2165"/>
    <cellStyle name="20% - 强调文字颜色 1 3 2 6 3" xfId="2169"/>
    <cellStyle name="20% - 强调文字颜色 1 3 2 7" xfId="2428"/>
    <cellStyle name="20% - 强调文字颜色 1 3 2 7 2" xfId="2430"/>
    <cellStyle name="20% - 强调文字颜色 1 3 2 7 2 2" xfId="251"/>
    <cellStyle name="20% - 强调文字颜色 1 3 2 7 3" xfId="2434"/>
    <cellStyle name="20% - 强调文字颜色 1 3 2 8" xfId="501"/>
    <cellStyle name="20% - 强调文字颜色 1 3 2 8 2" xfId="1101"/>
    <cellStyle name="20% - 强调文字颜色 1 3 2 9" xfId="1104"/>
    <cellStyle name="20% - 强调文字颜色 1 3 2 9 2" xfId="2440"/>
    <cellStyle name="20% - 强调文字颜色 1 3 3" xfId="2442"/>
    <cellStyle name="20% - 强调文字颜色 1 3 3 10" xfId="2457"/>
    <cellStyle name="20% - 强调文字颜色 1 3 3 10 2" xfId="2459"/>
    <cellStyle name="20% - 强调文字颜色 1 3 3 11" xfId="2486"/>
    <cellStyle name="20% - 强调文字颜色 1 3 3 2" xfId="2487"/>
    <cellStyle name="20% - 强调文字颜色 1 3 3 2 2" xfId="2494"/>
    <cellStyle name="20% - 强调文字颜色 1 3 3 2 2 2" xfId="2503"/>
    <cellStyle name="20% - 强调文字颜色 1 3 3 2 2 2 2" xfId="1572"/>
    <cellStyle name="20% - 强调文字颜色 1 3 3 2 2 3" xfId="2510"/>
    <cellStyle name="20% - 强调文字颜色 1 3 3 2 2 3 2" xfId="2517"/>
    <cellStyle name="20% - 强调文字颜色 1 3 3 2 2 4" xfId="2520"/>
    <cellStyle name="20% - 强调文字颜色 1 3 3 2 2 4 2" xfId="2529"/>
    <cellStyle name="20% - 强调文字颜色 1 3 3 2 2 5" xfId="2534"/>
    <cellStyle name="20% - 强调文字颜色 1 3 3 2 2 5 2" xfId="278"/>
    <cellStyle name="20% - 强调文字颜色 1 3 3 2 2 6" xfId="1139"/>
    <cellStyle name="20% - 强调文字颜色 1 3 3 2 3" xfId="2542"/>
    <cellStyle name="20% - 强调文字颜色 1 3 3 2 3 2" xfId="2550"/>
    <cellStyle name="20% - 强调文字颜色 1 3 3 2 3 2 2" xfId="2557"/>
    <cellStyle name="20% - 强调文字颜色 1 3 3 2 3 3" xfId="2562"/>
    <cellStyle name="20% - 强调文字颜色 1 3 3 2 4" xfId="2565"/>
    <cellStyle name="20% - 强调文字颜色 1 3 3 2 4 2" xfId="2568"/>
    <cellStyle name="20% - 强调文字颜色 1 3 3 2 4 2 2" xfId="2575"/>
    <cellStyle name="20% - 强调文字颜色 1 3 3 2 4 3" xfId="2581"/>
    <cellStyle name="20% - 强调文字颜色 1 3 3 2 5" xfId="2586"/>
    <cellStyle name="20% - 强调文字颜色 1 3 3 2 5 2" xfId="2592"/>
    <cellStyle name="20% - 强调文字颜色 1 3 3 2 6" xfId="1111"/>
    <cellStyle name="20% - 强调文字颜色 1 3 3 2 6 2" xfId="538"/>
    <cellStyle name="20% - 强调文字颜色 1 3 3 2 7" xfId="2599"/>
    <cellStyle name="20% - 强调文字颜色 1 3 3 2 7 2" xfId="2607"/>
    <cellStyle name="20% - 强调文字颜色 1 3 3 2 8" xfId="1519"/>
    <cellStyle name="20% - 强调文字颜色 1 3 3 2 8 2" xfId="2612"/>
    <cellStyle name="20% - 强调文字颜色 1 3 3 2 9" xfId="2615"/>
    <cellStyle name="20% - 强调文字颜色 1 3 3 3" xfId="2617"/>
    <cellStyle name="20% - 强调文字颜色 1 3 3 3 2" xfId="2621"/>
    <cellStyle name="20% - 强调文字颜色 1 3 3 3 2 2" xfId="2629"/>
    <cellStyle name="20% - 强调文字颜色 1 3 3 3 2 2 2" xfId="2644"/>
    <cellStyle name="20% - 强调文字颜色 1 3 3 3 2 3" xfId="2645"/>
    <cellStyle name="20% - 强调文字颜色 1 3 3 3 2 3 2" xfId="1125"/>
    <cellStyle name="20% - 强调文字颜色 1 3 3 3 2 4" xfId="2655"/>
    <cellStyle name="20% - 强调文字颜色 1 3 3 3 2 4 2" xfId="2664"/>
    <cellStyle name="20% - 强调文字颜色 1 3 3 3 2 5" xfId="2677"/>
    <cellStyle name="20% - 强调文字颜色 1 3 3 3 2 5 2" xfId="2685"/>
    <cellStyle name="20% - 强调文字颜色 1 3 3 3 2 6" xfId="1282"/>
    <cellStyle name="20% - 强调文字颜色 1 3 3 3 3" xfId="2693"/>
    <cellStyle name="20% - 强调文字颜色 1 3 3 3 3 2" xfId="2701"/>
    <cellStyle name="20% - 强调文字颜色 1 3 3 3 3 2 2" xfId="2707"/>
    <cellStyle name="20% - 强调文字颜色 1 3 3 3 3 3" xfId="2710"/>
    <cellStyle name="20% - 强调文字颜色 1 3 3 3 4" xfId="2713"/>
    <cellStyle name="20% - 强调文字颜色 1 3 3 3 4 2" xfId="2717"/>
    <cellStyle name="20% - 强调文字颜色 1 3 3 3 4 2 2" xfId="2722"/>
    <cellStyle name="20% - 强调文字颜色 1 3 3 3 4 3" xfId="2724"/>
    <cellStyle name="20% - 强调文字颜色 1 3 3 3 5" xfId="2730"/>
    <cellStyle name="20% - 强调文字颜色 1 3 3 3 5 2" xfId="2736"/>
    <cellStyle name="20% - 强调文字颜色 1 3 3 3 6" xfId="1118"/>
    <cellStyle name="20% - 强调文字颜色 1 3 3 3 6 2" xfId="2743"/>
    <cellStyle name="20% - 强调文字颜色 1 3 3 3 7" xfId="2750"/>
    <cellStyle name="20% - 强调文字颜色 1 3 3 3 7 2" xfId="2751"/>
    <cellStyle name="20% - 强调文字颜色 1 3 3 3 8" xfId="2755"/>
    <cellStyle name="20% - 强调文字颜色 1 3 3 3 8 2" xfId="2758"/>
    <cellStyle name="20% - 强调文字颜色 1 3 3 3 9" xfId="2764"/>
    <cellStyle name="20% - 强调文字颜色 1 3 3 4" xfId="2498"/>
    <cellStyle name="20% - 强调文字颜色 1 3 3 4 2" xfId="2504"/>
    <cellStyle name="20% - 强调文字颜色 1 3 3 4 2 2" xfId="1561"/>
    <cellStyle name="20% - 强调文字颜色 1 3 3 4 3" xfId="2511"/>
    <cellStyle name="20% - 强调文字颜色 1 3 3 4 3 2" xfId="2518"/>
    <cellStyle name="20% - 强调文字颜色 1 3 3 4 4" xfId="2524"/>
    <cellStyle name="20% - 强调文字颜色 1 3 3 4 4 2" xfId="2531"/>
    <cellStyle name="20% - 强调文字颜色 1 3 3 4 5" xfId="2539"/>
    <cellStyle name="20% - 强调文字颜色 1 3 3 4 5 2" xfId="273"/>
    <cellStyle name="20% - 强调文字颜色 1 3 3 4 6" xfId="1146"/>
    <cellStyle name="20% - 强调文字颜色 1 3 3 5" xfId="2544"/>
    <cellStyle name="20% - 强调文字颜色 1 3 3 5 2" xfId="2551"/>
    <cellStyle name="20% - 强调文字颜色 1 3 3 5 2 2" xfId="2559"/>
    <cellStyle name="20% - 强调文字颜色 1 3 3 5 3" xfId="2563"/>
    <cellStyle name="20% - 强调文字颜色 1 3 3 6" xfId="2566"/>
    <cellStyle name="20% - 强调文字颜色 1 3 3 6 2" xfId="2569"/>
    <cellStyle name="20% - 强调文字颜色 1 3 3 6 2 2" xfId="2577"/>
    <cellStyle name="20% - 强调文字颜色 1 3 3 6 3" xfId="2582"/>
    <cellStyle name="20% - 强调文字颜色 1 3 3 7" xfId="2590"/>
    <cellStyle name="20% - 强调文字颜色 1 3 3 7 2" xfId="2595"/>
    <cellStyle name="20% - 强调文字颜色 1 3 3 8" xfId="1109"/>
    <cellStyle name="20% - 强调文字颜色 1 3 3 8 2" xfId="536"/>
    <cellStyle name="20% - 强调文字颜色 1 3 3 9" xfId="2596"/>
    <cellStyle name="20% - 强调文字颜色 1 3 3 9 2" xfId="2604"/>
    <cellStyle name="20% - 强调文字颜色 1 3 4" xfId="2772"/>
    <cellStyle name="20% - 强调文字颜色 1 3 4 10" xfId="1257"/>
    <cellStyle name="20% - 强调文字颜色 1 3 4 10 2" xfId="2242"/>
    <cellStyle name="20% - 强调文字颜色 1 3 4 11" xfId="2250"/>
    <cellStyle name="20% - 强调文字颜色 1 3 4 2" xfId="2785"/>
    <cellStyle name="20% - 强调文字颜色 1 3 4 2 2" xfId="2787"/>
    <cellStyle name="20% - 强调文字颜色 1 3 4 2 2 2" xfId="2797"/>
    <cellStyle name="20% - 强调文字颜色 1 3 4 2 2 2 2" xfId="2805"/>
    <cellStyle name="20% - 强调文字颜色 1 3 4 2 2 3" xfId="2813"/>
    <cellStyle name="20% - 强调文字颜色 1 3 4 2 2 3 2" xfId="2833"/>
    <cellStyle name="20% - 强调文字颜色 1 3 4 2 2 4" xfId="2842"/>
    <cellStyle name="20% - 强调文字颜色 1 3 4 2 2 4 2" xfId="329"/>
    <cellStyle name="20% - 强调文字颜色 1 3 4 2 2 5" xfId="2849"/>
    <cellStyle name="20% - 强调文字颜色 1 3 4 2 2 5 2" xfId="2"/>
    <cellStyle name="20% - 强调文字颜色 1 3 4 2 2 6" xfId="1593"/>
    <cellStyle name="20% - 强调文字颜色 1 3 4 2 3" xfId="2850"/>
    <cellStyle name="20% - 强调文字颜色 1 3 4 2 3 2" xfId="2855"/>
    <cellStyle name="20% - 强调文字颜色 1 3 4 2 3 2 2" xfId="884"/>
    <cellStyle name="20% - 强调文字颜色 1 3 4 2 3 3" xfId="368"/>
    <cellStyle name="20% - 强调文字颜色 1 3 4 2 4" xfId="2861"/>
    <cellStyle name="20% - 强调文字颜色 1 3 4 2 4 2" xfId="1782"/>
    <cellStyle name="20% - 强调文字颜色 1 3 4 2 4 2 2" xfId="1790"/>
    <cellStyle name="20% - 强调文字颜色 1 3 4 2 4 3" xfId="105"/>
    <cellStyle name="20% - 强调文字颜色 1 3 4 2 5" xfId="2865"/>
    <cellStyle name="20% - 强调文字颜色 1 3 4 2 5 2" xfId="1864"/>
    <cellStyle name="20% - 强调文字颜色 1 3 4 2 6" xfId="1272"/>
    <cellStyle name="20% - 强调文字颜色 1 3 4 2 6 2" xfId="2876"/>
    <cellStyle name="20% - 强调文字颜色 1 3 4 2 7" xfId="2881"/>
    <cellStyle name="20% - 强调文字颜色 1 3 4 2 7 2" xfId="2885"/>
    <cellStyle name="20% - 强调文字颜色 1 3 4 2 8" xfId="2892"/>
    <cellStyle name="20% - 强调文字颜色 1 3 4 2 8 2" xfId="2898"/>
    <cellStyle name="20% - 强调文字颜色 1 3 4 2 9" xfId="2902"/>
    <cellStyle name="20% - 强调文字颜色 1 3 4 3" xfId="198"/>
    <cellStyle name="20% - 强调文字颜色 1 3 4 3 2" xfId="2905"/>
    <cellStyle name="20% - 强调文字颜色 1 3 4 3 2 2" xfId="2444"/>
    <cellStyle name="20% - 强调文字颜色 1 3 4 3 2 2 2" xfId="2491"/>
    <cellStyle name="20% - 强调文字颜色 1 3 4 3 2 3" xfId="2771"/>
    <cellStyle name="20% - 强调文字颜色 1 3 4 3 3" xfId="2910"/>
    <cellStyle name="20% - 强调文字颜色 1 3 4 3 3 2" xfId="207"/>
    <cellStyle name="20% - 强调文字颜色 1 3 4 3 3 2 2" xfId="2920"/>
    <cellStyle name="20% - 强调文字颜色 1 3 4 3 3 3" xfId="2922"/>
    <cellStyle name="20% - 强调文字颜色 1 3 4 3 4" xfId="2933"/>
    <cellStyle name="20% - 强调文字颜色 1 3 4 3 4 2" xfId="2941"/>
    <cellStyle name="20% - 强调文字颜色 1 3 4 3 5" xfId="2946"/>
    <cellStyle name="20% - 强调文字颜色 1 3 4 3 5 2" xfId="2952"/>
    <cellStyle name="20% - 强调文字颜色 1 3 4 3 6" xfId="1281"/>
    <cellStyle name="20% - 强调文字颜色 1 3 4 3 6 2" xfId="2957"/>
    <cellStyle name="20% - 强调文字颜色 1 3 4 3 7" xfId="2970"/>
    <cellStyle name="20% - 强调文字颜色 1 3 4 3 7 2" xfId="2973"/>
    <cellStyle name="20% - 强调文字颜色 1 3 4 3 8" xfId="2978"/>
    <cellStyle name="20% - 强调文字颜色 1 3 4 4" xfId="2625"/>
    <cellStyle name="20% - 强调文字颜色 1 3 4 4 2" xfId="2631"/>
    <cellStyle name="20% - 强调文字颜色 1 3 4 4 2 2" xfId="2638"/>
    <cellStyle name="20% - 强调文字颜色 1 3 4 4 3" xfId="2651"/>
    <cellStyle name="20% - 强调文字颜色 1 3 4 4 3 2" xfId="1132"/>
    <cellStyle name="20% - 强调文字颜色 1 3 4 4 4" xfId="2660"/>
    <cellStyle name="20% - 强调文字颜色 1 3 4 4 4 2" xfId="2669"/>
    <cellStyle name="20% - 强调文字颜色 1 3 4 4 5" xfId="2682"/>
    <cellStyle name="20% - 强调文字颜色 1 3 4 4 5 2" xfId="2692"/>
    <cellStyle name="20% - 强调文字颜色 1 3 4 4 6" xfId="1289"/>
    <cellStyle name="20% - 强调文字颜色 1 3 4 5" xfId="2699"/>
    <cellStyle name="20% - 强调文字颜色 1 3 4 5 2" xfId="2704"/>
    <cellStyle name="20% - 强调文字颜色 1 3 4 5 2 2" xfId="2709"/>
    <cellStyle name="20% - 强调文字颜色 1 3 4 5 3" xfId="2712"/>
    <cellStyle name="20% - 强调文字颜色 1 3 4 6" xfId="2716"/>
    <cellStyle name="20% - 强调文字颜色 1 3 4 6 2" xfId="2718"/>
    <cellStyle name="20% - 强调文字颜色 1 3 4 6 2 2" xfId="2723"/>
    <cellStyle name="20% - 强调文字颜色 1 3 4 6 3" xfId="2726"/>
    <cellStyle name="20% - 强调文字颜色 1 3 4 7" xfId="2733"/>
    <cellStyle name="20% - 强调文字颜色 1 3 4 7 2" xfId="2739"/>
    <cellStyle name="20% - 强调文字颜色 1 3 4 8" xfId="1116"/>
    <cellStyle name="20% - 强调文字颜色 1 3 4 8 2" xfId="2741"/>
    <cellStyle name="20% - 强调文字颜色 1 3 4 9" xfId="2745"/>
    <cellStyle name="20% - 强调文字颜色 1 3 4 9 2" xfId="2753"/>
    <cellStyle name="20% - 强调文字颜色 1 3 5" xfId="2984"/>
    <cellStyle name="20% - 强调文字颜色 1 3 5 2" xfId="2986"/>
    <cellStyle name="20% - 强调文字颜色 1 3 5 2 2" xfId="2988"/>
    <cellStyle name="20% - 强调文字颜色 1 3 5 2 2 2" xfId="1245"/>
    <cellStyle name="20% - 强调文字颜色 1 3 5 2 3" xfId="2994"/>
    <cellStyle name="20% - 强调文字颜色 1 3 5 2 3 2" xfId="1263"/>
    <cellStyle name="20% - 强调文字颜色 1 3 5 2 4" xfId="2997"/>
    <cellStyle name="20% - 强调文字颜色 1 3 5 2 4 2" xfId="2882"/>
    <cellStyle name="20% - 强调文字颜色 1 3 5 2 5" xfId="3003"/>
    <cellStyle name="20% - 强调文字颜色 1 3 5 2 5 2" xfId="2971"/>
    <cellStyle name="20% - 强调文字颜色 1 3 5 2 6" xfId="1318"/>
    <cellStyle name="20% - 强调文字颜色 1 3 5 3" xfId="3004"/>
    <cellStyle name="20% - 强调文字颜色 1 3 5 3 2" xfId="3011"/>
    <cellStyle name="20% - 强调文字颜色 1 3 5 3 2 2" xfId="3018"/>
    <cellStyle name="20% - 强调文字颜色 1 3 5 3 3" xfId="3030"/>
    <cellStyle name="20% - 强调文字颜色 1 3 5 4" xfId="2501"/>
    <cellStyle name="20% - 强调文字颜色 1 3 5 4 2" xfId="1566"/>
    <cellStyle name="20% - 强调文字颜色 1 3 5 4 2 2" xfId="314"/>
    <cellStyle name="20% - 强调文字颜色 1 3 5 4 3" xfId="1580"/>
    <cellStyle name="20% - 强调文字颜色 1 3 5 5" xfId="2508"/>
    <cellStyle name="20% - 强调文字颜色 1 3 5 5 2" xfId="2513"/>
    <cellStyle name="20% - 强调文字颜色 1 3 5 6" xfId="2523"/>
    <cellStyle name="20% - 强调文字颜色 1 3 5 6 2" xfId="2530"/>
    <cellStyle name="20% - 强调文字颜色 1 3 5 7" xfId="2535"/>
    <cellStyle name="20% - 强调文字颜色 1 3 5 7 2" xfId="281"/>
    <cellStyle name="20% - 强调文字颜色 1 3 5 8" xfId="1142"/>
    <cellStyle name="20% - 强调文字颜色 1 3 5 8 2" xfId="1326"/>
    <cellStyle name="20% - 强调文字颜色 1 3 5 9" xfId="3033"/>
    <cellStyle name="20% - 强调文字颜色 1 3 6" xfId="3036"/>
    <cellStyle name="20% - 强调文字颜色 1 3 6 2" xfId="3045"/>
    <cellStyle name="20% - 强调文字颜色 1 3 6 2 2" xfId="3049"/>
    <cellStyle name="20% - 强调文字颜色 1 3 6 2 2 2" xfId="790"/>
    <cellStyle name="20% - 强调文字颜色 1 3 6 2 3" xfId="3055"/>
    <cellStyle name="20% - 强调文字颜色 1 3 6 2 3 2" xfId="2230"/>
    <cellStyle name="20% - 强调文字颜色 1 3 6 2 4" xfId="3061"/>
    <cellStyle name="20% - 强调文字颜色 1 3 6 2 4 2" xfId="3067"/>
    <cellStyle name="20% - 强调文字颜色 1 3 6 2 5" xfId="385"/>
    <cellStyle name="20% - 强调文字颜色 1 3 6 2 5 2" xfId="192"/>
    <cellStyle name="20% - 强调文字颜色 1 3 6 2 6" xfId="3076"/>
    <cellStyle name="20% - 强调文字颜色 1 3 6 3" xfId="50"/>
    <cellStyle name="20% - 强调文字颜色 1 3 6 3 2" xfId="3081"/>
    <cellStyle name="20% - 强调文字颜色 1 3 6 3 2 2" xfId="2289"/>
    <cellStyle name="20% - 强调文字颜色 1 3 6 3 3" xfId="3089"/>
    <cellStyle name="20% - 强调文字颜色 1 3 6 4" xfId="2549"/>
    <cellStyle name="20% - 强调文字颜色 1 3 6 4 2" xfId="2554"/>
    <cellStyle name="20% - 强调文字颜色 1 3 6 4 2 2" xfId="3090"/>
    <cellStyle name="20% - 强调文字颜色 1 3 6 4 3" xfId="3099"/>
    <cellStyle name="20% - 强调文字颜色 1 3 6 5" xfId="2561"/>
    <cellStyle name="20% - 强调文字颜色 1 3 6 5 2" xfId="3100"/>
    <cellStyle name="20% - 强调文字颜色 1 3 6 6" xfId="725"/>
    <cellStyle name="20% - 强调文字颜色 1 3 6 6 2" xfId="346"/>
    <cellStyle name="20% - 强调文字颜色 1 3 6 7" xfId="3102"/>
    <cellStyle name="20% - 强调文字颜色 1 3 6 7 2" xfId="3106"/>
    <cellStyle name="20% - 强调文字颜色 1 3 6 8" xfId="1155"/>
    <cellStyle name="20% - 强调文字颜色 1 3 6 8 2" xfId="2422"/>
    <cellStyle name="20% - 强调文字颜色 1 3 6 9" xfId="3107"/>
    <cellStyle name="20% - 强调文字颜色 1 3 7" xfId="2240"/>
    <cellStyle name="20% - 强调文字颜色 1 3 7 2" xfId="3111"/>
    <cellStyle name="20% - 强调文字颜色 1 3 7 2 2" xfId="2087"/>
    <cellStyle name="20% - 强调文字颜色 1 3 7 3" xfId="1984"/>
    <cellStyle name="20% - 强调文字颜色 1 3 7 3 2" xfId="2003"/>
    <cellStyle name="20% - 强调文字颜色 1 3 7 4" xfId="2567"/>
    <cellStyle name="20% - 强调文字颜色 1 3 7 4 2" xfId="2570"/>
    <cellStyle name="20% - 强调文字颜色 1 3 7 5" xfId="2580"/>
    <cellStyle name="20% - 强调文字颜色 1 3 7 5 2" xfId="3115"/>
    <cellStyle name="20% - 强调文字颜色 1 3 7 6" xfId="3120"/>
    <cellStyle name="20% - 强调文字颜色 1 3 8" xfId="3122"/>
    <cellStyle name="20% - 强调文字颜色 1 3 8 2" xfId="3128"/>
    <cellStyle name="20% - 强调文字颜色 1 3 8 2 2" xfId="2532"/>
    <cellStyle name="20% - 强调文字颜色 1 3 8 3" xfId="1341"/>
    <cellStyle name="20% - 强调文字颜色 1 3 9" xfId="162"/>
    <cellStyle name="20% - 强调文字颜色 1 3 9 2" xfId="3133"/>
    <cellStyle name="20% - 强调文字颜色 1 3 9 2 2" xfId="2675"/>
    <cellStyle name="20% - 强调文字颜色 1 3 9 3" xfId="520"/>
    <cellStyle name="20% - 强调文字颜色 1 4" xfId="3137"/>
    <cellStyle name="20% - 强调文字颜色 1 4 10" xfId="1617"/>
    <cellStyle name="20% - 强调文字颜色 1 4 10 2" xfId="1619"/>
    <cellStyle name="20% - 强调文字颜色 1 4 11" xfId="1653"/>
    <cellStyle name="20% - 强调文字颜色 1 4 11 2" xfId="1663"/>
    <cellStyle name="20% - 强调文字颜色 1 4 12" xfId="1678"/>
    <cellStyle name="20% - 强调文字颜色 1 4 2" xfId="3141"/>
    <cellStyle name="20% - 强调文字颜色 1 4 2 10" xfId="3144"/>
    <cellStyle name="20% - 强调文字颜色 1 4 2 10 2" xfId="3147"/>
    <cellStyle name="20% - 强调文字颜色 1 4 2 11" xfId="1404"/>
    <cellStyle name="20% - 强调文字颜色 1 4 2 2" xfId="3152"/>
    <cellStyle name="20% - 强调文字颜色 1 4 2 2 2" xfId="3161"/>
    <cellStyle name="20% - 强调文字颜色 1 4 2 2 2 2" xfId="3172"/>
    <cellStyle name="20% - 强调文字颜色 1 4 2 2 2 2 2" xfId="1205"/>
    <cellStyle name="20% - 强调文字颜色 1 4 2 2 2 3" xfId="3184"/>
    <cellStyle name="20% - 强调文字颜色 1 4 2 2 2 3 2" xfId="3193"/>
    <cellStyle name="20% - 强调文字颜色 1 4 2 2 2 4" xfId="3204"/>
    <cellStyle name="20% - 强调文字颜色 1 4 2 2 2 4 2" xfId="3210"/>
    <cellStyle name="20% - 强调文字颜色 1 4 2 2 2 5" xfId="1558"/>
    <cellStyle name="20% - 强调文字颜色 1 4 2 2 2 5 2" xfId="2889"/>
    <cellStyle name="20% - 强调文字颜色 1 4 2 2 2 6" xfId="3213"/>
    <cellStyle name="20% - 强调文字颜色 1 4 2 2 3" xfId="3226"/>
    <cellStyle name="20% - 强调文字颜色 1 4 2 2 3 2" xfId="3237"/>
    <cellStyle name="20% - 强调文字颜色 1 4 2 2 3 2 2" xfId="3246"/>
    <cellStyle name="20% - 强调文字颜色 1 4 2 2 3 3" xfId="3248"/>
    <cellStyle name="20% - 强调文字颜色 1 4 2 2 4" xfId="3256"/>
    <cellStyle name="20% - 强调文字颜色 1 4 2 2 4 2" xfId="2820"/>
    <cellStyle name="20% - 强调文字颜色 1 4 2 2 4 2 2" xfId="2828"/>
    <cellStyle name="20% - 强调文字颜色 1 4 2 2 4 3" xfId="2836"/>
    <cellStyle name="20% - 强调文字颜色 1 4 2 2 5" xfId="351"/>
    <cellStyle name="20% - 强调文字颜色 1 4 2 2 5 2" xfId="364"/>
    <cellStyle name="20% - 强调文字颜色 1 4 2 2 6" xfId="87"/>
    <cellStyle name="20% - 强调文字颜色 1 4 2 2 6 2" xfId="99"/>
    <cellStyle name="20% - 强调文字颜色 1 4 2 2 7" xfId="401"/>
    <cellStyle name="20% - 强调文字颜色 1 4 2 2 7 2" xfId="416"/>
    <cellStyle name="20% - 强调文字颜色 1 4 2 2 8" xfId="437"/>
    <cellStyle name="20% - 强调文字颜色 1 4 2 2 8 2" xfId="20"/>
    <cellStyle name="20% - 强调文字颜色 1 4 2 2 9" xfId="459"/>
    <cellStyle name="20% - 强调文字颜色 1 4 2 3" xfId="3260"/>
    <cellStyle name="20% - 强调文字颜色 1 4 2 3 2" xfId="2451"/>
    <cellStyle name="20% - 强调文字颜色 1 4 2 3 2 2" xfId="2467"/>
    <cellStyle name="20% - 强调文字颜色 1 4 2 3 2 2 2" xfId="913"/>
    <cellStyle name="20% - 强调文字颜色 1 4 2 3 2 3" xfId="3270"/>
    <cellStyle name="20% - 强调文字颜色 1 4 2 3 3" xfId="2473"/>
    <cellStyle name="20% - 强调文字颜色 1 4 2 3 3 2" xfId="992"/>
    <cellStyle name="20% - 强调文字颜色 1 4 2 3 3 2 2" xfId="1701"/>
    <cellStyle name="20% - 强调文字颜色 1 4 2 3 3 3" xfId="1486"/>
    <cellStyle name="20% - 强调文字颜色 1 4 2 3 4" xfId="3275"/>
    <cellStyle name="20% - 强调文字颜色 1 4 2 3 4 2" xfId="2779"/>
    <cellStyle name="20% - 强调文字颜色 1 4 2 3 5" xfId="3284"/>
    <cellStyle name="20% - 强调文字颜色 1 4 2 3 5 2" xfId="2931"/>
    <cellStyle name="20% - 强调文字颜色 1 4 2 3 6" xfId="1447"/>
    <cellStyle name="20% - 强调文字颜色 1 4 2 3 6 2" xfId="3294"/>
    <cellStyle name="20% - 强调文字颜色 1 4 2 3 7" xfId="3304"/>
    <cellStyle name="20% - 强调文字颜色 1 4 2 3 7 2" xfId="3311"/>
    <cellStyle name="20% - 强调文字颜色 1 4 2 3 8" xfId="3318"/>
    <cellStyle name="20% - 强调文字颜色 1 4 2 4" xfId="3322"/>
    <cellStyle name="20% - 强调文字颜色 1 4 2 4 2" xfId="3328"/>
    <cellStyle name="20% - 强调文字颜色 1 4 2 4 2 2" xfId="3333"/>
    <cellStyle name="20% - 强调文字颜色 1 4 2 4 3" xfId="3340"/>
    <cellStyle name="20% - 强调文字颜色 1 4 2 4 3 2" xfId="3348"/>
    <cellStyle name="20% - 强调文字颜色 1 4 2 4 4" xfId="3353"/>
    <cellStyle name="20% - 强调文字颜色 1 4 2 4 4 2" xfId="3357"/>
    <cellStyle name="20% - 强调文字颜色 1 4 2 4 5" xfId="3360"/>
    <cellStyle name="20% - 强调文字颜色 1 4 2 4 5 2" xfId="3372"/>
    <cellStyle name="20% - 强调文字颜色 1 4 2 4 6" xfId="1456"/>
    <cellStyle name="20% - 强调文字颜色 1 4 2 5" xfId="3376"/>
    <cellStyle name="20% - 强调文字颜色 1 4 2 5 2" xfId="3383"/>
    <cellStyle name="20% - 强调文字颜色 1 4 2 5 2 2" xfId="3388"/>
    <cellStyle name="20% - 强调文字颜色 1 4 2 5 3" xfId="3391"/>
    <cellStyle name="20% - 强调文字颜色 1 4 2 6" xfId="3394"/>
    <cellStyle name="20% - 强调文字颜色 1 4 2 6 2" xfId="1451"/>
    <cellStyle name="20% - 强调文字颜色 1 4 2 6 2 2" xfId="1458"/>
    <cellStyle name="20% - 强调文字颜色 1 4 2 6 3" xfId="1419"/>
    <cellStyle name="20% - 强调文字颜色 1 4 2 7" xfId="3396"/>
    <cellStyle name="20% - 强调文字颜色 1 4 2 7 2" xfId="1584"/>
    <cellStyle name="20% - 强调文字颜色 1 4 2 8" xfId="1248"/>
    <cellStyle name="20% - 强调文字颜色 1 4 2 8 2" xfId="1253"/>
    <cellStyle name="20% - 强调文字颜色 1 4 2 9" xfId="1258"/>
    <cellStyle name="20% - 强调文字颜色 1 4 2 9 2" xfId="2323"/>
    <cellStyle name="20% - 强调文字颜色 1 4 3" xfId="206"/>
    <cellStyle name="20% - 强调文字颜色 1 4 3 2" xfId="2918"/>
    <cellStyle name="20% - 强调文字颜色 1 4 3 2 2" xfId="3401"/>
    <cellStyle name="20% - 强调文字颜色 1 4 3 2 2 2" xfId="3404"/>
    <cellStyle name="20% - 强调文字颜色 1 4 3 2 3" xfId="3167"/>
    <cellStyle name="20% - 强调文字颜色 1 4 3 2 3 2" xfId="1198"/>
    <cellStyle name="20% - 强调文字颜色 1 4 3 2 4" xfId="3179"/>
    <cellStyle name="20% - 强调文字颜色 1 4 3 2 4 2" xfId="3188"/>
    <cellStyle name="20% - 强调文字颜色 1 4 3 2 5" xfId="3195"/>
    <cellStyle name="20% - 强调文字颜色 1 4 3 2 5 2" xfId="3207"/>
    <cellStyle name="20% - 强调文字颜色 1 4 3 2 6" xfId="1556"/>
    <cellStyle name="20% - 强调文字颜色 1 4 3 3" xfId="3409"/>
    <cellStyle name="20% - 强调文字颜色 1 4 3 3 2" xfId="3418"/>
    <cellStyle name="20% - 强调文字颜色 1 4 3 3 2 2" xfId="3420"/>
    <cellStyle name="20% - 强调文字颜色 1 4 3 3 3" xfId="3229"/>
    <cellStyle name="20% - 强调文字颜色 1 4 3 4" xfId="2791"/>
    <cellStyle name="20% - 强调文字颜色 1 4 3 4 2" xfId="2798"/>
    <cellStyle name="20% - 强调文字颜色 1 4 3 4 2 2" xfId="2806"/>
    <cellStyle name="20% - 强调文字颜色 1 4 3 4 3" xfId="2809"/>
    <cellStyle name="20% - 强调文字颜色 1 4 3 5" xfId="2852"/>
    <cellStyle name="20% - 强调文字颜色 1 4 3 5 2" xfId="2858"/>
    <cellStyle name="20% - 强调文字颜色 1 4 3 6" xfId="2862"/>
    <cellStyle name="20% - 强调文字颜色 1 4 3 6 2" xfId="1784"/>
    <cellStyle name="20% - 强调文字颜色 1 4 3 7" xfId="2868"/>
    <cellStyle name="20% - 强调文字颜色 1 4 3 7 2" xfId="1866"/>
    <cellStyle name="20% - 强调文字颜色 1 4 3 8" xfId="1269"/>
    <cellStyle name="20% - 强调文字颜色 1 4 3 8 2" xfId="2873"/>
    <cellStyle name="20% - 强调文字颜色 1 4 3 9" xfId="2877"/>
    <cellStyle name="20% - 强调文字颜色 1 4 4" xfId="2924"/>
    <cellStyle name="20% - 强调文字颜色 1 4 4 2" xfId="3424"/>
    <cellStyle name="20% - 强调文字颜色 1 4 4 2 2" xfId="3425"/>
    <cellStyle name="20% - 强调文字颜色 1 4 4 2 2 2" xfId="3426"/>
    <cellStyle name="20% - 强调文字颜色 1 4 4 2 3" xfId="2461"/>
    <cellStyle name="20% - 强调文字颜色 1 4 4 2 3 2" xfId="906"/>
    <cellStyle name="20% - 强调文字颜色 1 4 4 2 4" xfId="3266"/>
    <cellStyle name="20% - 强调文字颜色 1 4 4 2 4 2" xfId="3431"/>
    <cellStyle name="20% - 强调文字颜色 1 4 4 2 5" xfId="3432"/>
    <cellStyle name="20% - 强调文字颜色 1 4 4 2 5 2" xfId="3443"/>
    <cellStyle name="20% - 强调文字颜色 1 4 4 2 6" xfId="935"/>
    <cellStyle name="20% - 强调文字颜色 1 4 4 3" xfId="3448"/>
    <cellStyle name="20% - 强调文字颜色 1 4 4 3 2" xfId="957"/>
    <cellStyle name="20% - 强调文字颜色 1 4 4 3 2 2" xfId="973"/>
    <cellStyle name="20% - 强调文字颜色 1 4 4 3 3" xfId="975"/>
    <cellStyle name="20% - 强调文字颜色 1 4 4 4" xfId="2909"/>
    <cellStyle name="20% - 强调文字颜色 1 4 4 4 2" xfId="2446"/>
    <cellStyle name="20% - 强调文字颜色 1 4 4 4 2 2" xfId="2492"/>
    <cellStyle name="20% - 强调文字颜色 1 4 4 4 3" xfId="2767"/>
    <cellStyle name="20% - 强调文字颜色 1 4 4 5" xfId="2917"/>
    <cellStyle name="20% - 强调文字颜色 1 4 4 5 2" xfId="209"/>
    <cellStyle name="20% - 强调文字颜色 1 4 4 6" xfId="2936"/>
    <cellStyle name="20% - 强调文字颜色 1 4 4 6 2" xfId="2940"/>
    <cellStyle name="20% - 强调文字颜色 1 4 4 7" xfId="2948"/>
    <cellStyle name="20% - 强调文字颜色 1 4 4 7 2" xfId="2956"/>
    <cellStyle name="20% - 强调文字颜色 1 4 4 8" xfId="1278"/>
    <cellStyle name="20% - 强调文字颜色 1 4 4 8 2" xfId="2963"/>
    <cellStyle name="20% - 强调文字颜色 1 4 4 9" xfId="2966"/>
    <cellStyle name="20% - 强调文字颜色 1 4 5" xfId="3451"/>
    <cellStyle name="20% - 强调文字颜色 1 4 5 2" xfId="496"/>
    <cellStyle name="20% - 强调文字颜色 1 4 5 2 2" xfId="505"/>
    <cellStyle name="20% - 强调文字颜色 1 4 5 3" xfId="3453"/>
    <cellStyle name="20% - 强调文字颜色 1 4 5 3 2" xfId="3458"/>
    <cellStyle name="20% - 强调文字颜色 1 4 5 4" xfId="2628"/>
    <cellStyle name="20% - 强调文字颜色 1 4 5 4 2" xfId="2640"/>
    <cellStyle name="20% - 强调文字颜色 1 4 5 5" xfId="2650"/>
    <cellStyle name="20% - 强调文字颜色 1 4 5 5 2" xfId="1127"/>
    <cellStyle name="20% - 强调文字颜色 1 4 5 6" xfId="2658"/>
    <cellStyle name="20% - 强调文字颜色 1 4 6" xfId="3464"/>
    <cellStyle name="20% - 强调文字颜色 1 4 6 2" xfId="3467"/>
    <cellStyle name="20% - 强调文字颜色 1 4 6 2 2" xfId="3468"/>
    <cellStyle name="20% - 强调文字颜色 1 4 6 3" xfId="3471"/>
    <cellStyle name="20% - 强调文字颜色 1 4 7" xfId="2261"/>
    <cellStyle name="20% - 强调文字颜色 1 4 7 2" xfId="3472"/>
    <cellStyle name="20% - 强调文字颜色 1 4 7 2 2" xfId="3473"/>
    <cellStyle name="20% - 强调文字颜色 1 4 7 3" xfId="3476"/>
    <cellStyle name="20% - 强调文字颜色 1 4 8" xfId="3477"/>
    <cellStyle name="20% - 强调文字颜色 1 4 8 2" xfId="3478"/>
    <cellStyle name="20% - 强调文字颜色 1 4 9" xfId="3479"/>
    <cellStyle name="20% - 强调文字颜色 1 4 9 2" xfId="3482"/>
    <cellStyle name="20% - 强调文字颜色 1 5" xfId="3488"/>
    <cellStyle name="20% - 强调文字颜色 1 5 10" xfId="2433"/>
    <cellStyle name="20% - 强调文字颜色 1 5 10 2" xfId="252"/>
    <cellStyle name="20% - 强调文字颜色 1 5 11" xfId="2436"/>
    <cellStyle name="20% - 强调文字颜色 1 5 11 2" xfId="3490"/>
    <cellStyle name="20% - 强调文字颜色 1 5 12" xfId="3492"/>
    <cellStyle name="20% - 强调文字颜色 1 5 2" xfId="2012"/>
    <cellStyle name="20% - 强调文字颜色 1 5 2 10" xfId="440"/>
    <cellStyle name="20% - 强调文字颜色 1 5 2 10 2" xfId="24"/>
    <cellStyle name="20% - 强调文字颜色 1 5 2 11" xfId="465"/>
    <cellStyle name="20% - 强调文字颜色 1 5 2 2" xfId="3493"/>
    <cellStyle name="20% - 强调文字颜色 1 5 2 2 2" xfId="3497"/>
    <cellStyle name="20% - 强调文字颜色 1 5 2 2 2 2" xfId="3500"/>
    <cellStyle name="20% - 强调文字颜色 1 5 2 2 2 2 2" xfId="3510"/>
    <cellStyle name="20% - 强调文字颜色 1 5 2 2 2 3" xfId="3511"/>
    <cellStyle name="20% - 强调文字颜色 1 5 2 2 2 3 2" xfId="2847"/>
    <cellStyle name="20% - 强调文字颜色 1 5 2 2 2 4" xfId="3514"/>
    <cellStyle name="20% - 强调文字颜色 1 5 2 2 2 4 2" xfId="132"/>
    <cellStyle name="20% - 强调文字颜色 1 5 2 2 2 5" xfId="3522"/>
    <cellStyle name="20% - 强调文字颜色 1 5 2 2 2 5 2" xfId="155"/>
    <cellStyle name="20% - 强调文字颜色 1 5 2 2 2 6" xfId="3523"/>
    <cellStyle name="20% - 强调文字颜色 1 5 2 2 3" xfId="3533"/>
    <cellStyle name="20% - 强调文字颜色 1 5 2 2 3 2" xfId="3536"/>
    <cellStyle name="20% - 强调文字颜色 1 5 2 2 3 2 2" xfId="2116"/>
    <cellStyle name="20% - 强调文字颜色 1 5 2 2 3 3" xfId="3537"/>
    <cellStyle name="20% - 强调文字颜色 1 5 2 2 4" xfId="3542"/>
    <cellStyle name="20% - 强调文字颜色 1 5 2 2 4 2" xfId="3546"/>
    <cellStyle name="20% - 强调文字颜色 1 5 2 2 4 2 2" xfId="3556"/>
    <cellStyle name="20% - 强调文字颜色 1 5 2 2 4 3" xfId="3558"/>
    <cellStyle name="20% - 强调文字颜色 1 5 2 2 5" xfId="3566"/>
    <cellStyle name="20% - 强调文字颜色 1 5 2 2 5 2" xfId="2206"/>
    <cellStyle name="20% - 强调文字颜色 1 5 2 2 6" xfId="1763"/>
    <cellStyle name="20% - 强调文字颜色 1 5 2 2 6 2" xfId="3569"/>
    <cellStyle name="20% - 强调文字颜色 1 5 2 2 7" xfId="3570"/>
    <cellStyle name="20% - 强调文字颜色 1 5 2 2 7 2" xfId="3573"/>
    <cellStyle name="20% - 强调文字颜色 1 5 2 2 8" xfId="3575"/>
    <cellStyle name="20% - 强调文字颜色 1 5 2 2 8 2" xfId="3576"/>
    <cellStyle name="20% - 强调文字颜色 1 5 2 2 9" xfId="3577"/>
    <cellStyle name="20% - 强调文字颜色 1 5 2 3" xfId="3582"/>
    <cellStyle name="20% - 强调文字颜色 1 5 2 3 2" xfId="1053"/>
    <cellStyle name="20% - 强调文字颜色 1 5 2 3 2 2" xfId="1063"/>
    <cellStyle name="20% - 强调文字颜色 1 5 2 3 2 2 2" xfId="1227"/>
    <cellStyle name="20% - 强调文字颜色 1 5 2 3 2 3" xfId="3584"/>
    <cellStyle name="20% - 强调文字颜色 1 5 2 3 3" xfId="1066"/>
    <cellStyle name="20% - 强调文字颜色 1 5 2 3 3 2" xfId="1040"/>
    <cellStyle name="20% - 强调文字颜色 1 5 2 3 3 2 2" xfId="3588"/>
    <cellStyle name="20% - 强调文字颜色 1 5 2 3 3 3" xfId="3590"/>
    <cellStyle name="20% - 强调文字颜色 1 5 2 3 4" xfId="1070"/>
    <cellStyle name="20% - 强调文字颜色 1 5 2 3 4 2" xfId="1081"/>
    <cellStyle name="20% - 强调文字颜色 1 5 2 3 5" xfId="1093"/>
    <cellStyle name="20% - 强调文字颜色 1 5 2 3 5 2" xfId="3596"/>
    <cellStyle name="20% - 强调文字颜色 1 5 2 3 6" xfId="1776"/>
    <cellStyle name="20% - 强调文字颜色 1 5 2 3 6 2" xfId="3598"/>
    <cellStyle name="20% - 强调文字颜色 1 5 2 3 7" xfId="3603"/>
    <cellStyle name="20% - 强调文字颜色 1 5 2 3 7 2" xfId="3604"/>
    <cellStyle name="20% - 强调文字颜色 1 5 2 3 8" xfId="3605"/>
    <cellStyle name="20% - 强调文字颜色 1 5 2 4" xfId="3608"/>
    <cellStyle name="20% - 强调文字颜色 1 5 2 4 2" xfId="1094"/>
    <cellStyle name="20% - 强调文字颜色 1 5 2 4 2 2" xfId="3609"/>
    <cellStyle name="20% - 强调文字颜色 1 5 2 4 3" xfId="3611"/>
    <cellStyle name="20% - 强调文字颜色 1 5 2 4 3 2" xfId="3614"/>
    <cellStyle name="20% - 强调文字颜色 1 5 2 4 4" xfId="3616"/>
    <cellStyle name="20% - 强调文字颜色 1 5 2 4 4 2" xfId="3618"/>
    <cellStyle name="20% - 强调文字颜色 1 5 2 4 5" xfId="3619"/>
    <cellStyle name="20% - 强调文字颜色 1 5 2 4 5 2" xfId="3622"/>
    <cellStyle name="20% - 强调文字颜色 1 5 2 4 6" xfId="1786"/>
    <cellStyle name="20% - 强调文字颜色 1 5 2 5" xfId="3625"/>
    <cellStyle name="20% - 强调文字颜色 1 5 2 5 2" xfId="1105"/>
    <cellStyle name="20% - 强调文字颜色 1 5 2 5 2 2" xfId="2441"/>
    <cellStyle name="20% - 强调文字颜色 1 5 2 5 3" xfId="3627"/>
    <cellStyle name="20% - 强调文字颜色 1 5 2 6" xfId="3628"/>
    <cellStyle name="20% - 强调文字颜色 1 5 2 6 2" xfId="2597"/>
    <cellStyle name="20% - 强调文字颜色 1 5 2 6 2 2" xfId="2605"/>
    <cellStyle name="20% - 强调文字颜色 1 5 2 6 3" xfId="1515"/>
    <cellStyle name="20% - 强调文字颜色 1 5 2 7" xfId="3629"/>
    <cellStyle name="20% - 强调文字颜色 1 5 2 7 2" xfId="2746"/>
    <cellStyle name="20% - 强调文字颜色 1 5 2 8" xfId="1306"/>
    <cellStyle name="20% - 强调文字颜色 1 5 2 8 2" xfId="3034"/>
    <cellStyle name="20% - 强调文字颜色 1 5 2 9" xfId="3632"/>
    <cellStyle name="20% - 强调文字颜色 1 5 2 9 2" xfId="3108"/>
    <cellStyle name="20% - 强调文字颜色 1 5 3" xfId="2942"/>
    <cellStyle name="20% - 强调文字颜色 1 5 3 2" xfId="3637"/>
    <cellStyle name="20% - 强调文字颜色 1 5 3 2 2" xfId="3642"/>
    <cellStyle name="20% - 强调文字颜色 1 5 3 2 2 2" xfId="3645"/>
    <cellStyle name="20% - 强调文字颜色 1 5 3 2 3" xfId="3647"/>
    <cellStyle name="20% - 强调文字颜色 1 5 3 2 3 2" xfId="3650"/>
    <cellStyle name="20% - 强调文字颜色 1 5 3 2 4" xfId="3653"/>
    <cellStyle name="20% - 强调文字颜色 1 5 3 2 4 2" xfId="3656"/>
    <cellStyle name="20% - 强调文字颜色 1 5 3 2 5" xfId="3657"/>
    <cellStyle name="20% - 强调文字颜色 1 5 3 2 5 2" xfId="3659"/>
    <cellStyle name="20% - 强调文字颜色 1 5 3 2 6" xfId="1841"/>
    <cellStyle name="20% - 强调文字颜色 1 5 3 3" xfId="3664"/>
    <cellStyle name="20% - 强调文字颜色 1 5 3 3 2" xfId="1186"/>
    <cellStyle name="20% - 强调文字颜色 1 5 3 3 2 2" xfId="1190"/>
    <cellStyle name="20% - 强调文字颜色 1 5 3 3 3" xfId="1201"/>
    <cellStyle name="20% - 强调文字颜色 1 5 3 4" xfId="2987"/>
    <cellStyle name="20% - 强调文字颜色 1 5 3 4 2" xfId="1240"/>
    <cellStyle name="20% - 强调文字颜色 1 5 3 4 2 2" xfId="3668"/>
    <cellStyle name="20% - 强调文字颜色 1 5 3 4 3" xfId="3190"/>
    <cellStyle name="20% - 强调文字颜色 1 5 3 5" xfId="2990"/>
    <cellStyle name="20% - 强调文字颜色 1 5 3 5 2" xfId="1259"/>
    <cellStyle name="20% - 强调文字颜色 1 5 3 6" xfId="2995"/>
    <cellStyle name="20% - 强调文字颜色 1 5 3 6 2" xfId="2878"/>
    <cellStyle name="20% - 强调文字颜色 1 5 3 7" xfId="2998"/>
    <cellStyle name="20% - 强调文字颜色 1 5 3 7 2" xfId="2967"/>
    <cellStyle name="20% - 强调文字颜色 1 5 3 8" xfId="1313"/>
    <cellStyle name="20% - 强调文字颜色 1 5 3 8 2" xfId="3669"/>
    <cellStyle name="20% - 强调文字颜色 1 5 3 9" xfId="3673"/>
    <cellStyle name="20% - 强调文字颜色 1 5 4" xfId="3680"/>
    <cellStyle name="20% - 强调文字颜色 1 5 4 2" xfId="3683"/>
    <cellStyle name="20% - 强调文字颜色 1 5 4 2 2" xfId="3687"/>
    <cellStyle name="20% - 强调文字颜色 1 5 4 2 2 2" xfId="3692"/>
    <cellStyle name="20% - 强调文字颜色 1 5 4 2 3" xfId="3693"/>
    <cellStyle name="20% - 强调文字颜色 1 5 4 2 3 2" xfId="3699"/>
    <cellStyle name="20% - 强调文字颜色 1 5 4 2 4" xfId="776"/>
    <cellStyle name="20% - 强调文字颜色 1 5 4 2 4 2" xfId="3701"/>
    <cellStyle name="20% - 强调文字颜色 1 5 4 2 5" xfId="3704"/>
    <cellStyle name="20% - 强调文字颜色 1 5 4 2 5 2" xfId="3713"/>
    <cellStyle name="20% - 强调文字颜色 1 5 4 2 6" xfId="827"/>
    <cellStyle name="20% - 强调文字颜色 1 5 4 3" xfId="3721"/>
    <cellStyle name="20% - 强调文字颜色 1 5 4 3 2" xfId="3725"/>
    <cellStyle name="20% - 强调文字颜色 1 5 4 3 2 2" xfId="3727"/>
    <cellStyle name="20% - 强调文字颜色 1 5 4 3 3" xfId="3239"/>
    <cellStyle name="20% - 强调文字颜色 1 5 4 4" xfId="3006"/>
    <cellStyle name="20% - 强调文字颜色 1 5 4 4 2" xfId="3015"/>
    <cellStyle name="20% - 强调文字颜色 1 5 4 4 2 2" xfId="2144"/>
    <cellStyle name="20% - 强调文字颜色 1 5 4 4 3" xfId="3728"/>
    <cellStyle name="20% - 强调文字颜色 1 5 4 5" xfId="3024"/>
    <cellStyle name="20% - 强调文字颜色 1 5 4 5 2" xfId="3634"/>
    <cellStyle name="20% - 强调文字颜色 1 5 4 6" xfId="3732"/>
    <cellStyle name="20% - 强调文字颜色 1 5 4 6 2" xfId="3674"/>
    <cellStyle name="20% - 强调文字颜色 1 5 4 7" xfId="3736"/>
    <cellStyle name="20% - 强调文字颜色 1 5 4 7 2" xfId="3739"/>
    <cellStyle name="20% - 强调文字颜色 1 5 4 8" xfId="3743"/>
    <cellStyle name="20% - 强调文字颜色 1 5 4 8 2" xfId="3745"/>
    <cellStyle name="20% - 强调文字颜色 1 5 4 9" xfId="3740"/>
    <cellStyle name="20% - 强调文字颜色 1 5 5" xfId="3748"/>
    <cellStyle name="20% - 强调文字颜色 1 5 5 2" xfId="1512"/>
    <cellStyle name="20% - 强调文字颜色 1 5 5 2 2" xfId="73"/>
    <cellStyle name="20% - 强调文字颜色 1 5 5 3" xfId="1536"/>
    <cellStyle name="20% - 强调文字颜色 1 5 5 3 2" xfId="1549"/>
    <cellStyle name="20% - 强调文字颜色 1 5 5 4" xfId="1563"/>
    <cellStyle name="20% - 强调文字颜色 1 5 5 4 2" xfId="309"/>
    <cellStyle name="20% - 强调文字颜色 1 5 5 5" xfId="1579"/>
    <cellStyle name="20% - 强调文字颜色 1 5 5 5 2" xfId="1591"/>
    <cellStyle name="20% - 强调文字颜色 1 5 5 6" xfId="1606"/>
    <cellStyle name="20% - 强调文字颜色 1 5 6" xfId="3752"/>
    <cellStyle name="20% - 强调文字颜色 1 5 6 2" xfId="3759"/>
    <cellStyle name="20% - 强调文字颜色 1 5 6 2 2" xfId="3762"/>
    <cellStyle name="20% - 强调文字颜色 1 5 6 3" xfId="3768"/>
    <cellStyle name="20% - 强调文字颜色 1 5 7" xfId="3773"/>
    <cellStyle name="20% - 强调文字颜色 1 5 7 2" xfId="3777"/>
    <cellStyle name="20% - 强调文字颜色 1 5 7 2 2" xfId="3780"/>
    <cellStyle name="20% - 强调文字颜色 1 5 7 3" xfId="3781"/>
    <cellStyle name="20% - 强调文字颜色 1 5 8" xfId="3783"/>
    <cellStyle name="20% - 强调文字颜色 1 5 8 2" xfId="3786"/>
    <cellStyle name="20% - 强调文字颜色 1 5 9" xfId="3788"/>
    <cellStyle name="20% - 强调文字颜色 1 5 9 2" xfId="1170"/>
    <cellStyle name="20% - 强调文字颜色 1 6" xfId="3789"/>
    <cellStyle name="20% - 强调文字颜色 1 6 10" xfId="3793"/>
    <cellStyle name="20% - 强调文字颜色 1 6 10 2" xfId="3795"/>
    <cellStyle name="20% - 强调文字颜色 1 6 11" xfId="3797"/>
    <cellStyle name="20% - 强调文字颜色 1 6 2" xfId="3800"/>
    <cellStyle name="20% - 强调文字颜色 1 6 2 2" xfId="3803"/>
    <cellStyle name="20% - 强调文字颜色 1 6 2 2 2" xfId="3806"/>
    <cellStyle name="20% - 强调文字颜色 1 6 2 2 2 2" xfId="3630"/>
    <cellStyle name="20% - 强调文字颜色 1 6 2 2 3" xfId="3807"/>
    <cellStyle name="20% - 强调文字颜色 1 6 2 2 3 2" xfId="3000"/>
    <cellStyle name="20% - 强调文字颜色 1 6 2 2 4" xfId="3809"/>
    <cellStyle name="20% - 强调文字颜色 1 6 2 2 4 2" xfId="3734"/>
    <cellStyle name="20% - 强调文字颜色 1 6 2 2 5" xfId="3810"/>
    <cellStyle name="20% - 强调文字颜色 1 6 2 2 5 2" xfId="3813"/>
    <cellStyle name="20% - 强调文字颜色 1 6 2 2 6" xfId="110"/>
    <cellStyle name="20% - 强调文字颜色 1 6 2 3" xfId="3816"/>
    <cellStyle name="20% - 强调文字颜色 1 6 2 3 2" xfId="1474"/>
    <cellStyle name="20% - 强调文字颜色 1 6 2 3 2 2" xfId="1475"/>
    <cellStyle name="20% - 强调文字颜色 1 6 2 3 3" xfId="854"/>
    <cellStyle name="20% - 强调文字颜色 1 6 2 4" xfId="3818"/>
    <cellStyle name="20% - 强调文字颜色 1 6 2 4 2" xfId="1503"/>
    <cellStyle name="20% - 强调文字颜色 1 6 2 4 2 2" xfId="3819"/>
    <cellStyle name="20% - 强调文字颜色 1 6 2 4 3" xfId="3822"/>
    <cellStyle name="20% - 强调文字颜色 1 6 2 5" xfId="3825"/>
    <cellStyle name="20% - 强调文字颜色 1 6 2 5 2" xfId="1526"/>
    <cellStyle name="20% - 强调文字颜色 1 6 2 6" xfId="3827"/>
    <cellStyle name="20% - 强调文字颜色 1 6 2 6 2" xfId="3829"/>
    <cellStyle name="20% - 强调文字颜色 1 6 2 7" xfId="1478"/>
    <cellStyle name="20% - 强调文字颜色 1 6 2 7 2" xfId="3837"/>
    <cellStyle name="20% - 强调文字颜色 1 6 2 8" xfId="3838"/>
    <cellStyle name="20% - 强调文字颜色 1 6 2 8 2" xfId="3841"/>
    <cellStyle name="20% - 强调文字颜色 1 6 2 9" xfId="1592"/>
    <cellStyle name="20% - 强调文字颜色 1 6 3" xfId="2949"/>
    <cellStyle name="20% - 强调文字颜色 1 6 3 2" xfId="3844"/>
    <cellStyle name="20% - 强调文字颜色 1 6 3 2 2" xfId="3849"/>
    <cellStyle name="20% - 强调文字颜色 1 6 3 2 2 2" xfId="3859"/>
    <cellStyle name="20% - 强调文字颜色 1 6 3 2 3" xfId="3861"/>
    <cellStyle name="20% - 强调文字颜色 1 6 3 2 3 2" xfId="3867"/>
    <cellStyle name="20% - 强调文字颜色 1 6 3 2 4" xfId="3545"/>
    <cellStyle name="20% - 强调文字颜色 1 6 3 2 4 2" xfId="3555"/>
    <cellStyle name="20% - 强调文字颜色 1 6 3 2 5" xfId="3557"/>
    <cellStyle name="20% - 强调文字颜色 1 6 3 2 5 2" xfId="35"/>
    <cellStyle name="20% - 强调文字颜色 1 6 3 2 6" xfId="3868"/>
    <cellStyle name="20% - 强调文字颜色 1 6 3 3" xfId="3874"/>
    <cellStyle name="20% - 强调文字颜色 1 6 3 3 2" xfId="2188"/>
    <cellStyle name="20% - 强调文字颜色 1 6 3 3 2 2" xfId="2195"/>
    <cellStyle name="20% - 强调文字颜色 1 6 3 3 3" xfId="908"/>
    <cellStyle name="20% - 强调文字颜色 1 6 3 4" xfId="3046"/>
    <cellStyle name="20% - 强调文字颜色 1 6 3 4 2" xfId="788"/>
    <cellStyle name="20% - 强调文字颜色 1 6 3 4 2 2" xfId="3877"/>
    <cellStyle name="20% - 强调文字颜色 1 6 3 4 3" xfId="3880"/>
    <cellStyle name="20% - 强调文字颜色 1 6 3 5" xfId="3052"/>
    <cellStyle name="20% - 强调文字颜色 1 6 3 5 2" xfId="2226"/>
    <cellStyle name="20% - 强调文字颜色 1 6 3 6" xfId="3057"/>
    <cellStyle name="20% - 强调文字颜色 1 6 3 6 2" xfId="3063"/>
    <cellStyle name="20% - 强调文字颜色 1 6 3 7" xfId="379"/>
    <cellStyle name="20% - 强调文字颜色 1 6 3 7 2" xfId="187"/>
    <cellStyle name="20% - 强调文字颜色 1 6 3 8" xfId="3070"/>
    <cellStyle name="20% - 强调文字颜色 1 6 3 8 2" xfId="3123"/>
    <cellStyle name="20% - 强调文字颜色 1 6 3 9" xfId="3881"/>
    <cellStyle name="20% - 强调文字颜色 1 6 4" xfId="3884"/>
    <cellStyle name="20% - 强调文字颜色 1 6 4 2" xfId="3890"/>
    <cellStyle name="20% - 强调文字颜色 1 6 4 2 2" xfId="3896"/>
    <cellStyle name="20% - 强调文字颜色 1 6 4 3" xfId="3901"/>
    <cellStyle name="20% - 强调文字颜色 1 6 4 3 2" xfId="2271"/>
    <cellStyle name="20% - 强调文字颜色 1 6 4 4" xfId="3078"/>
    <cellStyle name="20% - 强调文字颜色 1 6 4 4 2" xfId="2288"/>
    <cellStyle name="20% - 强调文字颜色 1 6 4 5" xfId="3085"/>
    <cellStyle name="20% - 强调文字颜色 1 6 4 5 2" xfId="3904"/>
    <cellStyle name="20% - 强调文字颜色 1 6 4 6" xfId="3905"/>
    <cellStyle name="20% - 强调文字颜色 1 6 5" xfId="3907"/>
    <cellStyle name="20% - 强调文字颜色 1 6 5 2" xfId="3909"/>
    <cellStyle name="20% - 强调文字颜色 1 6 5 2 2" xfId="3911"/>
    <cellStyle name="20% - 强调文字颜色 1 6 5 3" xfId="3914"/>
    <cellStyle name="20% - 强调文字颜色 1 6 6" xfId="223"/>
    <cellStyle name="20% - 强调文字颜色 1 6 6 2" xfId="3917"/>
    <cellStyle name="20% - 强调文字颜色 1 6 6 2 2" xfId="3918"/>
    <cellStyle name="20% - 强调文字颜色 1 6 6 3" xfId="3924"/>
    <cellStyle name="20% - 强调文字颜色 1 6 7" xfId="3927"/>
    <cellStyle name="20% - 强调文字颜色 1 6 7 2" xfId="3930"/>
    <cellStyle name="20% - 强调文字颜色 1 6 8" xfId="1719"/>
    <cellStyle name="20% - 强调文字颜色 1 6 8 2" xfId="3933"/>
    <cellStyle name="20% - 强调文字颜色 1 6 9" xfId="3935"/>
    <cellStyle name="20% - 强调文字颜色 1 6 9 2" xfId="2387"/>
    <cellStyle name="20% - 强调文字颜色 1 7" xfId="1188"/>
    <cellStyle name="20% - 强调文字颜色 1 7 10" xfId="3937"/>
    <cellStyle name="20% - 强调文字颜色 1 7 10 2" xfId="3462"/>
    <cellStyle name="20% - 强调文字颜色 1 7 11" xfId="3942"/>
    <cellStyle name="20% - 强调文字颜色 1 7 2" xfId="2399"/>
    <cellStyle name="20% - 强调文字颜色 1 7 2 2" xfId="3947"/>
    <cellStyle name="20% - 强调文字颜色 1 7 2 2 2" xfId="3951"/>
    <cellStyle name="20% - 强调文字颜色 1 7 2 2 2 2" xfId="3954"/>
    <cellStyle name="20% - 强调文字颜色 1 7 2 2 3" xfId="3956"/>
    <cellStyle name="20% - 强调文字颜色 1 7 2 2 3 2" xfId="3959"/>
    <cellStyle name="20% - 强调文字颜色 1 7 2 2 4" xfId="3963"/>
    <cellStyle name="20% - 强调文字颜色 1 7 2 2 4 2" xfId="3966"/>
    <cellStyle name="20% - 强调文字颜色 1 7 2 2 5" xfId="3974"/>
    <cellStyle name="20% - 强调文字颜色 1 7 2 2 5 2" xfId="1399"/>
    <cellStyle name="20% - 强调文字颜色 1 7 2 2 6" xfId="342"/>
    <cellStyle name="20% - 强调文字颜色 1 7 2 3" xfId="3978"/>
    <cellStyle name="20% - 强调文字颜色 1 7 2 3 2" xfId="1811"/>
    <cellStyle name="20% - 强调文字颜色 1 7 2 3 2 2" xfId="3979"/>
    <cellStyle name="20% - 强调文字颜色 1 7 2 3 3" xfId="3981"/>
    <cellStyle name="20% - 强调文字颜色 1 7 2 4" xfId="3984"/>
    <cellStyle name="20% - 强调文字颜色 1 7 2 4 2" xfId="1829"/>
    <cellStyle name="20% - 强调文字颜色 1 7 2 4 2 2" xfId="3985"/>
    <cellStyle name="20% - 强调文字颜色 1 7 2 4 3" xfId="3986"/>
    <cellStyle name="20% - 强调文字颜色 1 7 2 5" xfId="3988"/>
    <cellStyle name="20% - 强调文字颜色 1 7 2 5 2" xfId="3991"/>
    <cellStyle name="20% - 强调文字颜色 1 7 2 6" xfId="3993"/>
    <cellStyle name="20% - 强调文字颜色 1 7 2 6 2" xfId="3994"/>
    <cellStyle name="20% - 强调文字颜色 1 7 2 7" xfId="3820"/>
    <cellStyle name="20% - 强调文字颜色 1 7 2 7 2" xfId="4000"/>
    <cellStyle name="20% - 强调文字颜色 1 7 2 8" xfId="4001"/>
    <cellStyle name="20% - 强调文字颜色 1 7 2 8 2" xfId="4004"/>
    <cellStyle name="20% - 强调文字颜色 1 7 2 9" xfId="4011"/>
    <cellStyle name="20% - 强调文字颜色 1 7 3" xfId="2960"/>
    <cellStyle name="20% - 强调文字颜色 1 7 3 2" xfId="4015"/>
    <cellStyle name="20% - 强调文字颜色 1 7 3 2 2" xfId="4018"/>
    <cellStyle name="20% - 强调文字颜色 1 7 3 2 2 2" xfId="4020"/>
    <cellStyle name="20% - 强调文字颜色 1 7 3 2 3" xfId="4022"/>
    <cellStyle name="20% - 强调文字颜色 1 7 3 3" xfId="4025"/>
    <cellStyle name="20% - 强调文字颜色 1 7 3 3 2" xfId="682"/>
    <cellStyle name="20% - 强调文字颜色 1 7 3 3 2 2" xfId="693"/>
    <cellStyle name="20% - 强调文字颜色 1 7 3 3 3" xfId="701"/>
    <cellStyle name="20% - 强调文字颜色 1 7 3 4" xfId="2085"/>
    <cellStyle name="20% - 强调文字颜色 1 7 3 4 2" xfId="4028"/>
    <cellStyle name="20% - 强调文字颜色 1 7 3 5" xfId="4030"/>
    <cellStyle name="20% - 强调文字颜色 1 7 3 5 2" xfId="4033"/>
    <cellStyle name="20% - 强调文字颜色 1 7 3 6" xfId="4035"/>
    <cellStyle name="20% - 强调文字颜色 1 7 3 6 2" xfId="268"/>
    <cellStyle name="20% - 强调文字颜色 1 7 3 7" xfId="4036"/>
    <cellStyle name="20% - 强调文字颜色 1 7 3 7 2" xfId="4040"/>
    <cellStyle name="20% - 强调文字颜色 1 7 3 8" xfId="4041"/>
    <cellStyle name="20% - 强调文字颜色 1 7 4" xfId="4047"/>
    <cellStyle name="20% - 强调文字颜色 1 7 4 2" xfId="4052"/>
    <cellStyle name="20% - 强调文字颜色 1 7 4 2 2" xfId="4053"/>
    <cellStyle name="20% - 强调文字颜色 1 7 4 3" xfId="657"/>
    <cellStyle name="20% - 强调文字颜色 1 7 4 3 2" xfId="4057"/>
    <cellStyle name="20% - 强调文字颜色 1 7 4 4" xfId="2001"/>
    <cellStyle name="20% - 强调文字颜色 1 7 4 4 2" xfId="4060"/>
    <cellStyle name="20% - 强调文字颜色 1 7 4 5" xfId="4066"/>
    <cellStyle name="20% - 强调文字颜色 1 7 4 5 2" xfId="4070"/>
    <cellStyle name="20% - 强调文字颜色 1 7 4 6" xfId="4071"/>
    <cellStyle name="20% - 强调文字颜色 1 7 5" xfId="4073"/>
    <cellStyle name="20% - 强调文字颜色 1 7 5 2" xfId="4075"/>
    <cellStyle name="20% - 强调文字颜色 1 7 5 2 2" xfId="4076"/>
    <cellStyle name="20% - 强调文字颜色 1 7 5 3" xfId="665"/>
    <cellStyle name="20% - 强调文字颜色 1 7 6" xfId="4079"/>
    <cellStyle name="20% - 强调文字颜色 1 7 6 2" xfId="4082"/>
    <cellStyle name="20% - 强调文字颜色 1 7 6 2 2" xfId="4085"/>
    <cellStyle name="20% - 强调文字颜色 1 7 6 3" xfId="676"/>
    <cellStyle name="20% - 强调文字颜色 1 7 7" xfId="4087"/>
    <cellStyle name="20% - 强调文字颜色 1 7 7 2" xfId="4090"/>
    <cellStyle name="20% - 强调文字颜色 1 7 8" xfId="1695"/>
    <cellStyle name="20% - 强调文字颜色 1 7 8 2" xfId="4091"/>
    <cellStyle name="20% - 强调文字颜色 1 7 9" xfId="4092"/>
    <cellStyle name="20% - 强调文字颜色 1 7 9 2" xfId="3320"/>
    <cellStyle name="20% - 强调文字颜色 1 8" xfId="4096"/>
    <cellStyle name="20% - 强调文字颜色 1 8 2" xfId="4101"/>
    <cellStyle name="20% - 强调文字颜色 1 8 2 2" xfId="4106"/>
    <cellStyle name="20% - 强调文字颜色 1 8 2 2 2" xfId="4109"/>
    <cellStyle name="20% - 强调文字颜色 1 8 2 3" xfId="4113"/>
    <cellStyle name="20% - 强调文字颜色 1 8 2 3 2" xfId="4115"/>
    <cellStyle name="20% - 强调文字颜色 1 8 2 4" xfId="4119"/>
    <cellStyle name="20% - 强调文字颜色 1 8 2 4 2" xfId="3519"/>
    <cellStyle name="20% - 强调文字颜色 1 8 2 5" xfId="4122"/>
    <cellStyle name="20% - 强调文字颜色 1 8 2 5 2" xfId="3939"/>
    <cellStyle name="20% - 强调文字颜色 1 8 2 6" xfId="4127"/>
    <cellStyle name="20% - 强调文字颜色 1 8 3" xfId="2976"/>
    <cellStyle name="20% - 强调文字颜色 1 8 3 2" xfId="4137"/>
    <cellStyle name="20% - 强调文字颜色 1 8 3 2 2" xfId="4138"/>
    <cellStyle name="20% - 强调文字颜色 1 8 3 3" xfId="4141"/>
    <cellStyle name="20% - 强调文字颜色 1 8 4" xfId="4145"/>
    <cellStyle name="20% - 强调文字颜色 1 8 4 2" xfId="4149"/>
    <cellStyle name="20% - 强调文字颜色 1 8 4 2 2" xfId="4150"/>
    <cellStyle name="20% - 强调文字颜色 1 8 4 3" xfId="727"/>
    <cellStyle name="20% - 强调文字颜色 1 8 5" xfId="4156"/>
    <cellStyle name="20% - 强调文字颜色 1 8 5 2" xfId="4160"/>
    <cellStyle name="20% - 强调文字颜色 1 8 6" xfId="4164"/>
    <cellStyle name="20% - 强调文字颜色 1 8 6 2" xfId="4169"/>
    <cellStyle name="20% - 强调文字颜色 1 8 7" xfId="4172"/>
    <cellStyle name="20% - 强调文字颜色 1 8 7 2" xfId="553"/>
    <cellStyle name="20% - 强调文字颜色 1 8 8" xfId="1223"/>
    <cellStyle name="20% - 强调文字颜色 1 8 8 2" xfId="4175"/>
    <cellStyle name="20% - 强调文字颜色 1 8 9" xfId="4179"/>
    <cellStyle name="20% - 强调文字颜色 1 9" xfId="4183"/>
    <cellStyle name="20% - 强调文字颜色 1 9 2" xfId="4186"/>
    <cellStyle name="20% - 强调文字颜色 1 9 2 2" xfId="4192"/>
    <cellStyle name="20% - 强调文字颜色 1 9 2 2 2" xfId="213"/>
    <cellStyle name="20% - 强调文字颜色 1 9 2 3" xfId="4200"/>
    <cellStyle name="20% - 强调文字颜色 1 9 2 3 2" xfId="4205"/>
    <cellStyle name="20% - 强调文字颜色 1 9 2 4" xfId="4211"/>
    <cellStyle name="20% - 强调文字颜色 1 9 2 4 2" xfId="4218"/>
    <cellStyle name="20% - 强调文字颜色 1 9 2 5" xfId="4224"/>
    <cellStyle name="20% - 强调文字颜色 1 9 2 5 2" xfId="4228"/>
    <cellStyle name="20% - 强调文字颜色 1 9 2 6" xfId="4241"/>
    <cellStyle name="20% - 强调文字颜色 1 9 3" xfId="4245"/>
    <cellStyle name="20% - 强调文字颜色 1 9 3 2" xfId="4253"/>
    <cellStyle name="20% - 强调文字颜色 1 9 3 2 2" xfId="1136"/>
    <cellStyle name="20% - 强调文字颜色 1 9 3 3" xfId="4258"/>
    <cellStyle name="20% - 强调文字颜色 1 9 4" xfId="4264"/>
    <cellStyle name="20% - 强调文字颜色 1 9 4 2" xfId="4269"/>
    <cellStyle name="20% - 强调文字颜色 1 9 4 2 2" xfId="4273"/>
    <cellStyle name="20% - 强调文字颜色 1 9 4 3" xfId="755"/>
    <cellStyle name="20% - 强调文字颜色 1 9 5" xfId="4278"/>
    <cellStyle name="20% - 强调文字颜色 1 9 5 2" xfId="4288"/>
    <cellStyle name="20% - 强调文字颜色 1 9 6" xfId="4297"/>
    <cellStyle name="20% - 强调文字颜色 1 9 6 2" xfId="3530"/>
    <cellStyle name="20% - 强调文字颜色 1 9 7" xfId="4303"/>
    <cellStyle name="20% - 强调文字颜色 1 9 7 2" xfId="4314"/>
    <cellStyle name="20% - 强调文字颜色 1 9 8" xfId="1742"/>
    <cellStyle name="20% - 强调文字颜色 1 9 8 2" xfId="4326"/>
    <cellStyle name="20% - 强调文字颜色 1 9 9" xfId="4337"/>
    <cellStyle name="20% - 强调文字颜色 2 10" xfId="4341"/>
    <cellStyle name="20% - 强调文字颜色 2 10 2" xfId="4346"/>
    <cellStyle name="20% - 强调文字颜色 2 10 2 2" xfId="848"/>
    <cellStyle name="20% - 强调文字颜色 2 10 3" xfId="4348"/>
    <cellStyle name="20% - 强调文字颜色 2 10 3 2" xfId="858"/>
    <cellStyle name="20% - 强调文字颜色 2 10 4" xfId="3894"/>
    <cellStyle name="20% - 强调文字颜色 2 10 4 2" xfId="4353"/>
    <cellStyle name="20% - 强调文字颜色 2 10 5" xfId="4354"/>
    <cellStyle name="20% - 强调文字颜色 2 10 5 2" xfId="4357"/>
    <cellStyle name="20% - 强调文字颜色 2 10 6" xfId="1079"/>
    <cellStyle name="20% - 强调文字颜色 2 11" xfId="4364"/>
    <cellStyle name="20% - 强调文字颜色 2 11 2" xfId="4369"/>
    <cellStyle name="20% - 强调文字颜色 2 11 2 2" xfId="4371"/>
    <cellStyle name="20% - 强调文字颜色 2 11 3" xfId="1666"/>
    <cellStyle name="20% - 强调文字颜色 2 12" xfId="4375"/>
    <cellStyle name="20% - 强调文字颜色 2 12 2" xfId="4382"/>
    <cellStyle name="20% - 强调文字颜色 2 12 2 2" xfId="2352"/>
    <cellStyle name="20% - 强调文字颜色 2 12 3" xfId="2277"/>
    <cellStyle name="20% - 强调文字颜色 2 13" xfId="3855"/>
    <cellStyle name="20% - 强调文字颜色 2 13 2" xfId="3857"/>
    <cellStyle name="20% - 强调文字颜色 2 14" xfId="3863"/>
    <cellStyle name="20% - 强调文字颜色 2 14 2" xfId="3864"/>
    <cellStyle name="20% - 强调文字颜色 2 15" xfId="3547"/>
    <cellStyle name="20% - 强调文字颜色 2 15 2" xfId="3552"/>
    <cellStyle name="20% - 强调文字颜色 2 16" xfId="3563"/>
    <cellStyle name="20% - 强调文字颜色 2 16 2" xfId="33"/>
    <cellStyle name="20% - 强调文字颜色 2 2" xfId="4385"/>
    <cellStyle name="20% - 强调文字颜色 2 2 10" xfId="4391"/>
    <cellStyle name="20% - 强调文字颜色 2 2 10 2" xfId="4395"/>
    <cellStyle name="20% - 强调文字颜色 2 2 11" xfId="4401"/>
    <cellStyle name="20% - 强调文字颜色 2 2 11 2" xfId="4406"/>
    <cellStyle name="20% - 强调文字颜色 2 2 12" xfId="4411"/>
    <cellStyle name="20% - 强调文字颜色 2 2 12 2" xfId="4133"/>
    <cellStyle name="20% - 强调文字颜色 2 2 13" xfId="4415"/>
    <cellStyle name="20% - 强调文字颜色 2 2 13 2" xfId="4422"/>
    <cellStyle name="20% - 强调文字颜色 2 2 14" xfId="4427"/>
    <cellStyle name="20% - 强调文字颜色 2 2 2" xfId="4429"/>
    <cellStyle name="20% - 强调文字颜色 2 2 2 10" xfId="1637"/>
    <cellStyle name="20% - 强调文字颜色 2 2 2 10 2" xfId="940"/>
    <cellStyle name="20% - 强调文字颜色 2 2 2 11" xfId="1648"/>
    <cellStyle name="20% - 强调文字颜色 2 2 2 11 2" xfId="2151"/>
    <cellStyle name="20% - 强调文字颜色 2 2 2 12" xfId="1255"/>
    <cellStyle name="20% - 强调文字颜色 2 2 2 2" xfId="1354"/>
    <cellStyle name="20% - 强调文字颜色 2 2 2 2 10" xfId="751"/>
    <cellStyle name="20% - 强调文字颜色 2 2 2 2 10 2" xfId="4433"/>
    <cellStyle name="20% - 强调文字颜色 2 2 2 2 11" xfId="4436"/>
    <cellStyle name="20% - 强调文字颜色 2 2 2 2 2" xfId="4184"/>
    <cellStyle name="20% - 强调文字颜色 2 2 2 2 2 2" xfId="4189"/>
    <cellStyle name="20% - 强调文字颜色 2 2 2 2 2 2 2" xfId="4194"/>
    <cellStyle name="20% - 强调文字颜色 2 2 2 2 2 2 2 2" xfId="212"/>
    <cellStyle name="20% - 强调文字颜色 2 2 2 2 2 2 3" xfId="4197"/>
    <cellStyle name="20% - 强调文字颜色 2 2 2 2 2 2 3 2" xfId="4202"/>
    <cellStyle name="20% - 强调文字颜色 2 2 2 2 2 2 4" xfId="4207"/>
    <cellStyle name="20% - 强调文字颜色 2 2 2 2 2 2 4 2" xfId="4215"/>
    <cellStyle name="20% - 强调文字颜色 2 2 2 2 2 2 5" xfId="4221"/>
    <cellStyle name="20% - 强调文字颜色 2 2 2 2 2 2 5 2" xfId="4234"/>
    <cellStyle name="20% - 强调文字颜色 2 2 2 2 2 2 6" xfId="4236"/>
    <cellStyle name="20% - 强调文字颜色 2 2 2 2 2 3" xfId="4246"/>
    <cellStyle name="20% - 强调文字颜色 2 2 2 2 2 3 2" xfId="4249"/>
    <cellStyle name="20% - 强调文字颜色 2 2 2 2 2 3 2 2" xfId="1135"/>
    <cellStyle name="20% - 强调文字颜色 2 2 2 2 2 3 3" xfId="4254"/>
    <cellStyle name="20% - 强调文字颜色 2 2 2 2 2 4" xfId="4259"/>
    <cellStyle name="20% - 强调文字颜色 2 2 2 2 2 4 2" xfId="4267"/>
    <cellStyle name="20% - 强调文字颜色 2 2 2 2 2 4 2 2" xfId="4272"/>
    <cellStyle name="20% - 强调文字颜色 2 2 2 2 2 4 3" xfId="750"/>
    <cellStyle name="20% - 强调文字颜色 2 2 2 2 2 5" xfId="4277"/>
    <cellStyle name="20% - 强调文字颜色 2 2 2 2 2 5 2" xfId="4287"/>
    <cellStyle name="20% - 强调文字颜色 2 2 2 2 2 6" xfId="4296"/>
    <cellStyle name="20% - 强调文字颜色 2 2 2 2 2 6 2" xfId="3529"/>
    <cellStyle name="20% - 强调文字颜色 2 2 2 2 2 7" xfId="4302"/>
    <cellStyle name="20% - 强调文字颜色 2 2 2 2 2 7 2" xfId="4313"/>
    <cellStyle name="20% - 强调文字颜色 2 2 2 2 2 8" xfId="1738"/>
    <cellStyle name="20% - 强调文字颜色 2 2 2 2 2 8 2" xfId="4323"/>
    <cellStyle name="20% - 强调文字颜色 2 2 2 2 2 9" xfId="4334"/>
    <cellStyle name="20% - 强调文字颜色 2 2 2 2 3" xfId="4444"/>
    <cellStyle name="20% - 强调文字颜色 2 2 2 2 3 2" xfId="4445"/>
    <cellStyle name="20% - 强调文字颜色 2 2 2 2 3 2 2" xfId="4446"/>
    <cellStyle name="20% - 强调文字颜色 2 2 2 2 3 2 2 2" xfId="4423"/>
    <cellStyle name="20% - 强调文字颜色 2 2 2 2 3 2 3" xfId="3689"/>
    <cellStyle name="20% - 强调文字颜色 2 2 2 2 3 3" xfId="4448"/>
    <cellStyle name="20% - 强调文字颜色 2 2 2 2 3 3 2" xfId="4449"/>
    <cellStyle name="20% - 强调文字颜色 2 2 2 2 3 3 2 2" xfId="4452"/>
    <cellStyle name="20% - 强调文字颜色 2 2 2 2 3 3 3" xfId="3694"/>
    <cellStyle name="20% - 强调文字颜色 2 2 2 2 3 4" xfId="4461"/>
    <cellStyle name="20% - 强调文字颜色 2 2 2 2 3 4 2" xfId="4464"/>
    <cellStyle name="20% - 强调文字颜色 2 2 2 2 3 5" xfId="3387"/>
    <cellStyle name="20% - 强调文字颜色 2 2 2 2 3 5 2" xfId="4465"/>
    <cellStyle name="20% - 强调文字颜色 2 2 2 2 3 6" xfId="4480"/>
    <cellStyle name="20% - 强调文字颜色 2 2 2 2 3 6 2" xfId="4486"/>
    <cellStyle name="20% - 强调文字颜色 2 2 2 2 3 7" xfId="4490"/>
    <cellStyle name="20% - 强调文字颜色 2 2 2 2 3 7 2" xfId="4493"/>
    <cellStyle name="20% - 强调文字颜色 2 2 2 2 3 8" xfId="4497"/>
    <cellStyle name="20% - 强调文字颜色 2 2 2 2 4" xfId="4500"/>
    <cellStyle name="20% - 强调文字颜色 2 2 2 2 4 2" xfId="4501"/>
    <cellStyle name="20% - 强调文字颜色 2 2 2 2 4 2 2" xfId="4503"/>
    <cellStyle name="20% - 强调文字颜色 2 2 2 2 4 3" xfId="4505"/>
    <cellStyle name="20% - 强调文字颜色 2 2 2 2 4 3 2" xfId="4507"/>
    <cellStyle name="20% - 强调文字颜色 2 2 2 2 4 4" xfId="4510"/>
    <cellStyle name="20% - 强调文字颜色 2 2 2 2 4 4 2" xfId="4513"/>
    <cellStyle name="20% - 强调文字颜色 2 2 2 2 4 5" xfId="4518"/>
    <cellStyle name="20% - 强调文字颜色 2 2 2 2 4 5 2" xfId="4520"/>
    <cellStyle name="20% - 强调文字颜色 2 2 2 2 4 6" xfId="4528"/>
    <cellStyle name="20% - 强调文字颜色 2 2 2 2 5" xfId="4530"/>
    <cellStyle name="20% - 强调文字颜色 2 2 2 2 5 2" xfId="322"/>
    <cellStyle name="20% - 强调文字颜色 2 2 2 2 5 2 2" xfId="1027"/>
    <cellStyle name="20% - 强调文字颜色 2 2 2 2 5 3" xfId="334"/>
    <cellStyle name="20% - 强调文字颜色 2 2 2 2 6" xfId="4531"/>
    <cellStyle name="20% - 强调文字颜色 2 2 2 2 6 2" xfId="1148"/>
    <cellStyle name="20% - 强调文字颜色 2 2 2 2 6 2 2" xfId="1153"/>
    <cellStyle name="20% - 强调文字颜色 2 2 2 2 6 3" xfId="1158"/>
    <cellStyle name="20% - 强调文字颜色 2 2 2 2 7" xfId="4533"/>
    <cellStyle name="20% - 强调文字颜色 2 2 2 2 7 2" xfId="742"/>
    <cellStyle name="20% - 强调文字颜色 2 2 2 2 8" xfId="4538"/>
    <cellStyle name="20% - 强调文字颜色 2 2 2 2 8 2" xfId="4545"/>
    <cellStyle name="20% - 强调文字颜色 2 2 2 2 9" xfId="3920"/>
    <cellStyle name="20% - 强调文字颜色 2 2 2 2 9 2" xfId="4547"/>
    <cellStyle name="20% - 强调文字颜色 2 2 2 3" xfId="4549"/>
    <cellStyle name="20% - 强调文字颜色 2 2 2 3 2" xfId="4559"/>
    <cellStyle name="20% - 强调文字颜色 2 2 2 3 2 2" xfId="2475"/>
    <cellStyle name="20% - 强调文字颜色 2 2 2 3 2 2 2" xfId="993"/>
    <cellStyle name="20% - 强调文字颜色 2 2 2 3 2 3" xfId="3278"/>
    <cellStyle name="20% - 强调文字颜色 2 2 2 3 2 3 2" xfId="2775"/>
    <cellStyle name="20% - 强调文字颜色 2 2 2 3 2 4" xfId="3281"/>
    <cellStyle name="20% - 强调文字颜色 2 2 2 3 2 4 2" xfId="2928"/>
    <cellStyle name="20% - 强调文字颜色 2 2 2 3 2 5" xfId="1444"/>
    <cellStyle name="20% - 强调文字颜色 2 2 2 3 2 5 2" xfId="3292"/>
    <cellStyle name="20% - 强调文字颜色 2 2 2 3 2 6" xfId="3299"/>
    <cellStyle name="20% - 强调文字颜色 2 2 2 3 3" xfId="4562"/>
    <cellStyle name="20% - 强调文字颜色 2 2 2 3 3 2" xfId="3338"/>
    <cellStyle name="20% - 强调文字颜色 2 2 2 3 3 2 2" xfId="3344"/>
    <cellStyle name="20% - 强调文字颜色 2 2 2 3 3 3" xfId="3351"/>
    <cellStyle name="20% - 强调文字颜色 2 2 2 3 4" xfId="4565"/>
    <cellStyle name="20% - 强调文字颜色 2 2 2 3 4 2" xfId="3390"/>
    <cellStyle name="20% - 强调文字颜色 2 2 2 3 4 2 2" xfId="4519"/>
    <cellStyle name="20% - 强调文字颜色 2 2 2 3 4 3" xfId="4568"/>
    <cellStyle name="20% - 强调文字颜色 2 2 2 3 5" xfId="4570"/>
    <cellStyle name="20% - 强调文字颜色 2 2 2 3 5 2" xfId="1418"/>
    <cellStyle name="20% - 强调文字颜色 2 2 2 3 6" xfId="4573"/>
    <cellStyle name="20% - 强调文字颜色 2 2 2 3 6 2" xfId="1608"/>
    <cellStyle name="20% - 强调文字颜色 2 2 2 3 7" xfId="4574"/>
    <cellStyle name="20% - 强调文字颜色 2 2 2 3 7 2" xfId="2255"/>
    <cellStyle name="20% - 强调文字颜色 2 2 2 3 8" xfId="618"/>
    <cellStyle name="20% - 强调文字颜色 2 2 2 3 8 2" xfId="636"/>
    <cellStyle name="20% - 强调文字颜色 2 2 2 3 9" xfId="4587"/>
    <cellStyle name="20% - 强调文字颜色 2 2 2 4" xfId="4592"/>
    <cellStyle name="20% - 强调文字颜色 2 2 2 4 2" xfId="4594"/>
    <cellStyle name="20% - 强调文字颜色 2 2 2 4 2 2" xfId="3227"/>
    <cellStyle name="20% - 强调文字颜色 2 2 2 4 2 2 2" xfId="4597"/>
    <cellStyle name="20% - 强调文字颜色 2 2 2 4 2 3" xfId="4603"/>
    <cellStyle name="20% - 强调文字颜色 2 2 2 4 2 3 2" xfId="4607"/>
    <cellStyle name="20% - 强调文字颜色 2 2 2 4 2 4" xfId="3503"/>
    <cellStyle name="20% - 强调文字颜色 2 2 2 4 2 4 2" xfId="4611"/>
    <cellStyle name="20% - 强调文字颜色 2 2 2 4 2 5" xfId="316"/>
    <cellStyle name="20% - 强调文字颜色 2 2 2 4 2 5 2" xfId="4613"/>
    <cellStyle name="20% - 强调文字颜色 2 2 2 4 2 6" xfId="3832"/>
    <cellStyle name="20% - 强调文字颜色 2 2 2 4 3" xfId="4615"/>
    <cellStyle name="20% - 强调文字颜色 2 2 2 4 3 2" xfId="2808"/>
    <cellStyle name="20% - 强调文字颜色 2 2 2 4 3 2 2" xfId="2829"/>
    <cellStyle name="20% - 强调文字颜色 2 2 2 4 3 3" xfId="2840"/>
    <cellStyle name="20% - 强调文字颜色 2 2 2 4 4" xfId="358"/>
    <cellStyle name="20% - 强调文字颜色 2 2 2 4 4 2" xfId="366"/>
    <cellStyle name="20% - 强调文字颜色 2 2 2 4 4 2 2" xfId="372"/>
    <cellStyle name="20% - 强调文字颜色 2 2 2 4 4 3" xfId="387"/>
    <cellStyle name="20% - 强调文字颜色 2 2 2 4 5" xfId="89"/>
    <cellStyle name="20% - 强调文字颜色 2 2 2 4 5 2" xfId="101"/>
    <cellStyle name="20% - 强调文字颜色 2 2 2 4 6" xfId="405"/>
    <cellStyle name="20% - 强调文字颜色 2 2 2 4 6 2" xfId="419"/>
    <cellStyle name="20% - 强调文字颜色 2 2 2 4 7" xfId="442"/>
    <cellStyle name="20% - 强调文字颜色 2 2 2 4 7 2" xfId="27"/>
    <cellStyle name="20% - 强调文字颜色 2 2 2 4 8" xfId="467"/>
    <cellStyle name="20% - 强调文字颜色 2 2 2 4 8 2" xfId="478"/>
    <cellStyle name="20% - 强调文字颜色 2 2 2 4 9" xfId="486"/>
    <cellStyle name="20% - 强调文字颜色 2 2 2 5" xfId="4619"/>
    <cellStyle name="20% - 强调文字颜色 2 2 2 5 2" xfId="2481"/>
    <cellStyle name="20% - 强调文字颜色 2 2 2 5 2 2" xfId="980"/>
    <cellStyle name="20% - 强调文字颜色 2 2 2 5 3" xfId="4621"/>
    <cellStyle name="20% - 强调文字颜色 2 2 2 5 3 2" xfId="2766"/>
    <cellStyle name="20% - 强调文字颜色 2 2 2 5 4" xfId="4622"/>
    <cellStyle name="20% - 强调文字颜色 2 2 2 5 4 2" xfId="2921"/>
    <cellStyle name="20% - 强调文字颜色 2 2 2 5 5" xfId="4624"/>
    <cellStyle name="20% - 强调文字颜色 2 2 2 5 5 2" xfId="3676"/>
    <cellStyle name="20% - 强调文字颜色 2 2 2 5 6" xfId="4626"/>
    <cellStyle name="20% - 强调文字颜色 2 2 2 6" xfId="4629"/>
    <cellStyle name="20% - 强调文字颜色 2 2 2 6 2" xfId="4631"/>
    <cellStyle name="20% - 强调文字颜色 2 2 2 6 2 2" xfId="4637"/>
    <cellStyle name="20% - 强调文字颜色 2 2 2 6 3" xfId="4639"/>
    <cellStyle name="20% - 强调文字颜色 2 2 2 7" xfId="4640"/>
    <cellStyle name="20% - 强调文字颜色 2 2 2 7 2" xfId="4643"/>
    <cellStyle name="20% - 强调文字颜色 2 2 2 7 2 2" xfId="4647"/>
    <cellStyle name="20% - 强调文字颜色 2 2 2 7 3" xfId="847"/>
    <cellStyle name="20% - 强调文字颜色 2 2 2 8" xfId="1412"/>
    <cellStyle name="20% - 强调文字颜色 2 2 2 8 2" xfId="1421"/>
    <cellStyle name="20% - 强调文字颜色 2 2 2 9" xfId="1424"/>
    <cellStyle name="20% - 强调文字颜色 2 2 2 9 2" xfId="4651"/>
    <cellStyle name="20% - 强调文字颜色 2 2 3" xfId="3454"/>
    <cellStyle name="20% - 强调文字颜色 2 2 3 10" xfId="4654"/>
    <cellStyle name="20% - 强调文字颜色 2 2 3 10 2" xfId="118"/>
    <cellStyle name="20% - 强调文字颜色 2 2 3 11" xfId="4657"/>
    <cellStyle name="20% - 强调文字颜色 2 2 3 2" xfId="4658"/>
    <cellStyle name="20% - 强调文字颜色 2 2 3 2 2" xfId="4663"/>
    <cellStyle name="20% - 强调文字颜色 2 2 3 2 2 2" xfId="63"/>
    <cellStyle name="20% - 强调文字颜色 2 2 3 2 2 2 2" xfId="741"/>
    <cellStyle name="20% - 强调文字颜色 2 2 3 2 2 3" xfId="771"/>
    <cellStyle name="20% - 强调文字颜色 2 2 3 2 2 3 2" xfId="775"/>
    <cellStyle name="20% - 强调文字颜色 2 2 3 2 2 4" xfId="787"/>
    <cellStyle name="20% - 强调文字颜色 2 2 3 2 2 4 2" xfId="450"/>
    <cellStyle name="20% - 强调文字颜色 2 2 3 2 2 5" xfId="799"/>
    <cellStyle name="20% - 强调文字颜色 2 2 3 2 2 5 2" xfId="802"/>
    <cellStyle name="20% - 强调文字颜色 2 2 3 2 2 6" xfId="809"/>
    <cellStyle name="20% - 强调文字颜色 2 2 3 2 3" xfId="4665"/>
    <cellStyle name="20% - 强调文字颜色 2 2 3 2 3 2" xfId="216"/>
    <cellStyle name="20% - 强调文字颜色 2 2 3 2 3 2 2" xfId="862"/>
    <cellStyle name="20% - 强调文字颜色 2 2 3 2 3 3" xfId="866"/>
    <cellStyle name="20% - 强调文字颜色 2 2 3 2 4" xfId="4670"/>
    <cellStyle name="20% - 强调文字颜色 2 2 3 2 4 2" xfId="924"/>
    <cellStyle name="20% - 强调文字颜色 2 2 3 2 4 2 2" xfId="813"/>
    <cellStyle name="20% - 强调文字颜色 2 2 3 2 4 3" xfId="928"/>
    <cellStyle name="20% - 强调文字颜色 2 2 3 2 5" xfId="4676"/>
    <cellStyle name="20% - 强调文字颜色 2 2 3 2 5 2" xfId="1498"/>
    <cellStyle name="20% - 强调文字颜色 2 2 3 2 6" xfId="4677"/>
    <cellStyle name="20% - 强调文字颜色 2 2 3 2 6 2" xfId="2368"/>
    <cellStyle name="20% - 强调文字颜色 2 2 3 2 7" xfId="4678"/>
    <cellStyle name="20% - 强调文字颜色 2 2 3 2 7 2" xfId="2406"/>
    <cellStyle name="20% - 强调文字颜色 2 2 3 2 8" xfId="4687"/>
    <cellStyle name="20% - 强调文字颜色 2 2 3 2 8 2" xfId="4690"/>
    <cellStyle name="20% - 强调文字颜色 2 2 3 2 9" xfId="4692"/>
    <cellStyle name="20% - 强调文字颜色 2 2 3 3" xfId="4694"/>
    <cellStyle name="20% - 强调文字颜色 2 2 3 3 2" xfId="4698"/>
    <cellStyle name="20% - 强调文字颜色 2 2 3 3 2 2" xfId="1068"/>
    <cellStyle name="20% - 强调文字颜色 2 2 3 3 2 2 2" xfId="1041"/>
    <cellStyle name="20% - 强调文字颜色 2 2 3 3 2 3" xfId="1075"/>
    <cellStyle name="20% - 强调文字颜色 2 2 3 3 2 3 2" xfId="1078"/>
    <cellStyle name="20% - 强调文字颜色 2 2 3 3 2 4" xfId="1092"/>
    <cellStyle name="20% - 强调文字颜色 2 2 3 3 2 4 2" xfId="3594"/>
    <cellStyle name="20% - 强调文字颜色 2 2 3 3 2 5" xfId="1775"/>
    <cellStyle name="20% - 强调文字颜色 2 2 3 3 2 5 2" xfId="3597"/>
    <cellStyle name="20% - 强调文字颜色 2 2 3 3 2 6" xfId="3602"/>
    <cellStyle name="20% - 强调文字颜色 2 2 3 3 3" xfId="4699"/>
    <cellStyle name="20% - 强调文字颜色 2 2 3 3 3 2" xfId="3610"/>
    <cellStyle name="20% - 强调文字颜色 2 2 3 3 3 2 2" xfId="3612"/>
    <cellStyle name="20% - 强调文字颜色 2 2 3 3 3 3" xfId="3615"/>
    <cellStyle name="20% - 强调文字颜色 2 2 3 3 4" xfId="4701"/>
    <cellStyle name="20% - 强调文字颜色 2 2 3 3 4 2" xfId="3626"/>
    <cellStyle name="20% - 强调文字颜色 2 2 3 3 4 2 2" xfId="4704"/>
    <cellStyle name="20% - 强调文字颜色 2 2 3 3 4 3" xfId="4706"/>
    <cellStyle name="20% - 强调文字颜色 2 2 3 3 5" xfId="75"/>
    <cellStyle name="20% - 强调文字颜色 2 2 3 3 5 2" xfId="1514"/>
    <cellStyle name="20% - 强调文字颜色 2 2 3 3 6" xfId="4709"/>
    <cellStyle name="20% - 强调文字颜色 2 2 3 3 6 2" xfId="2754"/>
    <cellStyle name="20% - 强调文字颜色 2 2 3 3 7" xfId="4710"/>
    <cellStyle name="20% - 强调文字颜色 2 2 3 3 7 2" xfId="4718"/>
    <cellStyle name="20% - 强调文字颜色 2 2 3 3 8" xfId="2340"/>
    <cellStyle name="20% - 强调文字颜色 2 2 3 3 8 2" xfId="4722"/>
    <cellStyle name="20% - 强调文字颜色 2 2 3 3 9" xfId="4731"/>
    <cellStyle name="20% - 强调文字颜色 2 2 3 4" xfId="3155"/>
    <cellStyle name="20% - 强调文字颜色 2 2 3 4 2" xfId="3168"/>
    <cellStyle name="20% - 强调文字颜色 2 2 3 4 2 2" xfId="1200"/>
    <cellStyle name="20% - 强调文字颜色 2 2 3 4 3" xfId="3180"/>
    <cellStyle name="20% - 强调文字颜色 2 2 3 4 3 2" xfId="3189"/>
    <cellStyle name="20% - 强调文字颜色 2 2 3 4 4" xfId="3198"/>
    <cellStyle name="20% - 强调文字颜色 2 2 3 4 4 2" xfId="3208"/>
    <cellStyle name="20% - 强调文字颜色 2 2 3 4 5" xfId="1557"/>
    <cellStyle name="20% - 强调文字颜色 2 2 3 4 5 2" xfId="2886"/>
    <cellStyle name="20% - 强调文字颜色 2 2 3 4 6" xfId="3212"/>
    <cellStyle name="20% - 强调文字颜色 2 2 3 5" xfId="3218"/>
    <cellStyle name="20% - 强调文字颜色 2 2 3 5 2" xfId="3232"/>
    <cellStyle name="20% - 强调文字颜色 2 2 3 5 2 2" xfId="3238"/>
    <cellStyle name="20% - 强调文字颜色 2 2 3 5 3" xfId="3247"/>
    <cellStyle name="20% - 强调文字颜色 2 2 3 6" xfId="3252"/>
    <cellStyle name="20% - 强调文字颜色 2 2 3 6 2" xfId="2815"/>
    <cellStyle name="20% - 强调文字颜色 2 2 3 6 2 2" xfId="2821"/>
    <cellStyle name="20% - 强调文字颜色 2 2 3 6 3" xfId="2835"/>
    <cellStyle name="20% - 强调文字颜色 2 2 3 7" xfId="350"/>
    <cellStyle name="20% - 强调文字颜色 2 2 3 7 2" xfId="361"/>
    <cellStyle name="20% - 强调文字颜色 2 2 3 8" xfId="79"/>
    <cellStyle name="20% - 强调文字颜色 2 2 3 8 2" xfId="96"/>
    <cellStyle name="20% - 强调文字颜色 2 2 3 9" xfId="398"/>
    <cellStyle name="20% - 强调文字颜色 2 2 3 9 2" xfId="412"/>
    <cellStyle name="20% - 强调文字颜色 2 2 4" xfId="4633"/>
    <cellStyle name="20% - 强调文字颜色 2 2 4 10" xfId="3654"/>
    <cellStyle name="20% - 强调文字颜色 2 2 4 10 2" xfId="2417"/>
    <cellStyle name="20% - 强调文字颜色 2 2 4 11" xfId="4737"/>
    <cellStyle name="20% - 强调文字颜色 2 2 4 2" xfId="4739"/>
    <cellStyle name="20% - 强调文字颜色 2 2 4 2 2" xfId="4742"/>
    <cellStyle name="20% - 强调文字颜色 2 2 4 2 2 2" xfId="710"/>
    <cellStyle name="20% - 强调文字颜色 2 2 4 2 2 2 2" xfId="718"/>
    <cellStyle name="20% - 强调文字颜色 2 2 4 2 2 3" xfId="732"/>
    <cellStyle name="20% - 强调文字颜色 2 2 4 2 2 3 2" xfId="1385"/>
    <cellStyle name="20% - 强调文字颜色 2 2 4 2 2 4" xfId="1395"/>
    <cellStyle name="20% - 强调文字颜色 2 2 4 2 2 4 2" xfId="4591"/>
    <cellStyle name="20% - 强调文字颜色 2 2 4 2 2 5" xfId="3151"/>
    <cellStyle name="20% - 强调文字颜色 2 2 4 2 2 5 2" xfId="3153"/>
    <cellStyle name="20% - 强调文字颜色 2 2 4 2 2 6" xfId="3264"/>
    <cellStyle name="20% - 强调文字颜色 2 2 4 2 3" xfId="4743"/>
    <cellStyle name="20% - 强调文字颜色 2 2 4 2 3 2" xfId="4746"/>
    <cellStyle name="20% - 强调文字颜色 2 2 4 2 3 2 2" xfId="4748"/>
    <cellStyle name="20% - 强调文字颜色 2 2 4 2 3 3" xfId="758"/>
    <cellStyle name="20% - 强调文字颜色 2 2 4 2 4" xfId="4750"/>
    <cellStyle name="20% - 强调文字颜色 2 2 4 2 4 2" xfId="4751"/>
    <cellStyle name="20% - 强调文字颜色 2 2 4 2 4 2 2" xfId="2247"/>
    <cellStyle name="20% - 强调文字颜色 2 2 4 2 4 3" xfId="622"/>
    <cellStyle name="20% - 强调文字颜色 2 2 4 2 5" xfId="4752"/>
    <cellStyle name="20% - 强调文字颜色 2 2 4 2 5 2" xfId="434"/>
    <cellStyle name="20% - 强调文字颜色 2 2 4 2 6" xfId="4754"/>
    <cellStyle name="20% - 强调文字颜色 2 2 4 2 6 2" xfId="3313"/>
    <cellStyle name="20% - 强调文字颜色 2 2 4 2 7" xfId="3430"/>
    <cellStyle name="20% - 强调文字颜色 2 2 4 2 7 2" xfId="4755"/>
    <cellStyle name="20% - 强调文字颜色 2 2 4 2 8" xfId="4761"/>
    <cellStyle name="20% - 强调文字颜色 2 2 4 2 8 2" xfId="4764"/>
    <cellStyle name="20% - 强调文字颜色 2 2 4 2 9" xfId="4767"/>
    <cellStyle name="20% - 强调文字颜色 2 2 4 3" xfId="4768"/>
    <cellStyle name="20% - 强调文字颜色 2 2 4 3 2" xfId="4769"/>
    <cellStyle name="20% - 强调文字颜色 2 2 4 3 2 2" xfId="851"/>
    <cellStyle name="20% - 强调文字颜色 2 2 4 3 2 2 2" xfId="378"/>
    <cellStyle name="20% - 强调文字颜色 2 2 4 3 2 3" xfId="857"/>
    <cellStyle name="20% - 强调文字颜色 2 2 4 3 3" xfId="4771"/>
    <cellStyle name="20% - 强调文字颜色 2 2 4 3 3 2" xfId="3821"/>
    <cellStyle name="20% - 强调文字颜色 2 2 4 3 3 2 2" xfId="4038"/>
    <cellStyle name="20% - 强调文字颜色 2 2 4 3 3 3" xfId="1749"/>
    <cellStyle name="20% - 强调文字颜色 2 2 4 3 4" xfId="4773"/>
    <cellStyle name="20% - 强调文字颜色 2 2 4 3 4 2" xfId="4774"/>
    <cellStyle name="20% - 强调文字颜色 2 2 4 3 5" xfId="4775"/>
    <cellStyle name="20% - 强调文字颜色 2 2 4 3 5 2" xfId="4776"/>
    <cellStyle name="20% - 强调文字颜色 2 2 4 3 6" xfId="4779"/>
    <cellStyle name="20% - 强调文字颜色 2 2 4 3 6 2" xfId="4782"/>
    <cellStyle name="20% - 强调文字颜色 2 2 4 3 7" xfId="3442"/>
    <cellStyle name="20% - 强调文字颜色 2 2 4 3 7 2" xfId="4784"/>
    <cellStyle name="20% - 强调文字颜色 2 2 4 3 8" xfId="4790"/>
    <cellStyle name="20% - 强调文字颜色 2 2 4 4" xfId="2448"/>
    <cellStyle name="20% - 强调文字颜色 2 2 4 4 2" xfId="2464"/>
    <cellStyle name="20% - 强调文字颜色 2 2 4 4 2 2" xfId="907"/>
    <cellStyle name="20% - 强调文字颜色 2 2 4 4 3" xfId="3269"/>
    <cellStyle name="20% - 强调文字颜色 2 2 4 4 3 2" xfId="3878"/>
    <cellStyle name="20% - 强调文字颜色 2 2 4 4 4" xfId="4793"/>
    <cellStyle name="20% - 强调文字颜色 2 2 4 4 4 2" xfId="4794"/>
    <cellStyle name="20% - 强调文字颜色 2 2 4 4 5" xfId="4795"/>
    <cellStyle name="20% - 强调文字颜色 2 2 4 4 5 2" xfId="4796"/>
    <cellStyle name="20% - 强调文字颜色 2 2 4 4 6" xfId="4798"/>
    <cellStyle name="20% - 强调文字颜色 2 2 4 5" xfId="2469"/>
    <cellStyle name="20% - 强调文字颜色 2 2 4 5 2" xfId="988"/>
    <cellStyle name="20% - 强调文字颜色 2 2 4 5 2 2" xfId="1696"/>
    <cellStyle name="20% - 强调文字颜色 2 2 4 5 3" xfId="1485"/>
    <cellStyle name="20% - 强调文字颜色 2 2 4 6" xfId="3273"/>
    <cellStyle name="20% - 强调文字颜色 2 2 4 6 2" xfId="2774"/>
    <cellStyle name="20% - 强调文字颜色 2 2 4 6 2 2" xfId="4799"/>
    <cellStyle name="20% - 强调文字颜色 2 2 4 6 3" xfId="4800"/>
    <cellStyle name="20% - 强调文字颜色 2 2 4 7" xfId="3280"/>
    <cellStyle name="20% - 强调文字颜色 2 2 4 7 2" xfId="2926"/>
    <cellStyle name="20% - 强调文字颜色 2 2 4 8" xfId="1438"/>
    <cellStyle name="20% - 强调文字颜色 2 2 4 8 2" xfId="3290"/>
    <cellStyle name="20% - 强调文字颜色 2 2 4 9" xfId="3296"/>
    <cellStyle name="20% - 强调文字颜色 2 2 4 9 2" xfId="3306"/>
    <cellStyle name="20% - 强调文字颜色 2 2 5" xfId="4806"/>
    <cellStyle name="20% - 强调文字颜色 2 2 5 2" xfId="4809"/>
    <cellStyle name="20% - 强调文字颜色 2 2 5 2 2" xfId="4812"/>
    <cellStyle name="20% - 强调文字颜色 2 2 5 2 2 2" xfId="1061"/>
    <cellStyle name="20% - 强调文字颜色 2 2 5 2 3" xfId="4814"/>
    <cellStyle name="20% - 强调文字颜色 2 2 5 2 3 2" xfId="4815"/>
    <cellStyle name="20% - 强调文字颜色 2 2 5 2 4" xfId="4816"/>
    <cellStyle name="20% - 强调文字颜色 2 2 5 2 4 2" xfId="4817"/>
    <cellStyle name="20% - 强调文字颜色 2 2 5 2 5" xfId="4818"/>
    <cellStyle name="20% - 强调文字颜色 2 2 5 2 5 2" xfId="3574"/>
    <cellStyle name="20% - 强调文字颜色 2 2 5 2 6" xfId="4820"/>
    <cellStyle name="20% - 强调文字颜色 2 2 5 3" xfId="4822"/>
    <cellStyle name="20% - 强调文字颜色 2 2 5 3 2" xfId="4825"/>
    <cellStyle name="20% - 强调文字颜色 2 2 5 3 2 2" xfId="3980"/>
    <cellStyle name="20% - 强调文字颜色 2 2 5 3 3" xfId="4827"/>
    <cellStyle name="20% - 强调文字颜色 2 2 5 4" xfId="3325"/>
    <cellStyle name="20% - 强调文字颜色 2 2 5 4 2" xfId="3331"/>
    <cellStyle name="20% - 强调文字颜色 2 2 5 4 2 2" xfId="699"/>
    <cellStyle name="20% - 强调文字颜色 2 2 5 4 3" xfId="4828"/>
    <cellStyle name="20% - 强调文字颜色 2 2 5 5" xfId="3336"/>
    <cellStyle name="20% - 强调文字颜色 2 2 5 5 2" xfId="3343"/>
    <cellStyle name="20% - 强调文字颜色 2 2 5 6" xfId="3350"/>
    <cellStyle name="20% - 强调文字颜色 2 2 5 6 2" xfId="3354"/>
    <cellStyle name="20% - 强调文字颜色 2 2 5 7" xfId="3359"/>
    <cellStyle name="20% - 强调文字颜色 2 2 5 7 2" xfId="3370"/>
    <cellStyle name="20% - 强调文字颜色 2 2 5 8" xfId="1454"/>
    <cellStyle name="20% - 强调文字颜色 2 2 5 8 2" xfId="4835"/>
    <cellStyle name="20% - 强调文字颜色 2 2 5 9" xfId="4837"/>
    <cellStyle name="20% - 强调文字颜色 2 2 6" xfId="3551"/>
    <cellStyle name="20% - 强调文字颜色 2 2 6 2" xfId="4843"/>
    <cellStyle name="20% - 强调文字颜色 2 2 6 2 2" xfId="4154"/>
    <cellStyle name="20% - 强调文字颜色 2 2 6 2 2 2" xfId="4157"/>
    <cellStyle name="20% - 强调文字颜色 2 2 6 2 3" xfId="4162"/>
    <cellStyle name="20% - 强调文字颜色 2 2 6 2 3 2" xfId="4166"/>
    <cellStyle name="20% - 强调文字颜色 2 2 6 2 4" xfId="4171"/>
    <cellStyle name="20% - 强调文字颜色 2 2 6 2 4 2" xfId="550"/>
    <cellStyle name="20% - 强调文字颜色 2 2 6 2 5" xfId="1221"/>
    <cellStyle name="20% - 强调文字颜色 2 2 6 2 5 2" xfId="4174"/>
    <cellStyle name="20% - 强调文字颜色 2 2 6 2 6" xfId="4178"/>
    <cellStyle name="20% - 强调文字颜色 2 2 6 3" xfId="4847"/>
    <cellStyle name="20% - 强调文字颜色 2 2 6 3 2" xfId="4275"/>
    <cellStyle name="20% - 强调文字颜色 2 2 6 3 2 2" xfId="4281"/>
    <cellStyle name="20% - 强调文字颜色 2 2 6 3 3" xfId="4290"/>
    <cellStyle name="20% - 强调文字颜色 2 2 6 4" xfId="3379"/>
    <cellStyle name="20% - 强调文字颜色 2 2 6 4 2" xfId="3384"/>
    <cellStyle name="20% - 强调文字颜色 2 2 6 4 2 2" xfId="4470"/>
    <cellStyle name="20% - 强调文字颜色 2 2 6 4 3" xfId="4475"/>
    <cellStyle name="20% - 强调文字颜色 2 2 6 5" xfId="3389"/>
    <cellStyle name="20% - 强调文字颜色 2 2 6 5 2" xfId="4516"/>
    <cellStyle name="20% - 强调文字颜色 2 2 6 6" xfId="4566"/>
    <cellStyle name="20% - 强调文字颜色 2 2 6 6 2" xfId="4850"/>
    <cellStyle name="20% - 强调文字颜色 2 2 6 7" xfId="4853"/>
    <cellStyle name="20% - 强调文字颜色 2 2 6 7 2" xfId="4860"/>
    <cellStyle name="20% - 强调文字颜色 2 2 6 8" xfId="1461"/>
    <cellStyle name="20% - 强调文字颜色 2 2 6 8 2" xfId="4862"/>
    <cellStyle name="20% - 强调文字颜色 2 2 6 9" xfId="4865"/>
    <cellStyle name="20% - 强调文字颜色 2 2 7" xfId="2313"/>
    <cellStyle name="20% - 强调文字颜色 2 2 7 2" xfId="1428"/>
    <cellStyle name="20% - 强调文字颜色 2 2 7 2 2" xfId="84"/>
    <cellStyle name="20% - 强调文字颜色 2 2 7 3" xfId="1436"/>
    <cellStyle name="20% - 强调文字颜色 2 2 7 3 2" xfId="1441"/>
    <cellStyle name="20% - 强调文字颜色 2 2 7 4" xfId="1449"/>
    <cellStyle name="20% - 强调文字颜色 2 2 7 4 2" xfId="1455"/>
    <cellStyle name="20% - 强调文字颜色 2 2 7 5" xfId="1417"/>
    <cellStyle name="20% - 强调文字颜色 2 2 7 5 2" xfId="1463"/>
    <cellStyle name="20% - 强调文字颜色 2 2 7 6" xfId="1466"/>
    <cellStyle name="20% - 强调文字颜色 2 2 8" xfId="4868"/>
    <cellStyle name="20% - 强调文字颜色 2 2 8 2" xfId="1545"/>
    <cellStyle name="20% - 强调文字颜色 2 2 8 2 2" xfId="1553"/>
    <cellStyle name="20% - 强调文字颜色 2 2 8 3" xfId="1575"/>
    <cellStyle name="20% - 强调文字颜色 2 2 9" xfId="4872"/>
    <cellStyle name="20% - 强调文字颜色 2 2 9 2" xfId="1638"/>
    <cellStyle name="20% - 强调文字颜色 2 2 9 2 2" xfId="939"/>
    <cellStyle name="20% - 强调文字颜色 2 2 9 3" xfId="1647"/>
    <cellStyle name="20% - 强调文字颜色 2 3" xfId="4876"/>
    <cellStyle name="20% - 强调文字颜色 2 3 10" xfId="4469"/>
    <cellStyle name="20% - 强调文字颜色 2 3 10 2" xfId="4881"/>
    <cellStyle name="20% - 强调文字颜色 2 3 11" xfId="3711"/>
    <cellStyle name="20% - 强调文字颜色 2 3 11 2" xfId="4885"/>
    <cellStyle name="20% - 强调文字颜色 2 3 12" xfId="4887"/>
    <cellStyle name="20% - 强调文字颜色 2 3 12 2" xfId="4892"/>
    <cellStyle name="20% - 强调文字颜色 2 3 13" xfId="58"/>
    <cellStyle name="20% - 强调文字颜色 2 3 13 2" xfId="4895"/>
    <cellStyle name="20% - 强调文字颜色 2 3 14" xfId="4897"/>
    <cellStyle name="20% - 强调文字颜色 2 3 2" xfId="4903"/>
    <cellStyle name="20% - 强调文字颜色 2 3 2 10" xfId="4906"/>
    <cellStyle name="20% - 强调文字颜色 2 3 2 10 2" xfId="4915"/>
    <cellStyle name="20% - 强调文字颜色 2 3 2 11" xfId="4920"/>
    <cellStyle name="20% - 强调文字颜色 2 3 2 11 2" xfId="4925"/>
    <cellStyle name="20% - 强调文字颜色 2 3 2 12" xfId="4932"/>
    <cellStyle name="20% - 强调文字颜色 2 3 2 2" xfId="4934"/>
    <cellStyle name="20% - 强调文字颜色 2 3 2 2 10" xfId="503"/>
    <cellStyle name="20% - 强调文字颜色 2 3 2 2 10 2" xfId="1099"/>
    <cellStyle name="20% - 强调文字颜色 2 3 2 2 11" xfId="1102"/>
    <cellStyle name="20% - 强调文字颜色 2 3 2 2 2" xfId="4938"/>
    <cellStyle name="20% - 强调文字颜色 2 3 2 2 2 2" xfId="4939"/>
    <cellStyle name="20% - 强调文字颜色 2 3 2 2 2 2 2" xfId="4943"/>
    <cellStyle name="20% - 强调文字颜色 2 3 2 2 2 2 2 2" xfId="4945"/>
    <cellStyle name="20% - 强调文字颜色 2 3 2 2 2 2 3" xfId="1852"/>
    <cellStyle name="20% - 强调文字颜色 2 3 2 2 2 2 3 2" xfId="4949"/>
    <cellStyle name="20% - 强调文字颜色 2 3 2 2 2 2 4" xfId="4952"/>
    <cellStyle name="20% - 强调文字颜色 2 3 2 2 2 2 4 2" xfId="4958"/>
    <cellStyle name="20% - 强调文字颜色 2 3 2 2 2 2 5" xfId="408"/>
    <cellStyle name="20% - 强调文字颜色 2 3 2 2 2 2 5 2" xfId="427"/>
    <cellStyle name="20% - 强调文字颜色 2 3 2 2 2 2 6" xfId="4963"/>
    <cellStyle name="20% - 强调文字颜色 2 3 2 2 2 3" xfId="2181"/>
    <cellStyle name="20% - 强调文字颜色 2 3 2 2 2 3 2" xfId="1916"/>
    <cellStyle name="20% - 强调文字颜色 2 3 2 2 2 3 2 2" xfId="837"/>
    <cellStyle name="20% - 强调文字颜色 2 3 2 2 2 3 3" xfId="1928"/>
    <cellStyle name="20% - 强调文字颜色 2 3 2 2 2 4" xfId="2071"/>
    <cellStyle name="20% - 强调文字颜色 2 3 2 2 2 4 2" xfId="3971"/>
    <cellStyle name="20% - 强调文字颜色 2 3 2 2 2 4 2 2" xfId="1397"/>
    <cellStyle name="20% - 强调文字颜色 2 3 2 2 2 4 3" xfId="338"/>
    <cellStyle name="20% - 强调文字颜色 2 3 2 2 2 5" xfId="1098"/>
    <cellStyle name="20% - 强调文字颜色 2 3 2 2 2 5 2" xfId="4967"/>
    <cellStyle name="20% - 强调文字颜色 2 3 2 2 2 6" xfId="4971"/>
    <cellStyle name="20% - 强调文字颜色 2 3 2 2 2 6 2" xfId="4976"/>
    <cellStyle name="20% - 强调文字颜色 2 3 2 2 2 7" xfId="689"/>
    <cellStyle name="20% - 强调文字颜色 2 3 2 2 2 7 2" xfId="588"/>
    <cellStyle name="20% - 强调文字颜色 2 3 2 2 2 8" xfId="4983"/>
    <cellStyle name="20% - 强调文字颜色 2 3 2 2 2 8 2" xfId="4994"/>
    <cellStyle name="20% - 强调文字颜色 2 3 2 2 2 9" xfId="4997"/>
    <cellStyle name="20% - 强调文字颜色 2 3 2 2 3" xfId="4999"/>
    <cellStyle name="20% - 强调文字颜色 2 3 2 2 3 2" xfId="5000"/>
    <cellStyle name="20% - 强调文字颜色 2 3 2 2 3 2 2" xfId="5003"/>
    <cellStyle name="20% - 强调文字颜色 2 3 2 2 3 2 2 2" xfId="5005"/>
    <cellStyle name="20% - 强调文字颜色 2 3 2 2 3 2 3" xfId="5007"/>
    <cellStyle name="20% - 强调文字颜色 2 3 2 2 3 3" xfId="5008"/>
    <cellStyle name="20% - 强调文字颜色 2 3 2 2 3 3 2" xfId="5012"/>
    <cellStyle name="20% - 强调文字颜色 2 3 2 2 3 3 2 2" xfId="1650"/>
    <cellStyle name="20% - 强调文字颜色 2 3 2 2 3 3 3" xfId="5015"/>
    <cellStyle name="20% - 强调文字颜色 2 3 2 2 3 4" xfId="5017"/>
    <cellStyle name="20% - 强调文字颜色 2 3 2 2 3 4 2" xfId="4736"/>
    <cellStyle name="20% - 强调文字颜色 2 3 2 2 3 5" xfId="2438"/>
    <cellStyle name="20% - 强调文字颜色 2 3 2 2 3 5 2" xfId="5019"/>
    <cellStyle name="20% - 强调文字颜色 2 3 2 2 3 6" xfId="5022"/>
    <cellStyle name="20% - 强调文字颜色 2 3 2 2 3 6 2" xfId="5027"/>
    <cellStyle name="20% - 强调文字颜色 2 3 2 2 3 7" xfId="5030"/>
    <cellStyle name="20% - 强调文字颜色 2 3 2 2 3 7 2" xfId="5033"/>
    <cellStyle name="20% - 强调文字颜色 2 3 2 2 3 8" xfId="5036"/>
    <cellStyle name="20% - 强调文字颜色 2 3 2 2 4" xfId="5039"/>
    <cellStyle name="20% - 强调文字颜色 2 3 2 2 4 2" xfId="5040"/>
    <cellStyle name="20% - 强调文字颜色 2 3 2 2 4 2 2" xfId="4095"/>
    <cellStyle name="20% - 强调文字颜色 2 3 2 2 4 3" xfId="5041"/>
    <cellStyle name="20% - 强调文字颜色 2 3 2 2 4 3 2" xfId="5044"/>
    <cellStyle name="20% - 强调文字颜色 2 3 2 2 4 4" xfId="5046"/>
    <cellStyle name="20% - 强调文字颜色 2 3 2 2 4 4 2" xfId="5050"/>
    <cellStyle name="20% - 强调文字颜色 2 3 2 2 4 5" xfId="4703"/>
    <cellStyle name="20% - 强调文字颜色 2 3 2 2 4 5 2" xfId="2456"/>
    <cellStyle name="20% - 强调文字颜色 2 3 2 2 4 6" xfId="5053"/>
    <cellStyle name="20% - 强调文字颜色 2 3 2 2 5" xfId="5056"/>
    <cellStyle name="20% - 强调文字颜色 2 3 2 2 5 2" xfId="4537"/>
    <cellStyle name="20% - 强调文字颜色 2 3 2 2 5 2 2" xfId="4544"/>
    <cellStyle name="20% - 强调文字颜色 2 3 2 2 5 3" xfId="3919"/>
    <cellStyle name="20% - 强调文字颜色 2 3 2 2 6" xfId="596"/>
    <cellStyle name="20% - 强调文字颜色 2 3 2 2 6 2" xfId="614"/>
    <cellStyle name="20% - 强调文字颜色 2 3 2 2 6 2 2" xfId="631"/>
    <cellStyle name="20% - 强调文字颜色 2 3 2 2 6 3" xfId="4581"/>
    <cellStyle name="20% - 强调文字颜色 2 3 2 2 7" xfId="2331"/>
    <cellStyle name="20% - 强调文字颜色 2 3 2 2 7 2" xfId="460"/>
    <cellStyle name="20% - 强调文字颜色 2 3 2 2 8" xfId="5060"/>
    <cellStyle name="20% - 强调文字颜色 2 3 2 2 8 2" xfId="5063"/>
    <cellStyle name="20% - 强调文字颜色 2 3 2 2 9" xfId="4083"/>
    <cellStyle name="20% - 强调文字颜色 2 3 2 2 9 2" xfId="5067"/>
    <cellStyle name="20% - 强调文字颜色 2 3 2 3" xfId="5070"/>
    <cellStyle name="20% - 强调文字颜色 2 3 2 3 2" xfId="5075"/>
    <cellStyle name="20% - 强调文字颜色 2 3 2 3 2 2" xfId="239"/>
    <cellStyle name="20% - 强调文字颜色 2 3 2 3 2 2 2" xfId="4209"/>
    <cellStyle name="20% - 强调文字颜色 2 3 2 3 2 3" xfId="3129"/>
    <cellStyle name="20% - 强调文字颜色 2 3 2 3 2 3 2" xfId="2672"/>
    <cellStyle name="20% - 强调文字颜色 2 3 2 3 2 4" xfId="517"/>
    <cellStyle name="20% - 强调文字颜色 2 3 2 3 2 4 2" xfId="4440"/>
    <cellStyle name="20% - 强调文字颜色 2 3 2 3 2 5" xfId="533"/>
    <cellStyle name="20% - 强调文字颜色 2 3 2 3 2 5 2" xfId="5078"/>
    <cellStyle name="20% - 强调文字颜色 2 3 2 3 2 6" xfId="5086"/>
    <cellStyle name="20% - 强调文字颜色 2 3 2 3 3" xfId="5087"/>
    <cellStyle name="20% - 强调文字颜色 2 3 2 3 3 2" xfId="5089"/>
    <cellStyle name="20% - 强调文字颜色 2 3 2 3 3 2 2" xfId="5094"/>
    <cellStyle name="20% - 强调文字颜色 2 3 2 3 3 3" xfId="5097"/>
    <cellStyle name="20% - 强调文字颜色 2 3 2 3 4" xfId="5099"/>
    <cellStyle name="20% - 强调文字颜色 2 3 2 3 4 2" xfId="5101"/>
    <cellStyle name="20% - 强调文字颜色 2 3 2 3 4 2 2" xfId="5106"/>
    <cellStyle name="20% - 强调文字颜色 2 3 2 3 4 3" xfId="5110"/>
    <cellStyle name="20% - 强调文字颜色 2 3 2 3 5" xfId="5111"/>
    <cellStyle name="20% - 强调文字颜色 2 3 2 3 5 2" xfId="4681"/>
    <cellStyle name="20% - 强调文字颜色 2 3 2 3 6" xfId="960"/>
    <cellStyle name="20% - 强调文字颜色 2 3 2 3 6 2" xfId="2334"/>
    <cellStyle name="20% - 强调文字颜色 2 3 2 3 7" xfId="2345"/>
    <cellStyle name="20% - 强调文字颜色 2 3 2 3 7 2" xfId="5115"/>
    <cellStyle name="20% - 强调文字颜色 2 3 2 3 8" xfId="5123"/>
    <cellStyle name="20% - 强调文字颜色 2 3 2 3 8 2" xfId="5128"/>
    <cellStyle name="20% - 强调文字颜色 2 3 2 3 9" xfId="5135"/>
    <cellStyle name="20% - 强调文字颜色 2 3 2 4" xfId="5142"/>
    <cellStyle name="20% - 强调文字颜色 2 3 2 4 2" xfId="5143"/>
    <cellStyle name="20% - 强调文字颜色 2 3 2 4 2 2" xfId="5144"/>
    <cellStyle name="20% - 强调文字颜色 2 3 2 4 2 2 2" xfId="5148"/>
    <cellStyle name="20% - 强调文字颜色 2 3 2 4 2 3" xfId="3481"/>
    <cellStyle name="20% - 强调文字颜色 2 3 2 4 2 3 2" xfId="5154"/>
    <cellStyle name="20% - 强调文字颜色 2 3 2 4 2 4" xfId="5157"/>
    <cellStyle name="20% - 强调文字颜色 2 3 2 4 2 4 2" xfId="5161"/>
    <cellStyle name="20% - 强调文字颜色 2 3 2 4 2 5" xfId="2742"/>
    <cellStyle name="20% - 强调文字颜色 2 3 2 4 2 5 2" xfId="5163"/>
    <cellStyle name="20% - 强调文字颜色 2 3 2 4 2 6" xfId="5168"/>
    <cellStyle name="20% - 强调文字颜色 2 3 2 4 3" xfId="5169"/>
    <cellStyle name="20% - 强调文字颜色 2 3 2 4 3 2" xfId="5170"/>
    <cellStyle name="20% - 强调文字颜色 2 3 2 4 3 2 2" xfId="5174"/>
    <cellStyle name="20% - 强调文字颜色 2 3 2 4 3 3" xfId="5175"/>
    <cellStyle name="20% - 强调文字颜色 2 3 2 4 4" xfId="5176"/>
    <cellStyle name="20% - 强调文字颜色 2 3 2 4 4 2" xfId="5178"/>
    <cellStyle name="20% - 强调文字颜色 2 3 2 4 4 2 2" xfId="5182"/>
    <cellStyle name="20% - 强调文字颜色 2 3 2 4 4 3" xfId="5183"/>
    <cellStyle name="20% - 强调文字颜色 2 3 2 4 5" xfId="5186"/>
    <cellStyle name="20% - 强调文字颜色 2 3 2 4 5 2" xfId="4760"/>
    <cellStyle name="20% - 强调文字颜色 2 3 2 4 6" xfId="1708"/>
    <cellStyle name="20% - 强调文字颜色 2 3 2 4 6 2" xfId="4788"/>
    <cellStyle name="20% - 强调文字颜色 2 3 2 4 7" xfId="2283"/>
    <cellStyle name="20% - 强调文字颜色 2 3 2 4 7 2" xfId="5189"/>
    <cellStyle name="20% - 强调文字颜色 2 3 2 4 8" xfId="5199"/>
    <cellStyle name="20% - 强调文字颜色 2 3 2 4 8 2" xfId="5202"/>
    <cellStyle name="20% - 强调文字颜色 2 3 2 4 9" xfId="4655"/>
    <cellStyle name="20% - 强调文字颜色 2 3 2 5" xfId="5207"/>
    <cellStyle name="20% - 强调文字颜色 2 3 2 5 2" xfId="5209"/>
    <cellStyle name="20% - 强调文字颜色 2 3 2 5 2 2" xfId="1033"/>
    <cellStyle name="20% - 强调文字颜色 2 3 2 5 3" xfId="5210"/>
    <cellStyle name="20% - 强调文字颜色 2 3 2 5 3 2" xfId="1083"/>
    <cellStyle name="20% - 强调文字颜色 2 3 2 5 4" xfId="5211"/>
    <cellStyle name="20% - 强调文字颜色 2 3 2 5 4 2" xfId="1795"/>
    <cellStyle name="20% - 强调文字颜色 2 3 2 5 5" xfId="5214"/>
    <cellStyle name="20% - 强调文字颜色 2 3 2 5 5 2" xfId="2019"/>
    <cellStyle name="20% - 强调文字颜色 2 3 2 5 6" xfId="2355"/>
    <cellStyle name="20% - 强调文字颜色 2 3 2 6" xfId="5217"/>
    <cellStyle name="20% - 强调文字颜色 2 3 2 6 2" xfId="5218"/>
    <cellStyle name="20% - 强调文字颜色 2 3 2 6 2 2" xfId="2365"/>
    <cellStyle name="20% - 强调文字颜色 2 3 2 6 3" xfId="5219"/>
    <cellStyle name="20% - 强调文字颜色 2 3 2 7" xfId="5221"/>
    <cellStyle name="20% - 强调文字颜色 2 3 2 7 2" xfId="5222"/>
    <cellStyle name="20% - 强调文字颜色 2 3 2 7 2 2" xfId="3258"/>
    <cellStyle name="20% - 强调文字颜色 2 3 2 7 3" xfId="5223"/>
    <cellStyle name="20% - 强调文字颜色 2 3 2 8" xfId="76"/>
    <cellStyle name="20% - 强调文字颜色 2 3 2 8 2" xfId="1522"/>
    <cellStyle name="20% - 强调文字颜色 2 3 2 9" xfId="1527"/>
    <cellStyle name="20% - 强调文字颜色 2 3 2 9 2" xfId="5225"/>
    <cellStyle name="20% - 强调文字颜色 2 3 3" xfId="2633"/>
    <cellStyle name="20% - 强调文字颜色 2 3 3 10" xfId="2939"/>
    <cellStyle name="20% - 强调文字颜色 2 3 3 10 2" xfId="3636"/>
    <cellStyle name="20% - 强调文字颜色 2 3 3 11" xfId="3675"/>
    <cellStyle name="20% - 强调文字颜色 2 3 3 2" xfId="5226"/>
    <cellStyle name="20% - 强调文字颜色 2 3 3 2 2" xfId="5231"/>
    <cellStyle name="20% - 强调文字颜色 2 3 3 2 2 2" xfId="1629"/>
    <cellStyle name="20% - 强调文字颜色 2 3 3 2 2 2 2" xfId="872"/>
    <cellStyle name="20% - 强调文字颜色 2 3 3 2 2 3" xfId="1633"/>
    <cellStyle name="20% - 强调文字颜色 2 3 3 2 2 3 2" xfId="934"/>
    <cellStyle name="20% - 强调文字颜色 2 3 3 2 2 4" xfId="1645"/>
    <cellStyle name="20% - 强调文字颜色 2 3 3 2 2 4 2" xfId="2150"/>
    <cellStyle name="20% - 强调文字颜色 2 3 3 2 2 5" xfId="1251"/>
    <cellStyle name="20% - 强调文字颜色 2 3 3 2 2 5 2" xfId="2237"/>
    <cellStyle name="20% - 强调文字颜色 2 3 3 2 2 6" xfId="2254"/>
    <cellStyle name="20% - 强调文字颜色 2 3 3 2 3" xfId="5232"/>
    <cellStyle name="20% - 强调文字颜色 2 3 3 2 3 2" xfId="2299"/>
    <cellStyle name="20% - 强调文字颜色 2 3 3 2 3 2 2" xfId="2305"/>
    <cellStyle name="20% - 强调文字颜色 2 3 3 2 3 3" xfId="2308"/>
    <cellStyle name="20% - 强调文字颜色 2 3 3 2 4" xfId="5234"/>
    <cellStyle name="20% - 强调文字颜色 2 3 3 2 4 2" xfId="1721"/>
    <cellStyle name="20% - 强调文字颜色 2 3 3 2 4 2 2" xfId="1728"/>
    <cellStyle name="20% - 强调文字颜色 2 3 3 2 4 3" xfId="256"/>
    <cellStyle name="20% - 强调文字颜色 2 3 3 2 5" xfId="5235"/>
    <cellStyle name="20% - 强调文字颜色 2 3 3 2 5 2" xfId="5059"/>
    <cellStyle name="20% - 强调文字颜色 2 3 3 2 6" xfId="1825"/>
    <cellStyle name="20% - 强调文字颜色 2 3 3 2 6 2" xfId="5121"/>
    <cellStyle name="20% - 强调文字颜色 2 3 3 2 7" xfId="5237"/>
    <cellStyle name="20% - 强调文字颜色 2 3 3 2 7 2" xfId="5193"/>
    <cellStyle name="20% - 强调文字颜色 2 3 3 2 8" xfId="5239"/>
    <cellStyle name="20% - 强调文字颜色 2 3 3 2 8 2" xfId="5243"/>
    <cellStyle name="20% - 强调文字颜色 2 3 3 2 9" xfId="5246"/>
    <cellStyle name="20% - 强调文字颜色 2 3 3 3" xfId="5249"/>
    <cellStyle name="20% - 强调文字颜色 2 3 3 3 2" xfId="5256"/>
    <cellStyle name="20% - 强调文字颜色 2 3 3 3 2 2" xfId="1889"/>
    <cellStyle name="20% - 强调文字颜色 2 3 3 3 2 2 2" xfId="1898"/>
    <cellStyle name="20% - 强调文字颜色 2 3 3 3 2 3" xfId="1905"/>
    <cellStyle name="20% - 强调文字颜色 2 3 3 3 2 3 2" xfId="826"/>
    <cellStyle name="20% - 强调文字颜色 2 3 3 3 2 4" xfId="1921"/>
    <cellStyle name="20% - 强调文字颜色 2 3 3 3 2 4 2" xfId="5260"/>
    <cellStyle name="20% - 强调文字颜色 2 3 3 3 2 5" xfId="2870"/>
    <cellStyle name="20% - 强调文字颜色 2 3 3 3 2 5 2" xfId="5263"/>
    <cellStyle name="20% - 强调文字颜色 2 3 3 3 2 6" xfId="23"/>
    <cellStyle name="20% - 强调文字颜色 2 3 3 3 3" xfId="5272"/>
    <cellStyle name="20% - 强调文字颜色 2 3 3 3 3 2" xfId="5275"/>
    <cellStyle name="20% - 强调文字颜色 2 3 3 3 3 2 2" xfId="5278"/>
    <cellStyle name="20% - 强调文字颜色 2 3 3 3 3 3" xfId="5282"/>
    <cellStyle name="20% - 强调文字颜色 2 3 3 3 4" xfId="5284"/>
    <cellStyle name="20% - 强调文字颜色 2 3 3 3 4 2" xfId="5286"/>
    <cellStyle name="20% - 强调文字颜色 2 3 3 3 4 2 2" xfId="5292"/>
    <cellStyle name="20% - 强调文字颜色 2 3 3 3 4 3" xfId="5294"/>
    <cellStyle name="20% - 强调文字颜色 2 3 3 3 5" xfId="5295"/>
    <cellStyle name="20% - 强调文字颜色 2 3 3 3 5 2" xfId="5298"/>
    <cellStyle name="20% - 强调文字颜色 2 3 3 3 6" xfId="1006"/>
    <cellStyle name="20% - 强调文字颜色 2 3 3 3 6 2" xfId="5301"/>
    <cellStyle name="20% - 强调文字颜色 2 3 3 3 7" xfId="5304"/>
    <cellStyle name="20% - 强调文字颜色 2 3 3 3 7 2" xfId="5310"/>
    <cellStyle name="20% - 强调文字颜色 2 3 3 3 8" xfId="5314"/>
    <cellStyle name="20% - 强调文字颜色 2 3 3 3 8 2" xfId="5317"/>
    <cellStyle name="20% - 强调文字颜色 2 3 3 3 9" xfId="5321"/>
    <cellStyle name="20% - 强调文字颜色 2 3 3 4" xfId="5327"/>
    <cellStyle name="20% - 强调文字颜色 2 3 3 4 2" xfId="5328"/>
    <cellStyle name="20% - 强调文字颜色 2 3 3 4 2 2" xfId="2391"/>
    <cellStyle name="20% - 强调文字颜色 2 3 3 4 3" xfId="5330"/>
    <cellStyle name="20% - 强调文字颜色 2 3 3 4 3 2" xfId="5332"/>
    <cellStyle name="20% - 强调文字颜色 2 3 3 4 4" xfId="5334"/>
    <cellStyle name="20% - 强调文字颜色 2 3 3 4 4 2" xfId="5335"/>
    <cellStyle name="20% - 强调文字颜色 2 3 3 4 5" xfId="4946"/>
    <cellStyle name="20% - 强调文字颜色 2 3 3 4 5 2" xfId="5336"/>
    <cellStyle name="20% - 强调文字颜色 2 3 3 4 6" xfId="1969"/>
    <cellStyle name="20% - 强调文字颜色 2 3 3 5" xfId="5339"/>
    <cellStyle name="20% - 强调文字颜色 2 3 3 5 2" xfId="5341"/>
    <cellStyle name="20% - 强调文字颜色 2 3 3 5 2 2" xfId="4551"/>
    <cellStyle name="20% - 强调文字颜色 2 3 3 5 3" xfId="5343"/>
    <cellStyle name="20% - 强调文字颜色 2 3 3 6" xfId="5345"/>
    <cellStyle name="20% - 强调文字颜色 2 3 3 6 2" xfId="5346"/>
    <cellStyle name="20% - 强调文字颜色 2 3 3 6 2 2" xfId="5072"/>
    <cellStyle name="20% - 强调文字颜色 2 3 3 6 3" xfId="5347"/>
    <cellStyle name="20% - 强调文字颜色 2 3 3 7" xfId="5350"/>
    <cellStyle name="20% - 强调文字颜色 2 3 3 7 2" xfId="5354"/>
    <cellStyle name="20% - 强调文字颜色 2 3 3 8" xfId="1551"/>
    <cellStyle name="20% - 强调文字颜色 2 3 3 8 2" xfId="5358"/>
    <cellStyle name="20% - 强调文字颜色 2 3 3 9" xfId="3828"/>
    <cellStyle name="20% - 强调文字颜色 2 3 3 9 2" xfId="5360"/>
    <cellStyle name="20% - 强调文字颜色 2 3 4" xfId="5363"/>
    <cellStyle name="20% - 强调文字颜色 2 3 4 10" xfId="5365"/>
    <cellStyle name="20% - 强调文字颜色 2 3 4 10 2" xfId="5367"/>
    <cellStyle name="20% - 强调文字颜色 2 3 4 11" xfId="5369"/>
    <cellStyle name="20% - 强调文字颜色 2 3 4 2" xfId="5374"/>
    <cellStyle name="20% - 强调文字颜色 2 3 4 2 2" xfId="5376"/>
    <cellStyle name="20% - 强调文字颜色 2 3 4 2 2 2" xfId="2519"/>
    <cellStyle name="20% - 强调文字颜色 2 3 4 2 2 2 2" xfId="2525"/>
    <cellStyle name="20% - 强调文字颜色 2 3 4 2 2 3" xfId="2533"/>
    <cellStyle name="20% - 强调文字颜色 2 3 4 2 2 3 2" xfId="275"/>
    <cellStyle name="20% - 强调文字颜色 2 3 4 2 2 4" xfId="1141"/>
    <cellStyle name="20% - 强调文字颜色 2 3 4 2 2 4 2" xfId="1321"/>
    <cellStyle name="20% - 强调文字颜色 2 3 4 2 2 5" xfId="3032"/>
    <cellStyle name="20% - 强调文字颜色 2 3 4 2 2 5 2" xfId="1675"/>
    <cellStyle name="20% - 强调文字颜色 2 3 4 2 2 6" xfId="4717"/>
    <cellStyle name="20% - 强调文字颜色 2 3 4 2 3" xfId="5377"/>
    <cellStyle name="20% - 强调文字颜色 2 3 4 2 3 2" xfId="724"/>
    <cellStyle name="20% - 强调文字颜色 2 3 4 2 3 2 2" xfId="343"/>
    <cellStyle name="20% - 强调文字颜色 2 3 4 2 3 3" xfId="3101"/>
    <cellStyle name="20% - 强调文字颜色 2 3 4 2 4" xfId="5378"/>
    <cellStyle name="20% - 强调文字颜色 2 3 4 2 4 2" xfId="3117"/>
    <cellStyle name="20% - 强调文字颜色 2 3 4 2 4 2 2" xfId="5381"/>
    <cellStyle name="20% - 强调文字颜色 2 3 4 2 4 3" xfId="5383"/>
    <cellStyle name="20% - 强调文字颜色 2 3 4 2 5" xfId="5386"/>
    <cellStyle name="20% - 强调文字颜色 2 3 4 2 5 2" xfId="5390"/>
    <cellStyle name="20% - 强调文字颜色 2 3 4 2 6" xfId="2097"/>
    <cellStyle name="20% - 强调文字颜色 2 3 4 2 6 2" xfId="5393"/>
    <cellStyle name="20% - 强调文字颜色 2 3 4 2 7" xfId="5394"/>
    <cellStyle name="20% - 强调文字颜色 2 3 4 2 7 2" xfId="5399"/>
    <cellStyle name="20% - 强调文字颜色 2 3 4 2 8" xfId="5403"/>
    <cellStyle name="20% - 强调文字颜色 2 3 4 2 8 2" xfId="4388"/>
    <cellStyle name="20% - 强调文字颜色 2 3 4 2 9" xfId="5410"/>
    <cellStyle name="20% - 强调文字颜色 2 3 4 3" xfId="5412"/>
    <cellStyle name="20% - 强调文字颜色 2 3 4 3 2" xfId="5413"/>
    <cellStyle name="20% - 强调文字颜色 2 3 4 3 2 2" xfId="2653"/>
    <cellStyle name="20% - 强调文字颜色 2 3 4 3 2 2 2" xfId="2661"/>
    <cellStyle name="20% - 强调文字颜色 2 3 4 3 2 3" xfId="2676"/>
    <cellStyle name="20% - 强调文字颜色 2 3 4 3 3" xfId="5415"/>
    <cellStyle name="20% - 强调文字颜色 2 3 4 3 3 2" xfId="5417"/>
    <cellStyle name="20% - 强调文字颜色 2 3 4 3 3 2 2" xfId="5426"/>
    <cellStyle name="20% - 强调文字颜色 2 3 4 3 3 3" xfId="5432"/>
    <cellStyle name="20% - 强调文字颜色 2 3 4 3 4" xfId="5433"/>
    <cellStyle name="20% - 强调文字颜色 2 3 4 3 4 2" xfId="5435"/>
    <cellStyle name="20% - 强调文字颜色 2 3 4 3 5" xfId="5439"/>
    <cellStyle name="20% - 强调文字颜色 2 3 4 3 5 2" xfId="5442"/>
    <cellStyle name="20% - 强调文字颜色 2 3 4 3 6" xfId="2104"/>
    <cellStyle name="20% - 强调文字颜色 2 3 4 3 6 2" xfId="5443"/>
    <cellStyle name="20% - 强调文字颜色 2 3 4 3 7" xfId="5444"/>
    <cellStyle name="20% - 强调文字颜色 2 3 4 3 7 2" xfId="5447"/>
    <cellStyle name="20% - 强调文字颜色 2 3 4 3 8" xfId="5449"/>
    <cellStyle name="20% - 强调文字颜色 2 3 4 4" xfId="5452"/>
    <cellStyle name="20% - 强调文字颜色 2 3 4 4 2" xfId="5453"/>
    <cellStyle name="20% - 强调文字颜色 2 3 4 4 2 2" xfId="1604"/>
    <cellStyle name="20% - 强调文字颜色 2 3 4 4 3" xfId="5455"/>
    <cellStyle name="20% - 强调文字颜色 2 3 4 4 3 2" xfId="5458"/>
    <cellStyle name="20% - 强调文字颜色 2 3 4 4 4" xfId="5461"/>
    <cellStyle name="20% - 强调文字颜色 2 3 4 4 4 2" xfId="5462"/>
    <cellStyle name="20% - 强调文字颜色 2 3 4 4 5" xfId="840"/>
    <cellStyle name="20% - 强调文字颜色 2 3 4 4 5 2" xfId="300"/>
    <cellStyle name="20% - 强调文字颜色 2 3 4 4 6" xfId="5466"/>
    <cellStyle name="20% - 强调文字颜色 2 3 4 5" xfId="5469"/>
    <cellStyle name="20% - 强调文字颜色 2 3 4 5 2" xfId="5470"/>
    <cellStyle name="20% - 强调文字颜色 2 3 4 5 2 2" xfId="5472"/>
    <cellStyle name="20% - 强调文字颜色 2 3 4 5 3" xfId="5476"/>
    <cellStyle name="20% - 强调文字颜色 2 3 4 6" xfId="5477"/>
    <cellStyle name="20% - 强调文字颜色 2 3 4 6 2" xfId="5478"/>
    <cellStyle name="20% - 强调文字颜色 2 3 4 6 2 2" xfId="5481"/>
    <cellStyle name="20% - 强调文字颜色 2 3 4 6 3" xfId="5484"/>
    <cellStyle name="20% - 强调文字颜色 2 3 4 7" xfId="3508"/>
    <cellStyle name="20% - 强调文字颜色 2 3 4 7 2" xfId="5488"/>
    <cellStyle name="20% - 强调文字颜色 2 3 4 8" xfId="318"/>
    <cellStyle name="20% - 强调文字颜色 2 3 4 8 2" xfId="5490"/>
    <cellStyle name="20% - 强调文字颜色 2 3 4 9" xfId="3836"/>
    <cellStyle name="20% - 强调文字颜色 2 3 4 9 2" xfId="5491"/>
    <cellStyle name="20% - 强调文字颜色 2 3 5" xfId="5499"/>
    <cellStyle name="20% - 强调文字颜色 2 3 5 2" xfId="5503"/>
    <cellStyle name="20% - 强调文字颜色 2 3 5 2 2" xfId="5506"/>
    <cellStyle name="20% - 强调文字颜色 2 3 5 2 2 2" xfId="2844"/>
    <cellStyle name="20% - 强调文字颜色 2 3 5 2 3" xfId="5507"/>
    <cellStyle name="20% - 强调文字颜色 2 3 5 2 3 2" xfId="5509"/>
    <cellStyle name="20% - 强调文字颜色 2 3 5 2 4" xfId="5510"/>
    <cellStyle name="20% - 强调文字颜色 2 3 5 2 4 2" xfId="392"/>
    <cellStyle name="20% - 强调文字颜色 2 3 5 2 5" xfId="5513"/>
    <cellStyle name="20% - 强调文字颜色 2 3 5 2 5 2" xfId="5516"/>
    <cellStyle name="20% - 强调文字颜色 2 3 5 2 6" xfId="2138"/>
    <cellStyle name="20% - 强调文字颜色 2 3 5 3" xfId="5519"/>
    <cellStyle name="20% - 强调文字颜色 2 3 5 3 2" xfId="5520"/>
    <cellStyle name="20% - 强调文字颜色 2 3 5 3 2 2" xfId="2982"/>
    <cellStyle name="20% - 强调文字颜色 2 3 5 3 3" xfId="5522"/>
    <cellStyle name="20% - 强调文字颜色 2 3 5 4" xfId="2795"/>
    <cellStyle name="20% - 强调文字颜色 2 3 5 4 2" xfId="2800"/>
    <cellStyle name="20% - 强调文字颜色 2 3 5 4 2 2" xfId="5497"/>
    <cellStyle name="20% - 强调文字颜色 2 3 5 4 3" xfId="5524"/>
    <cellStyle name="20% - 强调文字颜色 2 3 5 5" xfId="2811"/>
    <cellStyle name="20% - 强调文字颜色 2 3 5 5 2" xfId="2831"/>
    <cellStyle name="20% - 强调文字颜色 2 3 5 6" xfId="2841"/>
    <cellStyle name="20% - 强调文字颜色 2 3 5 6 2" xfId="327"/>
    <cellStyle name="20% - 强调文字颜色 2 3 5 7" xfId="2846"/>
    <cellStyle name="20% - 强调文字颜色 2 3 5 7 2" xfId="10"/>
    <cellStyle name="20% - 强调文字颜色 2 3 5 8" xfId="1597"/>
    <cellStyle name="20% - 强调文字颜色 2 3 5 8 2" xfId="5528"/>
    <cellStyle name="20% - 强调文字颜色 2 3 5 9" xfId="3840"/>
    <cellStyle name="20% - 强调文字颜色 2 3 6" xfId="34"/>
    <cellStyle name="20% - 强调文字颜色 2 3 6 2" xfId="5532"/>
    <cellStyle name="20% - 强调文字颜色 2 3 6 2 2" xfId="5536"/>
    <cellStyle name="20% - 强调文字颜色 2 3 6 2 2 2" xfId="5541"/>
    <cellStyle name="20% - 强调文字颜色 2 3 6 2 3" xfId="5543"/>
    <cellStyle name="20% - 强调文字颜色 2 3 6 2 3 2" xfId="5548"/>
    <cellStyle name="20% - 强调文字颜色 2 3 6 2 4" xfId="5550"/>
    <cellStyle name="20% - 强调文字颜色 2 3 6 2 4 2" xfId="2904"/>
    <cellStyle name="20% - 强调文字颜色 2 3 6 2 5" xfId="5553"/>
    <cellStyle name="20% - 强调文字颜色 2 3 6 2 5 2" xfId="5556"/>
    <cellStyle name="20% - 强调文字颜色 2 3 6 2 6" xfId="5559"/>
    <cellStyle name="20% - 强调文字颜色 2 3 6 3" xfId="5564"/>
    <cellStyle name="20% - 强调文字颜色 2 3 6 3 2" xfId="5566"/>
    <cellStyle name="20% - 强调文字颜色 2 3 6 3 2 2" xfId="5571"/>
    <cellStyle name="20% - 强调文字颜色 2 3 6 3 3" xfId="5573"/>
    <cellStyle name="20% - 强调文字颜色 2 3 6 4" xfId="2856"/>
    <cellStyle name="20% - 强调文字颜色 2 3 6 4 2" xfId="882"/>
    <cellStyle name="20% - 强调文字颜色 2 3 6 4 2 2" xfId="5580"/>
    <cellStyle name="20% - 强调文字颜色 2 3 6 4 3" xfId="5582"/>
    <cellStyle name="20% - 强调文字颜色 2 3 6 5" xfId="367"/>
    <cellStyle name="20% - 强调文字颜色 2 3 6 5 2" xfId="5583"/>
    <cellStyle name="20% - 强调文字颜色 2 3 6 6" xfId="5508"/>
    <cellStyle name="20% - 强调文字颜色 2 3 6 6 2" xfId="5584"/>
    <cellStyle name="20% - 强调文字颜色 2 3 6 7" xfId="131"/>
    <cellStyle name="20% - 强调文字颜色 2 3 6 7 2" xfId="5588"/>
    <cellStyle name="20% - 强调文字颜色 2 3 6 8" xfId="178"/>
    <cellStyle name="20% - 强调文字颜色 2 3 6 8 2" xfId="5589"/>
    <cellStyle name="20% - 强调文字颜色 2 3 6 9" xfId="5590"/>
    <cellStyle name="20% - 强调文字颜色 2 3 7" xfId="5593"/>
    <cellStyle name="20% - 强调文字颜色 2 3 7 2" xfId="1759"/>
    <cellStyle name="20% - 强调文字颜色 2 3 7 2 2" xfId="1766"/>
    <cellStyle name="20% - 强调文字颜色 2 3 7 3" xfId="1767"/>
    <cellStyle name="20% - 强调文字颜色 2 3 7 3 2" xfId="1779"/>
    <cellStyle name="20% - 强调文字颜色 2 3 7 4" xfId="1780"/>
    <cellStyle name="20% - 强调文字颜色 2 3 7 4 2" xfId="1792"/>
    <cellStyle name="20% - 强调文字颜色 2 3 7 5" xfId="103"/>
    <cellStyle name="20% - 强调文字颜色 2 3 7 5 2" xfId="152"/>
    <cellStyle name="20% - 强调文字颜色 2 3 7 6" xfId="391"/>
    <cellStyle name="20% - 强调文字颜色 2 3 8" xfId="5597"/>
    <cellStyle name="20% - 强调文字颜色 2 3 8 2" xfId="1838"/>
    <cellStyle name="20% - 强调文字颜色 2 3 8 2 2" xfId="1847"/>
    <cellStyle name="20% - 强调文字颜色 2 3 8 3" xfId="1848"/>
    <cellStyle name="20% - 强调文字颜色 2 3 9" xfId="5600"/>
    <cellStyle name="20% - 强调文字颜色 2 3 9 2" xfId="1910"/>
    <cellStyle name="20% - 强调文字颜色 2 3 9 2 2" xfId="835"/>
    <cellStyle name="20% - 强调文字颜色 2 3 9 3" xfId="1923"/>
    <cellStyle name="20% - 强调文字颜色 2 4" xfId="5603"/>
    <cellStyle name="20% - 强调文字颜色 2 4 10" xfId="2086"/>
    <cellStyle name="20% - 强调文字颜色 2 4 10 2" xfId="5608"/>
    <cellStyle name="20% - 强调文字颜色 2 4 11" xfId="5611"/>
    <cellStyle name="20% - 强调文字颜色 2 4 11 2" xfId="5619"/>
    <cellStyle name="20% - 强调文字颜色 2 4 12" xfId="5622"/>
    <cellStyle name="20% - 强调文字颜色 2 4 2" xfId="170"/>
    <cellStyle name="20% - 强调文字颜色 2 4 2 10" xfId="5623"/>
    <cellStyle name="20% - 强调文字颜色 2 4 2 10 2" xfId="5624"/>
    <cellStyle name="20% - 强调文字颜色 2 4 2 11" xfId="5626"/>
    <cellStyle name="20% - 强调文字颜色 2 4 2 2" xfId="5627"/>
    <cellStyle name="20% - 强调文字颜色 2 4 2 2 2" xfId="5631"/>
    <cellStyle name="20% - 强调文字颜色 2 4 2 2 2 2" xfId="5633"/>
    <cellStyle name="20% - 强调文字颜色 2 4 2 2 2 2 2" xfId="5634"/>
    <cellStyle name="20% - 强调文字颜色 2 4 2 2 2 3" xfId="5638"/>
    <cellStyle name="20% - 强调文字颜色 2 4 2 2 2 3 2" xfId="540"/>
    <cellStyle name="20% - 强调文字颜色 2 4 2 2 2 4" xfId="4405"/>
    <cellStyle name="20% - 强调文字颜色 2 4 2 2 2 4 2" xfId="5640"/>
    <cellStyle name="20% - 强调文字颜色 2 4 2 2 2 5" xfId="1521"/>
    <cellStyle name="20% - 强调文字颜色 2 4 2 2 2 5 2" xfId="3579"/>
    <cellStyle name="20% - 强调文字颜色 2 4 2 2 2 6" xfId="5649"/>
    <cellStyle name="20% - 强调文字颜色 2 4 2 2 3" xfId="5652"/>
    <cellStyle name="20% - 强调文字颜色 2 4 2 2 3 2" xfId="4120"/>
    <cellStyle name="20% - 强调文字颜色 2 4 2 2 3 2 2" xfId="3520"/>
    <cellStyle name="20% - 强调文字颜色 2 4 2 2 3 3" xfId="4123"/>
    <cellStyle name="20% - 强调文字颜色 2 4 2 2 4" xfId="5654"/>
    <cellStyle name="20% - 强调文字颜色 2 4 2 2 4 2" xfId="5657"/>
    <cellStyle name="20% - 强调文字颜色 2 4 2 2 4 2 2" xfId="5659"/>
    <cellStyle name="20% - 强调文字颜色 2 4 2 2 4 3" xfId="5662"/>
    <cellStyle name="20% - 强调文字颜色 2 4 2 2 5" xfId="5667"/>
    <cellStyle name="20% - 强调文字颜色 2 4 2 2 5 2" xfId="5670"/>
    <cellStyle name="20% - 强调文字颜色 2 4 2 2 6" xfId="2594"/>
    <cellStyle name="20% - 强调文字颜色 2 4 2 2 6 2" xfId="5672"/>
    <cellStyle name="20% - 强调文字颜色 2 4 2 2 7" xfId="5673"/>
    <cellStyle name="20% - 强调文字颜色 2 4 2 2 7 2" xfId="5680"/>
    <cellStyle name="20% - 强调文字颜色 2 4 2 2 8" xfId="5681"/>
    <cellStyle name="20% - 强调文字颜色 2 4 2 2 8 2" xfId="5684"/>
    <cellStyle name="20% - 强调文字颜色 2 4 2 2 9" xfId="5687"/>
    <cellStyle name="20% - 强调文字颜色 2 4 2 3" xfId="5693"/>
    <cellStyle name="20% - 强调文字颜色 2 4 2 3 2" xfId="5696"/>
    <cellStyle name="20% - 强调文字颜色 2 4 2 3 2 2" xfId="5698"/>
    <cellStyle name="20% - 强调文字颜色 2 4 2 3 2 2 2" xfId="4950"/>
    <cellStyle name="20% - 强调文字颜色 2 4 2 3 2 3" xfId="5702"/>
    <cellStyle name="20% - 强调文字颜色 2 4 2 3 3" xfId="240"/>
    <cellStyle name="20% - 强调文字颜色 2 4 2 3 3 2" xfId="4212"/>
    <cellStyle name="20% - 强调文字颜色 2 4 2 3 3 2 2" xfId="4219"/>
    <cellStyle name="20% - 强调文字颜色 2 4 2 3 3 3" xfId="4225"/>
    <cellStyle name="20% - 强调文字颜色 2 4 2 3 4" xfId="3130"/>
    <cellStyle name="20% - 强调文字颜色 2 4 2 3 4 2" xfId="2674"/>
    <cellStyle name="20% - 强调文字颜色 2 4 2 3 5" xfId="518"/>
    <cellStyle name="20% - 强调文字颜色 2 4 2 3 5 2" xfId="4442"/>
    <cellStyle name="20% - 强调文字颜色 2 4 2 3 6" xfId="535"/>
    <cellStyle name="20% - 强调文字颜色 2 4 2 3 6 2" xfId="5079"/>
    <cellStyle name="20% - 强调文字颜色 2 4 2 3 7" xfId="5080"/>
    <cellStyle name="20% - 强调文字颜色 2 4 2 3 7 2" xfId="5705"/>
    <cellStyle name="20% - 强调文字颜色 2 4 2 3 8" xfId="5712"/>
    <cellStyle name="20% - 强调文字颜色 2 4 2 4" xfId="5717"/>
    <cellStyle name="20% - 强调文字颜色 2 4 2 4 2" xfId="5719"/>
    <cellStyle name="20% - 强调文字颜色 2 4 2 4 2 2" xfId="5720"/>
    <cellStyle name="20% - 强调文字颜色 2 4 2 4 3" xfId="5090"/>
    <cellStyle name="20% - 强调文字颜色 2 4 2 4 3 2" xfId="5096"/>
    <cellStyle name="20% - 强调文字颜色 2 4 2 4 4" xfId="5098"/>
    <cellStyle name="20% - 强调文字颜色 2 4 2 4 4 2" xfId="5728"/>
    <cellStyle name="20% - 强调文字颜色 2 4 2 4 5" xfId="5729"/>
    <cellStyle name="20% - 强调文字颜色 2 4 2 4 5 2" xfId="5738"/>
    <cellStyle name="20% - 强调文字颜色 2 4 2 4 6" xfId="2600"/>
    <cellStyle name="20% - 强调文字颜色 2 4 2 5" xfId="5741"/>
    <cellStyle name="20% - 强调文字颜色 2 4 2 5 2" xfId="5743"/>
    <cellStyle name="20% - 强调文字颜色 2 4 2 5 2 2" xfId="5744"/>
    <cellStyle name="20% - 强调文字颜色 2 4 2 5 3" xfId="5103"/>
    <cellStyle name="20% - 强调文字颜色 2 4 2 6" xfId="5752"/>
    <cellStyle name="20% - 强调文字颜色 2 4 2 6 2" xfId="5755"/>
    <cellStyle name="20% - 强调文字颜色 2 4 2 6 2 2" xfId="2410"/>
    <cellStyle name="20% - 强调文字颜色 2 4 2 6 3" xfId="4683"/>
    <cellStyle name="20% - 强调文字颜色 2 4 2 7" xfId="5757"/>
    <cellStyle name="20% - 强调文字颜色 2 4 2 7 2" xfId="5759"/>
    <cellStyle name="20% - 强调文字颜色 2 4 2 8" xfId="875"/>
    <cellStyle name="20% - 强调文字颜色 2 4 2 8 2" xfId="5761"/>
    <cellStyle name="20% - 强调文字颜色 2 4 2 9" xfId="2224"/>
    <cellStyle name="20% - 强调文字颜色 2 4 2 9 2" xfId="5762"/>
    <cellStyle name="20% - 强调文字颜色 2 4 3" xfId="1128"/>
    <cellStyle name="20% - 强调文字颜色 2 4 3 2" xfId="5763"/>
    <cellStyle name="20% - 强调文字颜色 2 4 3 2 2" xfId="5765"/>
    <cellStyle name="20% - 强调文字颜色 2 4 3 2 2 2" xfId="3203"/>
    <cellStyle name="20% - 强调文字颜色 2 4 3 2 3" xfId="5768"/>
    <cellStyle name="20% - 强调文字颜色 2 4 3 2 3 2" xfId="5771"/>
    <cellStyle name="20% - 强调文字颜色 2 4 3 2 4" xfId="5775"/>
    <cellStyle name="20% - 强调文字颜色 2 4 3 2 4 2" xfId="5778"/>
    <cellStyle name="20% - 强调文字颜色 2 4 3 2 5" xfId="5780"/>
    <cellStyle name="20% - 强调文字颜色 2 4 3 2 5 2" xfId="5784"/>
    <cellStyle name="20% - 强调文字颜色 2 4 3 2 6" xfId="2738"/>
    <cellStyle name="20% - 强调文字颜色 2 4 3 3" xfId="5791"/>
    <cellStyle name="20% - 强调文字颜色 2 4 3 3 2" xfId="5794"/>
    <cellStyle name="20% - 强调文字颜色 2 4 3 3 2 2" xfId="5797"/>
    <cellStyle name="20% - 强调文字颜色 2 4 3 3 3" xfId="5145"/>
    <cellStyle name="20% - 强调文字颜色 2 4 3 4" xfId="5801"/>
    <cellStyle name="20% - 强调文字颜色 2 4 3 4 2" xfId="5802"/>
    <cellStyle name="20% - 强调文字颜色 2 4 3 4 2 2" xfId="5804"/>
    <cellStyle name="20% - 强调文字颜色 2 4 3 4 3" xfId="5171"/>
    <cellStyle name="20% - 强调文字颜色 2 4 3 5" xfId="2460"/>
    <cellStyle name="20% - 强调文字颜色 2 4 3 5 2" xfId="5808"/>
    <cellStyle name="20% - 强调文字颜色 2 4 3 6" xfId="5810"/>
    <cellStyle name="20% - 强调文字颜色 2 4 3 6 2" xfId="5812"/>
    <cellStyle name="20% - 强调文字颜色 2 4 3 7" xfId="5813"/>
    <cellStyle name="20% - 强调文字颜色 2 4 3 7 2" xfId="5817"/>
    <cellStyle name="20% - 强调文字颜色 2 4 3 8" xfId="938"/>
    <cellStyle name="20% - 强调文字颜色 2 4 3 8 2" xfId="5820"/>
    <cellStyle name="20% - 强调文字颜色 2 4 3 9" xfId="3062"/>
    <cellStyle name="20% - 强调文字颜色 2 4 4" xfId="5822"/>
    <cellStyle name="20% - 强调文字颜色 2 4 4 2" xfId="5823"/>
    <cellStyle name="20% - 强调文字颜色 2 4 4 2 2" xfId="5824"/>
    <cellStyle name="20% - 强调文字颜色 2 4 4 2 2 2" xfId="5825"/>
    <cellStyle name="20% - 强调文字颜色 2 4 4 2 3" xfId="5826"/>
    <cellStyle name="20% - 强调文字颜色 2 4 4 2 3 2" xfId="5828"/>
    <cellStyle name="20% - 强调文字颜色 2 4 4 2 4" xfId="5831"/>
    <cellStyle name="20% - 强调文字颜色 2 4 4 2 4 2" xfId="5833"/>
    <cellStyle name="20% - 强调文字颜色 2 4 4 2 5" xfId="5837"/>
    <cellStyle name="20% - 强调文字颜色 2 4 4 2 5 2" xfId="5842"/>
    <cellStyle name="20% - 强调文字颜色 2 4 4 2 6" xfId="280"/>
    <cellStyle name="20% - 强调文字颜色 2 4 4 3" xfId="572"/>
    <cellStyle name="20% - 强调文字颜色 2 4 4 3 2" xfId="601"/>
    <cellStyle name="20% - 强调文字颜色 2 4 4 3 2 2" xfId="627"/>
    <cellStyle name="20% - 强调文字颜色 2 4 4 3 3" xfId="1035"/>
    <cellStyle name="20% - 强调文字颜色 2 4 4 4" xfId="953"/>
    <cellStyle name="20% - 强调文字颜色 2 4 4 4 2" xfId="971"/>
    <cellStyle name="20% - 强调文字颜色 2 4 4 4 2 2" xfId="1362"/>
    <cellStyle name="20% - 强调文字颜色 2 4 4 4 3" xfId="1086"/>
    <cellStyle name="20% - 强调文字颜色 2 4 4 5" xfId="987"/>
    <cellStyle name="20% - 强调文字颜色 2 4 4 5 2" xfId="1705"/>
    <cellStyle name="20% - 强调文字颜色 2 4 4 6" xfId="1497"/>
    <cellStyle name="20% - 强调文字颜色 2 4 4 6 2" xfId="1982"/>
    <cellStyle name="20% - 强调文字颜色 2 4 4 7" xfId="2120"/>
    <cellStyle name="20% - 强调文字颜色 2 4 4 7 2" xfId="2128"/>
    <cellStyle name="20% - 强调文字颜色 2 4 4 8" xfId="2157"/>
    <cellStyle name="20% - 强调文字颜色 2 4 4 8 2" xfId="2163"/>
    <cellStyle name="20% - 强调文字颜色 2 4 4 9" xfId="186"/>
    <cellStyle name="20% - 强调文字颜色 2 4 5" xfId="5844"/>
    <cellStyle name="20% - 强调文字颜色 2 4 5 2" xfId="5847"/>
    <cellStyle name="20% - 强调文字颜色 2 4 5 2 2" xfId="5849"/>
    <cellStyle name="20% - 强调文字颜色 2 4 5 3" xfId="1962"/>
    <cellStyle name="20% - 强调文字颜色 2 4 5 3 2" xfId="1821"/>
    <cellStyle name="20% - 强调文字颜色 2 4 5 4" xfId="2443"/>
    <cellStyle name="20% - 强调文字颜色 2 4 5 4 2" xfId="2488"/>
    <cellStyle name="20% - 强调文字颜色 2 4 5 5" xfId="2773"/>
    <cellStyle name="20% - 强调文字颜色 2 4 5 5 2" xfId="2786"/>
    <cellStyle name="20% - 强调文字颜色 2 4 5 6" xfId="2985"/>
    <cellStyle name="20% - 强调文字颜色 2 4 6" xfId="5852"/>
    <cellStyle name="20% - 强调文字颜色 2 4 6 2" xfId="5856"/>
    <cellStyle name="20% - 强调文字颜色 2 4 6 2 2" xfId="5857"/>
    <cellStyle name="20% - 强调文字颜色 2 4 6 3" xfId="3142"/>
    <cellStyle name="20% - 强调文字颜色 2 4 7" xfId="5859"/>
    <cellStyle name="20% - 强调文字颜色 2 4 7 2" xfId="661"/>
    <cellStyle name="20% - 强调文字颜色 2 4 7 2 2" xfId="111"/>
    <cellStyle name="20% - 强调文字颜色 2 4 7 3" xfId="2013"/>
    <cellStyle name="20% - 强调文字颜色 2 4 8" xfId="5862"/>
    <cellStyle name="20% - 强调文字颜色 2 4 8 2" xfId="5867"/>
    <cellStyle name="20% - 强调文字颜色 2 4 9" xfId="5870"/>
    <cellStyle name="20% - 强调文字颜色 2 4 9 2" xfId="5874"/>
    <cellStyle name="20% - 强调文字颜色 2 5" xfId="5878"/>
    <cellStyle name="20% - 强调文字颜色 2 5 10" xfId="5880"/>
    <cellStyle name="20% - 强调文字颜色 2 5 10 2" xfId="5882"/>
    <cellStyle name="20% - 强调文字颜色 2 5 11" xfId="5885"/>
    <cellStyle name="20% - 强调文字颜色 2 5 11 2" xfId="5887"/>
    <cellStyle name="20% - 强调文字颜色 2 5 12" xfId="1232"/>
    <cellStyle name="20% - 强调文字颜色 2 5 2" xfId="1349"/>
    <cellStyle name="20% - 强调文字颜色 2 5 2 10" xfId="3480"/>
    <cellStyle name="20% - 强调文字颜色 2 5 2 10 2" xfId="3483"/>
    <cellStyle name="20% - 强调文字颜色 2 5 2 11" xfId="5848"/>
    <cellStyle name="20% - 强调文字颜色 2 5 2 2" xfId="5889"/>
    <cellStyle name="20% - 强调文字颜色 2 5 2 2 2" xfId="5892"/>
    <cellStyle name="20% - 强调文字颜色 2 5 2 2 2 2" xfId="5894"/>
    <cellStyle name="20% - 强调文字颜色 2 5 2 2 2 2 2" xfId="5895"/>
    <cellStyle name="20% - 强调文字颜色 2 5 2 2 2 3" xfId="5897"/>
    <cellStyle name="20% - 强调文字颜色 2 5 2 2 2 3 2" xfId="5899"/>
    <cellStyle name="20% - 强调文字颜色 2 5 2 2 2 4" xfId="5902"/>
    <cellStyle name="20% - 强调文字颜色 2 5 2 2 2 4 2" xfId="5904"/>
    <cellStyle name="20% - 强调文字颜色 2 5 2 2 2 5" xfId="5908"/>
    <cellStyle name="20% - 强调文字颜色 2 5 2 2 2 5 2" xfId="5910"/>
    <cellStyle name="20% - 强调文字颜色 2 5 2 2 2 6" xfId="4979"/>
    <cellStyle name="20% - 强调文字颜色 2 5 2 2 3" xfId="5915"/>
    <cellStyle name="20% - 强调文字颜色 2 5 2 2 3 2" xfId="5918"/>
    <cellStyle name="20% - 强调文字颜色 2 5 2 2 3 2 2" xfId="5920"/>
    <cellStyle name="20% - 强调文字颜色 2 5 2 2 3 3" xfId="5922"/>
    <cellStyle name="20% - 强调文字颜色 2 5 2 2 4" xfId="5927"/>
    <cellStyle name="20% - 强调文字颜色 2 5 2 2 4 2" xfId="1843"/>
    <cellStyle name="20% - 强调文字颜色 2 5 2 2 4 2 2" xfId="5929"/>
    <cellStyle name="20% - 强调文字颜色 2 5 2 2 4 3" xfId="5931"/>
    <cellStyle name="20% - 强调文字颜色 2 5 2 2 5" xfId="5936"/>
    <cellStyle name="20% - 强调文字颜色 2 5 2 2 5 2" xfId="5939"/>
    <cellStyle name="20% - 强调文字颜色 2 5 2 2 6" xfId="1865"/>
    <cellStyle name="20% - 强调文字颜色 2 5 2 2 6 2" xfId="5941"/>
    <cellStyle name="20% - 强调文字颜色 2 5 2 2 7" xfId="418"/>
    <cellStyle name="20% - 强调文字颜色 2 5 2 2 7 2" xfId="424"/>
    <cellStyle name="20% - 强调文字颜色 2 5 2 2 8" xfId="433"/>
    <cellStyle name="20% - 强调文字颜色 2 5 2 2 8 2" xfId="5942"/>
    <cellStyle name="20% - 强调文字颜色 2 5 2 2 9" xfId="5943"/>
    <cellStyle name="20% - 强调文字颜色 2 5 2 3" xfId="5948"/>
    <cellStyle name="20% - 强调文字颜色 2 5 2 3 2" xfId="1885"/>
    <cellStyle name="20% - 强调文字颜色 2 5 2 3 2 2" xfId="1392"/>
    <cellStyle name="20% - 强调文字颜色 2 5 2 3 2 2 2" xfId="5954"/>
    <cellStyle name="20% - 强调文字颜色 2 5 2 3 2 3" xfId="5607"/>
    <cellStyle name="20% - 强调文字颜色 2 5 2 3 3" xfId="1892"/>
    <cellStyle name="20% - 强调文字颜色 2 5 2 3 3 2" xfId="1900"/>
    <cellStyle name="20% - 强调文字颜色 2 5 2 3 3 2 2" xfId="5958"/>
    <cellStyle name="20% - 强调文字颜色 2 5 2 3 3 3" xfId="5615"/>
    <cellStyle name="20% - 强调文字颜色 2 5 2 3 4" xfId="1906"/>
    <cellStyle name="20% - 强调文字颜色 2 5 2 3 4 2" xfId="829"/>
    <cellStyle name="20% - 强调文字颜色 2 5 2 3 5" xfId="1922"/>
    <cellStyle name="20% - 强调文字颜色 2 5 2 3 5 2" xfId="5262"/>
    <cellStyle name="20% - 强调文字颜色 2 5 2 3 6" xfId="2871"/>
    <cellStyle name="20% - 强调文字颜色 2 5 2 3 6 2" xfId="5264"/>
    <cellStyle name="20% - 强调文字颜色 2 5 2 3 7" xfId="26"/>
    <cellStyle name="20% - 强调文字颜色 2 5 2 3 7 2" xfId="5959"/>
    <cellStyle name="20% - 强调文字颜色 2 5 2 3 8" xfId="5961"/>
    <cellStyle name="20% - 强调文字颜色 2 5 2 4" xfId="5963"/>
    <cellStyle name="20% - 强调文字颜色 2 5 2 4 2" xfId="66"/>
    <cellStyle name="20% - 强调文字颜色 2 5 2 4 2 2" xfId="5965"/>
    <cellStyle name="20% - 强调文字颜色 2 5 2 4 3" xfId="5277"/>
    <cellStyle name="20% - 强调文字颜色 2 5 2 4 3 2" xfId="5281"/>
    <cellStyle name="20% - 强调文字颜色 2 5 2 4 4" xfId="5283"/>
    <cellStyle name="20% - 强调文字颜色 2 5 2 4 4 2" xfId="5967"/>
    <cellStyle name="20% - 强调文字颜色 2 5 2 4 5" xfId="5968"/>
    <cellStyle name="20% - 强调文字颜色 2 5 2 4 5 2" xfId="5971"/>
    <cellStyle name="20% - 强调文字颜色 2 5 2 4 6" xfId="5973"/>
    <cellStyle name="20% - 强调文字颜色 2 5 2 5" xfId="5975"/>
    <cellStyle name="20% - 强调文字颜色 2 5 2 5 2" xfId="1958"/>
    <cellStyle name="20% - 强调文字颜色 2 5 2 5 2 2" xfId="5983"/>
    <cellStyle name="20% - 强调文字颜色 2 5 2 5 3" xfId="5287"/>
    <cellStyle name="20% - 强调文字颜色 2 5 2 6" xfId="5984"/>
    <cellStyle name="20% - 强调文字颜色 2 5 2 6 2" xfId="5985"/>
    <cellStyle name="20% - 强调文字颜色 2 5 2 6 2 2" xfId="5197"/>
    <cellStyle name="20% - 强调文字颜色 2 5 2 6 3" xfId="5299"/>
    <cellStyle name="20% - 强调文字颜色 2 5 2 7" xfId="3858"/>
    <cellStyle name="20% - 强调文字颜色 2 5 2 7 2" xfId="5986"/>
    <cellStyle name="20% - 强调文字颜色 2 5 2 8" xfId="5987"/>
    <cellStyle name="20% - 强调文字颜色 2 5 2 8 2" xfId="5988"/>
    <cellStyle name="20% - 强调文字颜色 2 5 2 9" xfId="3903"/>
    <cellStyle name="20% - 强调文字颜色 2 5 2 9 2" xfId="5989"/>
    <cellStyle name="20% - 强调文字颜色 2 5 3" xfId="2665"/>
    <cellStyle name="20% - 强调文字颜色 2 5 3 2" xfId="5990"/>
    <cellStyle name="20% - 强调文字颜色 2 5 3 2 2" xfId="5992"/>
    <cellStyle name="20% - 强调文字颜色 2 5 3 2 2 2" xfId="3513"/>
    <cellStyle name="20% - 强调文字颜色 2 5 3 2 3" xfId="5995"/>
    <cellStyle name="20% - 强调文字颜色 2 5 3 2 3 2" xfId="5998"/>
    <cellStyle name="20% - 强调文字颜色 2 5 3 2 4" xfId="6001"/>
    <cellStyle name="20% - 强调文字颜色 2 5 3 2 4 2" xfId="3870"/>
    <cellStyle name="20% - 强调文字颜色 2 5 3 2 5" xfId="6002"/>
    <cellStyle name="20% - 强调文字颜色 2 5 3 2 5 2" xfId="6004"/>
    <cellStyle name="20% - 强调文字颜色 2 5 3 2 6" xfId="2953"/>
    <cellStyle name="20% - 强调文字颜色 2 5 3 3" xfId="6012"/>
    <cellStyle name="20% - 强调文字颜色 2 5 3 3 2" xfId="2063"/>
    <cellStyle name="20% - 强调文字颜色 2 5 3 3 2 2" xfId="259"/>
    <cellStyle name="20% - 强调文字颜色 2 5 3 3 3" xfId="2394"/>
    <cellStyle name="20% - 强调文字颜色 2 5 3 4" xfId="6013"/>
    <cellStyle name="20% - 强调文字颜色 2 5 3 4 2" xfId="2404"/>
    <cellStyle name="20% - 强调文字颜色 2 5 3 4 2 2" xfId="6015"/>
    <cellStyle name="20% - 强调文字颜色 2 5 3 4 3" xfId="5333"/>
    <cellStyle name="20% - 强调文字颜色 2 5 3 5" xfId="6016"/>
    <cellStyle name="20% - 强调文字颜色 2 5 3 5 2" xfId="698"/>
    <cellStyle name="20% - 强调文字颜色 2 5 3 6" xfId="6017"/>
    <cellStyle name="20% - 强调文字颜色 2 5 3 6 2" xfId="6018"/>
    <cellStyle name="20% - 强调文字颜色 2 5 3 7" xfId="3865"/>
    <cellStyle name="20% - 强调文字颜色 2 5 3 7 2" xfId="6021"/>
    <cellStyle name="20% - 强调文字颜色 2 5 3 8" xfId="6022"/>
    <cellStyle name="20% - 强调文字颜色 2 5 3 8 2" xfId="283"/>
    <cellStyle name="20% - 强调文字颜色 2 5 3 9" xfId="6023"/>
    <cellStyle name="20% - 强调文字颜色 2 5 4" xfId="6028"/>
    <cellStyle name="20% - 强调文字颜色 2 5 4 2" xfId="6031"/>
    <cellStyle name="20% - 强调文字颜色 2 5 4 2 2" xfId="6034"/>
    <cellStyle name="20% - 强调文字颜色 2 5 4 2 2 2" xfId="6037"/>
    <cellStyle name="20% - 强调文字颜色 2 5 4 2 3" xfId="6038"/>
    <cellStyle name="20% - 强调文字颜色 2 5 4 2 3 2" xfId="6040"/>
    <cellStyle name="20% - 强调文字颜色 2 5 4 2 4" xfId="1386"/>
    <cellStyle name="20% - 强调文字颜色 2 5 4 2 4 2" xfId="6043"/>
    <cellStyle name="20% - 强调文字颜色 2 5 4 2 5" xfId="6046"/>
    <cellStyle name="20% - 强调文字颜色 2 5 4 2 5 2" xfId="6050"/>
    <cellStyle name="20% - 强调文字颜色 2 5 4 2 6" xfId="2686"/>
    <cellStyle name="20% - 强调文字颜色 2 5 4 3" xfId="4430"/>
    <cellStyle name="20% - 强调文字颜色 2 5 4 3 2" xfId="1355"/>
    <cellStyle name="20% - 强调文字颜色 2 5 4 3 2 2" xfId="4185"/>
    <cellStyle name="20% - 强调文字颜色 2 5 4 3 3" xfId="4550"/>
    <cellStyle name="20% - 强调文字颜色 2 5 4 4" xfId="3455"/>
    <cellStyle name="20% - 强调文字颜色 2 5 4 4 2" xfId="4659"/>
    <cellStyle name="20% - 强调文字颜色 2 5 4 4 2 2" xfId="4664"/>
    <cellStyle name="20% - 强调文字颜色 2 5 4 4 3" xfId="4695"/>
    <cellStyle name="20% - 强调文字颜色 2 5 4 5" xfId="4634"/>
    <cellStyle name="20% - 强调文字颜色 2 5 4 5 2" xfId="4740"/>
    <cellStyle name="20% - 强调文字颜色 2 5 4 6" xfId="4807"/>
    <cellStyle name="20% - 强调文字颜色 2 5 4 6 2" xfId="4810"/>
    <cellStyle name="20% - 强调文字颜色 2 5 4 7" xfId="3553"/>
    <cellStyle name="20% - 强调文字颜色 2 5 4 7 2" xfId="4844"/>
    <cellStyle name="20% - 强调文字颜色 2 5 4 8" xfId="2314"/>
    <cellStyle name="20% - 强调文字颜色 2 5 4 8 2" xfId="1429"/>
    <cellStyle name="20% - 强调文字颜色 2 5 4 9" xfId="4869"/>
    <cellStyle name="20% - 强调文字颜色 2 5 5" xfId="6055"/>
    <cellStyle name="20% - 强调文字颜色 2 5 5 2" xfId="6059"/>
    <cellStyle name="20% - 强调文字颜色 2 5 5 2 2" xfId="6061"/>
    <cellStyle name="20% - 强调文字颜色 2 5 5 3" xfId="4904"/>
    <cellStyle name="20% - 强调文字颜色 2 5 5 3 2" xfId="4935"/>
    <cellStyle name="20% - 强调文字颜色 2 5 5 4" xfId="2634"/>
    <cellStyle name="20% - 强调文字颜色 2 5 5 4 2" xfId="5227"/>
    <cellStyle name="20% - 强调文字颜色 2 5 5 5" xfId="5364"/>
    <cellStyle name="20% - 强调文字颜色 2 5 5 5 2" xfId="5375"/>
    <cellStyle name="20% - 强调文字颜色 2 5 5 6" xfId="5500"/>
    <cellStyle name="20% - 强调文字颜色 2 5 6" xfId="6065"/>
    <cellStyle name="20% - 强调文字颜色 2 5 6 2" xfId="6068"/>
    <cellStyle name="20% - 强调文字颜色 2 5 6 2 2" xfId="6070"/>
    <cellStyle name="20% - 强调文字颜色 2 5 6 3" xfId="171"/>
    <cellStyle name="20% - 强调文字颜色 2 5 7" xfId="6073"/>
    <cellStyle name="20% - 强调文字颜色 2 5 7 2" xfId="720"/>
    <cellStyle name="20% - 强调文字颜色 2 5 7 2 2" xfId="336"/>
    <cellStyle name="20% - 强调文字颜色 2 5 7 3" xfId="1350"/>
    <cellStyle name="20% - 强调文字颜色 2 5 8" xfId="6076"/>
    <cellStyle name="20% - 强调文字颜色 2 5 8 2" xfId="6077"/>
    <cellStyle name="20% - 强调文字颜色 2 5 9" xfId="6078"/>
    <cellStyle name="20% - 强调文字颜色 2 5 9 2" xfId="6083"/>
    <cellStyle name="20% - 强调文字颜色 2 6" xfId="6084"/>
    <cellStyle name="20% - 强调文字颜色 2 6 10" xfId="5421"/>
    <cellStyle name="20% - 强调文字颜色 2 6 10 2" xfId="5425"/>
    <cellStyle name="20% - 强调文字颜色 2 6 11" xfId="5431"/>
    <cellStyle name="20% - 强调文字颜色 2 6 2" xfId="6085"/>
    <cellStyle name="20% - 强调文字颜色 2 6 2 2" xfId="6088"/>
    <cellStyle name="20% - 强调文字颜色 2 6 2 2 2" xfId="2914"/>
    <cellStyle name="20% - 强调文字颜色 2 6 2 2 2 2" xfId="208"/>
    <cellStyle name="20% - 强调文字颜色 2 6 2 2 3" xfId="2935"/>
    <cellStyle name="20% - 强调文字颜色 2 6 2 2 3 2" xfId="2938"/>
    <cellStyle name="20% - 强调文字颜色 2 6 2 2 4" xfId="2947"/>
    <cellStyle name="20% - 强调文字颜色 2 6 2 2 4 2" xfId="2955"/>
    <cellStyle name="20% - 强调文字颜色 2 6 2 2 5" xfId="1275"/>
    <cellStyle name="20% - 强调文字颜色 2 6 2 2 5 2" xfId="2962"/>
    <cellStyle name="20% - 强调文字颜色 2 6 2 2 6" xfId="2964"/>
    <cellStyle name="20% - 强调文字颜色 2 6 2 3" xfId="6091"/>
    <cellStyle name="20% - 强调文字颜色 2 6 2 3 2" xfId="2647"/>
    <cellStyle name="20% - 强调文字颜色 2 6 2 3 2 2" xfId="1126"/>
    <cellStyle name="20% - 强调文字颜色 2 6 2 3 3" xfId="2656"/>
    <cellStyle name="20% - 强调文字颜色 2 6 2 4" xfId="6093"/>
    <cellStyle name="20% - 强调文字颜色 2 6 2 4 2" xfId="2711"/>
    <cellStyle name="20% - 强调文字颜色 2 6 2 4 2 2" xfId="6096"/>
    <cellStyle name="20% - 强调文字颜色 2 6 2 4 3" xfId="5418"/>
    <cellStyle name="20% - 强调文字颜色 2 6 2 5" xfId="6098"/>
    <cellStyle name="20% - 强调文字颜色 2 6 2 5 2" xfId="2725"/>
    <cellStyle name="20% - 强调文字颜色 2 6 2 6" xfId="6099"/>
    <cellStyle name="20% - 强调文字颜色 2 6 2 6 2" xfId="6100"/>
    <cellStyle name="20% - 强调文字颜色 2 6 2 7" xfId="2194"/>
    <cellStyle name="20% - 强调文字颜色 2 6 2 7 2" xfId="6101"/>
    <cellStyle name="20% - 强调文字颜色 2 6 2 8" xfId="6102"/>
    <cellStyle name="20% - 强调文字颜色 2 6 2 8 2" xfId="6103"/>
    <cellStyle name="20% - 强调文字颜色 2 6 2 9" xfId="6108"/>
    <cellStyle name="20% - 强调文字颜色 2 6 3" xfId="2688"/>
    <cellStyle name="20% - 强调文字颜色 2 6 3 2" xfId="6111"/>
    <cellStyle name="20% - 强调文字颜色 2 6 3 2 2" xfId="3020"/>
    <cellStyle name="20% - 强调文字颜色 2 6 3 2 2 2" xfId="3631"/>
    <cellStyle name="20% - 强调文字颜色 2 6 3 2 3" xfId="3730"/>
    <cellStyle name="20% - 强调文字颜色 2 6 3 2 3 2" xfId="3671"/>
    <cellStyle name="20% - 强调文字颜色 2 6 3 2 4" xfId="3735"/>
    <cellStyle name="20% - 强调文字颜色 2 6 3 2 4 2" xfId="3738"/>
    <cellStyle name="20% - 强调文字颜色 2 6 3 2 5" xfId="3741"/>
    <cellStyle name="20% - 强调文字颜色 2 6 3 2 5 2" xfId="3744"/>
    <cellStyle name="20% - 强调文字颜色 2 6 3 2 6" xfId="3737"/>
    <cellStyle name="20% - 强调文字颜色 2 6 3 3" xfId="6113"/>
    <cellStyle name="20% - 强调文字颜色 2 6 3 3 2" xfId="1576"/>
    <cellStyle name="20% - 强调文字颜色 2 6 3 3 2 2" xfId="1588"/>
    <cellStyle name="20% - 强调文字颜色 2 6 3 3 3" xfId="1599"/>
    <cellStyle name="20% - 强调文字颜色 2 6 3 4" xfId="6114"/>
    <cellStyle name="20% - 强调文字颜色 2 6 3 4 2" xfId="6115"/>
    <cellStyle name="20% - 强调文字颜色 2 6 3 4 2 2" xfId="4009"/>
    <cellStyle name="20% - 强调文字颜色 2 6 3 4 3" xfId="5460"/>
    <cellStyle name="20% - 强调文字颜色 2 6 3 5" xfId="6117"/>
    <cellStyle name="20% - 强调文字颜色 2 6 3 5 2" xfId="6118"/>
    <cellStyle name="20% - 强调文字颜色 2 6 3 6" xfId="6119"/>
    <cellStyle name="20% - 强调文字颜色 2 6 3 6 2" xfId="13"/>
    <cellStyle name="20% - 强调文字颜色 2 6 3 7" xfId="6120"/>
    <cellStyle name="20% - 强调文字颜色 2 6 3 7 2" xfId="6122"/>
    <cellStyle name="20% - 强调文字颜色 2 6 3 8" xfId="6123"/>
    <cellStyle name="20% - 强调文字颜色 2 6 3 8 2" xfId="565"/>
    <cellStyle name="20% - 强调文字颜色 2 6 3 9" xfId="6128"/>
    <cellStyle name="20% - 强调文字颜色 2 6 4" xfId="3146"/>
    <cellStyle name="20% - 强调文字颜色 2 6 4 2" xfId="3150"/>
    <cellStyle name="20% - 强调文字颜色 2 6 4 2 2" xfId="3082"/>
    <cellStyle name="20% - 强调文字颜色 2 6 4 3" xfId="6130"/>
    <cellStyle name="20% - 强调文字颜色 2 6 4 3 2" xfId="6132"/>
    <cellStyle name="20% - 强调文字颜色 2 6 4 4" xfId="6134"/>
    <cellStyle name="20% - 强调文字颜色 2 6 4 4 2" xfId="6137"/>
    <cellStyle name="20% - 强调文字颜色 2 6 4 5" xfId="6139"/>
    <cellStyle name="20% - 强调文字颜色 2 6 4 5 2" xfId="6142"/>
    <cellStyle name="20% - 强调文字颜色 2 6 4 6" xfId="6145"/>
    <cellStyle name="20% - 强调文字颜色 2 6 5" xfId="1406"/>
    <cellStyle name="20% - 强调文字颜色 2 6 5 2" xfId="6149"/>
    <cellStyle name="20% - 强调文字颜色 2 6 5 2 2" xfId="4063"/>
    <cellStyle name="20% - 强调文字颜色 2 6 5 3" xfId="6152"/>
    <cellStyle name="20% - 强调文字颜色 2 6 6" xfId="6158"/>
    <cellStyle name="20% - 强调文字颜色 2 6 6 2" xfId="6160"/>
    <cellStyle name="20% - 强调文字颜色 2 6 6 2 2" xfId="6162"/>
    <cellStyle name="20% - 强调文字颜色 2 6 6 3" xfId="6165"/>
    <cellStyle name="20% - 强调文字颜色 2 6 7" xfId="6168"/>
    <cellStyle name="20% - 强调文字颜色 2 6 7 2" xfId="6170"/>
    <cellStyle name="20% - 强调文字颜色 2 6 8" xfId="760"/>
    <cellStyle name="20% - 强调文字颜色 2 6 8 2" xfId="6172"/>
    <cellStyle name="20% - 强调文字颜色 2 6 9" xfId="6174"/>
    <cellStyle name="20% - 强调文字颜色 2 6 9 2" xfId="6181"/>
    <cellStyle name="20% - 强调文字颜色 2 7" xfId="1209"/>
    <cellStyle name="20% - 强调文字颜色 2 7 10" xfId="6183"/>
    <cellStyle name="20% - 强调文字颜色 2 7 10 2" xfId="6188"/>
    <cellStyle name="20% - 强调文字颜色 2 7 11" xfId="6193"/>
    <cellStyle name="20% - 强调文字颜色 2 7 2" xfId="6197"/>
    <cellStyle name="20% - 强调文字颜色 2 7 2 2" xfId="2484"/>
    <cellStyle name="20% - 强调文字颜色 2 7 2 2 2" xfId="983"/>
    <cellStyle name="20% - 强调文字颜色 2 7 2 2 2 2" xfId="1703"/>
    <cellStyle name="20% - 强调文字颜色 2 7 2 2 3" xfId="1492"/>
    <cellStyle name="20% - 强调文字颜色 2 7 2 2 3 2" xfId="1979"/>
    <cellStyle name="20% - 强调文字颜色 2 7 2 2 4" xfId="2117"/>
    <cellStyle name="20% - 强调文字颜色 2 7 2 2 4 2" xfId="2125"/>
    <cellStyle name="20% - 强调文字颜色 2 7 2 2 5" xfId="2154"/>
    <cellStyle name="20% - 强调文字颜色 2 7 2 2 5 2" xfId="2160"/>
    <cellStyle name="20% - 强调文字颜色 2 7 2 2 6" xfId="182"/>
    <cellStyle name="20% - 强调文字颜色 2 7 2 3" xfId="6199"/>
    <cellStyle name="20% - 强调文字颜色 2 7 2 3 2" xfId="2770"/>
    <cellStyle name="20% - 强调文字颜色 2 7 2 3 2 2" xfId="2783"/>
    <cellStyle name="20% - 强调文字颜色 2 7 2 3 3" xfId="2980"/>
    <cellStyle name="20% - 强调文字颜色 2 7 2 4" xfId="6201"/>
    <cellStyle name="20% - 强调文字颜色 2 7 2 4 2" xfId="2923"/>
    <cellStyle name="20% - 强调文字颜色 2 7 2 4 2 2" xfId="3423"/>
    <cellStyle name="20% - 强调文字颜色 2 7 2 4 3" xfId="3449"/>
    <cellStyle name="20% - 强调文字颜色 2 7 2 5" xfId="6203"/>
    <cellStyle name="20% - 强调文字颜色 2 7 2 5 2" xfId="3678"/>
    <cellStyle name="20% - 强调文字颜色 2 7 2 6" xfId="6205"/>
    <cellStyle name="20% - 强调文字颜色 2 7 2 6 2" xfId="3882"/>
    <cellStyle name="20% - 强调文字颜色 2 7 2 7" xfId="3876"/>
    <cellStyle name="20% - 强调文字颜色 2 7 2 7 2" xfId="4043"/>
    <cellStyle name="20% - 强调文字颜色 2 7 2 8" xfId="5062"/>
    <cellStyle name="20% - 强调文字颜色 2 7 2 8 2" xfId="4142"/>
    <cellStyle name="20% - 强调文字颜色 2 7 2 9" xfId="6212"/>
    <cellStyle name="20% - 强调文字颜色 2 7 3" xfId="6215"/>
    <cellStyle name="20% - 强调文字颜色 2 7 3 2" xfId="6218"/>
    <cellStyle name="20% - 强调文字颜色 2 7 3 2 2" xfId="4632"/>
    <cellStyle name="20% - 强调文字颜色 2 7 3 2 2 2" xfId="4738"/>
    <cellStyle name="20% - 强调文字颜色 2 7 3 2 3" xfId="4802"/>
    <cellStyle name="20% - 强调文字颜色 2 7 3 3" xfId="6220"/>
    <cellStyle name="20% - 强调文字颜色 2 7 3 3 2" xfId="5361"/>
    <cellStyle name="20% - 强调文字颜色 2 7 3 3 2 2" xfId="5372"/>
    <cellStyle name="20% - 强调文字颜色 2 7 3 3 3" xfId="5494"/>
    <cellStyle name="20% - 强调文字颜色 2 7 3 4" xfId="6222"/>
    <cellStyle name="20% - 强调文字颜色 2 7 3 4 2" xfId="5821"/>
    <cellStyle name="20% - 强调文字颜色 2 7 3 5" xfId="6224"/>
    <cellStyle name="20% - 强调文字颜色 2 7 3 5 2" xfId="6025"/>
    <cellStyle name="20% - 强调文字颜色 2 7 3 6" xfId="6226"/>
    <cellStyle name="20% - 强调文字颜色 2 7 3 6 2" xfId="3143"/>
    <cellStyle name="20% - 强调文字颜色 2 7 3 7" xfId="6227"/>
    <cellStyle name="20% - 强调文字颜色 2 7 3 7 2" xfId="6232"/>
    <cellStyle name="20% - 强调文字颜色 2 7 3 8" xfId="5066"/>
    <cellStyle name="20% - 强调文字颜色 2 7 4" xfId="6231"/>
    <cellStyle name="20% - 强调文字颜色 2 7 4 2" xfId="6234"/>
    <cellStyle name="20% - 强调文字颜色 2 7 4 2 2" xfId="6141"/>
    <cellStyle name="20% - 强调文字颜色 2 7 4 3" xfId="6236"/>
    <cellStyle name="20% - 强调文字颜色 2 7 4 3 2" xfId="6239"/>
    <cellStyle name="20% - 强调文字颜色 2 7 4 4" xfId="6241"/>
    <cellStyle name="20% - 强调文字颜色 2 7 4 4 2" xfId="6246"/>
    <cellStyle name="20% - 强调文字颜色 2 7 4 5" xfId="6250"/>
    <cellStyle name="20% - 强调文字颜色 2 7 4 5 2" xfId="6254"/>
    <cellStyle name="20% - 强调文字颜色 2 7 4 6" xfId="6257"/>
    <cellStyle name="20% - 强调文字颜色 2 7 5" xfId="6260"/>
    <cellStyle name="20% - 强调文字颜色 2 7 5 2" xfId="6261"/>
    <cellStyle name="20% - 强调文字颜色 2 7 5 2 2" xfId="6247"/>
    <cellStyle name="20% - 强调文字颜色 2 7 5 3" xfId="6263"/>
    <cellStyle name="20% - 强调文字颜色 2 7 6" xfId="6265"/>
    <cellStyle name="20% - 强调文字颜色 2 7 6 2" xfId="6267"/>
    <cellStyle name="20% - 强调文字颜色 2 7 6 2 2" xfId="6269"/>
    <cellStyle name="20% - 强调文字颜色 2 7 6 3" xfId="6272"/>
    <cellStyle name="20% - 强调文字颜色 2 7 7" xfId="6274"/>
    <cellStyle name="20% - 强调文字颜色 2 7 7 2" xfId="2249"/>
    <cellStyle name="20% - 强调文字颜色 2 7 8" xfId="624"/>
    <cellStyle name="20% - 强调文字颜色 2 7 8 2" xfId="641"/>
    <cellStyle name="20% - 强调文字颜色 2 7 9" xfId="821"/>
    <cellStyle name="20% - 强调文字颜色 2 7 9 2" xfId="4913"/>
    <cellStyle name="20% - 强调文字颜色 2 8" xfId="6275"/>
    <cellStyle name="20% - 强调文字颜色 2 8 2" xfId="3224"/>
    <cellStyle name="20% - 强调文字颜色 2 8 2 2" xfId="3235"/>
    <cellStyle name="20% - 强调文字颜色 2 8 2 2 2" xfId="3244"/>
    <cellStyle name="20% - 强调文字颜色 2 8 2 3" xfId="3250"/>
    <cellStyle name="20% - 强调文字颜色 2 8 2 3 2" xfId="6281"/>
    <cellStyle name="20% - 强调文字颜色 2 8 2 4" xfId="5772"/>
    <cellStyle name="20% - 强调文字颜色 2 8 2 4 2" xfId="6285"/>
    <cellStyle name="20% - 强调文字颜色 2 8 2 5" xfId="6288"/>
    <cellStyle name="20% - 强调文字颜色 2 8 2 5 2" xfId="6295"/>
    <cellStyle name="20% - 强调文字颜色 2 8 2 6" xfId="6299"/>
    <cellStyle name="20% - 强调文字颜色 2 8 3" xfId="3255"/>
    <cellStyle name="20% - 强调文字颜色 2 8 3 2" xfId="2818"/>
    <cellStyle name="20% - 强调文字颜色 2 8 3 2 2" xfId="2826"/>
    <cellStyle name="20% - 强调文字颜色 2 8 3 3" xfId="2838"/>
    <cellStyle name="20% - 强调文字颜色 2 8 4" xfId="354"/>
    <cellStyle name="20% - 强调文字颜色 2 8 4 2" xfId="362"/>
    <cellStyle name="20% - 强调文字颜色 2 8 4 2 2" xfId="6311"/>
    <cellStyle name="20% - 强调文字颜色 2 8 4 3" xfId="6315"/>
    <cellStyle name="20% - 强调文字颜色 2 8 5" xfId="86"/>
    <cellStyle name="20% - 强调文字颜色 2 8 5 2" xfId="97"/>
    <cellStyle name="20% - 强调文字颜色 2 8 6" xfId="400"/>
    <cellStyle name="20% - 强调文字颜色 2 8 6 2" xfId="414"/>
    <cellStyle name="20% - 强调文字颜色 2 8 7" xfId="436"/>
    <cellStyle name="20% - 强调文字颜色 2 8 7 2" xfId="19"/>
    <cellStyle name="20% - 强调文字颜色 2 8 8" xfId="458"/>
    <cellStyle name="20% - 强调文字颜色 2 8 8 2" xfId="6318"/>
    <cellStyle name="20% - 强调文字颜色 2 8 9" xfId="6320"/>
    <cellStyle name="20% - 强调文字颜色 2 9" xfId="4556"/>
    <cellStyle name="20% - 强调文字颜色 2 9 2" xfId="2471"/>
    <cellStyle name="20% - 强调文字颜色 2 9 2 2" xfId="989"/>
    <cellStyle name="20% - 强调文字颜色 2 9 2 2 2" xfId="1699"/>
    <cellStyle name="20% - 强调文字颜色 2 9 2 3" xfId="1488"/>
    <cellStyle name="20% - 强调文字颜色 2 9 2 3 2" xfId="6328"/>
    <cellStyle name="20% - 强调文字颜色 2 9 2 4" xfId="5149"/>
    <cellStyle name="20% - 强调文字颜色 2 9 2 4 2" xfId="6335"/>
    <cellStyle name="20% - 强调文字颜色 2 9 2 5" xfId="6338"/>
    <cellStyle name="20% - 强调文字颜色 2 9 2 5 2" xfId="6346"/>
    <cellStyle name="20% - 强调文字颜色 2 9 2 6" xfId="6349"/>
    <cellStyle name="20% - 强调文字颜色 2 9 3" xfId="3277"/>
    <cellStyle name="20% - 强调文字颜色 2 9 3 2" xfId="2777"/>
    <cellStyle name="20% - 强调文字颜色 2 9 3 2 2" xfId="6356"/>
    <cellStyle name="20% - 强调文字颜色 2 9 3 3" xfId="6359"/>
    <cellStyle name="20% - 强调文字颜色 2 9 4" xfId="3286"/>
    <cellStyle name="20% - 强调文字颜色 2 9 4 2" xfId="2929"/>
    <cellStyle name="20% - 强调文字颜色 2 9 4 2 2" xfId="6362"/>
    <cellStyle name="20% - 强调文字颜色 2 9 4 3" xfId="6365"/>
    <cellStyle name="20% - 强调文字颜色 2 9 5" xfId="1445"/>
    <cellStyle name="20% - 强调文字颜色 2 9 5 2" xfId="3293"/>
    <cellStyle name="20% - 强调文字颜色 2 9 6" xfId="3303"/>
    <cellStyle name="20% - 强调文字颜色 2 9 6 2" xfId="3310"/>
    <cellStyle name="20% - 强调文字颜色 2 9 7" xfId="3317"/>
    <cellStyle name="20% - 强调文字颜色 2 9 7 2" xfId="6367"/>
    <cellStyle name="20% - 强调文字颜色 2 9 8" xfId="6375"/>
    <cellStyle name="20% - 强调文字颜色 2 9 8 2" xfId="6381"/>
    <cellStyle name="20% - 强调文字颜色 2 9 9" xfId="6383"/>
    <cellStyle name="20% - 强调文字颜色 3 10" xfId="1494"/>
    <cellStyle name="20% - 强调文字颜色 3 10 2" xfId="1980"/>
    <cellStyle name="20% - 强调文字颜色 3 10 2 2" xfId="237"/>
    <cellStyle name="20% - 强调文字颜色 3 10 3" xfId="2023"/>
    <cellStyle name="20% - 强调文字颜色 3 10 3 2" xfId="2033"/>
    <cellStyle name="20% - 强调文字颜色 3 10 4" xfId="2041"/>
    <cellStyle name="20% - 强调文字颜色 3 10 4 2" xfId="2050"/>
    <cellStyle name="20% - 强调文字颜色 3 10 5" xfId="2065"/>
    <cellStyle name="20% - 强调文字颜色 3 10 5 2" xfId="2076"/>
    <cellStyle name="20% - 强调文字颜色 3 10 6" xfId="2079"/>
    <cellStyle name="20% - 强调文字颜色 3 11" xfId="2118"/>
    <cellStyle name="20% - 强调文字颜色 3 11 2" xfId="2126"/>
    <cellStyle name="20% - 强调文字颜色 3 11 2 2" xfId="48"/>
    <cellStyle name="20% - 强调文字颜色 3 11 3" xfId="229"/>
    <cellStyle name="20% - 强调文字颜色 3 12" xfId="2155"/>
    <cellStyle name="20% - 强调文字颜色 3 12 2" xfId="2161"/>
    <cellStyle name="20% - 强调文字颜色 3 12 2 2" xfId="1266"/>
    <cellStyle name="20% - 强调文字颜色 3 12 3" xfId="2024"/>
    <cellStyle name="20% - 强调文字颜色 3 13" xfId="184"/>
    <cellStyle name="20% - 强调文字颜色 3 13 2" xfId="2174"/>
    <cellStyle name="20% - 强调文字颜色 3 14" xfId="2176"/>
    <cellStyle name="20% - 强调文字颜色 3 14 2" xfId="2183"/>
    <cellStyle name="20% - 强调文字颜色 3 15" xfId="6384"/>
    <cellStyle name="20% - 强调文字颜色 3 15 2" xfId="6385"/>
    <cellStyle name="20% - 强调文字颜色 3 16" xfId="6386"/>
    <cellStyle name="20% - 强调文字颜色 3 16 2" xfId="6388"/>
    <cellStyle name="20% - 强调文字颜色 3 2" xfId="6390"/>
    <cellStyle name="20% - 强调文字颜色 3 2 10" xfId="6392"/>
    <cellStyle name="20% - 强调文字颜色 3 2 10 2" xfId="6393"/>
    <cellStyle name="20% - 强调文字颜色 3 2 11" xfId="6395"/>
    <cellStyle name="20% - 强调文字颜色 3 2 11 2" xfId="6396"/>
    <cellStyle name="20% - 强调文字颜色 3 2 12" xfId="6397"/>
    <cellStyle name="20% - 强调文字颜色 3 2 12 2" xfId="766"/>
    <cellStyle name="20% - 强调文字颜色 3 2 13" xfId="6400"/>
    <cellStyle name="20% - 强调文字颜色 3 2 13 2" xfId="863"/>
    <cellStyle name="20% - 强调文字颜色 3 2 14" xfId="6402"/>
    <cellStyle name="20% - 强调文字颜色 3 2 2" xfId="6131"/>
    <cellStyle name="20% - 强调文字颜色 3 2 2 10" xfId="6407"/>
    <cellStyle name="20% - 强调文字颜色 3 2 2 10 2" xfId="2993"/>
    <cellStyle name="20% - 强调文字颜色 3 2 2 11" xfId="6410"/>
    <cellStyle name="20% - 强调文字颜色 3 2 2 11 2" xfId="3029"/>
    <cellStyle name="20% - 强调文字颜色 3 2 2 12" xfId="6413"/>
    <cellStyle name="20% - 强调文字颜色 3 2 2 2" xfId="6133"/>
    <cellStyle name="20% - 强调文字颜色 3 2 2 2 10" xfId="6414"/>
    <cellStyle name="20% - 强调文字颜色 3 2 2 2 10 2" xfId="3925"/>
    <cellStyle name="20% - 强调文字颜色 3 2 2 2 11" xfId="4019"/>
    <cellStyle name="20% - 强调文字颜色 3 2 2 2 2" xfId="6107"/>
    <cellStyle name="20% - 强调文字颜色 3 2 2 2 2 2" xfId="6415"/>
    <cellStyle name="20% - 强调文字颜色 3 2 2 2 2 2 2" xfId="6416"/>
    <cellStyle name="20% - 强调文字颜色 3 2 2 2 2 2 2 2" xfId="2372"/>
    <cellStyle name="20% - 强调文字颜色 3 2 2 2 2 2 3" xfId="5753"/>
    <cellStyle name="20% - 强调文字颜色 3 2 2 2 2 2 3 2" xfId="2409"/>
    <cellStyle name="20% - 强调文字颜色 3 2 2 2 2 2 4" xfId="4686"/>
    <cellStyle name="20% - 强调文字颜色 3 2 2 2 2 2 4 2" xfId="6418"/>
    <cellStyle name="20% - 强调文字颜色 3 2 2 2 2 2 5" xfId="6419"/>
    <cellStyle name="20% - 强调文字颜色 3 2 2 2 2 2 5 2" xfId="6421"/>
    <cellStyle name="20% - 强调文字颜色 3 2 2 2 2 2 6" xfId="6422"/>
    <cellStyle name="20% - 强调文字颜色 3 2 2 2 2 3" xfId="6185"/>
    <cellStyle name="20% - 强调文字颜色 3 2 2 2 2 3 2" xfId="6189"/>
    <cellStyle name="20% - 强调文字颜色 3 2 2 2 2 3 2 2" xfId="2757"/>
    <cellStyle name="20% - 强调文字颜色 3 2 2 2 2 3 3" xfId="5758"/>
    <cellStyle name="20% - 强调文字颜色 3 2 2 2 2 4" xfId="6191"/>
    <cellStyle name="20% - 强调文字颜色 3 2 2 2 2 4 2" xfId="3215"/>
    <cellStyle name="20% - 强调文字颜色 3 2 2 2 2 4 2 2" xfId="2977"/>
    <cellStyle name="20% - 强调文字颜色 3 2 2 2 2 4 3" xfId="5760"/>
    <cellStyle name="20% - 强调文字颜色 3 2 2 2 2 5" xfId="6426"/>
    <cellStyle name="20% - 强调文字颜色 3 2 2 2 2 5 2" xfId="6304"/>
    <cellStyle name="20% - 强调文字颜色 3 2 2 2 2 6" xfId="6433"/>
    <cellStyle name="20% - 强调文字颜色 3 2 2 2 2 6 2" xfId="6440"/>
    <cellStyle name="20% - 强调文字颜色 3 2 2 2 2 7" xfId="4459"/>
    <cellStyle name="20% - 强调文字颜色 3 2 2 2 2 7 2" xfId="6448"/>
    <cellStyle name="20% - 强调文字颜色 3 2 2 2 2 8" xfId="9"/>
    <cellStyle name="20% - 强调文字颜色 3 2 2 2 2 8 2" xfId="6452"/>
    <cellStyle name="20% - 强调文字颜色 3 2 2 2 2 9" xfId="6455"/>
    <cellStyle name="20% - 强调文字颜色 3 2 2 2 3" xfId="6456"/>
    <cellStyle name="20% - 强调文字颜色 3 2 2 2 3 2" xfId="6457"/>
    <cellStyle name="20% - 强调文字颜色 3 2 2 2 3 2 2" xfId="6458"/>
    <cellStyle name="20% - 强调文字颜色 3 2 2 2 3 2 2 2" xfId="3319"/>
    <cellStyle name="20% - 强调文字颜色 3 2 2 2 3 2 3" xfId="5811"/>
    <cellStyle name="20% - 强调文字颜色 3 2 2 2 3 3" xfId="6459"/>
    <cellStyle name="20% - 强调文字颜色 3 2 2 2 3 3 2" xfId="6462"/>
    <cellStyle name="20% - 强调文字颜色 3 2 2 2 3 3 2 2" xfId="6466"/>
    <cellStyle name="20% - 强调文字颜色 3 2 2 2 3 3 3" xfId="5816"/>
    <cellStyle name="20% - 强调文字颜色 3 2 2 2 3 4" xfId="6469"/>
    <cellStyle name="20% - 强调文字颜色 3 2 2 2 3 4 2" xfId="6475"/>
    <cellStyle name="20% - 强调文字颜色 3 2 2 2 3 5" xfId="5748"/>
    <cellStyle name="20% - 强调文字颜色 3 2 2 2 3 5 2" xfId="6353"/>
    <cellStyle name="20% - 强调文字颜色 3 2 2 2 3 6" xfId="6480"/>
    <cellStyle name="20% - 强调文字颜色 3 2 2 2 3 6 2" xfId="6483"/>
    <cellStyle name="20% - 强调文字颜色 3 2 2 2 3 7" xfId="6487"/>
    <cellStyle name="20% - 强调文字颜色 3 2 2 2 3 7 2" xfId="6489"/>
    <cellStyle name="20% - 强调文字颜色 3 2 2 2 3 8" xfId="5527"/>
    <cellStyle name="20% - 强调文字颜色 3 2 2 2 4" xfId="6490"/>
    <cellStyle name="20% - 强调文字颜色 3 2 2 2 4 2" xfId="6491"/>
    <cellStyle name="20% - 强调文字颜色 3 2 2 2 4 2 2" xfId="6492"/>
    <cellStyle name="20% - 强调文字颜色 3 2 2 2 4 3" xfId="4502"/>
    <cellStyle name="20% - 强调文字颜色 3 2 2 2 4 3 2" xfId="6496"/>
    <cellStyle name="20% - 强调文字颜色 3 2 2 2 4 4" xfId="6499"/>
    <cellStyle name="20% - 强调文字颜色 3 2 2 2 4 4 2" xfId="6505"/>
    <cellStyle name="20% - 强调文字颜色 3 2 2 2 4 5" xfId="5107"/>
    <cellStyle name="20% - 强调文字颜色 3 2 2 2 4 5 2" xfId="6509"/>
    <cellStyle name="20% - 强调文字颜色 3 2 2 2 4 6" xfId="6513"/>
    <cellStyle name="20% - 强调文字颜色 3 2 2 2 5" xfId="6514"/>
    <cellStyle name="20% - 强调文字颜色 3 2 2 2 5 2" xfId="6515"/>
    <cellStyle name="20% - 强调文字颜色 3 2 2 2 5 2 2" xfId="4180"/>
    <cellStyle name="20% - 强调文字颜色 3 2 2 2 5 3" xfId="4506"/>
    <cellStyle name="20% - 强调文字颜色 3 2 2 2 6" xfId="6516"/>
    <cellStyle name="20% - 强调文字颜色 3 2 2 2 6 2" xfId="6517"/>
    <cellStyle name="20% - 强调文字颜色 3 2 2 2 6 2 2" xfId="6321"/>
    <cellStyle name="20% - 强调文字颜色 3 2 2 2 6 3" xfId="4514"/>
    <cellStyle name="20% - 强调文字颜色 3 2 2 2 7" xfId="730"/>
    <cellStyle name="20% - 强调文字颜色 3 2 2 2 7 2" xfId="348"/>
    <cellStyle name="20% - 强调文字颜色 3 2 2 2 8" xfId="6519"/>
    <cellStyle name="20% - 强调文字颜色 3 2 2 2 8 2" xfId="6521"/>
    <cellStyle name="20% - 强调文字颜色 3 2 2 2 9" xfId="6522"/>
    <cellStyle name="20% - 强调文字颜色 3 2 2 2 9 2" xfId="6523"/>
    <cellStyle name="20% - 强调文字颜色 3 2 2 3" xfId="5474"/>
    <cellStyle name="20% - 强调文字颜色 3 2 2 3 2" xfId="6127"/>
    <cellStyle name="20% - 强调文字颜色 3 2 2 3 2 2" xfId="1968"/>
    <cellStyle name="20% - 强调文字颜色 3 2 2 3 2 2 2" xfId="1827"/>
    <cellStyle name="20% - 强调文字颜色 3 2 2 3 2 3" xfId="1005"/>
    <cellStyle name="20% - 强调文字颜色 3 2 2 3 2 3 2" xfId="1015"/>
    <cellStyle name="20% - 强调文字颜色 3 2 2 3 2 4" xfId="1022"/>
    <cellStyle name="20% - 强调文字颜色 3 2 2 3 2 4 2" xfId="1973"/>
    <cellStyle name="20% - 强调文字颜色 3 2 2 3 2 5" xfId="2369"/>
    <cellStyle name="20% - 强调文字颜色 3 2 2 3 2 5 2" xfId="2375"/>
    <cellStyle name="20% - 强调文字颜色 3 2 2 3 2 6" xfId="2380"/>
    <cellStyle name="20% - 强调文字颜色 3 2 2 3 3" xfId="6524"/>
    <cellStyle name="20% - 强调文字颜色 3 2 2 3 3 2" xfId="2093"/>
    <cellStyle name="20% - 强调文字颜色 3 2 2 3 3 2 2" xfId="2100"/>
    <cellStyle name="20% - 强调文字颜色 3 2 2 3 3 3" xfId="205"/>
    <cellStyle name="20% - 强调文字颜色 3 2 2 3 4" xfId="1987"/>
    <cellStyle name="20% - 强调文字颜色 3 2 2 3 4 2" xfId="2009"/>
    <cellStyle name="20% - 强调文字颜色 3 2 2 3 4 2 2" xfId="2142"/>
    <cellStyle name="20% - 强调文字颜色 3 2 2 3 4 3" xfId="1026"/>
    <cellStyle name="20% - 强调文字颜色 3 2 2 3 5" xfId="6525"/>
    <cellStyle name="20% - 强调文字颜色 3 2 2 3 5 2" xfId="6526"/>
    <cellStyle name="20% - 强调文字颜色 3 2 2 3 6" xfId="4159"/>
    <cellStyle name="20% - 强调文字颜色 3 2 2 3 6 2" xfId="6527"/>
    <cellStyle name="20% - 强调文字颜色 3 2 2 3 7" xfId="6530"/>
    <cellStyle name="20% - 强调文字颜色 3 2 2 3 7 2" xfId="4988"/>
    <cellStyle name="20% - 强调文字颜色 3 2 2 3 8" xfId="6533"/>
    <cellStyle name="20% - 强调文字颜色 3 2 2 3 8 2" xfId="5034"/>
    <cellStyle name="20% - 强调文字颜色 3 2 2 3 9" xfId="6537"/>
    <cellStyle name="20% - 强调文字颜色 3 2 2 4" xfId="6538"/>
    <cellStyle name="20% - 强调文字颜色 3 2 2 4 2" xfId="6542"/>
    <cellStyle name="20% - 强调文字颜色 3 2 2 4 2 2" xfId="2732"/>
    <cellStyle name="20% - 强调文字颜色 3 2 2 4 2 2 2" xfId="2737"/>
    <cellStyle name="20% - 强调文字颜色 3 2 2 4 2 3" xfId="1119"/>
    <cellStyle name="20% - 强调文字颜色 3 2 2 4 2 3 2" xfId="2744"/>
    <cellStyle name="20% - 强调文字颜色 3 2 2 4 2 4" xfId="2748"/>
    <cellStyle name="20% - 强调文字颜色 3 2 2 4 2 4 2" xfId="2752"/>
    <cellStyle name="20% - 强调文字颜色 3 2 2 4 2 5" xfId="2756"/>
    <cellStyle name="20% - 强调文字颜色 3 2 2 4 2 5 2" xfId="2759"/>
    <cellStyle name="20% - 强调文字颜色 3 2 2 4 2 6" xfId="2763"/>
    <cellStyle name="20% - 强调文字颜色 3 2 2 4 3" xfId="6546"/>
    <cellStyle name="20% - 强调文字颜色 3 2 2 4 3 2" xfId="2541"/>
    <cellStyle name="20% - 强调文字颜色 3 2 2 4 3 2 2" xfId="274"/>
    <cellStyle name="20% - 强调文字颜色 3 2 2 4 3 3" xfId="1147"/>
    <cellStyle name="20% - 强调文字颜色 3 2 2 4 4" xfId="1345"/>
    <cellStyle name="20% - 强调文字颜色 3 2 2 4 4 2" xfId="6547"/>
    <cellStyle name="20% - 强调文字颜色 3 2 2 4 4 2 2" xfId="6550"/>
    <cellStyle name="20% - 强调文字颜色 3 2 2 4 4 3" xfId="1152"/>
    <cellStyle name="20% - 强调文字颜色 3 2 2 4 5" xfId="5635"/>
    <cellStyle name="20% - 强调文字颜色 3 2 2 4 5 2" xfId="6551"/>
    <cellStyle name="20% - 强调文字颜色 3 2 2 4 6" xfId="4168"/>
    <cellStyle name="20% - 强调文字颜色 3 2 2 4 6 2" xfId="5686"/>
    <cellStyle name="20% - 强调文字颜色 3 2 2 4 7" xfId="5953"/>
    <cellStyle name="20% - 强调文字颜色 3 2 2 4 7 2" xfId="6560"/>
    <cellStyle name="20% - 强调文字颜色 3 2 2 4 8" xfId="6566"/>
    <cellStyle name="20% - 强调文字颜色 3 2 2 4 8 2" xfId="6567"/>
    <cellStyle name="20% - 强调文字颜色 3 2 2 4 9" xfId="6568"/>
    <cellStyle name="20% - 强调文字颜色 3 2 2 5" xfId="6571"/>
    <cellStyle name="20% - 强调文字颜色 3 2 2 5 2" xfId="6576"/>
    <cellStyle name="20% - 强调文字颜色 3 2 2 5 2 2" xfId="2944"/>
    <cellStyle name="20% - 强调文字颜色 3 2 2 5 3" xfId="6579"/>
    <cellStyle name="20% - 强调文字颜色 3 2 2 5 3 2" xfId="2680"/>
    <cellStyle name="20% - 强调文字颜色 3 2 2 5 4" xfId="521"/>
    <cellStyle name="20% - 强调文字颜色 3 2 2 5 4 2" xfId="529"/>
    <cellStyle name="20% - 强调文字颜色 3 2 2 5 5" xfId="541"/>
    <cellStyle name="20% - 强调文字颜色 3 2 2 5 5 2" xfId="544"/>
    <cellStyle name="20% - 强调文字颜色 3 2 2 5 6" xfId="551"/>
    <cellStyle name="20% - 强调文字颜色 3 2 2 6" xfId="6583"/>
    <cellStyle name="20% - 强调文字颜色 3 2 2 6 2" xfId="6585"/>
    <cellStyle name="20% - 强调文字颜色 3 2 2 6 2 2" xfId="6588"/>
    <cellStyle name="20% - 强调文字颜色 3 2 2 6 3" xfId="6591"/>
    <cellStyle name="20% - 强调文字颜色 3 2 2 7" xfId="6593"/>
    <cellStyle name="20% - 强调文字颜色 3 2 2 7 2" xfId="6596"/>
    <cellStyle name="20% - 强调文字颜色 3 2 2 7 2 2" xfId="6599"/>
    <cellStyle name="20% - 强调文字颜色 3 2 2 7 3" xfId="6602"/>
    <cellStyle name="20% - 强调文字颜色 3 2 2 8" xfId="1748"/>
    <cellStyle name="20% - 强调文字颜色 3 2 2 8 2" xfId="1753"/>
    <cellStyle name="20% - 强调文字颜色 3 2 2 9" xfId="969"/>
    <cellStyle name="20% - 强调文字颜色 3 2 2 9 2" xfId="6608"/>
    <cellStyle name="20% - 强调文字颜色 3 2 3" xfId="6135"/>
    <cellStyle name="20% - 强调文字颜色 3 2 3 10" xfId="6611"/>
    <cellStyle name="20% - 强调文字颜色 3 2 3 10 2" xfId="6612"/>
    <cellStyle name="20% - 强调文字颜色 3 2 3 11" xfId="6613"/>
    <cellStyle name="20% - 强调文字颜色 3 2 3 2" xfId="6138"/>
    <cellStyle name="20% - 强调文字颜色 3 2 3 2 2" xfId="6210"/>
    <cellStyle name="20% - 强调文字颜色 3 2 3 2 2 2" xfId="4262"/>
    <cellStyle name="20% - 强调文字颜色 3 2 3 2 2 2 2" xfId="4266"/>
    <cellStyle name="20% - 强调文字颜色 3 2 3 2 2 3" xfId="4276"/>
    <cellStyle name="20% - 强调文字颜色 3 2 3 2 2 3 2" xfId="4286"/>
    <cellStyle name="20% - 强调文字颜色 3 2 3 2 2 4" xfId="4293"/>
    <cellStyle name="20% - 强调文字颜色 3 2 3 2 2 4 2" xfId="3526"/>
    <cellStyle name="20% - 强调文字颜色 3 2 3 2 2 5" xfId="4299"/>
    <cellStyle name="20% - 强调文字颜色 3 2 3 2 2 5 2" xfId="4310"/>
    <cellStyle name="20% - 强调文字颜色 3 2 3 2 2 6" xfId="1735"/>
    <cellStyle name="20% - 强调文字颜色 3 2 3 2 3" xfId="6614"/>
    <cellStyle name="20% - 强调文字颜色 3 2 3 2 3 2" xfId="4460"/>
    <cellStyle name="20% - 强调文字颜色 3 2 3 2 3 2 2" xfId="4463"/>
    <cellStyle name="20% - 强调文字颜色 3 2 3 2 3 3" xfId="3386"/>
    <cellStyle name="20% - 强调文字颜色 3 2 3 2 4" xfId="6617"/>
    <cellStyle name="20% - 强调文字颜色 3 2 3 2 4 2" xfId="4509"/>
    <cellStyle name="20% - 强调文字颜色 3 2 3 2 4 2 2" xfId="4512"/>
    <cellStyle name="20% - 强调文字颜色 3 2 3 2 4 3" xfId="4517"/>
    <cellStyle name="20% - 强调文字颜色 3 2 3 2 5" xfId="4110"/>
    <cellStyle name="20% - 强调文字颜色 3 2 3 2 5 2" xfId="6618"/>
    <cellStyle name="20% - 强调文字颜色 3 2 3 2 6" xfId="6619"/>
    <cellStyle name="20% - 强调文字颜色 3 2 3 2 6 2" xfId="6620"/>
    <cellStyle name="20% - 强调文字颜色 3 2 3 2 7" xfId="757"/>
    <cellStyle name="20% - 强调文字颜色 3 2 3 2 7 2" xfId="6622"/>
    <cellStyle name="20% - 强调文字颜色 3 2 3 2 8" xfId="6623"/>
    <cellStyle name="20% - 强调文字颜色 3 2 3 2 8 2" xfId="4666"/>
    <cellStyle name="20% - 强调文字颜色 3 2 3 2 9" xfId="6624"/>
    <cellStyle name="20% - 强调文字颜色 3 2 3 3" xfId="6626"/>
    <cellStyle name="20% - 强调文字颜色 3 2 3 3 2" xfId="6630"/>
    <cellStyle name="20% - 强调文字颜色 3 2 3 3 2 2" xfId="3283"/>
    <cellStyle name="20% - 强调文字颜色 3 2 3 3 2 2 2" xfId="2927"/>
    <cellStyle name="20% - 强调文字颜色 3 2 3 3 2 3" xfId="1442"/>
    <cellStyle name="20% - 强调文字颜色 3 2 3 3 2 3 2" xfId="3291"/>
    <cellStyle name="20% - 强调文字颜色 3 2 3 3 2 4" xfId="3301"/>
    <cellStyle name="20% - 强调文字颜色 3 2 3 3 2 4 2" xfId="3307"/>
    <cellStyle name="20% - 强调文字颜色 3 2 3 3 2 5" xfId="3314"/>
    <cellStyle name="20% - 强调文字颜色 3 2 3 3 2 5 2" xfId="6368"/>
    <cellStyle name="20% - 强调文字颜色 3 2 3 3 2 6" xfId="6373"/>
    <cellStyle name="20% - 强调文字颜色 3 2 3 3 3" xfId="6631"/>
    <cellStyle name="20% - 强调文字颜色 3 2 3 3 3 2" xfId="3362"/>
    <cellStyle name="20% - 强调文字颜色 3 2 3 3 3 2 2" xfId="3373"/>
    <cellStyle name="20% - 强调文字颜色 3 2 3 3 3 3" xfId="1457"/>
    <cellStyle name="20% - 强调文字颜色 3 2 3 3 4" xfId="1312"/>
    <cellStyle name="20% - 强调文字颜色 3 2 3 3 4 2" xfId="6632"/>
    <cellStyle name="20% - 强调文字颜色 3 2 3 3 4 2 2" xfId="6633"/>
    <cellStyle name="20% - 强调文字颜色 3 2 3 3 4 3" xfId="6634"/>
    <cellStyle name="20% - 强调文字颜色 3 2 3 3 5" xfId="4116"/>
    <cellStyle name="20% - 强调文字颜色 3 2 3 3 5 2" xfId="6636"/>
    <cellStyle name="20% - 强调文字颜色 3 2 3 3 6" xfId="4282"/>
    <cellStyle name="20% - 强调文字颜色 3 2 3 3 6 2" xfId="6638"/>
    <cellStyle name="20% - 强调文字颜色 3 2 3 3 7" xfId="6641"/>
    <cellStyle name="20% - 强调文字颜色 3 2 3 3 7 2" xfId="6649"/>
    <cellStyle name="20% - 强调文字颜色 3 2 3 3 8" xfId="6651"/>
    <cellStyle name="20% - 强调文字颜色 3 2 3 3 8 2" xfId="4745"/>
    <cellStyle name="20% - 强调文字颜色 3 2 3 3 9" xfId="6655"/>
    <cellStyle name="20% - 强调文字颜色 3 2 3 4" xfId="6656"/>
    <cellStyle name="20% - 强调文字颜色 3 2 3 4 2" xfId="6657"/>
    <cellStyle name="20% - 强调文字颜色 3 2 3 4 2 2" xfId="3506"/>
    <cellStyle name="20% - 强调文字颜色 3 2 3 4 3" xfId="6659"/>
    <cellStyle name="20% - 强调文字颜色 3 2 3 4 3 2" xfId="6661"/>
    <cellStyle name="20% - 强调文字颜色 3 2 3 4 4" xfId="6665"/>
    <cellStyle name="20% - 强调文字颜色 3 2 3 4 4 2" xfId="137"/>
    <cellStyle name="20% - 强调文字颜色 3 2 3 4 5" xfId="3521"/>
    <cellStyle name="20% - 强调文字颜色 3 2 3 4 5 2" xfId="158"/>
    <cellStyle name="20% - 强调文字颜色 3 2 3 4 6" xfId="6667"/>
    <cellStyle name="20% - 强调文字颜色 3 2 3 5" xfId="6669"/>
    <cellStyle name="20% - 强调文字颜色 3 2 3 5 2" xfId="6670"/>
    <cellStyle name="20% - 强调文字颜色 3 2 3 5 2 2" xfId="6676"/>
    <cellStyle name="20% - 强调文字颜色 3 2 3 5 3" xfId="6677"/>
    <cellStyle name="20% - 强调文字颜色 3 2 3 6" xfId="6679"/>
    <cellStyle name="20% - 强调文字颜色 3 2 3 6 2" xfId="6680"/>
    <cellStyle name="20% - 强调文字颜色 3 2 3 6 2 2" xfId="6685"/>
    <cellStyle name="20% - 强调文字颜色 3 2 3 6 3" xfId="6686"/>
    <cellStyle name="20% - 强调文字颜色 3 2 3 7" xfId="6688"/>
    <cellStyle name="20% - 强调文字颜色 3 2 3 7 2" xfId="2207"/>
    <cellStyle name="20% - 强调文字颜色 3 2 3 8" xfId="1765"/>
    <cellStyle name="20% - 强调文字颜色 3 2 3 8 2" xfId="6694"/>
    <cellStyle name="20% - 强调文字颜色 3 2 3 9" xfId="6696"/>
    <cellStyle name="20% - 强调文字颜色 3 2 3 9 2" xfId="6702"/>
    <cellStyle name="20% - 强调文字颜色 3 2 4" xfId="6140"/>
    <cellStyle name="20% - 强调文字颜色 3 2 4 10" xfId="5560"/>
    <cellStyle name="20% - 强调文字颜色 3 2 4 10 2" xfId="5565"/>
    <cellStyle name="20% - 强调文字颜色 3 2 4 11" xfId="2854"/>
    <cellStyle name="20% - 强调文字颜色 3 2 4 2" xfId="6143"/>
    <cellStyle name="20% - 强调文字颜色 3 2 4 2 2" xfId="6704"/>
    <cellStyle name="20% - 强调文字颜色 3 2 4 2 2 2" xfId="786"/>
    <cellStyle name="20% - 强调文字颜色 3 2 4 2 2 2 2" xfId="449"/>
    <cellStyle name="20% - 强调文字颜色 3 2 4 2 2 3" xfId="798"/>
    <cellStyle name="20% - 强调文字颜色 3 2 4 2 2 3 2" xfId="801"/>
    <cellStyle name="20% - 强调文字颜色 3 2 4 2 2 4" xfId="806"/>
    <cellStyle name="20% - 强调文字颜色 3 2 4 2 2 4 2" xfId="815"/>
    <cellStyle name="20% - 强调文字颜色 3 2 4 2 2 5" xfId="818"/>
    <cellStyle name="20% - 强调文字颜色 3 2 4 2 2 5 2" xfId="6705"/>
    <cellStyle name="20% - 强调文字颜色 3 2 4 2 2 6" xfId="6714"/>
    <cellStyle name="20% - 强调文字颜色 3 2 4 2 3" xfId="6716"/>
    <cellStyle name="20% - 强调文字颜色 3 2 4 2 3 2" xfId="877"/>
    <cellStyle name="20% - 强调文字颜色 3 2 4 2 3 2 2" xfId="879"/>
    <cellStyle name="20% - 强调文字颜色 3 2 4 2 3 3" xfId="881"/>
    <cellStyle name="20% - 强调文字颜色 3 2 4 2 4" xfId="6719"/>
    <cellStyle name="20% - 强调文字颜色 3 2 4 2 4 2" xfId="947"/>
    <cellStyle name="20% - 强调文字颜色 3 2 4 2 4 2 2" xfId="6726"/>
    <cellStyle name="20% - 强调文字颜色 3 2 4 2 4 3" xfId="375"/>
    <cellStyle name="20% - 强调文字颜色 3 2 4 2 5" xfId="4139"/>
    <cellStyle name="20% - 强调文字颜色 3 2 4 2 5 2" xfId="6727"/>
    <cellStyle name="20% - 强调文字颜色 3 2 4 2 6" xfId="6729"/>
    <cellStyle name="20% - 强调文字颜色 3 2 4 2 6 2" xfId="6732"/>
    <cellStyle name="20% - 强调文字颜色 3 2 4 2 7" xfId="3702"/>
    <cellStyle name="20% - 强调文字颜色 3 2 4 2 7 2" xfId="6733"/>
    <cellStyle name="20% - 强调文字颜色 3 2 4 2 8" xfId="6734"/>
    <cellStyle name="20% - 强调文字颜色 3 2 4 2 8 2" xfId="5233"/>
    <cellStyle name="20% - 强调文字颜色 3 2 4 2 9" xfId="6736"/>
    <cellStyle name="20% - 强调文字颜色 3 2 4 3" xfId="6738"/>
    <cellStyle name="20% - 强调文字颜色 3 2 4 3 2" xfId="6739"/>
    <cellStyle name="20% - 强调文字颜色 3 2 4 3 2 2" xfId="1089"/>
    <cellStyle name="20% - 强调文字颜色 3 2 4 3 2 2 2" xfId="3593"/>
    <cellStyle name="20% - 强调文字颜色 3 2 4 3 2 3" xfId="1774"/>
    <cellStyle name="20% - 强调文字颜色 3 2 4 3 3" xfId="6741"/>
    <cellStyle name="20% - 强调文字颜色 3 2 4 3 3 2" xfId="3620"/>
    <cellStyle name="20% - 强调文字颜色 3 2 4 3 3 2 2" xfId="3623"/>
    <cellStyle name="20% - 强调文字颜色 3 2 4 3 3 3" xfId="1787"/>
    <cellStyle name="20% - 强调文字颜色 3 2 4 3 4" xfId="2055"/>
    <cellStyle name="20% - 强调文字颜色 3 2 4 3 4 2" xfId="6743"/>
    <cellStyle name="20% - 强调文字颜色 3 2 4 3 5" xfId="6746"/>
    <cellStyle name="20% - 强调文字颜色 3 2 4 3 5 2" xfId="6748"/>
    <cellStyle name="20% - 强调文字颜色 3 2 4 3 6" xfId="4473"/>
    <cellStyle name="20% - 强调文字颜色 3 2 4 3 6 2" xfId="6751"/>
    <cellStyle name="20% - 强调文字颜色 3 2 4 3 7" xfId="3714"/>
    <cellStyle name="20% - 强调文字颜色 3 2 4 3 7 2" xfId="6753"/>
    <cellStyle name="20% - 强调文字颜色 3 2 4 3 8" xfId="6755"/>
    <cellStyle name="20% - 强调文字颜色 3 2 4 4" xfId="6757"/>
    <cellStyle name="20% - 强调文字颜色 3 2 4 4 2" xfId="6758"/>
    <cellStyle name="20% - 强调文字颜色 3 2 4 4 2 2" xfId="1229"/>
    <cellStyle name="20% - 强调文字颜色 3 2 4 4 3" xfId="6759"/>
    <cellStyle name="20% - 强调文字颜色 3 2 4 4 3 2" xfId="6760"/>
    <cellStyle name="20% - 强调文字颜色 3 2 4 4 4" xfId="6761"/>
    <cellStyle name="20% - 强调文字颜色 3 2 4 4 4 2" xfId="6762"/>
    <cellStyle name="20% - 强调文字颜色 3 2 4 4 5" xfId="5660"/>
    <cellStyle name="20% - 强调文字颜色 3 2 4 4 5 2" xfId="6765"/>
    <cellStyle name="20% - 强调文字颜色 3 2 4 4 6" xfId="6769"/>
    <cellStyle name="20% - 强调文字颜色 3 2 4 5" xfId="6771"/>
    <cellStyle name="20% - 强调文字颜色 3 2 4 5 2" xfId="6772"/>
    <cellStyle name="20% - 强调文字颜色 3 2 4 5 2 2" xfId="6774"/>
    <cellStyle name="20% - 强调文字颜色 3 2 4 5 3" xfId="6776"/>
    <cellStyle name="20% - 强调文字颜色 3 2 4 6" xfId="6778"/>
    <cellStyle name="20% - 强调文字颜色 3 2 4 6 2" xfId="6779"/>
    <cellStyle name="20% - 强调文字颜色 3 2 4 6 2 2" xfId="6781"/>
    <cellStyle name="20% - 强调文字颜色 3 2 4 6 3" xfId="6783"/>
    <cellStyle name="20% - 强调文字颜色 3 2 4 7" xfId="6785"/>
    <cellStyle name="20% - 强调文字颜色 3 2 4 7 2" xfId="6786"/>
    <cellStyle name="20% - 强调文字颜色 3 2 4 8" xfId="1778"/>
    <cellStyle name="20% - 强调文字颜色 3 2 4 8 2" xfId="6788"/>
    <cellStyle name="20% - 强调文字颜色 3 2 4 9" xfId="6790"/>
    <cellStyle name="20% - 强调文字颜色 3 2 4 9 2" xfId="6791"/>
    <cellStyle name="20% - 强调文字颜色 3 2 5" xfId="6146"/>
    <cellStyle name="20% - 强调文字颜色 3 2 5 2" xfId="6794"/>
    <cellStyle name="20% - 强调文字颜色 3 2 5 2 2" xfId="6797"/>
    <cellStyle name="20% - 强调文字颜色 3 2 5 2 2 2" xfId="1394"/>
    <cellStyle name="20% - 强调文字颜色 3 2 5 2 3" xfId="6798"/>
    <cellStyle name="20% - 强调文字颜色 3 2 5 2 3 2" xfId="6799"/>
    <cellStyle name="20% - 强调文字颜色 3 2 5 2 4" xfId="6800"/>
    <cellStyle name="20% - 强调文字颜色 3 2 5 2 4 2" xfId="6801"/>
    <cellStyle name="20% - 强调文字颜色 3 2 5 2 5" xfId="4151"/>
    <cellStyle name="20% - 强调文字颜色 3 2 5 2 5 2" xfId="6802"/>
    <cellStyle name="20% - 强调文字颜色 3 2 5 2 6" xfId="6804"/>
    <cellStyle name="20% - 强调文字颜色 3 2 5 3" xfId="6807"/>
    <cellStyle name="20% - 强调文字颜色 3 2 5 3 2" xfId="6810"/>
    <cellStyle name="20% - 强调文字颜色 3 2 5 3 2 2" xfId="1480"/>
    <cellStyle name="20% - 强调文字颜色 3 2 5 3 3" xfId="6811"/>
    <cellStyle name="20% - 强调文字颜色 3 2 5 4" xfId="6813"/>
    <cellStyle name="20% - 强调文字颜色 3 2 5 4 2" xfId="6814"/>
    <cellStyle name="20% - 强调文字颜色 3 2 5 4 2 2" xfId="6815"/>
    <cellStyle name="20% - 强调文字颜色 3 2 5 4 3" xfId="6816"/>
    <cellStyle name="20% - 强调文字颜色 3 2 5 5" xfId="6818"/>
    <cellStyle name="20% - 强调文字颜色 3 2 5 5 2" xfId="6819"/>
    <cellStyle name="20% - 强调文字颜色 3 2 5 6" xfId="6821"/>
    <cellStyle name="20% - 强调文字颜色 3 2 5 6 2" xfId="6822"/>
    <cellStyle name="20% - 强调文字颜色 3 2 5 7" xfId="6825"/>
    <cellStyle name="20% - 强调文字颜色 3 2 5 7 2" xfId="6829"/>
    <cellStyle name="20% - 强调文字颜色 3 2 5 8" xfId="1791"/>
    <cellStyle name="20% - 强调文字颜色 3 2 5 8 2" xfId="6833"/>
    <cellStyle name="20% - 强调文字颜色 3 2 5 9" xfId="6836"/>
    <cellStyle name="20% - 强调文字颜色 3 2 6" xfId="6838"/>
    <cellStyle name="20% - 强调文字颜色 3 2 6 2" xfId="6841"/>
    <cellStyle name="20% - 强调文字颜色 3 2 6 2 2" xfId="6845"/>
    <cellStyle name="20% - 强调文字颜色 3 2 6 2 2 2" xfId="254"/>
    <cellStyle name="20% - 强调文字颜色 3 2 6 2 3" xfId="6848"/>
    <cellStyle name="20% - 强调文字颜色 3 2 6 2 3 2" xfId="6851"/>
    <cellStyle name="20% - 强调文字颜色 3 2 6 2 4" xfId="6854"/>
    <cellStyle name="20% - 强调文字颜色 3 2 6 2 4 2" xfId="6857"/>
    <cellStyle name="20% - 强调文字颜色 3 2 6 2 5" xfId="6860"/>
    <cellStyle name="20% - 强调文字颜色 3 2 6 2 5 2" xfId="6863"/>
    <cellStyle name="20% - 强调文字颜色 3 2 6 2 6" xfId="6870"/>
    <cellStyle name="20% - 强调文字颜色 3 2 6 3" xfId="6872"/>
    <cellStyle name="20% - 强调文字颜色 3 2 6 3 2" xfId="6873"/>
    <cellStyle name="20% - 强调文字颜色 3 2 6 3 2 2" xfId="6874"/>
    <cellStyle name="20% - 强调文字颜色 3 2 6 3 3" xfId="6877"/>
    <cellStyle name="20% - 强调文字颜色 3 2 6 4" xfId="6878"/>
    <cellStyle name="20% - 强调文字颜色 3 2 6 4 2" xfId="6879"/>
    <cellStyle name="20% - 强调文字颜色 3 2 6 4 2 2" xfId="6880"/>
    <cellStyle name="20% - 强调文字颜色 3 2 6 4 3" xfId="6883"/>
    <cellStyle name="20% - 强调文字颜色 3 2 6 5" xfId="6885"/>
    <cellStyle name="20% - 强调文字颜色 3 2 6 5 2" xfId="6886"/>
    <cellStyle name="20% - 强调文字颜色 3 2 6 6" xfId="6889"/>
    <cellStyle name="20% - 强调文字颜色 3 2 6 6 2" xfId="6890"/>
    <cellStyle name="20% - 强调文字颜色 3 2 6 7" xfId="6893"/>
    <cellStyle name="20% - 强调文字颜色 3 2 6 7 2" xfId="6897"/>
    <cellStyle name="20% - 强调文字颜色 3 2 6 8" xfId="149"/>
    <cellStyle name="20% - 强调文字颜色 3 2 6 8 2" xfId="6900"/>
    <cellStyle name="20% - 强调文字颜色 3 2 6 9" xfId="6902"/>
    <cellStyle name="20% - 强调文字颜色 3 2 7" xfId="6904"/>
    <cellStyle name="20% - 强调文字颜色 3 2 7 2" xfId="2585"/>
    <cellStyle name="20% - 强调文字颜色 3 2 7 2 2" xfId="2591"/>
    <cellStyle name="20% - 强调文字颜色 3 2 7 3" xfId="1110"/>
    <cellStyle name="20% - 强调文字颜色 3 2 7 3 2" xfId="537"/>
    <cellStyle name="20% - 强调文字颜色 3 2 7 4" xfId="2598"/>
    <cellStyle name="20% - 强调文字颜色 3 2 7 4 2" xfId="2606"/>
    <cellStyle name="20% - 强调文字颜色 3 2 7 5" xfId="1518"/>
    <cellStyle name="20% - 强调文字颜色 3 2 7 5 2" xfId="2611"/>
    <cellStyle name="20% - 强调文字颜色 3 2 7 6" xfId="2614"/>
    <cellStyle name="20% - 强调文字颜色 3 2 8" xfId="6541"/>
    <cellStyle name="20% - 强调文字颜色 3 2 8 2" xfId="2729"/>
    <cellStyle name="20% - 强调文字颜色 3 2 8 2 2" xfId="2735"/>
    <cellStyle name="20% - 强调文字颜色 3 2 8 3" xfId="1117"/>
    <cellStyle name="20% - 强调文字颜色 3 2 9" xfId="6544"/>
    <cellStyle name="20% - 强调文字颜色 3 2 9 2" xfId="2537"/>
    <cellStyle name="20% - 强调文字颜色 3 2 9 2 2" xfId="272"/>
    <cellStyle name="20% - 强调文字颜色 3 2 9 3" xfId="1145"/>
    <cellStyle name="20% - 强调文字颜色 3 3" xfId="6907"/>
    <cellStyle name="20% - 强调文字颜色 3 3 10" xfId="921"/>
    <cellStyle name="20% - 强调文字颜色 3 3 10 2" xfId="811"/>
    <cellStyle name="20% - 强调文字颜色 3 3 11" xfId="925"/>
    <cellStyle name="20% - 强调文字颜色 3 3 11 2" xfId="892"/>
    <cellStyle name="20% - 强调文字颜色 3 3 12" xfId="945"/>
    <cellStyle name="20% - 强调文字颜色 3 3 12 2" xfId="6722"/>
    <cellStyle name="20% - 强调文字颜色 3 3 13" xfId="371"/>
    <cellStyle name="20% - 强调文字颜色 3 3 13 2" xfId="6910"/>
    <cellStyle name="20% - 强调文字颜色 3 3 14" xfId="6917"/>
    <cellStyle name="20% - 强调文字颜色 3 3 2" xfId="6153"/>
    <cellStyle name="20% - 强调文字颜色 3 3 2 10" xfId="6921"/>
    <cellStyle name="20% - 强调文字颜色 3 3 2 10 2" xfId="6865"/>
    <cellStyle name="20% - 强调文字颜色 3 3 2 11" xfId="4849"/>
    <cellStyle name="20% - 强调文字颜色 3 3 2 11 2" xfId="6924"/>
    <cellStyle name="20% - 强调文字颜色 3 3 2 12" xfId="6926"/>
    <cellStyle name="20% - 强调文字颜色 3 3 2 2" xfId="6929"/>
    <cellStyle name="20% - 强调文字颜色 3 3 2 2 10" xfId="6707"/>
    <cellStyle name="20% - 强调文字颜色 3 3 2 2 10 2" xfId="6930"/>
    <cellStyle name="20% - 强调文字颜色 3 3 2 2 11" xfId="6932"/>
    <cellStyle name="20% - 强调文字颜色 3 3 2 2 2" xfId="6938"/>
    <cellStyle name="20% - 强调文字颜色 3 3 2 2 2 2" xfId="6939"/>
    <cellStyle name="20% - 强调文字颜色 3 3 2 2 2 2 2" xfId="5220"/>
    <cellStyle name="20% - 强调文字颜色 3 3 2 2 2 2 2 2" xfId="2619"/>
    <cellStyle name="20% - 强调文字颜色 3 3 2 2 2 2 3" xfId="3778"/>
    <cellStyle name="20% - 强调文字颜色 3 3 2 2 2 2 3 2" xfId="201"/>
    <cellStyle name="20% - 强调文字颜色 3 3 2 2 2 2 4" xfId="6942"/>
    <cellStyle name="20% - 强调文字颜色 3 3 2 2 2 2 4 2" xfId="3005"/>
    <cellStyle name="20% - 强调文字颜色 3 3 2 2 2 2 5" xfId="6944"/>
    <cellStyle name="20% - 强调文字颜色 3 3 2 2 2 2 5 2" xfId="53"/>
    <cellStyle name="20% - 强调文字颜色 3 3 2 2 2 2 6" xfId="232"/>
    <cellStyle name="20% - 强调文字颜色 3 3 2 2 2 3" xfId="898"/>
    <cellStyle name="20% - 强调文字颜色 3 3 2 2 2 3 2" xfId="5224"/>
    <cellStyle name="20% - 强调文字颜色 3 3 2 2 2 3 2 2" xfId="3410"/>
    <cellStyle name="20% - 强调文字颜色 3 3 2 2 2 3 3" xfId="6945"/>
    <cellStyle name="20% - 强调文字颜色 3 3 2 2 2 4" xfId="6950"/>
    <cellStyle name="20% - 强调文字颜色 3 3 2 2 2 4 2" xfId="5645"/>
    <cellStyle name="20% - 强调文字颜色 3 3 2 2 2 4 2 2" xfId="3667"/>
    <cellStyle name="20% - 强调文字颜色 3 3 2 2 2 4 3" xfId="6953"/>
    <cellStyle name="20% - 强调文字颜色 3 3 2 2 2 5" xfId="1952"/>
    <cellStyle name="20% - 强调文字颜色 3 3 2 2 2 5 2" xfId="6957"/>
    <cellStyle name="20% - 强调文字颜色 3 3 2 2 2 6" xfId="6964"/>
    <cellStyle name="20% - 强调文字颜色 3 3 2 2 2 6 2" xfId="6968"/>
    <cellStyle name="20% - 强调文字颜色 3 3 2 2 2 7" xfId="6974"/>
    <cellStyle name="20% - 强调文字颜色 3 3 2 2 2 7 2" xfId="6979"/>
    <cellStyle name="20% - 强调文字颜色 3 3 2 2 2 8" xfId="6982"/>
    <cellStyle name="20% - 强调文字颜色 3 3 2 2 2 8 2" xfId="6991"/>
    <cellStyle name="20% - 强调文字颜色 3 3 2 2 2 9" xfId="6995"/>
    <cellStyle name="20% - 强调文字颜色 3 3 2 2 3" xfId="6997"/>
    <cellStyle name="20% - 强调文字颜色 3 3 2 2 3 2" xfId="6998"/>
    <cellStyle name="20% - 强调文字颜色 3 3 2 2 3 2 2" xfId="5348"/>
    <cellStyle name="20% - 强调文字颜色 3 3 2 2 3 2 2 2" xfId="5251"/>
    <cellStyle name="20% - 强调文字颜色 3 3 2 2 3 2 3" xfId="7000"/>
    <cellStyle name="20% - 强调文字颜色 3 3 2 2 3 3" xfId="916"/>
    <cellStyle name="20% - 强调文字颜色 3 3 2 2 3 3 2" xfId="7004"/>
    <cellStyle name="20% - 强调文字颜色 3 3 2 2 3 3 2 2" xfId="5792"/>
    <cellStyle name="20% - 强调文字颜色 3 3 2 2 3 3 3" xfId="511"/>
    <cellStyle name="20% - 强调文字颜色 3 3 2 2 3 4" xfId="2267"/>
    <cellStyle name="20% - 强调文字颜色 3 3 2 2 3 4 2" xfId="7011"/>
    <cellStyle name="20% - 强调文字颜色 3 3 2 2 3 5" xfId="5977"/>
    <cellStyle name="20% - 强调文字颜色 3 3 2 2 3 5 2" xfId="7016"/>
    <cellStyle name="20% - 强调文字颜色 3 3 2 2 3 6" xfId="7023"/>
    <cellStyle name="20% - 强调文字颜色 3 3 2 2 3 6 2" xfId="7028"/>
    <cellStyle name="20% - 强调文字颜色 3 3 2 2 3 7" xfId="7033"/>
    <cellStyle name="20% - 强调文字颜色 3 3 2 2 3 7 2" xfId="7036"/>
    <cellStyle name="20% - 强调文字颜色 3 3 2 2 3 8" xfId="7037"/>
    <cellStyle name="20% - 强调文字颜色 3 3 2 2 4" xfId="7041"/>
    <cellStyle name="20% - 强调文字颜色 3 3 2 2 4 2" xfId="7042"/>
    <cellStyle name="20% - 强调文字颜色 3 3 2 2 4 2 2" xfId="5485"/>
    <cellStyle name="20% - 强调文字颜色 3 3 2 2 4 3" xfId="810"/>
    <cellStyle name="20% - 强调文字颜色 3 3 2 2 4 3 2" xfId="7043"/>
    <cellStyle name="20% - 强调文字颜色 3 3 2 2 4 4" xfId="7045"/>
    <cellStyle name="20% - 强调文字颜色 3 3 2 2 4 4 2" xfId="7049"/>
    <cellStyle name="20% - 强调文字颜色 3 3 2 2 4 5" xfId="5289"/>
    <cellStyle name="20% - 强调文字颜色 3 3 2 2 4 5 2" xfId="7051"/>
    <cellStyle name="20% - 强调文字颜色 3 3 2 2 4 6" xfId="7054"/>
    <cellStyle name="20% - 强调文字颜色 3 3 2 2 5" xfId="7056"/>
    <cellStyle name="20% - 强调文字颜色 3 3 2 2 5 2" xfId="7057"/>
    <cellStyle name="20% - 强调文字颜色 3 3 2 2 5 2 2" xfId="7058"/>
    <cellStyle name="20% - 强调文字颜色 3 3 2 2 5 3" xfId="891"/>
    <cellStyle name="20% - 强调文字颜色 3 3 2 2 6" xfId="360"/>
    <cellStyle name="20% - 强调文字颜色 3 3 2 2 6 2" xfId="7061"/>
    <cellStyle name="20% - 强调文字颜色 3 3 2 2 6 2 2" xfId="7064"/>
    <cellStyle name="20% - 强调文字颜色 3 3 2 2 6 3" xfId="6724"/>
    <cellStyle name="20% - 强调文字颜色 3 3 2 2 7" xfId="389"/>
    <cellStyle name="20% - 强调文字颜色 3 3 2 2 7 2" xfId="7067"/>
    <cellStyle name="20% - 强调文字颜色 3 3 2 2 8" xfId="7069"/>
    <cellStyle name="20% - 强调文字颜色 3 3 2 2 8 2" xfId="7072"/>
    <cellStyle name="20% - 强调文字颜色 3 3 2 2 9" xfId="7073"/>
    <cellStyle name="20% - 强调文字颜色 3 3 2 2 9 2" xfId="7076"/>
    <cellStyle name="20% - 强调文字颜色 3 3 2 3" xfId="5483"/>
    <cellStyle name="20% - 强调文字颜色 3 3 2 3 2" xfId="7081"/>
    <cellStyle name="20% - 强调文字颜色 3 3 2 3 2 2" xfId="5114"/>
    <cellStyle name="20% - 强调文字颜色 3 3 2 3 2 2 2" xfId="4684"/>
    <cellStyle name="20% - 强调文字颜色 3 3 2 3 2 3" xfId="962"/>
    <cellStyle name="20% - 强调文字颜色 3 3 2 3 2 3 2" xfId="2336"/>
    <cellStyle name="20% - 强调文字颜色 3 3 2 3 2 4" xfId="2351"/>
    <cellStyle name="20% - 强调文字颜色 3 3 2 3 2 4 2" xfId="5118"/>
    <cellStyle name="20% - 强调文字颜色 3 3 2 3 2 5" xfId="5125"/>
    <cellStyle name="20% - 强调文字颜色 3 3 2 3 2 5 2" xfId="5131"/>
    <cellStyle name="20% - 强调文字颜色 3 3 2 3 2 6" xfId="5141"/>
    <cellStyle name="20% - 强调文字颜色 3 3 2 3 3" xfId="7083"/>
    <cellStyle name="20% - 强调文字颜色 3 3 2 3 3 2" xfId="5184"/>
    <cellStyle name="20% - 强调文字颜色 3 3 2 3 3 2 2" xfId="4758"/>
    <cellStyle name="20% - 强调文字颜色 3 3 2 3 3 3" xfId="1706"/>
    <cellStyle name="20% - 强调文字颜色 3 3 2 3 4" xfId="1772"/>
    <cellStyle name="20% - 强调文字颜色 3 3 2 3 4 2" xfId="5216"/>
    <cellStyle name="20% - 强调文字颜色 3 3 2 3 4 2 2" xfId="2022"/>
    <cellStyle name="20% - 强调文字颜色 3 3 2 3 4 3" xfId="2356"/>
    <cellStyle name="20% - 强调文字颜色 3 3 2 3 5" xfId="7085"/>
    <cellStyle name="20% - 强调文字颜色 3 3 2 3 5 2" xfId="6943"/>
    <cellStyle name="20% - 强调文字颜色 3 3 2 3 6" xfId="94"/>
    <cellStyle name="20% - 强调文字颜色 3 3 2 3 6 2" xfId="7090"/>
    <cellStyle name="20% - 强调文字颜色 3 3 2 3 7" xfId="7093"/>
    <cellStyle name="20% - 强调文字颜色 3 3 2 3 7 2" xfId="7097"/>
    <cellStyle name="20% - 强调文字颜色 3 3 2 3 8" xfId="7098"/>
    <cellStyle name="20% - 强调文字颜色 3 3 2 3 8 2" xfId="7100"/>
    <cellStyle name="20% - 强调文字颜色 3 3 2 3 9" xfId="7103"/>
    <cellStyle name="20% - 强调文字颜色 3 3 2 4" xfId="7104"/>
    <cellStyle name="20% - 强调文字颜色 3 3 2 4 2" xfId="7105"/>
    <cellStyle name="20% - 强调文字颜色 3 3 2 4 2 2" xfId="5297"/>
    <cellStyle name="20% - 强调文字颜色 3 3 2 4 2 2 2" xfId="5300"/>
    <cellStyle name="20% - 强调文字颜色 3 3 2 4 2 3" xfId="1007"/>
    <cellStyle name="20% - 强调文字颜色 3 3 2 4 2 3 2" xfId="5303"/>
    <cellStyle name="20% - 强调文字颜色 3 3 2 4 2 4" xfId="5309"/>
    <cellStyle name="20% - 强调文字颜色 3 3 2 4 2 4 2" xfId="5313"/>
    <cellStyle name="20% - 强调文字颜色 3 3 2 4 2 5" xfId="5316"/>
    <cellStyle name="20% - 强调文字颜色 3 3 2 4 2 5 2" xfId="5320"/>
    <cellStyle name="20% - 强调文字颜色 3 3 2 4 2 6" xfId="5326"/>
    <cellStyle name="20% - 强调文字颜色 3 3 2 4 3" xfId="4942"/>
    <cellStyle name="20% - 强调文字颜色 3 3 2 4 3 2" xfId="4944"/>
    <cellStyle name="20% - 强调文字颜色 3 3 2 4 3 2 2" xfId="5337"/>
    <cellStyle name="20% - 强调文字颜色 3 3 2 4 3 3" xfId="1970"/>
    <cellStyle name="20% - 强调文字颜色 3 3 2 4 4" xfId="1851"/>
    <cellStyle name="20% - 强调文字颜色 3 3 2 4 4 2" xfId="4948"/>
    <cellStyle name="20% - 强调文字颜色 3 3 2 4 4 2 2" xfId="4823"/>
    <cellStyle name="20% - 强调文字颜色 3 3 2 4 4 3" xfId="7106"/>
    <cellStyle name="20% - 强调文字颜色 3 3 2 4 5" xfId="4951"/>
    <cellStyle name="20% - 强调文字颜色 3 3 2 4 5 2" xfId="4957"/>
    <cellStyle name="20% - 强调文字颜色 3 3 2 4 6" xfId="406"/>
    <cellStyle name="20% - 强调文字颜色 3 3 2 4 6 2" xfId="430"/>
    <cellStyle name="20% - 强调文字颜色 3 3 2 4 7" xfId="4961"/>
    <cellStyle name="20% - 强调文字颜色 3 3 2 4 7 2" xfId="4877"/>
    <cellStyle name="20% - 强调文字颜色 3 3 2 4 8" xfId="7107"/>
    <cellStyle name="20% - 强调文字颜色 3 3 2 4 8 2" xfId="6908"/>
    <cellStyle name="20% - 强调文字颜色 3 3 2 4 9" xfId="4343"/>
    <cellStyle name="20% - 强调文字颜色 3 3 2 5" xfId="7110"/>
    <cellStyle name="20% - 强调文字颜色 3 3 2 5 2" xfId="7111"/>
    <cellStyle name="20% - 强调文字颜色 3 3 2 5 2 2" xfId="5436"/>
    <cellStyle name="20% - 强调文字颜色 3 3 2 5 3" xfId="1914"/>
    <cellStyle name="20% - 强调文字颜色 3 3 2 5 3 2" xfId="839"/>
    <cellStyle name="20% - 强调文字颜色 3 3 2 5 4" xfId="1925"/>
    <cellStyle name="20% - 强调文字颜色 3 3 2 5 4 2" xfId="7116"/>
    <cellStyle name="20% - 强调文字颜色 3 3 2 5 5" xfId="7118"/>
    <cellStyle name="20% - 强调文字颜色 3 3 2 5 5 2" xfId="7124"/>
    <cellStyle name="20% - 强调文字颜色 3 3 2 5 6" xfId="14"/>
    <cellStyle name="20% - 强调文字颜色 3 3 2 6" xfId="7127"/>
    <cellStyle name="20% - 强调文字颜色 3 3 2 6 2" xfId="7128"/>
    <cellStyle name="20% - 强调文字颜色 3 3 2 6 2 2" xfId="7130"/>
    <cellStyle name="20% - 强调文字颜色 3 3 2 6 3" xfId="3968"/>
    <cellStyle name="20% - 强调文字颜色 3 3 2 7" xfId="7133"/>
    <cellStyle name="20% - 强调文字颜色 3 3 2 7 2" xfId="7134"/>
    <cellStyle name="20% - 强调文字颜色 3 3 2 7 2 2" xfId="7136"/>
    <cellStyle name="20% - 强调文字颜色 3 3 2 7 3" xfId="4964"/>
    <cellStyle name="20% - 强调文字颜色 3 3 2 8" xfId="1833"/>
    <cellStyle name="20% - 强调文字颜色 3 3 2 8 2" xfId="5905"/>
    <cellStyle name="20% - 强调文字颜色 3 3 2 9" xfId="3989"/>
    <cellStyle name="20% - 强调文字颜色 3 3 2 9 2" xfId="7138"/>
    <cellStyle name="20% - 强调文字颜色 3 3 3" xfId="2708"/>
    <cellStyle name="20% - 强调文字颜色 3 3 3 10" xfId="3182"/>
    <cellStyle name="20% - 强调文字颜色 3 3 3 10 2" xfId="3191"/>
    <cellStyle name="20% - 强调文字颜色 3 3 3 11" xfId="3199"/>
    <cellStyle name="20% - 强调文字颜色 3 3 3 2" xfId="7140"/>
    <cellStyle name="20% - 强调文字颜色 3 3 3 2 2" xfId="7148"/>
    <cellStyle name="20% - 强调文字颜色 3 3 3 2 2 2" xfId="2070"/>
    <cellStyle name="20% - 强调文字颜色 3 3 3 2 2 2 2" xfId="3969"/>
    <cellStyle name="20% - 强调文字颜色 3 3 3 2 2 3" xfId="1097"/>
    <cellStyle name="20% - 强调文字颜色 3 3 3 2 2 3 2" xfId="4965"/>
    <cellStyle name="20% - 强调文字颜色 3 3 3 2 2 4" xfId="4969"/>
    <cellStyle name="20% - 强调文字颜色 3 3 3 2 2 4 2" xfId="4973"/>
    <cellStyle name="20% - 强调文字颜色 3 3 3 2 2 5" xfId="687"/>
    <cellStyle name="20% - 强调文字颜色 3 3 3 2 2 5 2" xfId="585"/>
    <cellStyle name="20% - 强调文字颜色 3 3 3 2 2 6" xfId="4986"/>
    <cellStyle name="20% - 强调文字颜色 3 3 3 2 3" xfId="7150"/>
    <cellStyle name="20% - 强调文字颜色 3 3 3 2 3 2" xfId="5016"/>
    <cellStyle name="20% - 强调文字颜色 3 3 3 2 3 2 2" xfId="4733"/>
    <cellStyle name="20% - 强调文字颜色 3 3 3 2 3 3" xfId="2437"/>
    <cellStyle name="20% - 强调文字颜色 3 3 3 2 4" xfId="7154"/>
    <cellStyle name="20% - 强调文字颜色 3 3 3 2 4 2" xfId="5045"/>
    <cellStyle name="20% - 强调文字颜色 3 3 3 2 4 2 2" xfId="5047"/>
    <cellStyle name="20% - 强调文字颜色 3 3 3 2 4 3" xfId="4702"/>
    <cellStyle name="20% - 强调文字颜色 3 3 3 2 5" xfId="214"/>
    <cellStyle name="20% - 强调文字颜色 3 3 3 2 5 2" xfId="7155"/>
    <cellStyle name="20% - 强调文字颜色 3 3 3 2 6" xfId="2925"/>
    <cellStyle name="20% - 强调文字颜色 3 3 3 2 6 2" xfId="7157"/>
    <cellStyle name="20% - 强调文字颜色 3 3 3 2 7" xfId="7158"/>
    <cellStyle name="20% - 强调文字颜色 3 3 3 2 7 2" xfId="7161"/>
    <cellStyle name="20% - 强调文字颜色 3 3 3 2 8" xfId="7162"/>
    <cellStyle name="20% - 强调文字颜色 3 3 3 2 8 2" xfId="6616"/>
    <cellStyle name="20% - 强调文字颜色 3 3 3 2 9" xfId="7163"/>
    <cellStyle name="20% - 强调文字颜色 3 3 3 3" xfId="7166"/>
    <cellStyle name="20% - 强调文字颜色 3 3 3 3 2" xfId="7167"/>
    <cellStyle name="20% - 强调文字颜色 3 3 3 3 2 2" xfId="515"/>
    <cellStyle name="20% - 强调文字颜色 3 3 3 3 2 2 2" xfId="4437"/>
    <cellStyle name="20% - 强调文字颜色 3 3 3 3 2 3" xfId="532"/>
    <cellStyle name="20% - 强调文字颜色 3 3 3 3 2 3 2" xfId="5076"/>
    <cellStyle name="20% - 强调文字颜色 3 3 3 3 2 4" xfId="5083"/>
    <cellStyle name="20% - 强调文字颜色 3 3 3 3 2 4 2" xfId="5711"/>
    <cellStyle name="20% - 强调文字颜色 3 3 3 3 2 5" xfId="5714"/>
    <cellStyle name="20% - 强调文字颜色 3 3 3 3 2 5 2" xfId="7170"/>
    <cellStyle name="20% - 强调文字颜色 3 3 3 3 2 6" xfId="6556"/>
    <cellStyle name="20% - 强调文字颜色 3 3 3 3 3" xfId="7172"/>
    <cellStyle name="20% - 强调文字颜色 3 3 3 3 3 2" xfId="5732"/>
    <cellStyle name="20% - 强调文字颜色 3 3 3 3 3 2 2" xfId="5735"/>
    <cellStyle name="20% - 强调文字颜色 3 3 3 3 3 3" xfId="2602"/>
    <cellStyle name="20% - 强调文字颜色 3 3 3 3 4" xfId="2018"/>
    <cellStyle name="20% - 强调文字颜色 3 3 3 3 4 2" xfId="7174"/>
    <cellStyle name="20% - 强调文字颜色 3 3 3 3 4 2 2" xfId="7175"/>
    <cellStyle name="20% - 强调文字颜色 3 3 3 3 4 3" xfId="7177"/>
    <cellStyle name="20% - 强调文字颜色 3 3 3 3 5" xfId="4206"/>
    <cellStyle name="20% - 强调文字颜色 3 3 3 3 5 2" xfId="6423"/>
    <cellStyle name="20% - 强调文字颜色 3 3 3 3 6" xfId="3288"/>
    <cellStyle name="20% - 强调文字颜色 3 3 3 3 6 2" xfId="7179"/>
    <cellStyle name="20% - 强调文字颜色 3 3 3 3 7" xfId="7181"/>
    <cellStyle name="20% - 强调文字颜色 3 3 3 3 7 2" xfId="7184"/>
    <cellStyle name="20% - 强调文字颜色 3 3 3 3 8" xfId="7185"/>
    <cellStyle name="20% - 强调文字颜色 3 3 3 3 8 2" xfId="6718"/>
    <cellStyle name="20% - 强调文字颜色 3 3 3 3 9" xfId="7188"/>
    <cellStyle name="20% - 强调文字颜色 3 3 3 4" xfId="7190"/>
    <cellStyle name="20% - 强调文字颜色 3 3 3 4 2" xfId="7191"/>
    <cellStyle name="20% - 强调文字颜色 3 3 3 4 2 2" xfId="5155"/>
    <cellStyle name="20% - 强调文字颜色 3 3 3 4 3" xfId="5001"/>
    <cellStyle name="20% - 强调文字颜色 3 3 3 4 3 2" xfId="5004"/>
    <cellStyle name="20% - 强调文字颜色 3 3 3 4 4" xfId="5006"/>
    <cellStyle name="20% - 强调文字颜色 3 3 3 4 4 2" xfId="7193"/>
    <cellStyle name="20% - 强调文字颜色 3 3 3 4 5" xfId="4220"/>
    <cellStyle name="20% - 强调文字颜色 3 3 3 4 5 2" xfId="7194"/>
    <cellStyle name="20% - 强调文字颜色 3 3 3 4 6" xfId="3305"/>
    <cellStyle name="20% - 强调文字颜色 3 3 3 5" xfId="7196"/>
    <cellStyle name="20% - 强调文字颜色 3 3 3 5 2" xfId="7197"/>
    <cellStyle name="20% - 强调文字颜色 3 3 3 5 2 2" xfId="1293"/>
    <cellStyle name="20% - 强调文字颜色 3 3 3 5 3" xfId="5009"/>
    <cellStyle name="20% - 强调文字颜色 3 3 3 6" xfId="7200"/>
    <cellStyle name="20% - 强调文字颜色 3 3 3 6 2" xfId="7201"/>
    <cellStyle name="20% - 强调文字颜色 3 3 3 6 2 2" xfId="2418"/>
    <cellStyle name="20% - 强调文字颜色 3 3 3 6 3" xfId="4734"/>
    <cellStyle name="20% - 强调文字颜色 3 3 3 7" xfId="7204"/>
    <cellStyle name="20% - 强调文字颜色 3 3 3 7 2" xfId="7207"/>
    <cellStyle name="20% - 强调文字颜色 3 3 3 8" xfId="1846"/>
    <cellStyle name="20% - 强调文字颜色 3 3 3 8 2" xfId="7210"/>
    <cellStyle name="20% - 强调文字颜色 3 3 3 9" xfId="3996"/>
    <cellStyle name="20% - 强调文字颜色 3 3 3 9 2" xfId="7211"/>
    <cellStyle name="20% - 强调文字颜色 3 3 4" xfId="6237"/>
    <cellStyle name="20% - 强调文字颜色 3 3 4 10" xfId="7213"/>
    <cellStyle name="20% - 强调文字颜色 3 3 4 10 2" xfId="7216"/>
    <cellStyle name="20% - 强调文字颜色 3 3 4 11" xfId="7218"/>
    <cellStyle name="20% - 强调文字颜色 3 3 4 2" xfId="7220"/>
    <cellStyle name="20% - 强调文字颜色 3 3 4 2 2" xfId="7221"/>
    <cellStyle name="20% - 强调文字颜色 3 3 4 2 2 2" xfId="1644"/>
    <cellStyle name="20% - 强调文字颜色 3 3 4 2 2 2 2" xfId="2149"/>
    <cellStyle name="20% - 强调文字颜色 3 3 4 2 2 3" xfId="1250"/>
    <cellStyle name="20% - 强调文字颜色 3 3 4 2 2 3 2" xfId="2236"/>
    <cellStyle name="20% - 强调文字颜色 3 3 4 2 2 4" xfId="2252"/>
    <cellStyle name="20% - 强调文字颜色 3 3 4 2 2 4 2" xfId="2263"/>
    <cellStyle name="20% - 强调文字颜色 3 3 4 2 2 5" xfId="2265"/>
    <cellStyle name="20% - 强调文字颜色 3 3 4 2 2 5 2" xfId="7222"/>
    <cellStyle name="20% - 强调文字颜色 3 3 4 2 2 6" xfId="6646"/>
    <cellStyle name="20% - 强调文字颜色 3 3 4 2 3" xfId="1381"/>
    <cellStyle name="20% - 强调文字颜色 3 3 4 2 3 2" xfId="2186"/>
    <cellStyle name="20% - 强调文字颜色 3 3 4 2 3 2 2" xfId="2318"/>
    <cellStyle name="20% - 强调文字颜色 3 3 4 2 3 3" xfId="2320"/>
    <cellStyle name="20% - 强调文字颜色 3 3 4 2 4" xfId="172"/>
    <cellStyle name="20% - 强调文字颜色 3 3 4 2 4 2" xfId="270"/>
    <cellStyle name="20% - 强调文字颜色 3 3 4 2 4 2 2" xfId="7226"/>
    <cellStyle name="20% - 强调文字颜色 3 3 4 2 4 3" xfId="7228"/>
    <cellStyle name="20% - 强调文字颜色 3 3 4 2 5" xfId="1137"/>
    <cellStyle name="20% - 强调文字颜色 3 3 4 2 5 2" xfId="7230"/>
    <cellStyle name="20% - 强调文字颜色 3 3 4 2 6" xfId="3365"/>
    <cellStyle name="20% - 强调文字颜色 3 3 4 2 6 2" xfId="7234"/>
    <cellStyle name="20% - 强调文字颜色 3 3 4 2 7" xfId="7236"/>
    <cellStyle name="20% - 强调文字颜色 3 3 4 2 7 2" xfId="7239"/>
    <cellStyle name="20% - 强调文字颜色 3 3 4 2 8" xfId="7241"/>
    <cellStyle name="20% - 强调文字颜色 3 3 4 2 8 2" xfId="7153"/>
    <cellStyle name="20% - 强调文字颜色 3 3 4 2 9" xfId="7244"/>
    <cellStyle name="20% - 强调文字颜色 3 3 4 3" xfId="7246"/>
    <cellStyle name="20% - 强调文字颜色 3 3 4 3 2" xfId="7247"/>
    <cellStyle name="20% - 强调文字颜色 3 3 4 3 2 2" xfId="1919"/>
    <cellStyle name="20% - 强调文字颜色 3 3 4 3 2 2 2" xfId="5259"/>
    <cellStyle name="20% - 强调文字颜色 3 3 4 3 2 3" xfId="2869"/>
    <cellStyle name="20% - 强调文字颜色 3 3 4 3 3" xfId="7249"/>
    <cellStyle name="20% - 强调文字颜色 3 3 4 3 3 2" xfId="5969"/>
    <cellStyle name="20% - 强调文字颜色 3 3 4 3 3 2 2" xfId="5972"/>
    <cellStyle name="20% - 强调文字颜色 3 3 4 3 3 3" xfId="5974"/>
    <cellStyle name="20% - 强调文字颜色 3 3 4 3 4" xfId="1347"/>
    <cellStyle name="20% - 强调文字颜色 3 3 4 3 4 2" xfId="7251"/>
    <cellStyle name="20% - 强调文字颜色 3 3 4 3 5" xfId="7255"/>
    <cellStyle name="20% - 强调文字颜色 3 3 4 3 5 2" xfId="7257"/>
    <cellStyle name="20% - 强调文字颜色 3 3 4 3 6" xfId="4831"/>
    <cellStyle name="20% - 强调文字颜色 3 3 4 3 6 2" xfId="7259"/>
    <cellStyle name="20% - 强调文字颜色 3 3 4 3 7" xfId="7260"/>
    <cellStyle name="20% - 强调文字颜色 3 3 4 3 7 2" xfId="7263"/>
    <cellStyle name="20% - 强调文字颜色 3 3 4 3 8" xfId="7264"/>
    <cellStyle name="20% - 强调文字颜色 3 3 4 4" xfId="7266"/>
    <cellStyle name="20% - 强调文字颜色 3 3 4 4 2" xfId="7267"/>
    <cellStyle name="20% - 强调文字颜色 3 3 4 4 2 2" xfId="2401"/>
    <cellStyle name="20% - 强调文字颜色 3 3 4 4 3" xfId="4093"/>
    <cellStyle name="20% - 强调文字颜色 3 3 4 4 3 2" xfId="7269"/>
    <cellStyle name="20% - 强调文字颜色 3 3 4 4 4" xfId="7270"/>
    <cellStyle name="20% - 强调文字颜色 3 3 4 4 4 2" xfId="7271"/>
    <cellStyle name="20% - 强调文字颜色 3 3 4 4 5" xfId="7274"/>
    <cellStyle name="20% - 强调文字颜色 3 3 4 4 5 2" xfId="7277"/>
    <cellStyle name="20% - 强调文字颜色 3 3 4 4 6" xfId="7284"/>
    <cellStyle name="20% - 强调文字颜色 3 3 4 5" xfId="1204"/>
    <cellStyle name="20% - 强调文字颜色 3 3 4 5 2" xfId="7285"/>
    <cellStyle name="20% - 强调文字颜色 3 3 4 5 2 2" xfId="4616"/>
    <cellStyle name="20% - 强调文字颜色 3 3 4 5 3" xfId="5042"/>
    <cellStyle name="20% - 强调文字颜色 3 3 4 6" xfId="7287"/>
    <cellStyle name="20% - 强调文字颜色 3 3 4 6 2" xfId="7288"/>
    <cellStyle name="20% - 强调文字颜色 3 3 4 6 2 2" xfId="5204"/>
    <cellStyle name="20% - 强调文字颜色 3 3 4 6 3" xfId="5048"/>
    <cellStyle name="20% - 强调文字颜色 3 3 4 7" xfId="1225"/>
    <cellStyle name="20% - 强调文字颜色 3 3 4 7 2" xfId="7290"/>
    <cellStyle name="20% - 强调文字颜色 3 3 4 8" xfId="1859"/>
    <cellStyle name="20% - 强调文字颜色 3 3 4 8 2" xfId="7293"/>
    <cellStyle name="20% - 强调文字颜色 3 3 4 9" xfId="3999"/>
    <cellStyle name="20% - 强调文字颜色 3 3 4 9 2" xfId="7296"/>
    <cellStyle name="20% - 强调文字颜色 3 3 5" xfId="7298"/>
    <cellStyle name="20% - 强调文字颜色 3 3 5 2" xfId="7300"/>
    <cellStyle name="20% - 强调文字颜色 3 3 5 2 2" xfId="1120"/>
    <cellStyle name="20% - 强调文字颜色 3 3 5 2 2 2" xfId="1140"/>
    <cellStyle name="20% - 强调文字颜色 3 3 5 2 3" xfId="1149"/>
    <cellStyle name="20% - 强调文字颜色 3 3 5 2 3 2" xfId="1154"/>
    <cellStyle name="20% - 强调文字颜色 3 3 5 2 4" xfId="1160"/>
    <cellStyle name="20% - 强调文字颜色 3 3 5 2 4 2" xfId="7301"/>
    <cellStyle name="20% - 强调文字颜色 3 3 5 2 5" xfId="4274"/>
    <cellStyle name="20% - 强调文字颜色 3 3 5 2 5 2" xfId="7303"/>
    <cellStyle name="20% - 强调文字颜色 3 3 5 2 6" xfId="4855"/>
    <cellStyle name="20% - 强调文字颜色 3 3 5 3" xfId="7304"/>
    <cellStyle name="20% - 强调文字颜色 3 3 5 3 2" xfId="1234"/>
    <cellStyle name="20% - 强调文字颜色 3 3 5 3 2 2" xfId="1283"/>
    <cellStyle name="20% - 强调文字颜色 3 3 5 3 3" xfId="746"/>
    <cellStyle name="20% - 强调文字颜色 3 3 5 4" xfId="1243"/>
    <cellStyle name="20% - 强调文字颜色 3 3 5 4 2" xfId="7305"/>
    <cellStyle name="20% - 强调文字颜色 3 3 5 4 2 2" xfId="7307"/>
    <cellStyle name="20% - 强调文字颜色 3 3 5 4 3" xfId="4543"/>
    <cellStyle name="20% - 强调文字颜色 3 3 5 5" xfId="3192"/>
    <cellStyle name="20% - 强调文字颜色 3 3 5 5 2" xfId="7308"/>
    <cellStyle name="20% - 强调文字颜色 3 3 5 6" xfId="5537"/>
    <cellStyle name="20% - 强调文字颜色 3 3 5 6 2" xfId="7310"/>
    <cellStyle name="20% - 强调文字颜色 3 3 5 7" xfId="7313"/>
    <cellStyle name="20% - 强调文字颜色 3 3 5 7 2" xfId="6985"/>
    <cellStyle name="20% - 强调文字颜色 3 3 5 8" xfId="1869"/>
    <cellStyle name="20% - 强调文字颜色 3 3 5 8 2" xfId="7039"/>
    <cellStyle name="20% - 强调文字颜色 3 3 5 9" xfId="4003"/>
    <cellStyle name="20% - 强调文字颜色 3 3 6" xfId="7316"/>
    <cellStyle name="20% - 强调文字颜色 3 3 6 2" xfId="7317"/>
    <cellStyle name="20% - 强调文字颜色 3 3 6 2 2" xfId="1581"/>
    <cellStyle name="20% - 强调文字颜色 3 3 6 2 2 2" xfId="1594"/>
    <cellStyle name="20% - 强调文字颜色 3 3 6 2 3" xfId="1610"/>
    <cellStyle name="20% - 强调文字颜色 3 3 6 2 3 2" xfId="175"/>
    <cellStyle name="20% - 强调文字颜色 3 3 6 2 4" xfId="141"/>
    <cellStyle name="20% - 强调文字颜色 3 3 6 2 4 2" xfId="7320"/>
    <cellStyle name="20% - 强调文字颜色 3 3 6 2 5" xfId="7323"/>
    <cellStyle name="20% - 强调文字颜色 3 3 6 2 5 2" xfId="7326"/>
    <cellStyle name="20% - 强调文字颜色 3 3 6 2 6" xfId="7330"/>
    <cellStyle name="20% - 强调文字颜色 3 3 6 3" xfId="7331"/>
    <cellStyle name="20% - 强调文字颜色 3 3 6 3 2" xfId="1256"/>
    <cellStyle name="20% - 强调文字颜色 3 3 6 3 2 2" xfId="2238"/>
    <cellStyle name="20% - 强调文字颜色 3 3 6 3 3" xfId="7333"/>
    <cellStyle name="20% - 强调文字颜色 3 3 6 4" xfId="1261"/>
    <cellStyle name="20% - 强调文字颜色 3 3 6 4 2" xfId="7334"/>
    <cellStyle name="20% - 强调文字颜色 3 3 6 4 2 2" xfId="5591"/>
    <cellStyle name="20% - 强调文字颜色 3 3 6 4 3" xfId="633"/>
    <cellStyle name="20% - 强调文字颜色 3 3 6 5" xfId="3209"/>
    <cellStyle name="20% - 强调文字颜色 3 3 6 5 2" xfId="7335"/>
    <cellStyle name="20% - 强调文字颜色 3 3 6 6" xfId="5544"/>
    <cellStyle name="20% - 强调文字颜色 3 3 6 6 2" xfId="7337"/>
    <cellStyle name="20% - 强调文字颜色 3 3 6 7" xfId="7340"/>
    <cellStyle name="20% - 强调文字颜色 3 3 6 7 2" xfId="7344"/>
    <cellStyle name="20% - 强调文字颜色 3 3 6 8" xfId="7347"/>
    <cellStyle name="20% - 强调文字颜色 3 3 6 8 2" xfId="7348"/>
    <cellStyle name="20% - 强调文字颜色 3 3 6 9" xfId="7349"/>
    <cellStyle name="20% - 强调文字颜色 3 3 7" xfId="7350"/>
    <cellStyle name="20% - 强调文字颜色 3 3 7 2" xfId="2863"/>
    <cellStyle name="20% - 强调文字颜色 3 3 7 2 2" xfId="1860"/>
    <cellStyle name="20% - 强调文字颜色 3 3 7 3" xfId="1270"/>
    <cellStyle name="20% - 强调文字颜色 3 3 7 3 2" xfId="2874"/>
    <cellStyle name="20% - 强调文字颜色 3 3 7 4" xfId="2879"/>
    <cellStyle name="20% - 强调文字颜色 3 3 7 4 2" xfId="2883"/>
    <cellStyle name="20% - 强调文字颜色 3 3 7 5" xfId="2888"/>
    <cellStyle name="20% - 强调文字颜色 3 3 7 5 2" xfId="2895"/>
    <cellStyle name="20% - 强调文字颜色 3 3 7 6" xfId="2900"/>
    <cellStyle name="20% - 强调文字颜色 3 3 8" xfId="6572"/>
    <cellStyle name="20% - 强调文字颜色 3 3 8 2" xfId="2943"/>
    <cellStyle name="20% - 强调文字颜色 3 3 8 2 2" xfId="2950"/>
    <cellStyle name="20% - 强调文字颜色 3 3 8 3" xfId="1279"/>
    <cellStyle name="20% - 强调文字颜色 3 3 9" xfId="6578"/>
    <cellStyle name="20% - 强调文字颜色 3 3 9 2" xfId="2678"/>
    <cellStyle name="20% - 强调文字颜色 3 3 9 2 2" xfId="2689"/>
    <cellStyle name="20% - 强调文字颜色 3 3 9 3" xfId="1287"/>
    <cellStyle name="20% - 强调文字颜色 3 4" xfId="7353"/>
    <cellStyle name="20% - 强调文字颜色 3 4 10" xfId="7354"/>
    <cellStyle name="20% - 强调文字颜色 3 4 10 2" xfId="5911"/>
    <cellStyle name="20% - 强调文字颜色 3 4 11" xfId="5253"/>
    <cellStyle name="20% - 强调文字颜色 3 4 11 2" xfId="1886"/>
    <cellStyle name="20% - 强调文字颜色 3 4 12" xfId="5266"/>
    <cellStyle name="20% - 强调文字颜色 3 4 2" xfId="6166"/>
    <cellStyle name="20% - 强调文字颜色 3 4 2 10" xfId="7356"/>
    <cellStyle name="20% - 强调文字颜色 3 4 2 10 2" xfId="7359"/>
    <cellStyle name="20% - 强调文字颜色 3 4 2 11" xfId="7362"/>
    <cellStyle name="20% - 强调文字颜色 3 4 2 2" xfId="7366"/>
    <cellStyle name="20% - 强调文字颜色 3 4 2 2 2" xfId="7367"/>
    <cellStyle name="20% - 强调文字颜色 3 4 2 2 2 2" xfId="7368"/>
    <cellStyle name="20% - 强调文字颜色 3 4 2 2 2 2 2" xfId="7369"/>
    <cellStyle name="20% - 强调文字颜色 3 4 2 2 2 3" xfId="1420"/>
    <cellStyle name="20% - 强调文字颜色 3 4 2 2 2 3 2" xfId="7370"/>
    <cellStyle name="20% - 强调文字颜色 3 4 2 2 2 4" xfId="7371"/>
    <cellStyle name="20% - 强调文字颜色 3 4 2 2 2 4 2" xfId="7379"/>
    <cellStyle name="20% - 强调文字颜色 3 4 2 2 2 5" xfId="2719"/>
    <cellStyle name="20% - 强调文字颜色 3 4 2 2 2 5 2" xfId="4359"/>
    <cellStyle name="20% - 强调文字颜色 3 4 2 2 2 6" xfId="7376"/>
    <cellStyle name="20% - 强调文字颜色 3 4 2 2 3" xfId="7381"/>
    <cellStyle name="20% - 强调文字颜色 3 4 2 2 3 2" xfId="7384"/>
    <cellStyle name="20% - 强调文字颜色 3 4 2 2 3 2 2" xfId="7386"/>
    <cellStyle name="20% - 强调文字颜色 3 4 2 2 3 3" xfId="4648"/>
    <cellStyle name="20% - 强调文字颜色 3 4 2 2 4" xfId="7387"/>
    <cellStyle name="20% - 强调文字颜色 3 4 2 2 4 2" xfId="7390"/>
    <cellStyle name="20% - 强调文字颜色 3 4 2 2 4 2 2" xfId="7392"/>
    <cellStyle name="20% - 强调文字颜色 3 4 2 2 4 3" xfId="2243"/>
    <cellStyle name="20% - 强调文字颜色 3 4 2 2 5" xfId="7394"/>
    <cellStyle name="20% - 强调文字颜色 3 4 2 2 5 2" xfId="7397"/>
    <cellStyle name="20% - 强调文字颜色 3 4 2 2 6" xfId="5353"/>
    <cellStyle name="20% - 强调文字颜色 3 4 2 2 6 2" xfId="5691"/>
    <cellStyle name="20% - 强调文字颜色 3 4 2 2 7" xfId="7003"/>
    <cellStyle name="20% - 强调文字颜色 3 4 2 2 7 2" xfId="5789"/>
    <cellStyle name="20% - 强调文字颜色 3 4 2 2 8" xfId="508"/>
    <cellStyle name="20% - 强调文字颜色 3 4 2 2 8 2" xfId="569"/>
    <cellStyle name="20% - 强调文字颜色 3 4 2 2 9" xfId="425"/>
    <cellStyle name="20% - 强调文字颜色 3 4 2 3" xfId="7399"/>
    <cellStyle name="20% - 强调文字颜色 3 4 2 3 2" xfId="7401"/>
    <cellStyle name="20% - 强调文字颜色 3 4 2 3 2 2" xfId="7088"/>
    <cellStyle name="20% - 强调文字颜色 3 4 2 3 2 2 2" xfId="6940"/>
    <cellStyle name="20% - 强调文字颜色 3 4 2 3 2 3" xfId="95"/>
    <cellStyle name="20% - 强调文字颜色 3 4 2 3 3" xfId="5699"/>
    <cellStyle name="20% - 强调文字颜色 3 4 2 3 3 2" xfId="4956"/>
    <cellStyle name="20% - 强调文字颜色 3 4 2 3 3 2 2" xfId="4960"/>
    <cellStyle name="20% - 强调文字颜色 3 4 2 3 3 3" xfId="409"/>
    <cellStyle name="20% - 强调文字颜色 3 4 2 3 4" xfId="5703"/>
    <cellStyle name="20% - 强调文字颜色 3 4 2 3 4 2" xfId="7123"/>
    <cellStyle name="20% - 强调文字颜色 3 4 2 3 5" xfId="7402"/>
    <cellStyle name="20% - 强调文字颜色 3 4 2 3 5 2" xfId="7409"/>
    <cellStyle name="20% - 强调文字颜色 3 4 2 3 6" xfId="5355"/>
    <cellStyle name="20% - 强调文字颜色 3 4 2 3 6 2" xfId="5946"/>
    <cellStyle name="20% - 强调文字颜色 3 4 2 3 7" xfId="7008"/>
    <cellStyle name="20% - 强调文字颜色 3 4 2 3 7 2" xfId="6009"/>
    <cellStyle name="20% - 强调文字颜色 3 4 2 3 8" xfId="4383"/>
    <cellStyle name="20% - 强调文字颜色 3 4 2 4" xfId="7411"/>
    <cellStyle name="20% - 强调文字颜色 3 4 2 4 2" xfId="4198"/>
    <cellStyle name="20% - 强调文字颜色 3 4 2 4 2 2" xfId="4203"/>
    <cellStyle name="20% - 强调文字颜色 3 4 2 4 3" xfId="4208"/>
    <cellStyle name="20% - 强调文字颜色 3 4 2 4 3 2" xfId="4216"/>
    <cellStyle name="20% - 强调文字颜色 3 4 2 4 4" xfId="4222"/>
    <cellStyle name="20% - 强调文字颜色 3 4 2 4 4 2" xfId="4235"/>
    <cellStyle name="20% - 强调文字颜色 3 4 2 4 5" xfId="4237"/>
    <cellStyle name="20% - 强调文字颜色 3 4 2 4 5 2" xfId="7416"/>
    <cellStyle name="20% - 强调文字颜色 3 4 2 4 6" xfId="5359"/>
    <cellStyle name="20% - 强调文字颜色 3 4 2 5" xfId="6989"/>
    <cellStyle name="20% - 强调文字颜色 3 4 2 5 2" xfId="4255"/>
    <cellStyle name="20% - 强调文字颜色 3 4 2 5 2 2" xfId="7252"/>
    <cellStyle name="20% - 强调文字颜色 3 4 2 5 3" xfId="2670"/>
    <cellStyle name="20% - 强调文字颜色 3 4 2 6" xfId="7417"/>
    <cellStyle name="20% - 强调文字颜色 3 4 2 6 2" xfId="752"/>
    <cellStyle name="20% - 强调文字颜色 3 4 2 6 2 2" xfId="4434"/>
    <cellStyle name="20% - 强调文字颜色 3 4 2 6 3" xfId="4438"/>
    <cellStyle name="20% - 强调文字颜色 3 4 2 7" xfId="7418"/>
    <cellStyle name="20% - 强调文字颜色 3 4 2 7 2" xfId="7419"/>
    <cellStyle name="20% - 强调文字颜色 3 4 2 8" xfId="1903"/>
    <cellStyle name="20% - 强调文字颜色 3 4 2 8 2" xfId="7423"/>
    <cellStyle name="20% - 强调文字颜色 3 4 2 9" xfId="4031"/>
    <cellStyle name="20% - 强调文字颜色 3 4 2 9 2" xfId="7424"/>
    <cellStyle name="20% - 强调文字颜色 3 4 3" xfId="7427"/>
    <cellStyle name="20% - 强调文字颜色 3 4 3 2" xfId="7429"/>
    <cellStyle name="20% - 强调文字颜色 3 4 3 2 2" xfId="4398"/>
    <cellStyle name="20% - 强调文字颜色 3 4 3 2 2 2" xfId="4403"/>
    <cellStyle name="20% - 强调文字颜色 3 4 3 2 3" xfId="4410"/>
    <cellStyle name="20% - 强调文字颜色 3 4 3 2 3 2" xfId="4130"/>
    <cellStyle name="20% - 强调文字颜色 3 4 3 2 4" xfId="4414"/>
    <cellStyle name="20% - 强调文字颜色 3 4 3 2 4 2" xfId="4419"/>
    <cellStyle name="20% - 强调文字颜色 3 4 3 2 5" xfId="4426"/>
    <cellStyle name="20% - 强调文字颜色 3 4 3 2 5 2" xfId="7432"/>
    <cellStyle name="20% - 强调文字颜色 3 4 3 2 6" xfId="5487"/>
    <cellStyle name="20% - 强调文字颜色 3 4 3 3" xfId="7435"/>
    <cellStyle name="20% - 强调文字颜色 3 4 3 3 2" xfId="7436"/>
    <cellStyle name="20% - 强调文字颜色 3 4 3 3 2 2" xfId="7403"/>
    <cellStyle name="20% - 强调文字颜色 3 4 3 3 3" xfId="5722"/>
    <cellStyle name="20% - 强调文字颜色 3 4 3 4" xfId="7438"/>
    <cellStyle name="20% - 强调文字颜色 3 4 3 4 2" xfId="3690"/>
    <cellStyle name="20% - 强调文字颜色 3 4 3 4 2 2" xfId="7439"/>
    <cellStyle name="20% - 强调文字颜色 3 4 3 4 3" xfId="5092"/>
    <cellStyle name="20% - 强调文字颜色 3 4 3 5" xfId="7443"/>
    <cellStyle name="20% - 强调文字颜色 3 4 3 5 2" xfId="3695"/>
    <cellStyle name="20% - 强调文字颜色 3 4 3 6" xfId="7445"/>
    <cellStyle name="20% - 强调文字颜色 3 4 3 6 2" xfId="7446"/>
    <cellStyle name="20% - 强调文字颜色 3 4 3 7" xfId="7448"/>
    <cellStyle name="20% - 强调文字颜色 3 4 3 7 2" xfId="3706"/>
    <cellStyle name="20% - 强调文字颜色 3 4 3 8" xfId="833"/>
    <cellStyle name="20% - 强调文字颜色 3 4 3 8 2" xfId="7451"/>
    <cellStyle name="20% - 强调文字颜色 3 4 3 9" xfId="267"/>
    <cellStyle name="20% - 强调文字颜色 3 4 4" xfId="6244"/>
    <cellStyle name="20% - 强调文字颜色 3 4 4 2" xfId="7453"/>
    <cellStyle name="20% - 强调文字颜色 3 4 4 2 2" xfId="6190"/>
    <cellStyle name="20% - 强调文字颜色 3 4 4 2 2 2" xfId="3214"/>
    <cellStyle name="20% - 强调文字颜色 3 4 4 2 3" xfId="6425"/>
    <cellStyle name="20% - 强调文字颜色 3 4 4 2 3 2" xfId="6302"/>
    <cellStyle name="20% - 强调文字颜色 3 4 4 2 4" xfId="6428"/>
    <cellStyle name="20% - 强调文字颜色 3 4 4 2 4 2" xfId="6436"/>
    <cellStyle name="20% - 强调文字颜色 3 4 4 2 5" xfId="4455"/>
    <cellStyle name="20% - 强调文字颜色 3 4 4 2 5 2" xfId="6444"/>
    <cellStyle name="20% - 强调文字颜色 3 4 4 2 6" xfId="4"/>
    <cellStyle name="20% - 强调文字颜色 3 4 4 3" xfId="7455"/>
    <cellStyle name="20% - 强调文字颜色 3 4 4 3 2" xfId="6467"/>
    <cellStyle name="20% - 强调文字颜色 3 4 4 3 2 2" xfId="6471"/>
    <cellStyle name="20% - 强调文字颜色 3 4 4 3 3" xfId="5745"/>
    <cellStyle name="20% - 强调文字颜色 3 4 4 4" xfId="7456"/>
    <cellStyle name="20% - 强调文字颜色 3 4 4 4 2" xfId="6497"/>
    <cellStyle name="20% - 强调文字颜色 3 4 4 4 2 2" xfId="6501"/>
    <cellStyle name="20% - 强调文字颜色 3 4 4 4 3" xfId="5104"/>
    <cellStyle name="20% - 强调文字颜色 3 4 4 5" xfId="3242"/>
    <cellStyle name="20% - 强调文字颜色 3 4 4 5 2" xfId="7457"/>
    <cellStyle name="20% - 强调文字颜色 3 4 4 6" xfId="7459"/>
    <cellStyle name="20% - 强调文字颜色 3 4 4 6 2" xfId="7460"/>
    <cellStyle name="20% - 强调文字颜色 3 4 4 7" xfId="3585"/>
    <cellStyle name="20% - 强调文字颜色 3 4 4 7 2" xfId="7462"/>
    <cellStyle name="20% - 强调文字颜色 3 4 4 8" xfId="7464"/>
    <cellStyle name="20% - 强调文字颜色 3 4 4 8 2" xfId="7465"/>
    <cellStyle name="20% - 强调文字颜色 3 4 4 9" xfId="4039"/>
    <cellStyle name="20% - 强调文字颜色 3 4 5" xfId="7469"/>
    <cellStyle name="20% - 强调文字颜色 3 4 5 2" xfId="7471"/>
    <cellStyle name="20% - 强调文字颜色 3 4 5 2 2" xfId="1021"/>
    <cellStyle name="20% - 强调文字颜色 3 4 5 3" xfId="7474"/>
    <cellStyle name="20% - 强调文字颜色 3 4 5 3 2" xfId="2110"/>
    <cellStyle name="20% - 强调文字颜色 3 4 5 4" xfId="3016"/>
    <cellStyle name="20% - 强调文字颜色 3 4 5 4 2" xfId="7475"/>
    <cellStyle name="20% - 强调文字颜色 3 4 5 5" xfId="6278"/>
    <cellStyle name="20% - 强调文字颜色 3 4 5 5 2" xfId="7477"/>
    <cellStyle name="20% - 强调文字颜色 3 4 5 6" xfId="5567"/>
    <cellStyle name="20% - 强调文字颜色 3 4 6" xfId="7481"/>
    <cellStyle name="20% - 强调文字颜色 3 4 6 2" xfId="7482"/>
    <cellStyle name="20% - 强调文字颜色 3 4 6 2 2" xfId="2747"/>
    <cellStyle name="20% - 强调文字颜色 3 4 6 3" xfId="7484"/>
    <cellStyle name="20% - 强调文字颜色 3 4 7" xfId="7485"/>
    <cellStyle name="20% - 强调文字颜色 3 4 7 2" xfId="3001"/>
    <cellStyle name="20% - 强调文字颜色 3 4 7 2 2" xfId="2968"/>
    <cellStyle name="20% - 强调文字颜色 3 4 7 3" xfId="1315"/>
    <cellStyle name="20% - 强调文字颜色 3 4 8" xfId="6584"/>
    <cellStyle name="20% - 强调文字颜色 3 4 8 2" xfId="6587"/>
    <cellStyle name="20% - 强调文字颜色 3 4 9" xfId="6590"/>
    <cellStyle name="20% - 强调文字颜色 3 4 9 2" xfId="7489"/>
    <cellStyle name="20% - 强调文字颜色 3 5" xfId="4055"/>
    <cellStyle name="20% - 强调文字颜色 3 5 10" xfId="7404"/>
    <cellStyle name="20% - 强调文字颜色 3 5 10 2" xfId="7407"/>
    <cellStyle name="20% - 强调文字颜色 3 5 11" xfId="5356"/>
    <cellStyle name="20% - 强调文字颜色 3 5 11 2" xfId="5945"/>
    <cellStyle name="20% - 强调文字颜色 3 5 12" xfId="7006"/>
    <cellStyle name="20% - 强调文字颜色 3 5 2" xfId="7491"/>
    <cellStyle name="20% - 强调文字颜色 3 5 2 10" xfId="4725"/>
    <cellStyle name="20% - 强调文字颜色 3 5 2 10 2" xfId="7492"/>
    <cellStyle name="20% - 强调文字颜色 3 5 2 11" xfId="7495"/>
    <cellStyle name="20% - 强调文字颜色 3 5 2 2" xfId="7498"/>
    <cellStyle name="20% - 强调文字颜色 3 5 2 2 2" xfId="7499"/>
    <cellStyle name="20% - 强调文字颜色 3 5 2 2 2 2" xfId="7502"/>
    <cellStyle name="20% - 强调文字颜色 3 5 2 2 2 2 2" xfId="7505"/>
    <cellStyle name="20% - 强调文字颜色 3 5 2 2 2 3" xfId="1752"/>
    <cellStyle name="20% - 强调文字颜色 3 5 2 2 2 3 2" xfId="7508"/>
    <cellStyle name="20% - 强调文字颜色 3 5 2 2 2 4" xfId="7512"/>
    <cellStyle name="20% - 强调文字颜色 3 5 2 2 2 4 2" xfId="7517"/>
    <cellStyle name="20% - 强调文字颜色 3 5 2 2 2 5" xfId="3638"/>
    <cellStyle name="20% - 强调文字颜色 3 5 2 2 2 5 2" xfId="3643"/>
    <cellStyle name="20% - 强调文字颜色 3 5 2 2 2 6" xfId="3665"/>
    <cellStyle name="20% - 强调文字颜色 3 5 2 2 3" xfId="7519"/>
    <cellStyle name="20% - 强调文字颜色 3 5 2 2 3 2" xfId="7523"/>
    <cellStyle name="20% - 强调文字颜色 3 5 2 2 3 2 2" xfId="7526"/>
    <cellStyle name="20% - 强调文字颜色 3 5 2 2 3 3" xfId="6604"/>
    <cellStyle name="20% - 强调文字颜色 3 5 2 2 4" xfId="7528"/>
    <cellStyle name="20% - 强调文字颜色 3 5 2 2 4 2" xfId="7532"/>
    <cellStyle name="20% - 强调文字颜色 3 5 2 2 4 2 2" xfId="7535"/>
    <cellStyle name="20% - 强调文字颜色 3 5 2 2 4 3" xfId="7536"/>
    <cellStyle name="20% - 强调文字颜色 3 5 2 2 5" xfId="6460"/>
    <cellStyle name="20% - 强调文字颜色 3 5 2 2 5 2" xfId="6465"/>
    <cellStyle name="20% - 强调文字颜色 3 5 2 2 6" xfId="5814"/>
    <cellStyle name="20% - 强调文字颜色 3 5 2 2 6 2" xfId="7543"/>
    <cellStyle name="20% - 强调文字颜色 3 5 2 2 7" xfId="4787"/>
    <cellStyle name="20% - 强调文字颜色 3 5 2 2 7 2" xfId="7546"/>
    <cellStyle name="20% - 强调文字颜色 3 5 2 2 8" xfId="7547"/>
    <cellStyle name="20% - 强调文字颜色 3 5 2 2 8 2" xfId="121"/>
    <cellStyle name="20% - 强调文字颜色 3 5 2 2 9" xfId="7548"/>
    <cellStyle name="20% - 强调文字颜色 3 5 2 3" xfId="7550"/>
    <cellStyle name="20% - 强调文字颜色 3 5 2 3 2" xfId="3272"/>
    <cellStyle name="20% - 强调文字颜色 3 5 2 3 2 2" xfId="7551"/>
    <cellStyle name="20% - 强调文字颜色 3 5 2 3 2 2 2" xfId="7555"/>
    <cellStyle name="20% - 强调文字颜色 3 5 2 3 2 3" xfId="6689"/>
    <cellStyle name="20% - 强调文字颜色 3 5 2 3 3" xfId="5799"/>
    <cellStyle name="20% - 强调文字颜色 3 5 2 3 3 2" xfId="7562"/>
    <cellStyle name="20% - 强调文字颜色 3 5 2 3 3 2 2" xfId="7566"/>
    <cellStyle name="20% - 强调文字颜色 3 5 2 3 3 3" xfId="6697"/>
    <cellStyle name="20% - 强调文字颜色 3 5 2 3 4" xfId="7570"/>
    <cellStyle name="20% - 强调文字颜色 3 5 2 3 4 2" xfId="7575"/>
    <cellStyle name="20% - 强调文字颜色 3 5 2 3 5" xfId="6474"/>
    <cellStyle name="20% - 强调文字颜色 3 5 2 3 5 2" xfId="7579"/>
    <cellStyle name="20% - 强调文字颜色 3 5 2 3 6" xfId="5818"/>
    <cellStyle name="20% - 强调文字颜色 3 5 2 3 6 2" xfId="7580"/>
    <cellStyle name="20% - 强调文字颜色 3 5 2 3 7" xfId="5188"/>
    <cellStyle name="20% - 强调文字颜色 3 5 2 3 7 2" xfId="7581"/>
    <cellStyle name="20% - 强调文字颜色 3 5 2 3 8" xfId="7582"/>
    <cellStyle name="20% - 强调文字颜色 3 5 2 4" xfId="7584"/>
    <cellStyle name="20% - 强调文字颜色 3 5 2 4 2" xfId="1490"/>
    <cellStyle name="20% - 强调文字颜色 3 5 2 4 2 2" xfId="6323"/>
    <cellStyle name="20% - 强调文字颜色 3 5 2 4 3" xfId="5147"/>
    <cellStyle name="20% - 强调文字颜色 3 5 2 4 3 2" xfId="6332"/>
    <cellStyle name="20% - 强调文字颜色 3 5 2 4 4" xfId="6342"/>
    <cellStyle name="20% - 强调文字颜色 3 5 2 4 4 2" xfId="6345"/>
    <cellStyle name="20% - 强调文字颜色 3 5 2 4 5" xfId="6352"/>
    <cellStyle name="20% - 强调文字颜色 3 5 2 4 5 2" xfId="7587"/>
    <cellStyle name="20% - 强调文字颜色 3 5 2 4 6" xfId="7588"/>
    <cellStyle name="20% - 强调文字颜色 3 5 2 5" xfId="7590"/>
    <cellStyle name="20% - 强调文字颜色 3 5 2 5 2" xfId="6360"/>
    <cellStyle name="20% - 强调文字颜色 3 5 2 5 2 2" xfId="7591"/>
    <cellStyle name="20% - 强调文字颜色 3 5 2 5 3" xfId="5153"/>
    <cellStyle name="20% - 强调文字颜色 3 5 2 6" xfId="7598"/>
    <cellStyle name="20% - 强调文字颜色 3 5 2 6 2" xfId="6366"/>
    <cellStyle name="20% - 强调文字颜色 3 5 2 6 2 2" xfId="500"/>
    <cellStyle name="20% - 强调文字颜色 3 5 2 6 3" xfId="5160"/>
    <cellStyle name="20% - 强调文字颜色 3 5 2 7" xfId="4352"/>
    <cellStyle name="20% - 强调文字颜色 3 5 2 7 2" xfId="7601"/>
    <cellStyle name="20% - 强调文字颜色 3 5 2 8" xfId="7604"/>
    <cellStyle name="20% - 强调文字颜色 3 5 2 8 2" xfId="7607"/>
    <cellStyle name="20% - 强调文字颜色 3 5 2 9" xfId="4069"/>
    <cellStyle name="20% - 强调文字颜色 3 5 2 9 2" xfId="7610"/>
    <cellStyle name="20% - 强调文字颜色 3 5 3" xfId="7611"/>
    <cellStyle name="20% - 强调文字颜色 3 5 3 2" xfId="7612"/>
    <cellStyle name="20% - 强调文字颜色 3 5 3 2 2" xfId="7613"/>
    <cellStyle name="20% - 强调文字颜色 3 5 3 2 2 2" xfId="5900"/>
    <cellStyle name="20% - 强调文字颜色 3 5 3 2 3" xfId="7614"/>
    <cellStyle name="20% - 强调文字颜色 3 5 3 2 3 2" xfId="7617"/>
    <cellStyle name="20% - 强调文字颜色 3 5 3 2 4" xfId="7619"/>
    <cellStyle name="20% - 强调文字颜色 3 5 3 2 4 2" xfId="7622"/>
    <cellStyle name="20% - 强调文字颜色 3 5 3 2 5" xfId="6493"/>
    <cellStyle name="20% - 强调文字颜色 3 5 3 2 5 2" xfId="7625"/>
    <cellStyle name="20% - 强调文字颜色 3 5 3 2 6" xfId="2121"/>
    <cellStyle name="20% - 强调文字颜色 3 5 3 3" xfId="7633"/>
    <cellStyle name="20% - 强调文字颜色 3 5 3 3 2" xfId="7635"/>
    <cellStyle name="20% - 强调文字颜色 3 5 3 3 2 2" xfId="7638"/>
    <cellStyle name="20% - 强调文字颜色 3 5 3 3 3" xfId="5806"/>
    <cellStyle name="20% - 强调文字颜色 3 5 3 4" xfId="7642"/>
    <cellStyle name="20% - 强调文字颜色 3 5 3 4 2" xfId="7643"/>
    <cellStyle name="20% - 强调文字颜色 3 5 3 4 2 2" xfId="7645"/>
    <cellStyle name="20% - 强调文字颜色 3 5 3 4 3" xfId="5173"/>
    <cellStyle name="20% - 强调文字颜色 3 5 3 5" xfId="7647"/>
    <cellStyle name="20% - 强调文字颜色 3 5 3 5 2" xfId="7649"/>
    <cellStyle name="20% - 强调文字颜色 3 5 3 6" xfId="7650"/>
    <cellStyle name="20% - 强调文字颜色 3 5 3 6 2" xfId="7651"/>
    <cellStyle name="20% - 强调文字颜色 3 5 3 7" xfId="4356"/>
    <cellStyle name="20% - 强调文字颜色 3 5 3 7 2" xfId="7652"/>
    <cellStyle name="20% - 强调文字颜色 3 5 3 8" xfId="7653"/>
    <cellStyle name="20% - 强调文字颜色 3 5 3 8 2" xfId="4529"/>
    <cellStyle name="20% - 强调文字颜色 3 5 3 9" xfId="7654"/>
    <cellStyle name="20% - 强调文字颜色 3 5 4" xfId="6252"/>
    <cellStyle name="20% - 强调文字颜色 3 5 4 2" xfId="7657"/>
    <cellStyle name="20% - 强调文字颜色 3 5 4 2 2" xfId="4291"/>
    <cellStyle name="20% - 强调文字颜色 3 5 4 2 2 2" xfId="3524"/>
    <cellStyle name="20% - 强调文字颜色 3 5 4 2 3" xfId="4298"/>
    <cellStyle name="20% - 强调文字颜色 3 5 4 2 3 2" xfId="4307"/>
    <cellStyle name="20% - 强调文字颜色 3 5 4 2 4" xfId="1731"/>
    <cellStyle name="20% - 强调文字颜色 3 5 4 2 4 2" xfId="4318"/>
    <cellStyle name="20% - 强调文字颜色 3 5 4 2 5" xfId="4329"/>
    <cellStyle name="20% - 强调文字颜色 3 5 4 2 5 2" xfId="7660"/>
    <cellStyle name="20% - 强调文字颜色 3 5 4 2 6" xfId="3038"/>
    <cellStyle name="20% - 强调文字颜色 3 5 4 3" xfId="7663"/>
    <cellStyle name="20% - 强调文字颜色 3 5 4 3 2" xfId="4476"/>
    <cellStyle name="20% - 强调文字颜色 3 5 4 3 2 2" xfId="4482"/>
    <cellStyle name="20% - 强调文字颜色 3 5 4 3 3" xfId="4487"/>
    <cellStyle name="20% - 强调文字颜色 3 5 4 4" xfId="7667"/>
    <cellStyle name="20% - 强调文字颜色 3 5 4 4 2" xfId="4525"/>
    <cellStyle name="20% - 强调文字颜色 3 5 4 4 2 2" xfId="7670"/>
    <cellStyle name="20% - 强调文字颜色 3 5 4 4 3" xfId="5181"/>
    <cellStyle name="20% - 强调文字颜色 3 5 4 5" xfId="2824"/>
    <cellStyle name="20% - 强调文字颜色 3 5 4 5 2" xfId="7674"/>
    <cellStyle name="20% - 强调文字颜色 3 5 4 6" xfId="7677"/>
    <cellStyle name="20% - 强调文字颜色 3 5 4 6 2" xfId="7680"/>
    <cellStyle name="20% - 强调文字颜色 3 5 4 7" xfId="7683"/>
    <cellStyle name="20% - 强调文字颜色 3 5 4 7 2" xfId="7686"/>
    <cellStyle name="20% - 强调文字颜色 3 5 4 8" xfId="7689"/>
    <cellStyle name="20% - 强调文字颜色 3 5 4 8 2" xfId="4673"/>
    <cellStyle name="20% - 强调文字颜色 3 5 4 9" xfId="7693"/>
    <cellStyle name="20% - 强调文字颜色 3 5 5" xfId="7696"/>
    <cellStyle name="20% - 强调文字颜色 3 5 5 2" xfId="7698"/>
    <cellStyle name="20% - 强调文字颜色 3 5 5 2 2" xfId="3297"/>
    <cellStyle name="20% - 强调文字颜色 3 5 5 3" xfId="7701"/>
    <cellStyle name="20% - 强调文字颜色 3 5 5 3 2" xfId="7702"/>
    <cellStyle name="20% - 强调文字颜色 3 5 5 4" xfId="312"/>
    <cellStyle name="20% - 强调文字颜色 3 5 5 4 2" xfId="7706"/>
    <cellStyle name="20% - 强调文字颜色 3 5 5 5" xfId="7709"/>
    <cellStyle name="20% - 强调文字颜色 3 5 5 5 2" xfId="7711"/>
    <cellStyle name="20% - 强调文字颜色 3 5 5 6" xfId="5576"/>
    <cellStyle name="20% - 强调文字颜色 3 5 6" xfId="7358"/>
    <cellStyle name="20% - 强调文字颜色 3 5 6 2" xfId="7361"/>
    <cellStyle name="20% - 强调文字颜色 3 5 6 2 2" xfId="3830"/>
    <cellStyle name="20% - 强调文字颜色 3 5 6 3" xfId="7713"/>
    <cellStyle name="20% - 强调文字颜色 3 5 7" xfId="7364"/>
    <cellStyle name="20% - 强调文字颜色 3 5 7 2" xfId="381"/>
    <cellStyle name="20% - 强调文字颜色 3 5 7 2 2" xfId="188"/>
    <cellStyle name="20% - 强调文字颜色 3 5 7 3" xfId="3071"/>
    <cellStyle name="20% - 强调文字颜色 3 5 8" xfId="6595"/>
    <cellStyle name="20% - 强调文字颜色 3 5 8 2" xfId="6598"/>
    <cellStyle name="20% - 强调文字颜色 3 5 9" xfId="6601"/>
    <cellStyle name="20% - 强调文字颜色 3 5 9 2" xfId="7716"/>
    <cellStyle name="20% - 强调文字颜色 3 6" xfId="7717"/>
    <cellStyle name="20% - 强调文字颜色 3 6 10" xfId="7631"/>
    <cellStyle name="20% - 强调文字颜色 3 6 10 2" xfId="7634"/>
    <cellStyle name="20% - 强调文字颜色 3 6 11" xfId="7640"/>
    <cellStyle name="20% - 强调文字颜色 3 6 2" xfId="7719"/>
    <cellStyle name="20% - 强调文字颜色 3 6 2 2" xfId="57"/>
    <cellStyle name="20% - 强调文字颜色 3 6 2 2 2" xfId="4894"/>
    <cellStyle name="20% - 强调文字颜色 3 6 2 2 2 2" xfId="7720"/>
    <cellStyle name="20% - 强调文字颜色 3 6 2 2 3" xfId="7721"/>
    <cellStyle name="20% - 强调文字颜色 3 6 2 2 3 2" xfId="7725"/>
    <cellStyle name="20% - 强调文字颜色 3 6 2 2 4" xfId="7726"/>
    <cellStyle name="20% - 强调文字颜色 3 6 2 2 4 2" xfId="7729"/>
    <cellStyle name="20% - 强调文字颜色 3 6 2 2 5" xfId="2106"/>
    <cellStyle name="20% - 强调文字颜色 3 6 2 2 5 2" xfId="7732"/>
    <cellStyle name="20% - 强调文字颜色 3 6 2 2 6" xfId="6019"/>
    <cellStyle name="20% - 强调文字颜色 3 6 2 3" xfId="4900"/>
    <cellStyle name="20% - 强调文字颜色 3 6 2 3 2" xfId="7733"/>
    <cellStyle name="20% - 强调文字颜色 3 6 2 3 2 2" xfId="7736"/>
    <cellStyle name="20% - 强调文字颜色 3 6 2 3 3" xfId="629"/>
    <cellStyle name="20% - 强调文字颜色 3 6 2 4" xfId="7737"/>
    <cellStyle name="20% - 强调文字颜色 3 6 2 4 2" xfId="7738"/>
    <cellStyle name="20% - 强调文字颜色 3 6 2 4 2 2" xfId="7747"/>
    <cellStyle name="20% - 强调文字颜色 3 6 2 4 3" xfId="455"/>
    <cellStyle name="20% - 强调文字颜色 3 6 2 5" xfId="7748"/>
    <cellStyle name="20% - 强调文字颜色 3 6 2 5 2" xfId="7751"/>
    <cellStyle name="20% - 强调文字颜色 3 6 2 6" xfId="7752"/>
    <cellStyle name="20% - 强调文字颜色 3 6 2 6 2" xfId="7755"/>
    <cellStyle name="20% - 强调文字颜色 3 6 2 7" xfId="7756"/>
    <cellStyle name="20% - 强调文字颜色 3 6 2 7 2" xfId="7757"/>
    <cellStyle name="20% - 强调文字颜色 3 6 2 8" xfId="7758"/>
    <cellStyle name="20% - 强调文字颜色 3 6 2 8 2" xfId="7759"/>
    <cellStyle name="20% - 强调文字颜色 3 6 2 9" xfId="6933"/>
    <cellStyle name="20% - 强调文字颜色 3 6 3" xfId="7760"/>
    <cellStyle name="20% - 强调文字颜色 3 6 3 2" xfId="7763"/>
    <cellStyle name="20% - 强调文字颜色 3 6 3 2 2" xfId="7764"/>
    <cellStyle name="20% - 强调文字颜色 3 6 3 2 2 2" xfId="7765"/>
    <cellStyle name="20% - 强调文字颜色 3 6 3 2 3" xfId="7767"/>
    <cellStyle name="20% - 强调文字颜色 3 6 3 2 3 2" xfId="7768"/>
    <cellStyle name="20% - 强调文字颜色 3 6 3 2 4" xfId="3967"/>
    <cellStyle name="20% - 强调文字颜色 3 6 3 2 4 2" xfId="7771"/>
    <cellStyle name="20% - 强调文字颜色 3 6 3 2 5" xfId="7772"/>
    <cellStyle name="20% - 强调文字颜色 3 6 3 2 5 2" xfId="7774"/>
    <cellStyle name="20% - 强调文字颜色 3 6 3 2 6" xfId="4838"/>
    <cellStyle name="20% - 强调文字颜色 3 6 3 3" xfId="7777"/>
    <cellStyle name="20% - 强调文字颜色 3 6 3 3 2" xfId="7778"/>
    <cellStyle name="20% - 强调文字颜色 3 6 3 3 2 2" xfId="7782"/>
    <cellStyle name="20% - 强调文字颜色 3 6 3 3 3" xfId="1364"/>
    <cellStyle name="20% - 强调文字颜色 3 6 3 4" xfId="7784"/>
    <cellStyle name="20% - 强调文字颜色 3 6 3 4 2" xfId="7785"/>
    <cellStyle name="20% - 强调文字颜色 3 6 3 4 2 2" xfId="7787"/>
    <cellStyle name="20% - 强调文字颜色 3 6 3 4 3" xfId="1469"/>
    <cellStyle name="20% - 强调文字颜色 3 6 3 5" xfId="7788"/>
    <cellStyle name="20% - 强调文字颜色 3 6 3 5 2" xfId="7789"/>
    <cellStyle name="20% - 强调文字颜色 3 6 3 6" xfId="7791"/>
    <cellStyle name="20% - 强调文字颜色 3 6 3 6 2" xfId="7792"/>
    <cellStyle name="20% - 强调文字颜色 3 6 3 7" xfId="7793"/>
    <cellStyle name="20% - 强调文字颜色 3 6 3 7 2" xfId="7794"/>
    <cellStyle name="20% - 强调文字颜色 3 6 3 8" xfId="7795"/>
    <cellStyle name="20% - 强调文字颜色 3 6 3 8 2" xfId="5055"/>
    <cellStyle name="20% - 强调文字颜色 3 6 3 9" xfId="7077"/>
    <cellStyle name="20% - 强调文字颜色 3 6 4" xfId="7797"/>
    <cellStyle name="20% - 强调文字颜色 3 6 4 2" xfId="7799"/>
    <cellStyle name="20% - 强调文字颜色 3 6 4 2 2" xfId="803"/>
    <cellStyle name="20% - 强调文字颜色 3 6 4 3" xfId="7801"/>
    <cellStyle name="20% - 强调文字颜色 3 6 4 3 2" xfId="887"/>
    <cellStyle name="20% - 强调文字颜色 3 6 4 4" xfId="7805"/>
    <cellStyle name="20% - 强调文字颜色 3 6 4 4 2" xfId="6919"/>
    <cellStyle name="20% - 强调文字颜色 3 6 4 5" xfId="6308"/>
    <cellStyle name="20% - 强调文字颜色 3 6 4 5 2" xfId="7807"/>
    <cellStyle name="20% - 强调文字颜色 3 6 4 6" xfId="7810"/>
    <cellStyle name="20% - 强调文字颜色 3 6 5" xfId="7813"/>
    <cellStyle name="20% - 强调文字颜色 3 6 5 2" xfId="7814"/>
    <cellStyle name="20% - 强调文字颜色 3 6 5 2 2" xfId="3599"/>
    <cellStyle name="20% - 强调文字颜色 3 6 5 3" xfId="7816"/>
    <cellStyle name="20% - 强调文字颜色 3 6 6" xfId="7818"/>
    <cellStyle name="20% - 强调文字颜色 3 6 6 2" xfId="7820"/>
    <cellStyle name="20% - 强调文字颜色 3 6 6 2 2" xfId="7821"/>
    <cellStyle name="20% - 强调文字颜色 3 6 6 3" xfId="7822"/>
    <cellStyle name="20% - 强调文字颜色 3 6 7" xfId="7501"/>
    <cellStyle name="20% - 强调文字颜色 3 6 7 2" xfId="7504"/>
    <cellStyle name="20% - 强调文字颜色 3 6 8" xfId="1751"/>
    <cellStyle name="20% - 强调文字颜色 3 6 8 2" xfId="7507"/>
    <cellStyle name="20% - 强调文字颜色 3 6 9" xfId="7511"/>
    <cellStyle name="20% - 强调文字颜色 3 6 9 2" xfId="7516"/>
    <cellStyle name="20% - 强调文字颜色 3 7" xfId="548"/>
    <cellStyle name="20% - 强调文字颜色 3 7 10" xfId="7826"/>
    <cellStyle name="20% - 强调文字颜色 3 7 10 2" xfId="7828"/>
    <cellStyle name="20% - 强调文字颜色 3 7 11" xfId="7830"/>
    <cellStyle name="20% - 强调文字颜色 3 7 2" xfId="7834"/>
    <cellStyle name="20% - 强调文字颜色 3 7 2 2" xfId="7838"/>
    <cellStyle name="20% - 强调文字颜色 3 7 2 2 2" xfId="7839"/>
    <cellStyle name="20% - 强调文字颜色 3 7 2 2 2 2" xfId="7840"/>
    <cellStyle name="20% - 强调文字颜色 3 7 2 2 3" xfId="1171"/>
    <cellStyle name="20% - 强调文字颜色 3 7 2 2 3 2" xfId="7843"/>
    <cellStyle name="20% - 强调文字颜色 3 7 2 2 4" xfId="7845"/>
    <cellStyle name="20% - 强调文字颜色 3 7 2 2 4 2" xfId="7848"/>
    <cellStyle name="20% - 强调文字颜色 3 7 2 2 5" xfId="7849"/>
    <cellStyle name="20% - 强调文字颜色 3 7 2 2 5 2" xfId="7851"/>
    <cellStyle name="20% - 强调文字颜色 3 7 2 2 6" xfId="6121"/>
    <cellStyle name="20% - 强调文字颜色 3 7 2 3" xfId="7853"/>
    <cellStyle name="20% - 强调文字颜色 3 7 2 3 2" xfId="7854"/>
    <cellStyle name="20% - 强调文字颜色 3 7 2 3 2 2" xfId="7856"/>
    <cellStyle name="20% - 强调文字颜色 3 7 2 3 3" xfId="1615"/>
    <cellStyle name="20% - 强调文字颜色 3 7 2 4" xfId="7857"/>
    <cellStyle name="20% - 强调文字颜色 3 7 2 4 2" xfId="7861"/>
    <cellStyle name="20% - 强调文字颜色 3 7 2 4 2 2" xfId="7864"/>
    <cellStyle name="20% - 强调文字颜色 3 7 2 4 3" xfId="1875"/>
    <cellStyle name="20% - 强调文字颜色 3 7 2 5" xfId="7866"/>
    <cellStyle name="20% - 强调文字颜色 3 7 2 5 2" xfId="7868"/>
    <cellStyle name="20% - 强调文字颜色 3 7 2 6" xfId="2357"/>
    <cellStyle name="20% - 强调文字颜色 3 7 2 6 2" xfId="7870"/>
    <cellStyle name="20% - 强调文字颜色 3 7 2 7" xfId="7871"/>
    <cellStyle name="20% - 强调文字颜色 3 7 2 7 2" xfId="7872"/>
    <cellStyle name="20% - 强调文字颜色 3 7 2 8" xfId="5242"/>
    <cellStyle name="20% - 强调文字颜色 3 7 2 8 2" xfId="7874"/>
    <cellStyle name="20% - 强调文字颜色 3 7 2 9" xfId="7144"/>
    <cellStyle name="20% - 强调文字颜色 3 7 3" xfId="7879"/>
    <cellStyle name="20% - 强调文字颜色 3 7 3 2" xfId="7882"/>
    <cellStyle name="20% - 强调文字颜色 3 7 3 2 2" xfId="7883"/>
    <cellStyle name="20% - 强调文字颜色 3 7 3 2 2 2" xfId="1870"/>
    <cellStyle name="20% - 强调文字颜色 3 7 3 2 3" xfId="2389"/>
    <cellStyle name="20% - 强调文字颜色 3 7 3 3" xfId="7884"/>
    <cellStyle name="20% - 强调文字颜色 3 7 3 3 2" xfId="7885"/>
    <cellStyle name="20% - 强调文字颜色 3 7 3 3 2 2" xfId="2624"/>
    <cellStyle name="20% - 强调文字颜色 3 7 3 3 3" xfId="2495"/>
    <cellStyle name="20% - 强调文字颜色 3 7 3 4" xfId="7886"/>
    <cellStyle name="20% - 强调文字颜色 3 7 3 4 2" xfId="195"/>
    <cellStyle name="20% - 强调文字颜色 3 7 3 5" xfId="7888"/>
    <cellStyle name="20% - 强调文字颜色 3 7 3 5 2" xfId="7889"/>
    <cellStyle name="20% - 强调文字颜色 3 7 3 6" xfId="2361"/>
    <cellStyle name="20% - 强调文字颜色 3 7 3 6 2" xfId="7890"/>
    <cellStyle name="20% - 强调文字颜色 3 7 3 7" xfId="7891"/>
    <cellStyle name="20% - 强调文字颜色 3 7 3 7 2" xfId="7892"/>
    <cellStyle name="20% - 强调文字颜色 3 7 3 8" xfId="7894"/>
    <cellStyle name="20% - 强调文字颜色 3 7 4" xfId="7898"/>
    <cellStyle name="20% - 强调文字颜色 3 7 4 2" xfId="7900"/>
    <cellStyle name="20% - 强调文字颜色 3 7 4 2 2" xfId="3262"/>
    <cellStyle name="20% - 强调文字颜色 3 7 4 3" xfId="7901"/>
    <cellStyle name="20% - 强调文字颜色 3 7 4 3 2" xfId="7903"/>
    <cellStyle name="20% - 强调文字颜色 3 7 4 4" xfId="7907"/>
    <cellStyle name="20% - 强调文字颜色 3 7 4 4 2" xfId="7911"/>
    <cellStyle name="20% - 强调文字颜色 3 7 4 5" xfId="7914"/>
    <cellStyle name="20% - 强调文字颜色 3 7 4 5 2" xfId="7918"/>
    <cellStyle name="20% - 强调文字颜色 3 7 4 6" xfId="7921"/>
    <cellStyle name="20% - 强调文字颜色 3 7 5" xfId="7924"/>
    <cellStyle name="20% - 强调文字颜色 3 7 5 2" xfId="7925"/>
    <cellStyle name="20% - 强调文字颜色 3 7 5 2 2" xfId="7927"/>
    <cellStyle name="20% - 强调文字颜色 3 7 5 3" xfId="7928"/>
    <cellStyle name="20% - 强调文字颜色 3 7 6" xfId="7930"/>
    <cellStyle name="20% - 强调文字颜色 3 7 6 2" xfId="7933"/>
    <cellStyle name="20% - 强调文字颜色 3 7 6 2 2" xfId="7935"/>
    <cellStyle name="20% - 强调文字颜色 3 7 6 3" xfId="7937"/>
    <cellStyle name="20% - 强调文字颜色 3 7 7" xfId="7521"/>
    <cellStyle name="20% - 强调文字颜色 3 7 7 2" xfId="7524"/>
    <cellStyle name="20% - 强调文字颜色 3 7 8" xfId="6606"/>
    <cellStyle name="20% - 强调文字颜色 3 7 8 2" xfId="7941"/>
    <cellStyle name="20% - 强调文字颜色 3 7 9" xfId="7945"/>
    <cellStyle name="20% - 强调文字颜色 3 7 9 2" xfId="7951"/>
    <cellStyle name="20% - 强调文字颜色 3 8" xfId="7953"/>
    <cellStyle name="20% - 强调文字颜色 3 8 2" xfId="3166"/>
    <cellStyle name="20% - 强调文字颜色 3 8 2 2" xfId="1196"/>
    <cellStyle name="20% - 强调文字颜色 3 8 2 2 2" xfId="7960"/>
    <cellStyle name="20% - 强调文字颜色 3 8 2 3" xfId="7967"/>
    <cellStyle name="20% - 强调文字颜色 3 8 2 3 2" xfId="7974"/>
    <cellStyle name="20% - 强调文字颜色 3 8 2 4" xfId="5829"/>
    <cellStyle name="20% - 强调文字颜色 3 8 2 4 2" xfId="7982"/>
    <cellStyle name="20% - 强调文字颜色 3 8 2 5" xfId="7984"/>
    <cellStyle name="20% - 强调文字颜色 3 8 2 5 2" xfId="7991"/>
    <cellStyle name="20% - 强调文字颜色 3 8 2 6" xfId="2374"/>
    <cellStyle name="20% - 强调文字颜色 3 8 3" xfId="3178"/>
    <cellStyle name="20% - 强调文字颜色 3 8 3 2" xfId="3186"/>
    <cellStyle name="20% - 强调文字颜色 3 8 3 2 2" xfId="7995"/>
    <cellStyle name="20% - 强调文字颜色 3 8 3 3" xfId="7997"/>
    <cellStyle name="20% - 强调文字颜色 3 8 4" xfId="3197"/>
    <cellStyle name="20% - 强调文字颜色 3 8 4 2" xfId="3205"/>
    <cellStyle name="20% - 强调文字颜色 3 8 4 2 2" xfId="8003"/>
    <cellStyle name="20% - 强调文字颜色 3 8 4 3" xfId="8005"/>
    <cellStyle name="20% - 强调文字颜色 3 8 5" xfId="1555"/>
    <cellStyle name="20% - 强调文字颜色 3 8 5 2" xfId="8006"/>
    <cellStyle name="20% - 强调文字颜色 3 8 6" xfId="8008"/>
    <cellStyle name="20% - 强调文字颜色 3 8 6 2" xfId="8011"/>
    <cellStyle name="20% - 强调文字颜色 3 8 7" xfId="7530"/>
    <cellStyle name="20% - 强调文字颜色 3 8 7 2" xfId="7533"/>
    <cellStyle name="20% - 强调文字颜色 3 8 8" xfId="7538"/>
    <cellStyle name="20% - 强调文字颜色 3 8 8 2" xfId="8014"/>
    <cellStyle name="20% - 强调文字颜色 3 8 9" xfId="8018"/>
    <cellStyle name="20% - 强调文字颜色 3 9" xfId="4596"/>
    <cellStyle name="20% - 强调文字颜色 3 9 2" xfId="3231"/>
    <cellStyle name="20% - 强调文字颜色 3 9 2 2" xfId="4600"/>
    <cellStyle name="20% - 强调文字颜色 3 9 2 2 2" xfId="8022"/>
    <cellStyle name="20% - 强调文字颜色 3 9 2 3" xfId="7740"/>
    <cellStyle name="20% - 强调文字颜色 3 9 2 3 2" xfId="7745"/>
    <cellStyle name="20% - 强调文字颜色 3 9 2 4" xfId="453"/>
    <cellStyle name="20% - 强调文字颜色 3 9 2 4 2" xfId="474"/>
    <cellStyle name="20% - 强调文字颜色 3 9 2 5" xfId="479"/>
    <cellStyle name="20% - 强调文字颜色 3 9 2 5 2" xfId="489"/>
    <cellStyle name="20% - 强调文字颜色 3 9 2 6" xfId="494"/>
    <cellStyle name="20% - 强调文字颜色 3 9 3" xfId="4602"/>
    <cellStyle name="20% - 强调文字颜色 3 9 3 2" xfId="4605"/>
    <cellStyle name="20% - 强调文字颜色 3 9 3 2 2" xfId="8026"/>
    <cellStyle name="20% - 强调文字颜色 3 9 3 3" xfId="7750"/>
    <cellStyle name="20% - 强调文字颜色 3 9 4" xfId="3502"/>
    <cellStyle name="20% - 强调文字颜色 3 9 4 2" xfId="4609"/>
    <cellStyle name="20% - 强调文字颜色 3 9 4 2 2" xfId="8030"/>
    <cellStyle name="20% - 强调文字颜色 3 9 4 3" xfId="7754"/>
    <cellStyle name="20% - 强调文字颜色 3 9 5" xfId="315"/>
    <cellStyle name="20% - 强调文字颜色 3 9 5 2" xfId="4612"/>
    <cellStyle name="20% - 强调文字颜色 3 9 6" xfId="3834"/>
    <cellStyle name="20% - 强调文字颜色 3 9 6 2" xfId="8031"/>
    <cellStyle name="20% - 强调文字颜色 3 9 7" xfId="6463"/>
    <cellStyle name="20% - 强调文字颜色 3 9 7 2" xfId="8033"/>
    <cellStyle name="20% - 强调文字颜色 3 9 8" xfId="8041"/>
    <cellStyle name="20% - 强调文字颜色 3 9 8 2" xfId="8050"/>
    <cellStyle name="20% - 强调文字颜色 3 9 9" xfId="8055"/>
    <cellStyle name="20% - 强调文字颜色 4 10" xfId="8057"/>
    <cellStyle name="20% - 强调文字颜色 4 10 2" xfId="8058"/>
    <cellStyle name="20% - 强调文字颜色 4 10 2 2" xfId="8059"/>
    <cellStyle name="20% - 强调文字颜色 4 10 3" xfId="8060"/>
    <cellStyle name="20% - 强调文字颜色 4 10 3 2" xfId="8062"/>
    <cellStyle name="20% - 强调文字颜色 4 10 4" xfId="2576"/>
    <cellStyle name="20% - 强调文字颜色 4 10 4 2" xfId="8065"/>
    <cellStyle name="20% - 强调文字颜色 4 10 5" xfId="6927"/>
    <cellStyle name="20% - 强调文字颜色 4 10 5 2" xfId="6936"/>
    <cellStyle name="20% - 强调文字颜色 4 10 6" xfId="5479"/>
    <cellStyle name="20% - 强调文字颜色 4 11" xfId="8066"/>
    <cellStyle name="20% - 强调文字颜色 4 11 2" xfId="8067"/>
    <cellStyle name="20% - 强调文字颜色 4 11 2 2" xfId="8068"/>
    <cellStyle name="20% - 强调文字颜色 4 11 3" xfId="8071"/>
    <cellStyle name="20% - 强调文字颜色 4 12" xfId="8073"/>
    <cellStyle name="20% - 强调文字颜色 4 12 2" xfId="8074"/>
    <cellStyle name="20% - 强调文字颜色 4 12 2 2" xfId="8075"/>
    <cellStyle name="20% - 强调文字颜色 4 12 3" xfId="8079"/>
    <cellStyle name="20% - 强调文字颜色 4 13" xfId="1691"/>
    <cellStyle name="20% - 强调文字颜色 4 13 2" xfId="8080"/>
    <cellStyle name="20% - 强调文字颜色 4 14" xfId="8081"/>
    <cellStyle name="20% - 强调文字颜色 4 14 2" xfId="8084"/>
    <cellStyle name="20% - 强调文字颜色 4 15" xfId="2780"/>
    <cellStyle name="20% - 强调文字颜色 4 15 2" xfId="8086"/>
    <cellStyle name="20% - 强调文字颜色 4 16" xfId="8089"/>
    <cellStyle name="20% - 强调文字颜色 4 16 2" xfId="8091"/>
    <cellStyle name="20% - 强调文字颜色 4 2" xfId="8095"/>
    <cellStyle name="20% - 强调文字颜色 4 2 10" xfId="6999"/>
    <cellStyle name="20% - 强调文字颜色 4 2 10 2" xfId="5349"/>
    <cellStyle name="20% - 强调文字颜色 4 2 11" xfId="917"/>
    <cellStyle name="20% - 强调文字颜色 4 2 11 2" xfId="7005"/>
    <cellStyle name="20% - 强调文字颜色 4 2 12" xfId="2269"/>
    <cellStyle name="20% - 强调文字颜色 4 2 12 2" xfId="7013"/>
    <cellStyle name="20% - 强调文字颜色 4 2 13" xfId="5980"/>
    <cellStyle name="20% - 强调文字颜色 4 2 13 2" xfId="7017"/>
    <cellStyle name="20% - 强调文字颜色 4 2 14" xfId="7020"/>
    <cellStyle name="20% - 强调文字颜色 4 2 2" xfId="6235"/>
    <cellStyle name="20% - 强调文字颜色 4 2 2 10" xfId="1861"/>
    <cellStyle name="20% - 强调文字颜色 4 2 2 10 2" xfId="8097"/>
    <cellStyle name="20% - 强调文字颜色 4 2 2 11" xfId="8100"/>
    <cellStyle name="20% - 强调文字颜色 4 2 2 11 2" xfId="8104"/>
    <cellStyle name="20% - 强调文字颜色 4 2 2 12" xfId="8109"/>
    <cellStyle name="20% - 强调文字颜色 4 2 2 2" xfId="6238"/>
    <cellStyle name="20% - 强调文字颜色 4 2 2 2 10" xfId="8111"/>
    <cellStyle name="20% - 强调文字颜色 4 2 2 2 10 2" xfId="8114"/>
    <cellStyle name="20% - 强调文字颜色 4 2 2 2 11" xfId="8118"/>
    <cellStyle name="20% - 强调文字颜色 4 2 2 2 2" xfId="8124"/>
    <cellStyle name="20% - 强调文字颜色 4 2 2 2 2 2" xfId="8125"/>
    <cellStyle name="20% - 强调文字颜色 4 2 2 2 2 2 2" xfId="8126"/>
    <cellStyle name="20% - 强调文字颜色 4 2 2 2 2 2 2 2" xfId="8128"/>
    <cellStyle name="20% - 强调文字颜色 4 2 2 2 2 2 3" xfId="1252"/>
    <cellStyle name="20% - 强调文字颜色 4 2 2 2 2 2 3 2" xfId="8130"/>
    <cellStyle name="20% - 强调文字颜色 4 2 2 2 2 2 4" xfId="2258"/>
    <cellStyle name="20% - 强调文字颜色 4 2 2 2 2 2 4 2" xfId="8131"/>
    <cellStyle name="20% - 强调文字颜色 4 2 2 2 2 2 5" xfId="8132"/>
    <cellStyle name="20% - 强调文字颜色 4 2 2 2 2 2 5 2" xfId="8133"/>
    <cellStyle name="20% - 强调文字颜色 4 2 2 2 2 2 6" xfId="6647"/>
    <cellStyle name="20% - 强调文字颜色 4 2 2 2 2 3" xfId="8134"/>
    <cellStyle name="20% - 强调文字颜色 4 2 2 2 2 3 2" xfId="8136"/>
    <cellStyle name="20% - 强调文字颜色 4 2 2 2 2 3 2 2" xfId="8138"/>
    <cellStyle name="20% - 强调文字颜色 4 2 2 2 2 3 3" xfId="2322"/>
    <cellStyle name="20% - 强调文字颜色 4 2 2 2 2 4" xfId="8139"/>
    <cellStyle name="20% - 强调文字颜色 4 2 2 2 2 4 2" xfId="8144"/>
    <cellStyle name="20% - 强调文字颜色 4 2 2 2 2 4 2 2" xfId="8149"/>
    <cellStyle name="20% - 强调文字颜色 4 2 2 2 2 4 3" xfId="8151"/>
    <cellStyle name="20% - 强调文字颜色 4 2 2 2 2 5" xfId="8153"/>
    <cellStyle name="20% - 强调文字颜色 4 2 2 2 2 5 2" xfId="8158"/>
    <cellStyle name="20% - 强调文字颜色 4 2 2 2 2 6" xfId="3367"/>
    <cellStyle name="20% - 强调文字颜色 4 2 2 2 2 6 2" xfId="8162"/>
    <cellStyle name="20% - 强调文字颜色 4 2 2 2 2 7" xfId="8166"/>
    <cellStyle name="20% - 强调文字颜色 4 2 2 2 2 7 2" xfId="8170"/>
    <cellStyle name="20% - 强调文字颜色 4 2 2 2 2 8" xfId="8174"/>
    <cellStyle name="20% - 强调文字颜色 4 2 2 2 2 8 2" xfId="8179"/>
    <cellStyle name="20% - 强调文字颜色 4 2 2 2 2 9" xfId="8183"/>
    <cellStyle name="20% - 强调文字颜色 4 2 2 2 3" xfId="8185"/>
    <cellStyle name="20% - 强调文字颜色 4 2 2 2 3 2" xfId="8186"/>
    <cellStyle name="20% - 强调文字颜色 4 2 2 2 3 2 2" xfId="8187"/>
    <cellStyle name="20% - 强调文字颜色 4 2 2 2 3 2 2 2" xfId="8189"/>
    <cellStyle name="20% - 强调文字颜色 4 2 2 2 3 2 3" xfId="2872"/>
    <cellStyle name="20% - 强调文字颜色 4 2 2 2 3 3" xfId="8190"/>
    <cellStyle name="20% - 强调文字颜色 4 2 2 2 3 3 2" xfId="8192"/>
    <cellStyle name="20% - 强调文字颜色 4 2 2 2 3 3 2 2" xfId="8193"/>
    <cellStyle name="20% - 强调文字颜色 4 2 2 2 3 3 3" xfId="8194"/>
    <cellStyle name="20% - 强调文字颜色 4 2 2 2 3 4" xfId="8195"/>
    <cellStyle name="20% - 强调文字颜色 4 2 2 2 3 4 2" xfId="8202"/>
    <cellStyle name="20% - 强调文字颜色 4 2 2 2 3 5" xfId="8205"/>
    <cellStyle name="20% - 强调文字颜色 4 2 2 2 3 5 2" xfId="8211"/>
    <cellStyle name="20% - 强调文字颜色 4 2 2 2 3 6" xfId="4833"/>
    <cellStyle name="20% - 强调文字颜色 4 2 2 2 3 6 2" xfId="8214"/>
    <cellStyle name="20% - 强调文字颜色 4 2 2 2 3 7" xfId="8217"/>
    <cellStyle name="20% - 强调文字颜色 4 2 2 2 3 7 2" xfId="8220"/>
    <cellStyle name="20% - 强调文字颜色 4 2 2 2 3 8" xfId="8222"/>
    <cellStyle name="20% - 强调文字颜色 4 2 2 2 4" xfId="8224"/>
    <cellStyle name="20% - 强调文字颜色 4 2 2 2 4 2" xfId="8225"/>
    <cellStyle name="20% - 强调文字颜色 4 2 2 2 4 2 2" xfId="8227"/>
    <cellStyle name="20% - 强调文字颜色 4 2 2 2 4 3" xfId="8228"/>
    <cellStyle name="20% - 强调文字颜色 4 2 2 2 4 3 2" xfId="8229"/>
    <cellStyle name="20% - 强调文字颜色 4 2 2 2 4 4" xfId="8230"/>
    <cellStyle name="20% - 强调文字颜色 4 2 2 2 4 4 2" xfId="8234"/>
    <cellStyle name="20% - 强调文字颜色 4 2 2 2 4 5" xfId="8237"/>
    <cellStyle name="20% - 强调文字颜色 4 2 2 2 4 5 2" xfId="8240"/>
    <cellStyle name="20% - 强调文字颜色 4 2 2 2 4 6" xfId="8243"/>
    <cellStyle name="20% - 强调文字颜色 4 2 2 2 5" xfId="1207"/>
    <cellStyle name="20% - 强调文字颜色 4 2 2 2 5 2" xfId="8245"/>
    <cellStyle name="20% - 强调文字颜色 4 2 2 2 5 2 2" xfId="8246"/>
    <cellStyle name="20% - 强调文字颜色 4 2 2 2 5 3" xfId="8248"/>
    <cellStyle name="20% - 强调文字颜色 4 2 2 2 6" xfId="8249"/>
    <cellStyle name="20% - 强调文字颜色 4 2 2 2 6 2" xfId="8250"/>
    <cellStyle name="20% - 强调文字颜色 4 2 2 2 6 2 2" xfId="8251"/>
    <cellStyle name="20% - 强调文字颜色 4 2 2 2 6 3" xfId="8252"/>
    <cellStyle name="20% - 强调文字颜色 4 2 2 2 7" xfId="1226"/>
    <cellStyle name="20% - 强调文字颜色 4 2 2 2 7 2" xfId="8254"/>
    <cellStyle name="20% - 强调文字颜色 4 2 2 2 8" xfId="8256"/>
    <cellStyle name="20% - 强调文字颜色 4 2 2 2 8 2" xfId="8259"/>
    <cellStyle name="20% - 强调文字颜色 4 2 2 2 9" xfId="8261"/>
    <cellStyle name="20% - 强调文字颜色 4 2 2 2 9 2" xfId="8262"/>
    <cellStyle name="20% - 强调文字颜色 4 2 2 3" xfId="8265"/>
    <cellStyle name="20% - 强调文字颜色 4 2 2 3 2" xfId="8269"/>
    <cellStyle name="20% - 强调文字颜色 4 2 2 3 2 2" xfId="1121"/>
    <cellStyle name="20% - 强调文字颜色 4 2 2 3 2 2 2" xfId="1143"/>
    <cellStyle name="20% - 强调文字颜色 4 2 2 3 2 3" xfId="1150"/>
    <cellStyle name="20% - 强调文字颜色 4 2 2 3 2 3 2" xfId="1156"/>
    <cellStyle name="20% - 强调文字颜色 4 2 2 3 2 4" xfId="1161"/>
    <cellStyle name="20% - 强调文字颜色 4 2 2 3 2 4 2" xfId="8270"/>
    <cellStyle name="20% - 强调文字颜色 4 2 2 3 2 5" xfId="8275"/>
    <cellStyle name="20% - 强调文字颜色 4 2 2 3 2 5 2" xfId="8279"/>
    <cellStyle name="20% - 强调文字颜色 4 2 2 3 2 6" xfId="4857"/>
    <cellStyle name="20% - 强调文字颜色 4 2 2 3 3" xfId="8283"/>
    <cellStyle name="20% - 强调文字颜色 4 2 2 3 3 2" xfId="1237"/>
    <cellStyle name="20% - 强调文字颜色 4 2 2 3 3 2 2" xfId="1285"/>
    <cellStyle name="20% - 强调文字颜色 4 2 2 3 3 3" xfId="748"/>
    <cellStyle name="20% - 强调文字颜色 4 2 2 3 4" xfId="1244"/>
    <cellStyle name="20% - 强调文字颜色 4 2 2 3 4 2" xfId="8284"/>
    <cellStyle name="20% - 强调文字颜色 4 2 2 3 4 2 2" xfId="8285"/>
    <cellStyle name="20% - 强调文字颜色 4 2 2 3 4 3" xfId="8286"/>
    <cellStyle name="20% - 强调文字颜色 4 2 2 3 5" xfId="3194"/>
    <cellStyle name="20% - 强调文字颜色 4 2 2 3 5 2" xfId="8287"/>
    <cellStyle name="20% - 强调文字颜色 4 2 2 3 6" xfId="5539"/>
    <cellStyle name="20% - 强调文字颜色 4 2 2 3 6 2" xfId="8289"/>
    <cellStyle name="20% - 强调文字颜色 4 2 2 3 7" xfId="8291"/>
    <cellStyle name="20% - 强调文字颜色 4 2 2 3 7 2" xfId="8294"/>
    <cellStyle name="20% - 强调文字颜色 4 2 2 3 8" xfId="8099"/>
    <cellStyle name="20% - 强调文字颜色 4 2 2 3 8 2" xfId="8296"/>
    <cellStyle name="20% - 强调文字颜色 4 2 2 3 9" xfId="8300"/>
    <cellStyle name="20% - 强调文字颜色 4 2 2 4" xfId="8301"/>
    <cellStyle name="20% - 强调文字颜色 4 2 2 4 2" xfId="8304"/>
    <cellStyle name="20% - 强调文字颜色 4 2 2 4 2 2" xfId="1582"/>
    <cellStyle name="20% - 强调文字颜色 4 2 2 4 2 2 2" xfId="1598"/>
    <cellStyle name="20% - 强调文字颜色 4 2 2 4 2 3" xfId="1611"/>
    <cellStyle name="20% - 强调文字颜色 4 2 2 4 2 3 2" xfId="179"/>
    <cellStyle name="20% - 强调文字颜色 4 2 2 4 2 4" xfId="142"/>
    <cellStyle name="20% - 强调文字颜色 4 2 2 4 2 4 2" xfId="8306"/>
    <cellStyle name="20% - 强调文字颜色 4 2 2 4 2 5" xfId="8309"/>
    <cellStyle name="20% - 强调文字颜色 4 2 2 4 2 5 2" xfId="8311"/>
    <cellStyle name="20% - 强调文字颜色 4 2 2 4 2 6" xfId="8315"/>
    <cellStyle name="20% - 强调文字颜色 4 2 2 4 3" xfId="8317"/>
    <cellStyle name="20% - 强调文字颜色 4 2 2 4 3 2" xfId="8318"/>
    <cellStyle name="20% - 强调文字颜色 4 2 2 4 3 2 2" xfId="2241"/>
    <cellStyle name="20% - 强调文字颜色 4 2 2 4 3 3" xfId="8319"/>
    <cellStyle name="20% - 强调文字颜色 4 2 2 4 4" xfId="1262"/>
    <cellStyle name="20% - 强调文字颜色 4 2 2 4 4 2" xfId="8320"/>
    <cellStyle name="20% - 强调文字颜色 4 2 2 4 4 2 2" xfId="5594"/>
    <cellStyle name="20% - 强调文字颜色 4 2 2 4 4 3" xfId="8321"/>
    <cellStyle name="20% - 强调文字颜色 4 2 2 4 5" xfId="3211"/>
    <cellStyle name="20% - 强调文字颜色 4 2 2 4 5 2" xfId="8322"/>
    <cellStyle name="20% - 强调文字颜色 4 2 2 4 6" xfId="5545"/>
    <cellStyle name="20% - 强调文字颜色 4 2 2 4 6 2" xfId="8323"/>
    <cellStyle name="20% - 强调文字颜色 4 2 2 4 7" xfId="8327"/>
    <cellStyle name="20% - 强调文字颜色 4 2 2 4 7 2" xfId="8331"/>
    <cellStyle name="20% - 强调文字颜色 4 2 2 4 8" xfId="8108"/>
    <cellStyle name="20% - 强调文字颜色 4 2 2 4 8 2" xfId="8332"/>
    <cellStyle name="20% - 强调文字颜色 4 2 2 4 9" xfId="8334"/>
    <cellStyle name="20% - 强调文字颜色 4 2 2 5" xfId="8337"/>
    <cellStyle name="20% - 强调文字颜色 4 2 2 5 2" xfId="2864"/>
    <cellStyle name="20% - 强调文字颜色 4 2 2 5 2 2" xfId="1862"/>
    <cellStyle name="20% - 强调文字颜色 4 2 2 5 3" xfId="1271"/>
    <cellStyle name="20% - 强调文字颜色 4 2 2 5 3 2" xfId="2875"/>
    <cellStyle name="20% - 强调文字颜色 4 2 2 5 4" xfId="2880"/>
    <cellStyle name="20% - 强调文字颜色 4 2 2 5 4 2" xfId="2884"/>
    <cellStyle name="20% - 强调文字颜色 4 2 2 5 5" xfId="2891"/>
    <cellStyle name="20% - 强调文字颜色 4 2 2 5 5 2" xfId="2897"/>
    <cellStyle name="20% - 强调文字颜色 4 2 2 5 6" xfId="2901"/>
    <cellStyle name="20% - 强调文字颜色 4 2 2 6" xfId="6577"/>
    <cellStyle name="20% - 强调文字颜色 4 2 2 6 2" xfId="2945"/>
    <cellStyle name="20% - 强调文字颜色 4 2 2 6 2 2" xfId="2951"/>
    <cellStyle name="20% - 强调文字颜色 4 2 2 6 3" xfId="1280"/>
    <cellStyle name="20% - 强调文字颜色 4 2 2 7" xfId="6580"/>
    <cellStyle name="20% - 强调文字颜色 4 2 2 7 2" xfId="2681"/>
    <cellStyle name="20% - 强调文字颜色 4 2 2 7 2 2" xfId="2690"/>
    <cellStyle name="20% - 强调文字颜色 4 2 2 7 3" xfId="1288"/>
    <cellStyle name="20% - 强调文字颜色 4 2 2 8" xfId="522"/>
    <cellStyle name="20% - 强调文字颜色 4 2 2 8 2" xfId="530"/>
    <cellStyle name="20% - 强调文字颜色 4 2 2 9" xfId="542"/>
    <cellStyle name="20% - 强调文字颜色 4 2 2 9 2" xfId="545"/>
    <cellStyle name="20% - 强调文字颜色 4 2 3" xfId="6240"/>
    <cellStyle name="20% - 强调文字颜色 4 2 3 10" xfId="8340"/>
    <cellStyle name="20% - 强调文字颜色 4 2 3 10 2" xfId="8344"/>
    <cellStyle name="20% - 强调文字颜色 4 2 3 11" xfId="8345"/>
    <cellStyle name="20% - 强调文字颜色 4 2 3 2" xfId="6245"/>
    <cellStyle name="20% - 强调文字颜色 4 2 3 2 2" xfId="8352"/>
    <cellStyle name="20% - 强调文字颜色 4 2 3 2 2 2" xfId="6192"/>
    <cellStyle name="20% - 强调文字颜色 4 2 3 2 2 2 2" xfId="3216"/>
    <cellStyle name="20% - 强调文字颜色 4 2 3 2 2 3" xfId="6427"/>
    <cellStyle name="20% - 强调文字颜色 4 2 3 2 2 3 2" xfId="6305"/>
    <cellStyle name="20% - 强调文字颜色 4 2 3 2 2 4" xfId="6429"/>
    <cellStyle name="20% - 强调文字颜色 4 2 3 2 2 4 2" xfId="6437"/>
    <cellStyle name="20% - 强调文字颜色 4 2 3 2 2 5" xfId="4456"/>
    <cellStyle name="20% - 强调文字颜色 4 2 3 2 2 5 2" xfId="6445"/>
    <cellStyle name="20% - 强调文字颜色 4 2 3 2 2 6" xfId="6"/>
    <cellStyle name="20% - 强调文字颜色 4 2 3 2 3" xfId="8353"/>
    <cellStyle name="20% - 强调文字颜色 4 2 3 2 3 2" xfId="6470"/>
    <cellStyle name="20% - 强调文字颜色 4 2 3 2 3 2 2" xfId="6476"/>
    <cellStyle name="20% - 强调文字颜色 4 2 3 2 3 3" xfId="5750"/>
    <cellStyle name="20% - 强调文字颜色 4 2 3 2 4" xfId="8354"/>
    <cellStyle name="20% - 强调文字颜色 4 2 3 2 4 2" xfId="6500"/>
    <cellStyle name="20% - 强调文字颜色 4 2 3 2 4 2 2" xfId="6506"/>
    <cellStyle name="20% - 强调文字颜色 4 2 3 2 4 3" xfId="5109"/>
    <cellStyle name="20% - 强调文字颜色 4 2 3 2 5" xfId="3243"/>
    <cellStyle name="20% - 强调文字颜色 4 2 3 2 5 2" xfId="8355"/>
    <cellStyle name="20% - 强调文字颜色 4 2 3 2 6" xfId="8357"/>
    <cellStyle name="20% - 强调文字颜色 4 2 3 2 6 2" xfId="8359"/>
    <cellStyle name="20% - 强调文字颜色 4 2 3 2 7" xfId="3587"/>
    <cellStyle name="20% - 强调文字颜色 4 2 3 2 7 2" xfId="8360"/>
    <cellStyle name="20% - 强调文字颜色 4 2 3 2 8" xfId="8363"/>
    <cellStyle name="20% - 强调文字颜色 4 2 3 2 8 2" xfId="8364"/>
    <cellStyle name="20% - 强调文字颜色 4 2 3 2 9" xfId="8366"/>
    <cellStyle name="20% - 强调文字颜色 4 2 3 3" xfId="8367"/>
    <cellStyle name="20% - 强调文字颜色 4 2 3 3 2" xfId="8370"/>
    <cellStyle name="20% - 强调文字颜色 4 2 3 3 2 2" xfId="1023"/>
    <cellStyle name="20% - 强调文字颜色 4 2 3 3 2 2 2" xfId="1974"/>
    <cellStyle name="20% - 强调文字颜色 4 2 3 3 2 3" xfId="2370"/>
    <cellStyle name="20% - 强调文字颜色 4 2 3 3 2 3 2" xfId="2376"/>
    <cellStyle name="20% - 强调文字颜色 4 2 3 3 2 4" xfId="2382"/>
    <cellStyle name="20% - 强调文字颜色 4 2 3 3 2 4 2" xfId="8371"/>
    <cellStyle name="20% - 强调文字颜色 4 2 3 3 2 5" xfId="8375"/>
    <cellStyle name="20% - 强调文字颜色 4 2 3 3 2 5 2" xfId="8378"/>
    <cellStyle name="20% - 强调文字颜色 4 2 3 3 2 6" xfId="5586"/>
    <cellStyle name="20% - 强调文字颜色 4 2 3 3 3" xfId="8381"/>
    <cellStyle name="20% - 强调文字颜色 4 2 3 3 3 2" xfId="2112"/>
    <cellStyle name="20% - 强调文字颜色 4 2 3 3 3 2 2" xfId="261"/>
    <cellStyle name="20% - 强调文字颜色 4 2 3 3 3 3" xfId="2411"/>
    <cellStyle name="20% - 强调文字颜色 4 2 3 3 4" xfId="3017"/>
    <cellStyle name="20% - 强调文字颜色 4 2 3 3 4 2" xfId="8382"/>
    <cellStyle name="20% - 强调文字颜色 4 2 3 3 4 2 2" xfId="8383"/>
    <cellStyle name="20% - 强调文字颜色 4 2 3 3 4 3" xfId="8384"/>
    <cellStyle name="20% - 强调文字颜色 4 2 3 3 5" xfId="6280"/>
    <cellStyle name="20% - 强调文字颜色 4 2 3 3 5 2" xfId="8385"/>
    <cellStyle name="20% - 强调文字颜色 4 2 3 3 6" xfId="5568"/>
    <cellStyle name="20% - 强调文字颜色 4 2 3 3 6 2" xfId="8387"/>
    <cellStyle name="20% - 强调文字颜色 4 2 3 3 7" xfId="8389"/>
    <cellStyle name="20% - 强调文字颜色 4 2 3 3 7 2" xfId="8393"/>
    <cellStyle name="20% - 强调文字颜色 4 2 3 3 8" xfId="8398"/>
    <cellStyle name="20% - 强调文字颜色 4 2 3 3 8 2" xfId="8400"/>
    <cellStyle name="20% - 强调文字颜色 4 2 3 3 9" xfId="8404"/>
    <cellStyle name="20% - 强调文字颜色 4 2 3 4" xfId="8406"/>
    <cellStyle name="20% - 强调文字颜色 4 2 3 4 2" xfId="8407"/>
    <cellStyle name="20% - 强调文字颜色 4 2 3 4 2 2" xfId="2749"/>
    <cellStyle name="20% - 强调文字颜色 4 2 3 4 3" xfId="8408"/>
    <cellStyle name="20% - 强调文字颜色 4 2 3 4 3 2" xfId="8409"/>
    <cellStyle name="20% - 强调文字颜色 4 2 3 4 4" xfId="8410"/>
    <cellStyle name="20% - 强调文字颜色 4 2 3 4 4 2" xfId="8411"/>
    <cellStyle name="20% - 强调文字颜色 4 2 3 4 5" xfId="6284"/>
    <cellStyle name="20% - 强调文字颜色 4 2 3 4 5 2" xfId="8412"/>
    <cellStyle name="20% - 强调文字颜色 4 2 3 4 6" xfId="8413"/>
    <cellStyle name="20% - 强调文字颜色 4 2 3 5" xfId="8416"/>
    <cellStyle name="20% - 强调文字颜色 4 2 3 5 2" xfId="3002"/>
    <cellStyle name="20% - 强调文字颜色 4 2 3 5 2 2" xfId="2969"/>
    <cellStyle name="20% - 强调文字颜色 4 2 3 5 3" xfId="1317"/>
    <cellStyle name="20% - 强调文字颜色 4 2 3 6" xfId="6586"/>
    <cellStyle name="20% - 强调文字颜色 4 2 3 6 2" xfId="6589"/>
    <cellStyle name="20% - 强调文字颜色 4 2 3 6 2 2" xfId="6394"/>
    <cellStyle name="20% - 强调文字颜色 4 2 3 6 3" xfId="6391"/>
    <cellStyle name="20% - 强调文字颜色 4 2 3 7" xfId="6592"/>
    <cellStyle name="20% - 强调文字颜色 4 2 3 7 2" xfId="8417"/>
    <cellStyle name="20% - 强调文字颜色 4 2 3 8" xfId="112"/>
    <cellStyle name="20% - 强调文字颜色 4 2 3 8 2" xfId="8418"/>
    <cellStyle name="20% - 强调文字颜色 4 2 3 9" xfId="5641"/>
    <cellStyle name="20% - 强调文字颜色 4 2 3 9 2" xfId="8419"/>
    <cellStyle name="20% - 强调文字颜色 4 2 4" xfId="6249"/>
    <cellStyle name="20% - 强调文字颜色 4 2 4 10" xfId="4558"/>
    <cellStyle name="20% - 强调文字颜色 4 2 4 10 2" xfId="2474"/>
    <cellStyle name="20% - 强调文字颜色 4 2 4 11" xfId="4561"/>
    <cellStyle name="20% - 强调文字颜色 4 2 4 2" xfId="6253"/>
    <cellStyle name="20% - 强调文字颜色 4 2 4 2 2" xfId="8422"/>
    <cellStyle name="20% - 强调文字颜色 4 2 4 2 2 2" xfId="4295"/>
    <cellStyle name="20% - 强调文字颜色 4 2 4 2 2 2 2" xfId="3528"/>
    <cellStyle name="20% - 强调文字颜色 4 2 4 2 2 3" xfId="4301"/>
    <cellStyle name="20% - 强调文字颜色 4 2 4 2 2 3 2" xfId="4312"/>
    <cellStyle name="20% - 强调文字颜色 4 2 4 2 2 4" xfId="1737"/>
    <cellStyle name="20% - 强调文字颜色 4 2 4 2 2 4 2" xfId="4322"/>
    <cellStyle name="20% - 强调文字颜色 4 2 4 2 2 5" xfId="4333"/>
    <cellStyle name="20% - 强调文字颜色 4 2 4 2 2 5 2" xfId="8424"/>
    <cellStyle name="20% - 强调文字颜色 4 2 4 2 2 6" xfId="3043"/>
    <cellStyle name="20% - 强调文字颜色 4 2 4 2 3" xfId="8428"/>
    <cellStyle name="20% - 强调文字颜色 4 2 4 2 3 2" xfId="4479"/>
    <cellStyle name="20% - 强调文字颜色 4 2 4 2 3 2 2" xfId="4485"/>
    <cellStyle name="20% - 强调文字颜色 4 2 4 2 3 3" xfId="4489"/>
    <cellStyle name="20% - 强调文字颜色 4 2 4 2 4" xfId="8431"/>
    <cellStyle name="20% - 强调文字颜色 4 2 4 2 4 2" xfId="4527"/>
    <cellStyle name="20% - 强调文字颜色 4 2 4 2 4 2 2" xfId="8434"/>
    <cellStyle name="20% - 强调文字颜色 4 2 4 2 4 3" xfId="8436"/>
    <cellStyle name="20% - 强调文字颜色 4 2 4 2 5" xfId="2825"/>
    <cellStyle name="20% - 强调文字颜色 4 2 4 2 5 2" xfId="8437"/>
    <cellStyle name="20% - 强调文字颜色 4 2 4 2 6" xfId="8440"/>
    <cellStyle name="20% - 强调文字颜色 4 2 4 2 6 2" xfId="8442"/>
    <cellStyle name="20% - 强调文字颜色 4 2 4 2 7" xfId="8443"/>
    <cellStyle name="20% - 强调文字颜色 4 2 4 2 7 2" xfId="8444"/>
    <cellStyle name="20% - 强调文字颜色 4 2 4 2 8" xfId="8447"/>
    <cellStyle name="20% - 强调文字颜色 4 2 4 2 8 2" xfId="4674"/>
    <cellStyle name="20% - 强调文字颜色 4 2 4 2 9" xfId="8448"/>
    <cellStyle name="20% - 强调文字颜色 4 2 4 3" xfId="8449"/>
    <cellStyle name="20% - 强调文字颜色 4 2 4 3 2" xfId="8450"/>
    <cellStyle name="20% - 强调文字颜色 4 2 4 3 2 2" xfId="3298"/>
    <cellStyle name="20% - 强调文字颜色 4 2 4 3 2 2 2" xfId="3308"/>
    <cellStyle name="20% - 强调文字颜色 4 2 4 3 2 3" xfId="3315"/>
    <cellStyle name="20% - 强调文字颜色 4 2 4 3 3" xfId="8452"/>
    <cellStyle name="20% - 强调文字颜色 4 2 4 3 3 2" xfId="8454"/>
    <cellStyle name="20% - 强调文字颜色 4 2 4 3 3 2 2" xfId="8455"/>
    <cellStyle name="20% - 强调文字颜色 4 2 4 3 3 3" xfId="8456"/>
    <cellStyle name="20% - 强调文字颜色 4 2 4 3 4" xfId="313"/>
    <cellStyle name="20% - 强调文字颜色 4 2 4 3 4 2" xfId="8457"/>
    <cellStyle name="20% - 强调文字颜色 4 2 4 3 5" xfId="8459"/>
    <cellStyle name="20% - 强调文字颜色 4 2 4 3 5 2" xfId="8461"/>
    <cellStyle name="20% - 强调文字颜色 4 2 4 3 6" xfId="5578"/>
    <cellStyle name="20% - 强调文字颜色 4 2 4 3 6 2" xfId="8462"/>
    <cellStyle name="20% - 强调文字颜色 4 2 4 3 7" xfId="8464"/>
    <cellStyle name="20% - 强调文字颜色 4 2 4 3 7 2" xfId="8466"/>
    <cellStyle name="20% - 强调文字颜色 4 2 4 3 8" xfId="8468"/>
    <cellStyle name="20% - 强调文字颜色 4 2 4 4" xfId="8470"/>
    <cellStyle name="20% - 强调文字颜色 4 2 4 4 2" xfId="8471"/>
    <cellStyle name="20% - 强调文字颜色 4 2 4 4 2 2" xfId="3831"/>
    <cellStyle name="20% - 强调文字颜色 4 2 4 4 3" xfId="8472"/>
    <cellStyle name="20% - 强调文字颜色 4 2 4 4 3 2" xfId="8473"/>
    <cellStyle name="20% - 强调文字颜色 4 2 4 4 4" xfId="8474"/>
    <cellStyle name="20% - 强调文字颜色 4 2 4 4 4 2" xfId="8475"/>
    <cellStyle name="20% - 强调文字颜色 4 2 4 4 5" xfId="11"/>
    <cellStyle name="20% - 强调文字颜色 4 2 4 4 5 2" xfId="8476"/>
    <cellStyle name="20% - 强调文字颜色 4 2 4 4 6" xfId="8478"/>
    <cellStyle name="20% - 强调文字颜色 4 2 4 5" xfId="8480"/>
    <cellStyle name="20% - 强调文字颜色 4 2 4 5 2" xfId="382"/>
    <cellStyle name="20% - 强调文字颜色 4 2 4 5 2 2" xfId="193"/>
    <cellStyle name="20% - 强调文字颜色 4 2 4 5 3" xfId="3073"/>
    <cellStyle name="20% - 强调文字颜色 4 2 4 6" xfId="6597"/>
    <cellStyle name="20% - 强调文字颜色 4 2 4 6 2" xfId="6600"/>
    <cellStyle name="20% - 强调文字颜色 4 2 4 6 2 2" xfId="8484"/>
    <cellStyle name="20% - 强调文字颜色 4 2 4 6 3" xfId="7823"/>
    <cellStyle name="20% - 强调文字颜色 4 2 4 7" xfId="6603"/>
    <cellStyle name="20% - 强调文字颜色 4 2 4 7 2" xfId="8485"/>
    <cellStyle name="20% - 强调文字颜色 4 2 4 8" xfId="8486"/>
    <cellStyle name="20% - 强调文字颜色 4 2 4 8 2" xfId="8487"/>
    <cellStyle name="20% - 强调文字颜色 4 2 4 9" xfId="3580"/>
    <cellStyle name="20% - 强调文字颜色 4 2 4 9 2" xfId="8488"/>
    <cellStyle name="20% - 强调文字颜色 4 2 5" xfId="6256"/>
    <cellStyle name="20% - 强调文字颜色 4 2 5 2" xfId="8490"/>
    <cellStyle name="20% - 强调文字颜色 4 2 5 2 2" xfId="8493"/>
    <cellStyle name="20% - 强调文字颜色 4 2 5 2 2 2" xfId="808"/>
    <cellStyle name="20% - 强调文字颜色 4 2 5 2 3" xfId="8496"/>
    <cellStyle name="20% - 强调文字颜色 4 2 5 2 3 2" xfId="890"/>
    <cellStyle name="20% - 强调文字颜色 4 2 5 2 4" xfId="8499"/>
    <cellStyle name="20% - 强调文字颜色 4 2 5 2 4 2" xfId="8502"/>
    <cellStyle name="20% - 强调文字颜色 4 2 5 2 5" xfId="6310"/>
    <cellStyle name="20% - 强调文字颜色 4 2 5 2 5 2" xfId="8504"/>
    <cellStyle name="20% - 强调文字颜色 4 2 5 2 6" xfId="8506"/>
    <cellStyle name="20% - 强调文字颜色 4 2 5 3" xfId="8507"/>
    <cellStyle name="20% - 强调文字颜色 4 2 5 3 2" xfId="8509"/>
    <cellStyle name="20% - 强调文字颜色 4 2 5 3 2 2" xfId="3601"/>
    <cellStyle name="20% - 强调文字颜色 4 2 5 3 3" xfId="8511"/>
    <cellStyle name="20% - 强调文字颜色 4 2 5 4" xfId="8512"/>
    <cellStyle name="20% - 强调文字颜色 4 2 5 4 2" xfId="8514"/>
    <cellStyle name="20% - 强调文字颜色 4 2 5 4 2 2" xfId="8516"/>
    <cellStyle name="20% - 强调文字颜色 4 2 5 4 3" xfId="8518"/>
    <cellStyle name="20% - 强调文字颜色 4 2 5 5" xfId="8519"/>
    <cellStyle name="20% - 强调文字颜色 4 2 5 5 2" xfId="8521"/>
    <cellStyle name="20% - 强调文字颜色 4 2 5 6" xfId="1754"/>
    <cellStyle name="20% - 强调文字颜色 4 2 5 6 2" xfId="8523"/>
    <cellStyle name="20% - 强调文字颜色 4 2 5 7" xfId="8525"/>
    <cellStyle name="20% - 强调文字颜色 4 2 5 7 2" xfId="8529"/>
    <cellStyle name="20% - 强调文字颜色 4 2 5 8" xfId="8531"/>
    <cellStyle name="20% - 强调文字颜色 4 2 5 8 2" xfId="8536"/>
    <cellStyle name="20% - 强调文字颜色 4 2 5 9" xfId="8538"/>
    <cellStyle name="20% - 强调文字颜色 4 2 6" xfId="8540"/>
    <cellStyle name="20% - 强调文字颜色 4 2 6 2" xfId="8542"/>
    <cellStyle name="20% - 强调文字颜色 4 2 6 2 2" xfId="8543"/>
    <cellStyle name="20% - 强调文字颜色 4 2 6 2 2 2" xfId="3263"/>
    <cellStyle name="20% - 强调文字颜色 4 2 6 2 3" xfId="8545"/>
    <cellStyle name="20% - 强调文字颜色 4 2 6 2 3 2" xfId="8547"/>
    <cellStyle name="20% - 强调文字颜色 4 2 6 2 4" xfId="8549"/>
    <cellStyle name="20% - 强调文字颜色 4 2 6 2 4 2" xfId="8551"/>
    <cellStyle name="20% - 强调文字颜色 4 2 6 2 5" xfId="8553"/>
    <cellStyle name="20% - 强调文字颜色 4 2 6 2 5 2" xfId="8555"/>
    <cellStyle name="20% - 强调文字颜色 4 2 6 2 6" xfId="8557"/>
    <cellStyle name="20% - 强调文字颜色 4 2 6 3" xfId="8559"/>
    <cellStyle name="20% - 强调文字颜色 4 2 6 3 2" xfId="8560"/>
    <cellStyle name="20% - 强调文字颜色 4 2 6 3 2 2" xfId="8561"/>
    <cellStyle name="20% - 强调文字颜色 4 2 6 3 3" xfId="8563"/>
    <cellStyle name="20% - 强调文字颜色 4 2 6 4" xfId="8564"/>
    <cellStyle name="20% - 强调文字颜色 4 2 6 4 2" xfId="8565"/>
    <cellStyle name="20% - 强调文字颜色 4 2 6 4 2 2" xfId="8566"/>
    <cellStyle name="20% - 强调文字颜色 4 2 6 4 3" xfId="8568"/>
    <cellStyle name="20% - 强调文字颜色 4 2 6 5" xfId="8569"/>
    <cellStyle name="20% - 强调文字颜色 4 2 6 5 2" xfId="8570"/>
    <cellStyle name="20% - 强调文字颜色 4 2 6 6" xfId="6609"/>
    <cellStyle name="20% - 强调文字颜色 4 2 6 6 2" xfId="8571"/>
    <cellStyle name="20% - 强调文字颜色 4 2 6 7" xfId="8573"/>
    <cellStyle name="20% - 强调文字颜色 4 2 6 7 2" xfId="8575"/>
    <cellStyle name="20% - 强调文字颜色 4 2 6 8" xfId="8578"/>
    <cellStyle name="20% - 强调文字颜色 4 2 6 8 2" xfId="8579"/>
    <cellStyle name="20% - 强调文字颜色 4 2 6 9" xfId="8580"/>
    <cellStyle name="20% - 强调文字颜色 4 2 7" xfId="8583"/>
    <cellStyle name="20% - 强调文字颜色 4 2 7 2" xfId="8587"/>
    <cellStyle name="20% - 强调文字颜色 4 2 7 2 2" xfId="8588"/>
    <cellStyle name="20% - 强调文字颜色 4 2 7 3" xfId="8590"/>
    <cellStyle name="20% - 强调文字颜色 4 2 7 3 2" xfId="8592"/>
    <cellStyle name="20% - 强调文字颜色 4 2 7 4" xfId="8593"/>
    <cellStyle name="20% - 强调文字颜色 4 2 7 4 2" xfId="8594"/>
    <cellStyle name="20% - 强调文字颜色 4 2 7 5" xfId="8597"/>
    <cellStyle name="20% - 强调文字颜色 4 2 7 5 2" xfId="8599"/>
    <cellStyle name="20% - 强调文字颜色 4 2 7 6" xfId="8601"/>
    <cellStyle name="20% - 强调文字颜色 4 2 8" xfId="8604"/>
    <cellStyle name="20% - 强调文字颜色 4 2 8 2" xfId="8608"/>
    <cellStyle name="20% - 强调文字颜色 4 2 8 2 2" xfId="8609"/>
    <cellStyle name="20% - 强调文字颜色 4 2 8 3" xfId="8611"/>
    <cellStyle name="20% - 强调文字颜色 4 2 9" xfId="8614"/>
    <cellStyle name="20% - 强调文字颜色 4 2 9 2" xfId="8616"/>
    <cellStyle name="20% - 强调文字颜色 4 2 9 2 2" xfId="8617"/>
    <cellStyle name="20% - 强调文字颜色 4 2 9 3" xfId="8619"/>
    <cellStyle name="20% - 强调文字颜色 4 3" xfId="8620"/>
    <cellStyle name="20% - 强调文字颜色 4 3 10" xfId="7070"/>
    <cellStyle name="20% - 强调文字颜色 4 3 10 2" xfId="8621"/>
    <cellStyle name="20% - 强调文字颜色 4 3 11" xfId="8625"/>
    <cellStyle name="20% - 强调文字颜色 4 3 11 2" xfId="8628"/>
    <cellStyle name="20% - 强调文字颜色 4 3 12" xfId="3949"/>
    <cellStyle name="20% - 强调文字颜色 4 3 12 2" xfId="3952"/>
    <cellStyle name="20% - 强调文字颜色 4 3 13" xfId="3955"/>
    <cellStyle name="20% - 强调文字颜色 4 3 13 2" xfId="3957"/>
    <cellStyle name="20% - 强调文字颜色 4 3 14" xfId="3960"/>
    <cellStyle name="20% - 强调文字颜色 4 3 2" xfId="6262"/>
    <cellStyle name="20% - 强调文字颜色 4 3 2 10" xfId="8632"/>
    <cellStyle name="20% - 强调文字颜色 4 3 2 10 2" xfId="2330"/>
    <cellStyle name="20% - 强调文字颜色 4 3 2 11" xfId="8636"/>
    <cellStyle name="20% - 强调文字颜色 4 3 2 11 2" xfId="2344"/>
    <cellStyle name="20% - 强调文字颜色 4 3 2 12" xfId="2278"/>
    <cellStyle name="20% - 强调文字颜色 4 3 2 2" xfId="8640"/>
    <cellStyle name="20% - 强调文字颜色 4 3 2 2 10" xfId="1437"/>
    <cellStyle name="20% - 强调文字颜色 4 3 2 2 10 2" xfId="3289"/>
    <cellStyle name="20% - 强调文字颜色 4 3 2 2 11" xfId="3295"/>
    <cellStyle name="20% - 强调文字颜色 4 3 2 2 2" xfId="8645"/>
    <cellStyle name="20% - 强调文字颜色 4 3 2 2 2 2" xfId="8649"/>
    <cellStyle name="20% - 强调文字颜色 4 3 2 2 2 2 2" xfId="8652"/>
    <cellStyle name="20% - 强调文字颜色 4 3 2 2 2 2 2 2" xfId="4980"/>
    <cellStyle name="20% - 强调文字颜色 4 3 2 2 2 2 3" xfId="692"/>
    <cellStyle name="20% - 强调文字颜色 4 3 2 2 2 2 3 2" xfId="8658"/>
    <cellStyle name="20% - 强调文字颜色 4 3 2 2 2 2 4" xfId="4989"/>
    <cellStyle name="20% - 强调文字颜色 4 3 2 2 2 2 4 2" xfId="8663"/>
    <cellStyle name="20% - 强调文字颜色 4 3 2 2 2 2 5" xfId="8667"/>
    <cellStyle name="20% - 强调文字颜色 4 3 2 2 2 2 5 2" xfId="8671"/>
    <cellStyle name="20% - 强调文字颜色 4 3 2 2 2 2 6" xfId="8396"/>
    <cellStyle name="20% - 强调文字颜色 4 3 2 2 2 3" xfId="8677"/>
    <cellStyle name="20% - 强调文字颜色 4 3 2 2 2 3 2" xfId="8679"/>
    <cellStyle name="20% - 强调文字颜色 4 3 2 2 2 3 2 2" xfId="8682"/>
    <cellStyle name="20% - 强调文字颜色 4 3 2 2 2 3 3" xfId="8684"/>
    <cellStyle name="20% - 强调文字颜色 4 3 2 2 2 4" xfId="8685"/>
    <cellStyle name="20% - 强调文字颜色 4 3 2 2 2 4 2" xfId="8691"/>
    <cellStyle name="20% - 强调文字颜色 4 3 2 2 2 4 2 2" xfId="8696"/>
    <cellStyle name="20% - 强调文字颜色 4 3 2 2 2 4 3" xfId="8699"/>
    <cellStyle name="20% - 强调文字颜色 4 3 2 2 2 5" xfId="8700"/>
    <cellStyle name="20% - 强调文字颜色 4 3 2 2 2 5 2" xfId="8704"/>
    <cellStyle name="20% - 强调文字颜色 4 3 2 2 2 6" xfId="6827"/>
    <cellStyle name="20% - 强调文字颜色 4 3 2 2 2 6 2" xfId="8709"/>
    <cellStyle name="20% - 强调文字颜色 4 3 2 2 2 7" xfId="8714"/>
    <cellStyle name="20% - 强调文字颜色 4 3 2 2 2 7 2" xfId="8718"/>
    <cellStyle name="20% - 强调文字颜色 4 3 2 2 2 8" xfId="8723"/>
    <cellStyle name="20% - 强调文字颜色 4 3 2 2 2 8 2" xfId="8728"/>
    <cellStyle name="20% - 强调文字颜色 4 3 2 2 2 9" xfId="8734"/>
    <cellStyle name="20% - 强调文字颜色 4 3 2 2 3" xfId="123"/>
    <cellStyle name="20% - 强调文字颜色 4 3 2 2 3 2" xfId="1212"/>
    <cellStyle name="20% - 强调文字颜色 4 3 2 2 3 2 2" xfId="8738"/>
    <cellStyle name="20% - 强调文字颜色 4 3 2 2 3 2 2 2" xfId="8739"/>
    <cellStyle name="20% - 强调文字颜色 4 3 2 2 3 2 3" xfId="8740"/>
    <cellStyle name="20% - 强调文字颜色 4 3 2 2 3 3" xfId="8743"/>
    <cellStyle name="20% - 强调文字颜色 4 3 2 2 3 3 2" xfId="8745"/>
    <cellStyle name="20% - 强调文字颜色 4 3 2 2 3 3 2 2" xfId="8747"/>
    <cellStyle name="20% - 强调文字颜色 4 3 2 2 3 3 3" xfId="8748"/>
    <cellStyle name="20% - 强调文字颜色 4 3 2 2 3 4" xfId="8749"/>
    <cellStyle name="20% - 强调文字颜色 4 3 2 2 3 4 2" xfId="8755"/>
    <cellStyle name="20% - 强调文字颜色 4 3 2 2 3 5" xfId="8758"/>
    <cellStyle name="20% - 强调文字颜色 4 3 2 2 3 5 2" xfId="8764"/>
    <cellStyle name="20% - 强调文字颜色 4 3 2 2 3 6" xfId="6832"/>
    <cellStyle name="20% - 强调文字颜色 4 3 2 2 3 6 2" xfId="8766"/>
    <cellStyle name="20% - 强调文字颜色 4 3 2 2 3 7" xfId="8768"/>
    <cellStyle name="20% - 强调文字颜色 4 3 2 2 3 7 2" xfId="8770"/>
    <cellStyle name="20% - 强调文字颜色 4 3 2 2 3 8" xfId="8771"/>
    <cellStyle name="20% - 强调文字颜色 4 3 2 2 4" xfId="2192"/>
    <cellStyle name="20% - 强调文字颜色 4 3 2 2 4 2" xfId="2199"/>
    <cellStyle name="20% - 强调文字颜色 4 3 2 2 4 2 2" xfId="8773"/>
    <cellStyle name="20% - 强调文字颜色 4 3 2 2 4 3" xfId="8775"/>
    <cellStyle name="20% - 强调文字颜色 4 3 2 2 4 3 2" xfId="8776"/>
    <cellStyle name="20% - 强调文字颜色 4 3 2 2 4 4" xfId="8777"/>
    <cellStyle name="20% - 强调文字颜色 4 3 2 2 4 4 2" xfId="8780"/>
    <cellStyle name="20% - 强调文字颜色 4 3 2 2 4 5" xfId="8782"/>
    <cellStyle name="20% - 强调文字颜色 4 3 2 2 4 5 2" xfId="8784"/>
    <cellStyle name="20% - 强调文字颜色 4 3 2 2 4 6" xfId="8786"/>
    <cellStyle name="20% - 强调文字颜色 4 3 2 2 5" xfId="914"/>
    <cellStyle name="20% - 强调文字颜色 4 3 2 2 5 2" xfId="2203"/>
    <cellStyle name="20% - 强调文字颜色 4 3 2 2 5 2 2" xfId="8788"/>
    <cellStyle name="20% - 强调文字颜色 4 3 2 2 5 3" xfId="8791"/>
    <cellStyle name="20% - 强调文字颜色 4 3 2 2 6" xfId="2211"/>
    <cellStyle name="20% - 强调文字颜色 4 3 2 2 6 2" xfId="2214"/>
    <cellStyle name="20% - 强调文字颜色 4 3 2 2 6 2 2" xfId="8792"/>
    <cellStyle name="20% - 强调文字颜色 4 3 2 2 6 3" xfId="8148"/>
    <cellStyle name="20% - 强调文字颜色 4 3 2 2 7" xfId="2218"/>
    <cellStyle name="20% - 强调文字颜色 4 3 2 2 7 2" xfId="8794"/>
    <cellStyle name="20% - 强调文字颜色 4 3 2 2 8" xfId="3802"/>
    <cellStyle name="20% - 强调文字颜色 4 3 2 2 8 2" xfId="3804"/>
    <cellStyle name="20% - 强调文字颜色 4 3 2 2 9" xfId="3814"/>
    <cellStyle name="20% - 强调文字颜色 4 3 2 2 9 2" xfId="1470"/>
    <cellStyle name="20% - 强调文字颜色 4 3 2 3" xfId="8798"/>
    <cellStyle name="20% - 强调文字颜色 4 3 2 3 2" xfId="8804"/>
    <cellStyle name="20% - 强调文字颜色 4 3 2 3 2 2" xfId="4578"/>
    <cellStyle name="20% - 强调文字颜色 4 3 2 3 2 2 2" xfId="2259"/>
    <cellStyle name="20% - 强调文字颜色 4 3 2 3 2 3" xfId="621"/>
    <cellStyle name="20% - 强调文字颜色 4 3 2 3 2 3 2" xfId="638"/>
    <cellStyle name="20% - 强调文字颜色 4 3 2 3 2 4" xfId="4584"/>
    <cellStyle name="20% - 强调文字颜色 4 3 2 3 2 4 2" xfId="8809"/>
    <cellStyle name="20% - 强调文字颜色 4 3 2 3 2 5" xfId="8813"/>
    <cellStyle name="20% - 强调文字颜色 4 3 2 3 2 5 2" xfId="8817"/>
    <cellStyle name="20% - 强调文字颜色 4 3 2 3 2 6" xfId="6895"/>
    <cellStyle name="20% - 强调文字颜色 4 3 2 3 3" xfId="780"/>
    <cellStyle name="20% - 强调文字颜色 4 3 2 3 3 2" xfId="446"/>
    <cellStyle name="20% - 强调文字颜色 4 3 2 3 3 2 2" xfId="30"/>
    <cellStyle name="20% - 强调文字颜色 4 3 2 3 3 3" xfId="470"/>
    <cellStyle name="20% - 强调文字颜色 4 3 2 3 4" xfId="794"/>
    <cellStyle name="20% - 强调文字颜色 4 3 2 3 4 2" xfId="8824"/>
    <cellStyle name="20% - 强调文字颜色 4 3 2 3 4 2 2" xfId="8826"/>
    <cellStyle name="20% - 强调文字颜色 4 3 2 3 4 3" xfId="8828"/>
    <cellStyle name="20% - 强调文字颜色 4 3 2 3 5" xfId="7554"/>
    <cellStyle name="20% - 强调文字颜色 4 3 2 3 5 2" xfId="7558"/>
    <cellStyle name="20% - 强调文字颜色 4 3 2 3 6" xfId="6692"/>
    <cellStyle name="20% - 强调文字颜色 4 3 2 3 6 2" xfId="8831"/>
    <cellStyle name="20% - 强调文字颜色 4 3 2 3 7" xfId="8836"/>
    <cellStyle name="20% - 强调文字颜色 4 3 2 3 7 2" xfId="8837"/>
    <cellStyle name="20% - 强调文字颜色 4 3 2 3 8" xfId="3843"/>
    <cellStyle name="20% - 强调文字颜色 4 3 2 3 8 2" xfId="3847"/>
    <cellStyle name="20% - 强调文字颜色 4 3 2 3 9" xfId="3875"/>
    <cellStyle name="20% - 强调文字颜色 4 3 2 4" xfId="8842"/>
    <cellStyle name="20% - 强调文字颜色 4 3 2 4 2" xfId="8847"/>
    <cellStyle name="20% - 强调文字颜色 4 3 2 4 2 2" xfId="4714"/>
    <cellStyle name="20% - 强调文字颜色 4 3 2 4 2 2 2" xfId="4721"/>
    <cellStyle name="20% - 强调文字颜色 4 3 2 4 2 3" xfId="2343"/>
    <cellStyle name="20% - 强调文字颜色 4 3 2 4 2 3 2" xfId="4724"/>
    <cellStyle name="20% - 强调文字颜色 4 3 2 4 2 4" xfId="4728"/>
    <cellStyle name="20% - 强调文字颜色 4 3 2 4 2 4 2" xfId="8851"/>
    <cellStyle name="20% - 强调文字颜色 4 3 2 4 2 5" xfId="8854"/>
    <cellStyle name="20% - 强调文字颜色 4 3 2 4 2 5 2" xfId="8858"/>
    <cellStyle name="20% - 强调文字颜色 4 3 2 4 2 6" xfId="8860"/>
    <cellStyle name="20% - 强调文字颜色 4 3 2 4 3" xfId="870"/>
    <cellStyle name="20% - 强调文字颜色 4 3 2 4 3 2" xfId="2222"/>
    <cellStyle name="20% - 强调文字颜色 4 3 2 4 3 2 2" xfId="8864"/>
    <cellStyle name="20% - 强调文字颜色 4 3 2 4 3 3" xfId="8867"/>
    <cellStyle name="20% - 强调文字颜色 4 3 2 4 4" xfId="2232"/>
    <cellStyle name="20% - 强调文字颜色 4 3 2 4 4 2" xfId="8872"/>
    <cellStyle name="20% - 强调文字颜色 4 3 2 4 4 2 2" xfId="8875"/>
    <cellStyle name="20% - 强调文字颜色 4 3 2 4 4 3" xfId="8878"/>
    <cellStyle name="20% - 强调文字颜色 4 3 2 4 5" xfId="7563"/>
    <cellStyle name="20% - 强调文字颜色 4 3 2 4 5 2" xfId="7567"/>
    <cellStyle name="20% - 强调文字颜色 4 3 2 4 6" xfId="6701"/>
    <cellStyle name="20% - 强调文字颜色 4 3 2 4 6 2" xfId="611"/>
    <cellStyle name="20% - 强调文字颜色 4 3 2 4 7" xfId="8882"/>
    <cellStyle name="20% - 强调文字颜色 4 3 2 4 7 2" xfId="8887"/>
    <cellStyle name="20% - 强调文字颜色 4 3 2 4 8" xfId="3886"/>
    <cellStyle name="20% - 强调文字颜色 4 3 2 4 8 2" xfId="3892"/>
    <cellStyle name="20% - 强调文字颜色 4 3 2 4 9" xfId="3898"/>
    <cellStyle name="20% - 强调文字颜色 4 3 2 5" xfId="8892"/>
    <cellStyle name="20% - 强调文字颜色 4 3 2 5 2" xfId="3437"/>
    <cellStyle name="20% - 强调文字颜色 4 3 2 5 2 2" xfId="3445"/>
    <cellStyle name="20% - 强调文字颜色 4 3 2 5 3" xfId="932"/>
    <cellStyle name="20% - 强调文字颜色 4 3 2 5 3 2" xfId="8895"/>
    <cellStyle name="20% - 强调文字颜色 4 3 2 5 4" xfId="3069"/>
    <cellStyle name="20% - 强调文字颜色 4 3 2 5 4 2" xfId="8900"/>
    <cellStyle name="20% - 强调文字颜色 4 3 2 5 5" xfId="7576"/>
    <cellStyle name="20% - 强调文字颜色 4 3 2 5 5 2" xfId="165"/>
    <cellStyle name="20% - 强调文字颜色 4 3 2 5 6" xfId="8904"/>
    <cellStyle name="20% - 强调文字颜色 4 3 2 6" xfId="6671"/>
    <cellStyle name="20% - 强调文字颜色 4 3 2 6 2" xfId="6674"/>
    <cellStyle name="20% - 强调文字颜色 4 3 2 6 2 2" xfId="8907"/>
    <cellStyle name="20% - 强调文字颜色 4 3 2 6 3" xfId="2147"/>
    <cellStyle name="20% - 强调文字颜色 4 3 2 7" xfId="6678"/>
    <cellStyle name="20% - 强调文字颜色 4 3 2 7 2" xfId="8908"/>
    <cellStyle name="20% - 强调文字颜色 4 3 2 7 2 2" xfId="8909"/>
    <cellStyle name="20% - 强调文字颜色 4 3 2 7 3" xfId="2234"/>
    <cellStyle name="20% - 强调文字颜色 4 3 2 8" xfId="3936"/>
    <cellStyle name="20% - 强调文字颜色 4 3 2 8 2" xfId="3461"/>
    <cellStyle name="20% - 强调文字颜色 4 3 2 9" xfId="3941"/>
    <cellStyle name="20% - 强调文字颜色 4 3 2 9 2" xfId="8910"/>
    <cellStyle name="20% - 强调文字颜色 4 3 3" xfId="8912"/>
    <cellStyle name="20% - 强调文字颜色 4 3 3 10" xfId="8913"/>
    <cellStyle name="20% - 强调文字颜色 4 3 3 10 2" xfId="8916"/>
    <cellStyle name="20% - 强调文字颜色 4 3 3 11" xfId="8918"/>
    <cellStyle name="20% - 强调文字颜色 4 3 3 2" xfId="8919"/>
    <cellStyle name="20% - 强调文字颜色 4 3 3 2 2" xfId="8924"/>
    <cellStyle name="20% - 强调文字颜色 4 3 3 2 2 2" xfId="6948"/>
    <cellStyle name="20% - 强调文字颜色 4 3 3 2 2 2 2" xfId="5646"/>
    <cellStyle name="20% - 强调文字颜色 4 3 3 2 2 3" xfId="1953"/>
    <cellStyle name="20% - 强调文字颜色 4 3 3 2 2 3 2" xfId="6958"/>
    <cellStyle name="20% - 强调文字颜色 4 3 3 2 2 4" xfId="6961"/>
    <cellStyle name="20% - 强调文字颜色 4 3 3 2 2 4 2" xfId="6971"/>
    <cellStyle name="20% - 强调文字颜色 4 3 3 2 2 5" xfId="6975"/>
    <cellStyle name="20% - 强调文字颜色 4 3 3 2 2 5 2" xfId="6980"/>
    <cellStyle name="20% - 强调文字颜色 4 3 3 2 2 6" xfId="6984"/>
    <cellStyle name="20% - 强调文字颜色 4 3 3 2 3" xfId="1670"/>
    <cellStyle name="20% - 强调文字颜色 4 3 3 2 3 2" xfId="2268"/>
    <cellStyle name="20% - 强调文字颜色 4 3 3 2 3 2 2" xfId="7012"/>
    <cellStyle name="20% - 强调文字颜色 4 3 3 2 3 3" xfId="5979"/>
    <cellStyle name="20% - 强调文字颜色 4 3 3 2 4" xfId="2275"/>
    <cellStyle name="20% - 强调文字颜色 4 3 3 2 4 2" xfId="7046"/>
    <cellStyle name="20% - 强调文字颜色 4 3 3 2 4 2 2" xfId="7050"/>
    <cellStyle name="20% - 强调文字颜色 4 3 3 2 4 3" xfId="5291"/>
    <cellStyle name="20% - 强调文字颜色 4 3 3 2 5" xfId="1698"/>
    <cellStyle name="20% - 强调文字颜色 4 3 3 2 5 2" xfId="8927"/>
    <cellStyle name="20% - 强调文字颜色 4 3 3 2 6" xfId="8929"/>
    <cellStyle name="20% - 强调文字颜色 4 3 3 2 6 2" xfId="8931"/>
    <cellStyle name="20% - 强调文字颜色 4 3 3 2 7" xfId="8935"/>
    <cellStyle name="20% - 强调文字颜色 4 3 3 2 7 2" xfId="8938"/>
    <cellStyle name="20% - 强调文字颜色 4 3 3 2 8" xfId="3946"/>
    <cellStyle name="20% - 强调文字颜色 4 3 3 2 8 2" xfId="3948"/>
    <cellStyle name="20% - 强调文字颜色 4 3 3 2 9" xfId="3975"/>
    <cellStyle name="20% - 强调文字颜色 4 3 3 3" xfId="8941"/>
    <cellStyle name="20% - 强调文字颜色 4 3 3 3 2" xfId="8638"/>
    <cellStyle name="20% - 强调文字颜色 4 3 3 3 2 2" xfId="2349"/>
    <cellStyle name="20% - 强调文字颜色 4 3 3 3 2 2 2" xfId="5120"/>
    <cellStyle name="20% - 强调文字颜色 4 3 3 3 2 3" xfId="5127"/>
    <cellStyle name="20% - 强调文字颜色 4 3 3 3 2 3 2" xfId="5134"/>
    <cellStyle name="20% - 强调文字颜色 4 3 3 3 2 4" xfId="5138"/>
    <cellStyle name="20% - 强调文字颜色 4 3 3 3 2 4 2" xfId="8946"/>
    <cellStyle name="20% - 强调文字颜色 4 3 3 3 2 5" xfId="8948"/>
    <cellStyle name="20% - 强调文字颜色 4 3 3 3 2 5 2" xfId="8952"/>
    <cellStyle name="20% - 强调文字颜色 4 3 3 3 2 6" xfId="7342"/>
    <cellStyle name="20% - 强调文字颜色 4 3 3 3 3" xfId="2281"/>
    <cellStyle name="20% - 强调文字颜色 4 3 3 3 3 2" xfId="2286"/>
    <cellStyle name="20% - 强调文字颜色 4 3 3 3 3 2 2" xfId="5192"/>
    <cellStyle name="20% - 强调文字颜色 4 3 3 3 3 3" xfId="5201"/>
    <cellStyle name="20% - 强调文字颜色 4 3 3 3 4" xfId="2295"/>
    <cellStyle name="20% - 强调文字颜色 4 3 3 3 4 2" xfId="8955"/>
    <cellStyle name="20% - 强调文字颜色 4 3 3 3 4 2 2" xfId="2030"/>
    <cellStyle name="20% - 强调文字颜色 4 3 3 3 4 3" xfId="8958"/>
    <cellStyle name="20% - 强调文字颜色 4 3 3 3 5" xfId="6327"/>
    <cellStyle name="20% - 强调文字颜色 4 3 3 3 5 2" xfId="235"/>
    <cellStyle name="20% - 强调文字颜色 4 3 3 3 6" xfId="8962"/>
    <cellStyle name="20% - 强调文字颜色 4 3 3 3 6 2" xfId="8965"/>
    <cellStyle name="20% - 强调文字颜色 4 3 3 3 7" xfId="8970"/>
    <cellStyle name="20% - 强调文字颜色 4 3 3 3 7 2" xfId="8973"/>
    <cellStyle name="20% - 强调文字颜色 4 3 3 3 8" xfId="4014"/>
    <cellStyle name="20% - 强调文字颜色 4 3 3 3 8 2" xfId="4016"/>
    <cellStyle name="20% - 强调文字颜色 4 3 3 3 9" xfId="4026"/>
    <cellStyle name="20% - 强调文字颜色 4 3 3 4" xfId="8976"/>
    <cellStyle name="20% - 强调文字颜色 4 3 3 4 2" xfId="8979"/>
    <cellStyle name="20% - 强调文字颜色 4 3 3 4 2 2" xfId="5307"/>
    <cellStyle name="20% - 强调文字颜色 4 3 3 4 3" xfId="2303"/>
    <cellStyle name="20% - 强调文字颜色 4 3 3 4 3 2" xfId="8983"/>
    <cellStyle name="20% - 强调文字颜色 4 3 3 4 4" xfId="8988"/>
    <cellStyle name="20% - 强调文字颜色 4 3 3 4 4 2" xfId="8991"/>
    <cellStyle name="20% - 强调文字颜色 4 3 3 4 5" xfId="6334"/>
    <cellStyle name="20% - 强调文字颜色 4 3 3 4 5 2" xfId="8994"/>
    <cellStyle name="20% - 强调文字颜色 4 3 3 4 6" xfId="8998"/>
    <cellStyle name="20% - 强调文字颜色 4 3 3 5" xfId="9001"/>
    <cellStyle name="20% - 强调文字颜色 4 3 3 5 2" xfId="9003"/>
    <cellStyle name="20% - 强调文字颜色 4 3 3 5 2 2" xfId="5446"/>
    <cellStyle name="20% - 强调文字颜色 4 3 3 5 3" xfId="2310"/>
    <cellStyle name="20% - 强调文字颜色 4 3 3 6" xfId="6681"/>
    <cellStyle name="20% - 强调文字颜色 4 3 3 6 2" xfId="6683"/>
    <cellStyle name="20% - 强调文字颜色 4 3 3 6 2 2" xfId="9006"/>
    <cellStyle name="20% - 强调文字颜色 4 3 3 6 3" xfId="2316"/>
    <cellStyle name="20% - 强调文字颜色 4 3 3 7" xfId="6687"/>
    <cellStyle name="20% - 强调文字颜色 4 3 3 7 2" xfId="9007"/>
    <cellStyle name="20% - 强调文字颜色 4 3 3 8" xfId="9008"/>
    <cellStyle name="20% - 强调文字颜色 4 3 3 8 2" xfId="8917"/>
    <cellStyle name="20% - 强调文字颜色 4 3 3 9" xfId="9011"/>
    <cellStyle name="20% - 强调文字颜色 4 3 3 9 2" xfId="9014"/>
    <cellStyle name="20% - 强调文字颜色 4 3 4" xfId="9016"/>
    <cellStyle name="20% - 强调文字颜色 4 3 4 10" xfId="1440"/>
    <cellStyle name="20% - 强调文字颜色 4 3 4 10 2" xfId="3287"/>
    <cellStyle name="20% - 强调文字颜色 4 3 4 11" xfId="9018"/>
    <cellStyle name="20% - 强调文字颜色 4 3 4 2" xfId="9019"/>
    <cellStyle name="20% - 强调文字颜色 4 3 4 2 2" xfId="9023"/>
    <cellStyle name="20% - 强调文字颜色 4 3 4 2 2 2" xfId="4970"/>
    <cellStyle name="20% - 强调文字颜色 4 3 4 2 2 2 2" xfId="4975"/>
    <cellStyle name="20% - 强调文字颜色 4 3 4 2 2 3" xfId="688"/>
    <cellStyle name="20% - 强调文字颜色 4 3 4 2 2 3 2" xfId="587"/>
    <cellStyle name="20% - 强调文字颜色 4 3 4 2 2 4" xfId="4982"/>
    <cellStyle name="20% - 强调文字颜色 4 3 4 2 2 4 2" xfId="4993"/>
    <cellStyle name="20% - 强调文字颜色 4 3 4 2 2 5" xfId="4996"/>
    <cellStyle name="20% - 强调文字颜色 4 3 4 2 2 5 2" xfId="9027"/>
    <cellStyle name="20% - 强调文字颜色 4 3 4 2 2 6" xfId="9030"/>
    <cellStyle name="20% - 强调文字颜色 4 3 4 2 3" xfId="1688"/>
    <cellStyle name="20% - 强调文字颜色 4 3 4 2 3 2" xfId="5021"/>
    <cellStyle name="20% - 强调文字颜色 4 3 4 2 3 2 2" xfId="5026"/>
    <cellStyle name="20% - 强调文字颜色 4 3 4 2 3 3" xfId="5029"/>
    <cellStyle name="20% - 强调文字颜色 4 3 4 2 4" xfId="9033"/>
    <cellStyle name="20% - 强调文字颜色 4 3 4 2 4 2" xfId="5052"/>
    <cellStyle name="20% - 强调文字颜色 4 3 4 2 4 2 2" xfId="9036"/>
    <cellStyle name="20% - 强调文字颜色 4 3 4 2 4 3" xfId="9038"/>
    <cellStyle name="20% - 强调文字颜色 4 3 4 2 5" xfId="6355"/>
    <cellStyle name="20% - 强调文字颜色 4 3 4 2 5 2" xfId="9040"/>
    <cellStyle name="20% - 强调文字颜色 4 3 4 2 6" xfId="9044"/>
    <cellStyle name="20% - 强调文字颜色 4 3 4 2 6 2" xfId="3798"/>
    <cellStyle name="20% - 强调文字颜色 4 3 4 2 7" xfId="9046"/>
    <cellStyle name="20% - 强调文字颜色 4 3 4 2 7 2" xfId="9048"/>
    <cellStyle name="20% - 强调文字颜色 4 3 4 2 8" xfId="4105"/>
    <cellStyle name="20% - 强调文字颜色 4 3 4 2 8 2" xfId="4107"/>
    <cellStyle name="20% - 强调文字颜色 4 3 4 2 9" xfId="4111"/>
    <cellStyle name="20% - 强调文字颜色 4 3 4 3" xfId="9051"/>
    <cellStyle name="20% - 强调文字颜色 4 3 4 3 2" xfId="9055"/>
    <cellStyle name="20% - 强调文字颜色 4 3 4 3 2 2" xfId="5085"/>
    <cellStyle name="20% - 强调文字颜色 4 3 4 3 2 2 2" xfId="5709"/>
    <cellStyle name="20% - 强调文字颜色 4 3 4 3 2 3" xfId="5715"/>
    <cellStyle name="20% - 强调文字颜色 4 3 4 3 3" xfId="1218"/>
    <cellStyle name="20% - 强调文字颜色 4 3 4 3 3 2" xfId="9058"/>
    <cellStyle name="20% - 强调文字颜色 4 3 4 3 3 2 2" xfId="9061"/>
    <cellStyle name="20% - 强调文字颜色 4 3 4 3 3 3" xfId="9063"/>
    <cellStyle name="20% - 强调文字颜色 4 3 4 3 4" xfId="3095"/>
    <cellStyle name="20% - 强调文字颜色 4 3 4 3 4 2" xfId="9066"/>
    <cellStyle name="20% - 强调文字颜色 4 3 4 3 5" xfId="7595"/>
    <cellStyle name="20% - 强调文字颜色 4 3 4 3 5 2" xfId="9069"/>
    <cellStyle name="20% - 强调文字颜色 4 3 4 3 6" xfId="9073"/>
    <cellStyle name="20% - 强调文字颜色 4 3 4 3 6 2" xfId="9075"/>
    <cellStyle name="20% - 强调文字颜色 4 3 4 3 7" xfId="9078"/>
    <cellStyle name="20% - 强调文字颜色 4 3 4 3 7 2" xfId="9080"/>
    <cellStyle name="20% - 强调文字颜色 4 3 4 3 8" xfId="4136"/>
    <cellStyle name="20% - 强调文字颜色 4 3 4 4" xfId="9082"/>
    <cellStyle name="20% - 强调文字颜色 4 3 4 4 2" xfId="9086"/>
    <cellStyle name="20% - 强调文字颜色 4 3 4 4 2 2" xfId="5167"/>
    <cellStyle name="20% - 强调文字颜色 4 3 4 4 3" xfId="1726"/>
    <cellStyle name="20% - 强调文字颜色 4 3 4 4 3 2" xfId="9090"/>
    <cellStyle name="20% - 强调文字颜色 4 3 4 4 4" xfId="9095"/>
    <cellStyle name="20% - 强调文字颜色 4 3 4 4 4 2" xfId="9099"/>
    <cellStyle name="20% - 强调文字颜色 4 3 4 4 5" xfId="9103"/>
    <cellStyle name="20% - 强调文字颜色 4 3 4 4 5 2" xfId="9106"/>
    <cellStyle name="20% - 强调文字颜色 4 3 4 4 6" xfId="9111"/>
    <cellStyle name="20% - 强调文字颜色 4 3 4 5" xfId="9113"/>
    <cellStyle name="20% - 强调文字颜色 4 3 4 5 2" xfId="9117"/>
    <cellStyle name="20% - 强调文字颜色 4 3 4 5 2 2" xfId="1334"/>
    <cellStyle name="20% - 强调文字颜色 4 3 4 5 3" xfId="2328"/>
    <cellStyle name="20% - 强调文字颜色 4 3 4 6" xfId="2208"/>
    <cellStyle name="20% - 强调文字颜色 4 3 4 6 2" xfId="9120"/>
    <cellStyle name="20% - 强调文字颜色 4 3 4 6 2 2" xfId="2429"/>
    <cellStyle name="20% - 强调文字颜色 4 3 4 6 3" xfId="7225"/>
    <cellStyle name="20% - 强调文字颜色 4 3 4 7" xfId="9121"/>
    <cellStyle name="20% - 强调文字颜色 4 3 4 7 2" xfId="9122"/>
    <cellStyle name="20% - 强调文字颜色 4 3 4 8" xfId="9123"/>
    <cellStyle name="20% - 强调文字颜色 4 3 4 8 2" xfId="9124"/>
    <cellStyle name="20% - 强调文字颜色 4 3 4 9" xfId="9126"/>
    <cellStyle name="20% - 强调文字颜色 4 3 4 9 2" xfId="9131"/>
    <cellStyle name="20% - 强调文字颜色 4 3 5" xfId="9133"/>
    <cellStyle name="20% - 强调文字颜色 4 3 5 2" xfId="9135"/>
    <cellStyle name="20% - 强调文字颜色 4 3 5 2 2" xfId="9136"/>
    <cellStyle name="20% - 强调文字颜色 4 3 5 2 2 2" xfId="2253"/>
    <cellStyle name="20% - 强调文字颜色 4 3 5 2 3" xfId="616"/>
    <cellStyle name="20% - 强调文字颜色 4 3 5 2 3 2" xfId="635"/>
    <cellStyle name="20% - 强调文字颜色 4 3 5 2 4" xfId="9137"/>
    <cellStyle name="20% - 强调文字颜色 4 3 5 2 4 2" xfId="9138"/>
    <cellStyle name="20% - 强调文字颜色 4 3 5 2 5" xfId="6361"/>
    <cellStyle name="20% - 强调文字颜色 4 3 5 2 5 2" xfId="9139"/>
    <cellStyle name="20% - 强调文字颜色 4 3 5 2 6" xfId="9142"/>
    <cellStyle name="20% - 强调文字颜色 4 3 5 3" xfId="9143"/>
    <cellStyle name="20% - 强调文字颜色 4 3 5 3 2" xfId="439"/>
    <cellStyle name="20% - 强调文字颜色 4 3 5 3 2 2" xfId="22"/>
    <cellStyle name="20% - 强调文字颜色 4 3 5 3 3" xfId="464"/>
    <cellStyle name="20% - 强调文字颜色 4 3 5 4" xfId="9144"/>
    <cellStyle name="20% - 强调文字颜色 4 3 5 4 2" xfId="9145"/>
    <cellStyle name="20% - 强调文字颜色 4 3 5 4 2 2" xfId="9146"/>
    <cellStyle name="20% - 强调文字颜色 4 3 5 4 3" xfId="9147"/>
    <cellStyle name="20% - 强调文字颜色 4 3 5 5" xfId="9148"/>
    <cellStyle name="20% - 强调文字颜色 4 3 5 5 2" xfId="9149"/>
    <cellStyle name="20% - 强调文字颜色 4 3 5 6" xfId="6695"/>
    <cellStyle name="20% - 强调文字颜色 4 3 5 6 2" xfId="9150"/>
    <cellStyle name="20% - 强调文字颜色 4 3 5 7" xfId="9152"/>
    <cellStyle name="20% - 强调文字颜色 4 3 5 7 2" xfId="9153"/>
    <cellStyle name="20% - 强调文字颜色 4 3 5 8" xfId="9154"/>
    <cellStyle name="20% - 强调文字颜色 4 3 5 8 2" xfId="3852"/>
    <cellStyle name="20% - 强调文字颜色 4 3 5 9" xfId="9156"/>
    <cellStyle name="20% - 强调文字颜色 4 3 6" xfId="9162"/>
    <cellStyle name="20% - 强调文字颜色 4 3 6 2" xfId="9163"/>
    <cellStyle name="20% - 强调文字颜色 4 3 6 2 2" xfId="9164"/>
    <cellStyle name="20% - 强调文字颜色 4 3 6 2 2 2" xfId="4716"/>
    <cellStyle name="20% - 强调文字颜色 4 3 6 2 3" xfId="2338"/>
    <cellStyle name="20% - 强调文字颜色 4 3 6 2 3 2" xfId="9166"/>
    <cellStyle name="20% - 强调文字颜色 4 3 6 2 4" xfId="4727"/>
    <cellStyle name="20% - 强调文字颜色 4 3 6 2 4 2" xfId="7494"/>
    <cellStyle name="20% - 强调文字颜色 4 3 6 2 5" xfId="7497"/>
    <cellStyle name="20% - 强调文字颜色 4 3 6 2 5 2" xfId="9168"/>
    <cellStyle name="20% - 强调文字颜色 4 3 6 2 6" xfId="9172"/>
    <cellStyle name="20% - 强调文字颜色 4 3 6 3" xfId="9174"/>
    <cellStyle name="20% - 强调文字颜色 4 3 6 3 2" xfId="9176"/>
    <cellStyle name="20% - 强调文字颜色 4 3 6 3 2 2" xfId="9178"/>
    <cellStyle name="20% - 强调文字颜色 4 3 6 3 3" xfId="9181"/>
    <cellStyle name="20% - 强调文字颜色 4 3 6 4" xfId="9182"/>
    <cellStyle name="20% - 强调文字颜色 4 3 6 4 2" xfId="9183"/>
    <cellStyle name="20% - 强调文字颜色 4 3 6 4 2 2" xfId="9184"/>
    <cellStyle name="20% - 强调文字颜色 4 3 6 4 3" xfId="9186"/>
    <cellStyle name="20% - 强调文字颜色 4 3 6 5" xfId="9187"/>
    <cellStyle name="20% - 强调文字颜色 4 3 6 5 2" xfId="9188"/>
    <cellStyle name="20% - 强调文字颜色 4 3 6 6" xfId="6703"/>
    <cellStyle name="20% - 强调文字颜色 4 3 6 6 2" xfId="9189"/>
    <cellStyle name="20% - 强调文字颜色 4 3 6 7" xfId="9191"/>
    <cellStyle name="20% - 强调文字颜色 4 3 6 7 2" xfId="9192"/>
    <cellStyle name="20% - 强调文字颜色 4 3 6 8" xfId="9193"/>
    <cellStyle name="20% - 强调文字颜色 4 3 6 8 2" xfId="9194"/>
    <cellStyle name="20% - 强调文字颜色 4 3 6 9" xfId="9196"/>
    <cellStyle name="20% - 强调文字颜色 4 3 7" xfId="9199"/>
    <cellStyle name="20% - 强调文字颜色 4 3 7 2" xfId="9200"/>
    <cellStyle name="20% - 强调文字颜色 4 3 7 2 2" xfId="9201"/>
    <cellStyle name="20% - 强调文字颜色 4 3 7 3" xfId="9202"/>
    <cellStyle name="20% - 强调文字颜色 4 3 7 3 2" xfId="9204"/>
    <cellStyle name="20% - 强调文字颜色 4 3 7 4" xfId="9205"/>
    <cellStyle name="20% - 强调文字颜色 4 3 7 4 2" xfId="9206"/>
    <cellStyle name="20% - 强调文字颜色 4 3 7 5" xfId="9208"/>
    <cellStyle name="20% - 强调文字颜色 4 3 7 5 2" xfId="9210"/>
    <cellStyle name="20% - 强调文字颜色 4 3 7 6" xfId="9213"/>
    <cellStyle name="20% - 强调文字颜色 4 3 8" xfId="9214"/>
    <cellStyle name="20% - 强调文字颜色 4 3 8 2" xfId="9215"/>
    <cellStyle name="20% - 强调文字颜色 4 3 8 2 2" xfId="9216"/>
    <cellStyle name="20% - 强调文字颜色 4 3 8 3" xfId="8127"/>
    <cellStyle name="20% - 强调文字颜色 4 3 9" xfId="9218"/>
    <cellStyle name="20% - 强调文字颜色 4 3 9 2" xfId="9219"/>
    <cellStyle name="20% - 强调文字颜色 4 3 9 2 2" xfId="9220"/>
    <cellStyle name="20% - 强调文字颜色 4 3 9 3" xfId="8129"/>
    <cellStyle name="20% - 强调文字颜色 4 4" xfId="1941"/>
    <cellStyle name="20% - 强调文字颜色 4 4 10" xfId="1224"/>
    <cellStyle name="20% - 强调文字颜色 4 4 10 2" xfId="7292"/>
    <cellStyle name="20% - 强调文字颜色 4 4 11" xfId="1858"/>
    <cellStyle name="20% - 强调文字颜色 4 4 11 2" xfId="7295"/>
    <cellStyle name="20% - 强调文字颜色 4 4 12" xfId="3998"/>
    <cellStyle name="20% - 强调文字颜色 4 4 2" xfId="6271"/>
    <cellStyle name="20% - 强调文字颜色 4 4 2 10" xfId="9221"/>
    <cellStyle name="20% - 强调文字颜色 4 4 2 10 2" xfId="9223"/>
    <cellStyle name="20% - 强调文字颜色 4 4 2 11" xfId="9225"/>
    <cellStyle name="20% - 强调文字颜色 4 4 2 2" xfId="9227"/>
    <cellStyle name="20% - 强调文字颜色 4 4 2 2 2" xfId="664"/>
    <cellStyle name="20% - 强调文字颜色 4 4 2 2 2 2" xfId="667"/>
    <cellStyle name="20% - 强调文字颜色 4 4 2 2 2 2 2" xfId="9229"/>
    <cellStyle name="20% - 强调文字颜色 4 4 2 2 2 3" xfId="2572"/>
    <cellStyle name="20% - 强调文字颜色 4 4 2 2 2 3 2" xfId="9232"/>
    <cellStyle name="20% - 强调文字颜色 4 4 2 2 2 4" xfId="9234"/>
    <cellStyle name="20% - 强调文字颜色 4 4 2 2 2 4 2" xfId="9238"/>
    <cellStyle name="20% - 强调文字颜色 4 4 2 2 2 5" xfId="9241"/>
    <cellStyle name="20% - 强调文字颜色 4 4 2 2 2 5 2" xfId="9243"/>
    <cellStyle name="20% - 强调文字颜色 4 4 2 2 2 6" xfId="8527"/>
    <cellStyle name="20% - 强调文字颜色 4 4 2 2 3" xfId="673"/>
    <cellStyle name="20% - 强调文字颜色 4 4 2 2 3 2" xfId="679"/>
    <cellStyle name="20% - 强调文字颜色 4 4 2 2 3 2 2" xfId="9247"/>
    <cellStyle name="20% - 强调文字颜色 4 4 2 2 3 3" xfId="3113"/>
    <cellStyle name="20% - 强调文字颜色 4 4 2 2 4" xfId="685"/>
    <cellStyle name="20% - 强调文字颜色 4 4 2 2 4 2" xfId="696"/>
    <cellStyle name="20% - 强调文字颜色 4 4 2 2 4 2 2" xfId="9249"/>
    <cellStyle name="20% - 强调文字颜色 4 4 2 2 4 3" xfId="9251"/>
    <cellStyle name="20% - 强调文字颜色 4 4 2 2 5" xfId="703"/>
    <cellStyle name="20% - 强调文字颜色 4 4 2 2 5 2" xfId="9255"/>
    <cellStyle name="20% - 强调文字颜色 4 4 2 2 6" xfId="9256"/>
    <cellStyle name="20% - 强调文字颜色 4 4 2 2 6 2" xfId="9258"/>
    <cellStyle name="20% - 强调文字颜色 4 4 2 2 7" xfId="9259"/>
    <cellStyle name="20% - 强调文字颜色 4 4 2 2 7 2" xfId="9262"/>
    <cellStyle name="20% - 强调文字颜色 4 4 2 2 8" xfId="6087"/>
    <cellStyle name="20% - 强调文字颜色 4 4 2 2 8 2" xfId="2912"/>
    <cellStyle name="20% - 强调文字颜色 4 4 2 2 9" xfId="6089"/>
    <cellStyle name="20% - 强调文字颜色 4 4 2 3" xfId="6451"/>
    <cellStyle name="20% - 强调文字颜色 4 4 2 3 2" xfId="736"/>
    <cellStyle name="20% - 强调文字颜色 4 4 2 3 2 2" xfId="6529"/>
    <cellStyle name="20% - 强调文字颜色 4 4 2 3 2 2 2" xfId="4990"/>
    <cellStyle name="20% - 强调文字颜色 4 4 2 3 2 3" xfId="6532"/>
    <cellStyle name="20% - 强调文字颜色 4 4 2 3 3" xfId="1390"/>
    <cellStyle name="20% - 强调文字颜色 4 4 2 3 3 2" xfId="5951"/>
    <cellStyle name="20% - 强调文字颜色 4 4 2 3 3 2 2" xfId="6558"/>
    <cellStyle name="20% - 强调文字颜色 4 4 2 3 3 3" xfId="6562"/>
    <cellStyle name="20% - 强调文字颜色 4 4 2 3 4" xfId="5605"/>
    <cellStyle name="20% - 强调文字颜色 4 4 2 3 4 2" xfId="557"/>
    <cellStyle name="20% - 强调文字颜色 4 4 2 3 5" xfId="7637"/>
    <cellStyle name="20% - 强调文字颜色 4 4 2 3 5 2" xfId="9264"/>
    <cellStyle name="20% - 强调文字颜色 4 4 2 3 6" xfId="9265"/>
    <cellStyle name="20% - 强调文字颜色 4 4 2 3 6 2" xfId="9267"/>
    <cellStyle name="20% - 强调文字颜色 4 4 2 3 7" xfId="8681"/>
    <cellStyle name="20% - 强调文字颜色 4 4 2 3 7 2" xfId="9268"/>
    <cellStyle name="20% - 强调文字颜色 4 4 2 3 8" xfId="6110"/>
    <cellStyle name="20% - 强调文字颜色 4 4 2 4" xfId="9271"/>
    <cellStyle name="20% - 强调文字颜色 4 4 2 4 2" xfId="765"/>
    <cellStyle name="20% - 强调文字颜色 4 4 2 4 2 2" xfId="6640"/>
    <cellStyle name="20% - 强调文字颜色 4 4 2 4 3" xfId="1896"/>
    <cellStyle name="20% - 强调文字颜色 4 4 2 4 3 2" xfId="5956"/>
    <cellStyle name="20% - 强调文字颜色 4 4 2 4 4" xfId="5613"/>
    <cellStyle name="20% - 强调文字颜色 4 4 2 4 4 2" xfId="9274"/>
    <cellStyle name="20% - 强调文字颜色 4 4 2 4 5" xfId="9276"/>
    <cellStyle name="20% - 强调文字颜色 4 4 2 4 5 2" xfId="247"/>
    <cellStyle name="20% - 强调文字颜色 4 4 2 4 6" xfId="9278"/>
    <cellStyle name="20% - 强调文字颜色 4 4 2 5" xfId="9279"/>
    <cellStyle name="20% - 强调文字颜色 4 4 2 5 2" xfId="3703"/>
    <cellStyle name="20% - 强调文字颜色 4 4 2 5 2 2" xfId="3712"/>
    <cellStyle name="20% - 强调文字颜色 4 4 2 5 3" xfId="824"/>
    <cellStyle name="20% - 强调文字颜色 4 4 2 6" xfId="6773"/>
    <cellStyle name="20% - 强调文字颜色 4 4 2 6 2" xfId="6775"/>
    <cellStyle name="20% - 强调文字颜色 4 4 2 6 2 2" xfId="9281"/>
    <cellStyle name="20% - 强调文字颜色 4 4 2 6 3" xfId="5258"/>
    <cellStyle name="20% - 强调文字颜色 4 4 2 7" xfId="6777"/>
    <cellStyle name="20% - 强调文字颜色 4 4 2 7 2" xfId="9282"/>
    <cellStyle name="20% - 强调文字颜色 4 4 2 8" xfId="9283"/>
    <cellStyle name="20% - 强调文字颜色 4 4 2 8 2" xfId="9285"/>
    <cellStyle name="20% - 强调文字颜色 4 4 2 9" xfId="9288"/>
    <cellStyle name="20% - 强调文字颜色 4 4 2 9 2" xfId="9291"/>
    <cellStyle name="20% - 强调文字颜色 4 4 3" xfId="9295"/>
    <cellStyle name="20% - 强调文字颜色 4 4 3 2" xfId="9296"/>
    <cellStyle name="20% - 强调文字颜色 4 4 3 2 2" xfId="850"/>
    <cellStyle name="20% - 强调文字颜色 4 4 3 2 2 2" xfId="7373"/>
    <cellStyle name="20% - 强调文字颜色 4 4 3 2 3" xfId="1943"/>
    <cellStyle name="20% - 强调文字颜色 4 4 3 2 3 2" xfId="9299"/>
    <cellStyle name="20% - 强调文字颜色 4 4 3 2 4" xfId="9301"/>
    <cellStyle name="20% - 强调文字颜色 4 4 3 2 4 2" xfId="9304"/>
    <cellStyle name="20% - 强调文字颜色 4 4 3 2 5" xfId="9306"/>
    <cellStyle name="20% - 强调文字颜色 4 4 3 2 5 2" xfId="9309"/>
    <cellStyle name="20% - 强调文字颜色 4 4 3 2 6" xfId="8255"/>
    <cellStyle name="20% - 强调文字颜色 4 4 3 3" xfId="9313"/>
    <cellStyle name="20% - 强调文字颜色 4 4 3 3 2" xfId="860"/>
    <cellStyle name="20% - 强调文字颜色 4 4 3 3 2 2" xfId="7092"/>
    <cellStyle name="20% - 强调文字颜色 4 4 3 3 3" xfId="5964"/>
    <cellStyle name="20% - 强调文字颜色 4 4 3 4" xfId="9314"/>
    <cellStyle name="20% - 强调文字颜色 4 4 3 4 2" xfId="9315"/>
    <cellStyle name="20% - 强调文字颜色 4 4 3 4 2 2" xfId="7180"/>
    <cellStyle name="20% - 强调文字颜色 4 4 3 4 3" xfId="5279"/>
    <cellStyle name="20% - 强调文字颜色 4 4 3 5" xfId="9316"/>
    <cellStyle name="20% - 强调文字颜色 4 4 3 5 2" xfId="9317"/>
    <cellStyle name="20% - 强调文字颜色 4 4 3 6" xfId="6780"/>
    <cellStyle name="20% - 强调文字颜色 4 4 3 6 2" xfId="6782"/>
    <cellStyle name="20% - 强调文字颜色 4 4 3 7" xfId="6784"/>
    <cellStyle name="20% - 强调文字颜色 4 4 3 7 2" xfId="9318"/>
    <cellStyle name="20% - 强调文字颜色 4 4 3 8" xfId="9319"/>
    <cellStyle name="20% - 强调文字颜色 4 4 3 8 2" xfId="9322"/>
    <cellStyle name="20% - 强调文字颜色 4 4 3 9" xfId="9324"/>
    <cellStyle name="20% - 强调文字颜色 4 4 4" xfId="9327"/>
    <cellStyle name="20% - 强调文字颜色 4 4 4 2" xfId="9329"/>
    <cellStyle name="20% - 强调文字颜色 4 4 4 2 2" xfId="9332"/>
    <cellStyle name="20% - 强调文字颜色 4 4 4 2 2 2" xfId="5648"/>
    <cellStyle name="20% - 强调文字颜色 4 4 4 2 3" xfId="1954"/>
    <cellStyle name="20% - 强调文字颜色 4 4 4 2 3 2" xfId="9337"/>
    <cellStyle name="20% - 强调文字颜色 4 4 4 2 4" xfId="9228"/>
    <cellStyle name="20% - 强调文字颜色 4 4 4 2 4 2" xfId="9342"/>
    <cellStyle name="20% - 强调文字颜色 4 4 4 2 5" xfId="9343"/>
    <cellStyle name="20% - 强调文字颜色 4 4 4 2 5 2" xfId="9345"/>
    <cellStyle name="20% - 强调文字颜色 4 4 4 2 6" xfId="8295"/>
    <cellStyle name="20% - 强调文字颜色 4 4 4 3" xfId="9346"/>
    <cellStyle name="20% - 强调文字颜色 4 4 4 3 2" xfId="9349"/>
    <cellStyle name="20% - 强调文字颜色 4 4 4 3 2 2" xfId="7007"/>
    <cellStyle name="20% - 强调文字颜色 4 4 4 3 3" xfId="5981"/>
    <cellStyle name="20% - 强调文字颜色 4 4 4 4" xfId="9351"/>
    <cellStyle name="20% - 强调文字颜色 4 4 4 4 2" xfId="9353"/>
    <cellStyle name="20% - 强调文字颜色 4 4 4 4 2 2" xfId="9355"/>
    <cellStyle name="20% - 强调文字颜色 4 4 4 4 3" xfId="5293"/>
    <cellStyle name="20% - 强调文字颜色 4 4 4 5" xfId="9356"/>
    <cellStyle name="20% - 强调文字颜色 4 4 4 5 2" xfId="9358"/>
    <cellStyle name="20% - 强调文字颜色 4 4 4 6" xfId="6787"/>
    <cellStyle name="20% - 强调文字颜色 4 4 4 6 2" xfId="9359"/>
    <cellStyle name="20% - 强调文字颜色 4 4 4 7" xfId="9360"/>
    <cellStyle name="20% - 强调文字颜色 4 4 4 7 2" xfId="9361"/>
    <cellStyle name="20% - 强调文字颜色 4 4 4 8" xfId="9362"/>
    <cellStyle name="20% - 强调文字颜色 4 4 4 8 2" xfId="9365"/>
    <cellStyle name="20% - 强调文字颜色 4 4 4 9" xfId="9367"/>
    <cellStyle name="20% - 强调文字颜色 4 4 5" xfId="9370"/>
    <cellStyle name="20% - 强调文字颜色 4 4 5 2" xfId="9374"/>
    <cellStyle name="20% - 强调文字颜色 4 4 5 2 2" xfId="9378"/>
    <cellStyle name="20% - 强调文字颜色 4 4 5 3" xfId="9380"/>
    <cellStyle name="20% - 强调文字颜色 4 4 5 3 2" xfId="9381"/>
    <cellStyle name="20% - 强调文字颜色 4 4 5 4" xfId="9382"/>
    <cellStyle name="20% - 强调文字颜色 4 4 5 4 2" xfId="9383"/>
    <cellStyle name="20% - 强调文字颜色 4 4 5 5" xfId="9384"/>
    <cellStyle name="20% - 强调文字颜色 4 4 5 5 2" xfId="9385"/>
    <cellStyle name="20% - 强调文字颜色 4 4 5 6" xfId="6789"/>
    <cellStyle name="20% - 强调文字颜色 4 4 6" xfId="9386"/>
    <cellStyle name="20% - 强调文字颜色 4 4 6 2" xfId="9389"/>
    <cellStyle name="20% - 强调文字颜色 4 4 6 2 2" xfId="9392"/>
    <cellStyle name="20% - 强调文字颜色 4 4 6 3" xfId="9395"/>
    <cellStyle name="20% - 强调文字颜色 4 4 7" xfId="9396"/>
    <cellStyle name="20% - 强调文字颜色 4 4 7 2" xfId="9398"/>
    <cellStyle name="20% - 强调文字颜色 4 4 7 2 2" xfId="9399"/>
    <cellStyle name="20% - 强调文字颜色 4 4 7 3" xfId="9400"/>
    <cellStyle name="20% - 强调文字颜色 4 4 8" xfId="9402"/>
    <cellStyle name="20% - 强调文字颜色 4 4 8 2" xfId="9404"/>
    <cellStyle name="20% - 强调文字颜色 4 4 9" xfId="9407"/>
    <cellStyle name="20% - 强调文字颜色 4 4 9 2" xfId="9410"/>
    <cellStyle name="20% - 强调文字颜色 4 5" xfId="4056"/>
    <cellStyle name="20% - 强调文字颜色 4 5 10" xfId="9411"/>
    <cellStyle name="20% - 强调文字颜色 4 5 10 2" xfId="4567"/>
    <cellStyle name="20% - 强调文字颜色 4 5 11" xfId="9413"/>
    <cellStyle name="20% - 强调文字颜色 4 5 11 2" xfId="9415"/>
    <cellStyle name="20% - 强调文字颜色 4 5 12" xfId="9417"/>
    <cellStyle name="20% - 强调文字颜色 4 5 2" xfId="9420"/>
    <cellStyle name="20% - 强调文字颜色 4 5 2 10" xfId="9423"/>
    <cellStyle name="20% - 强调文字颜色 4 5 2 10 2" xfId="9427"/>
    <cellStyle name="20% - 强调文字颜色 4 5 2 11" xfId="9430"/>
    <cellStyle name="20% - 强调文字颜色 4 5 2 2" xfId="9432"/>
    <cellStyle name="20% - 强调文字颜色 4 5 2 2 2" xfId="9434"/>
    <cellStyle name="20% - 强调文字颜色 4 5 2 2 2 2" xfId="9435"/>
    <cellStyle name="20% - 强调文字颜色 4 5 2 2 2 2 2" xfId="9042"/>
    <cellStyle name="20% - 强调文字颜色 4 5 2 2 2 3" xfId="1793"/>
    <cellStyle name="20% - 强调文字颜色 4 5 2 2 2 3 2" xfId="9070"/>
    <cellStyle name="20% - 强调文字颜色 4 5 2 2 2 4" xfId="9436"/>
    <cellStyle name="20% - 强调文字颜色 4 5 2 2 2 4 2" xfId="9107"/>
    <cellStyle name="20% - 强调文字颜色 4 5 2 2 2 5" xfId="9439"/>
    <cellStyle name="20% - 强调文字颜色 4 5 2 2 2 5 2" xfId="9443"/>
    <cellStyle name="20% - 强调文字颜色 4 5 2 2 2 6" xfId="9445"/>
    <cellStyle name="20% - 强调文字颜色 4 5 2 2 3" xfId="2057"/>
    <cellStyle name="20% - 强调文字颜色 4 5 2 2 3 2" xfId="9449"/>
    <cellStyle name="20% - 强调文字颜色 4 5 2 2 3 2 2" xfId="9141"/>
    <cellStyle name="20% - 强调文字颜色 4 5 2 2 3 3" xfId="150"/>
    <cellStyle name="20% - 强调文字颜色 4 5 2 2 4" xfId="9450"/>
    <cellStyle name="20% - 强调文字颜色 4 5 2 2 4 2" xfId="9452"/>
    <cellStyle name="20% - 强调文字颜色 4 5 2 2 4 2 2" xfId="9170"/>
    <cellStyle name="20% - 强调文字颜色 4 5 2 2 4 3" xfId="9453"/>
    <cellStyle name="20% - 强调文字颜色 4 5 2 2 5" xfId="4468"/>
    <cellStyle name="20% - 强调文字颜色 4 5 2 2 5 2" xfId="4879"/>
    <cellStyle name="20% - 强调文字颜色 4 5 2 2 6" xfId="3709"/>
    <cellStyle name="20% - 强调文字颜色 4 5 2 2 6 2" xfId="4883"/>
    <cellStyle name="20% - 强调文字颜色 4 5 2 2 7" xfId="4886"/>
    <cellStyle name="20% - 强调文字颜色 4 5 2 2 7 2" xfId="4890"/>
    <cellStyle name="20% - 强调文字颜色 4 5 2 2 8" xfId="56"/>
    <cellStyle name="20% - 强调文字颜色 4 5 2 2 8 2" xfId="4893"/>
    <cellStyle name="20% - 强调文字颜色 4 5 2 2 9" xfId="4896"/>
    <cellStyle name="20% - 强调文字颜色 4 5 2 3" xfId="9458"/>
    <cellStyle name="20% - 强调文字颜色 4 5 2 3 2" xfId="3583"/>
    <cellStyle name="20% - 强调文字颜色 4 5 2 3 2 2" xfId="8290"/>
    <cellStyle name="20% - 强调文字颜色 4 5 2 3 2 2 2" xfId="8293"/>
    <cellStyle name="20% - 强调文字颜色 4 5 2 3 2 3" xfId="8096"/>
    <cellStyle name="20% - 强调文字颜色 4 5 2 3 3" xfId="257"/>
    <cellStyle name="20% - 强调文字颜色 4 5 2 3 3 2" xfId="8326"/>
    <cellStyle name="20% - 强调文字颜色 4 5 2 3 3 2 2" xfId="8330"/>
    <cellStyle name="20% - 强调文字颜色 4 5 2 3 3 3" xfId="8103"/>
    <cellStyle name="20% - 强调文字颜色 4 5 2 3 4" xfId="9459"/>
    <cellStyle name="20% - 强调文字颜色 4 5 2 3 4 2" xfId="9461"/>
    <cellStyle name="20% - 强调文字颜色 4 5 2 3 5" xfId="4481"/>
    <cellStyle name="20% - 强调文字颜色 4 5 2 3 5 2" xfId="9463"/>
    <cellStyle name="20% - 强调文字颜色 4 5 2 3 6" xfId="9465"/>
    <cellStyle name="20% - 强调文字颜色 4 5 2 3 6 2" xfId="9469"/>
    <cellStyle name="20% - 强调文字颜色 4 5 2 3 7" xfId="8746"/>
    <cellStyle name="20% - 强调文字颜色 4 5 2 3 7 2" xfId="9470"/>
    <cellStyle name="20% - 强调文字颜色 4 5 2 3 8" xfId="7762"/>
    <cellStyle name="20% - 强调文字颜色 4 5 2 4" xfId="9471"/>
    <cellStyle name="20% - 强调文字颜色 4 5 2 4 2" xfId="3589"/>
    <cellStyle name="20% - 强调文字颜色 4 5 2 4 2 2" xfId="8388"/>
    <cellStyle name="20% - 强调文字颜色 4 5 2 4 3" xfId="1291"/>
    <cellStyle name="20% - 强调文字颜色 4 5 2 4 3 2" xfId="9473"/>
    <cellStyle name="20% - 强调文字颜色 4 5 2 4 4" xfId="9474"/>
    <cellStyle name="20% - 强调文字颜色 4 5 2 4 4 2" xfId="9476"/>
    <cellStyle name="20% - 强调文字颜色 4 5 2 4 5" xfId="9477"/>
    <cellStyle name="20% - 强调文字颜色 4 5 2 4 5 2" xfId="6404"/>
    <cellStyle name="20% - 强调文字颜色 4 5 2 4 6" xfId="9478"/>
    <cellStyle name="20% - 强调文字颜色 4 5 2 5" xfId="9479"/>
    <cellStyle name="20% - 强调文字颜色 4 5 2 5 2" xfId="9480"/>
    <cellStyle name="20% - 强调文字颜色 4 5 2 5 2 2" xfId="8463"/>
    <cellStyle name="20% - 强调文字颜色 4 5 2 5 3" xfId="1656"/>
    <cellStyle name="20% - 强调文字颜色 4 5 2 6" xfId="6820"/>
    <cellStyle name="20% - 强调文字颜色 4 5 2 6 2" xfId="9481"/>
    <cellStyle name="20% - 强调文字颜色 4 5 2 6 2 2" xfId="9486"/>
    <cellStyle name="20% - 强调文字颜色 4 5 2 6 3" xfId="9487"/>
    <cellStyle name="20% - 强调文字颜色 4 5 2 7" xfId="9488"/>
    <cellStyle name="20% - 强调文字颜色 4 5 2 7 2" xfId="9489"/>
    <cellStyle name="20% - 强调文字颜色 4 5 2 8" xfId="9490"/>
    <cellStyle name="20% - 强调文字颜色 4 5 2 8 2" xfId="9492"/>
    <cellStyle name="20% - 强调文字颜色 4 5 2 9" xfId="9494"/>
    <cellStyle name="20% - 强调文字颜色 4 5 2 9 2" xfId="9497"/>
    <cellStyle name="20% - 强调文字颜色 4 5 3" xfId="9500"/>
    <cellStyle name="20% - 强调文字颜色 4 5 3 2" xfId="9501"/>
    <cellStyle name="20% - 强调文字颜色 4 5 3 2 2" xfId="168"/>
    <cellStyle name="20% - 强调文字颜色 4 5 3 2 2 2" xfId="7510"/>
    <cellStyle name="20% - 强调文字颜色 4 5 3 2 3" xfId="325"/>
    <cellStyle name="20% - 强调文字颜色 4 5 3 2 3 2" xfId="7944"/>
    <cellStyle name="20% - 强调文字颜色 4 5 3 2 4" xfId="347"/>
    <cellStyle name="20% - 强调文字颜色 4 5 3 2 4 2" xfId="8017"/>
    <cellStyle name="20% - 强调文字颜色 4 5 3 2 5" xfId="9503"/>
    <cellStyle name="20% - 强调文字颜色 4 5 3 2 5 2" xfId="8054"/>
    <cellStyle name="20% - 强调文字颜色 4 5 3 2 6" xfId="8361"/>
    <cellStyle name="20% - 强调文字颜色 4 5 3 3" xfId="9506"/>
    <cellStyle name="20% - 强调文字颜色 4 5 3 3 2" xfId="9507"/>
    <cellStyle name="20% - 强调文字颜色 4 5 3 3 2 2" xfId="8835"/>
    <cellStyle name="20% - 强调文字颜色 4 5 3 3 3" xfId="6014"/>
    <cellStyle name="20% - 强调文字颜色 4 5 3 4" xfId="9508"/>
    <cellStyle name="20% - 强调文字颜色 4 5 3 4 2" xfId="9509"/>
    <cellStyle name="20% - 强调文字颜色 4 5 3 4 2 2" xfId="8968"/>
    <cellStyle name="20% - 强调文字颜色 4 5 3 4 3" xfId="9510"/>
    <cellStyle name="20% - 强调文字颜色 4 5 3 5" xfId="9511"/>
    <cellStyle name="20% - 强调文字颜色 4 5 3 5 2" xfId="9512"/>
    <cellStyle name="20% - 强调文字颜色 4 5 3 6" xfId="6823"/>
    <cellStyle name="20% - 强调文字颜色 4 5 3 6 2" xfId="9513"/>
    <cellStyle name="20% - 强调文字颜色 4 5 3 7" xfId="9514"/>
    <cellStyle name="20% - 强调文字颜色 4 5 3 7 2" xfId="9515"/>
    <cellStyle name="20% - 强调文字颜色 4 5 3 8" xfId="9516"/>
    <cellStyle name="20% - 强调文字颜色 4 5 3 8 2" xfId="9518"/>
    <cellStyle name="20% - 强调文字颜色 4 5 3 9" xfId="9519"/>
    <cellStyle name="20% - 强调文字颜色 4 5 4" xfId="8644"/>
    <cellStyle name="20% - 强调文字颜色 4 5 4 2" xfId="8647"/>
    <cellStyle name="20% - 强调文字颜色 4 5 4 2 2" xfId="8651"/>
    <cellStyle name="20% - 强调文字颜色 4 5 4 2 2 2" xfId="4978"/>
    <cellStyle name="20% - 强调文字颜色 4 5 4 2 3" xfId="690"/>
    <cellStyle name="20% - 强调文字颜色 4 5 4 2 3 2" xfId="8655"/>
    <cellStyle name="20% - 强调文字颜色 4 5 4 2 4" xfId="4987"/>
    <cellStyle name="20% - 强调文字颜色 4 5 4 2 4 2" xfId="8661"/>
    <cellStyle name="20% - 强调文字颜色 4 5 4 2 5" xfId="8664"/>
    <cellStyle name="20% - 强调文字颜色 4 5 4 2 5 2" xfId="8670"/>
    <cellStyle name="20% - 强调文字颜色 4 5 4 2 6" xfId="8394"/>
    <cellStyle name="20% - 强调文字颜色 4 5 4 3" xfId="8676"/>
    <cellStyle name="20% - 强调文字颜色 4 5 4 3 2" xfId="8678"/>
    <cellStyle name="20% - 强调文字颜色 4 5 4 3 2 2" xfId="8680"/>
    <cellStyle name="20% - 强调文字颜色 4 5 4 3 3" xfId="8683"/>
    <cellStyle name="20% - 强调文字颜色 4 5 4 4" xfId="8688"/>
    <cellStyle name="20% - 强调文字颜色 4 5 4 4 2" xfId="8693"/>
    <cellStyle name="20% - 强调文字颜色 4 5 4 4 2 2" xfId="8694"/>
    <cellStyle name="20% - 强调文字颜色 4 5 4 4 3" xfId="8697"/>
    <cellStyle name="20% - 强调文字颜色 4 5 4 5" xfId="8703"/>
    <cellStyle name="20% - 强调文字颜色 4 5 4 5 2" xfId="8707"/>
    <cellStyle name="20% - 强调文字颜色 4 5 4 6" xfId="6830"/>
    <cellStyle name="20% - 强调文字颜色 4 5 4 6 2" xfId="8712"/>
    <cellStyle name="20% - 强调文字颜色 4 5 4 7" xfId="8716"/>
    <cellStyle name="20% - 强调文字颜色 4 5 4 7 2" xfId="8721"/>
    <cellStyle name="20% - 强调文字颜色 4 5 4 8" xfId="8726"/>
    <cellStyle name="20% - 强调文字颜色 4 5 4 8 2" xfId="8731"/>
    <cellStyle name="20% - 强调文字颜色 4 5 4 9" xfId="8735"/>
    <cellStyle name="20% - 强调文字颜色 4 5 5" xfId="125"/>
    <cellStyle name="20% - 强调文字颜色 4 5 5 2" xfId="1210"/>
    <cellStyle name="20% - 强调文字颜色 4 5 5 2 2" xfId="8737"/>
    <cellStyle name="20% - 强调文字颜色 4 5 5 3" xfId="8742"/>
    <cellStyle name="20% - 强调文字颜色 4 5 5 3 2" xfId="8744"/>
    <cellStyle name="20% - 强调文字颜色 4 5 5 4" xfId="8752"/>
    <cellStyle name="20% - 强调文字颜色 4 5 5 4 2" xfId="8757"/>
    <cellStyle name="20% - 强调文字颜色 4 5 5 5" xfId="8761"/>
    <cellStyle name="20% - 强调文字颜色 4 5 5 5 2" xfId="8763"/>
    <cellStyle name="20% - 强调文字颜色 4 5 5 6" xfId="6834"/>
    <cellStyle name="20% - 强调文字颜色 4 5 6" xfId="2190"/>
    <cellStyle name="20% - 强调文字颜色 4 5 6 2" xfId="2197"/>
    <cellStyle name="20% - 强调文字颜色 4 5 6 2 2" xfId="8772"/>
    <cellStyle name="20% - 强调文字颜色 4 5 6 3" xfId="8774"/>
    <cellStyle name="20% - 强调文字颜色 4 5 7" xfId="911"/>
    <cellStyle name="20% - 强调文字颜色 4 5 7 2" xfId="2201"/>
    <cellStyle name="20% - 强调文字颜色 4 5 7 2 2" xfId="8787"/>
    <cellStyle name="20% - 强调文字颜色 4 5 7 3" xfId="8789"/>
    <cellStyle name="20% - 强调文字颜色 4 5 8" xfId="2209"/>
    <cellStyle name="20% - 强调文字颜色 4 5 8 2" xfId="2213"/>
    <cellStyle name="20% - 强调文字颜色 4 5 9" xfId="2217"/>
    <cellStyle name="20% - 强调文字颜色 4 5 9 2" xfId="8797"/>
    <cellStyle name="20% - 强调文字颜色 4 6" xfId="9521"/>
    <cellStyle name="20% - 强调文字颜色 4 6 10" xfId="9522"/>
    <cellStyle name="20% - 强调文字颜色 4 6 10 2" xfId="4374"/>
    <cellStyle name="20% - 强调文字颜色 4 6 11" xfId="9523"/>
    <cellStyle name="20% - 强调文字颜色 4 6 2" xfId="9525"/>
    <cellStyle name="20% - 强调文字颜色 4 6 2 2" xfId="9527"/>
    <cellStyle name="20% - 强调文字颜色 4 6 2 2 2" xfId="9529"/>
    <cellStyle name="20% - 强调文字颜色 4 6 2 2 2 2" xfId="9530"/>
    <cellStyle name="20% - 强调文字颜色 4 6 2 2 3" xfId="9531"/>
    <cellStyle name="20% - 强调文字颜色 4 6 2 2 3 2" xfId="9534"/>
    <cellStyle name="20% - 强调文字颜色 4 6 2 2 4" xfId="9535"/>
    <cellStyle name="20% - 强调文字颜色 4 6 2 2 4 2" xfId="9538"/>
    <cellStyle name="20% - 强调文字颜色 4 6 2 2 5" xfId="9539"/>
    <cellStyle name="20% - 强调文字颜色 4 6 2 2 5 2" xfId="9542"/>
    <cellStyle name="20% - 强调文字颜色 4 6 2 2 6" xfId="9543"/>
    <cellStyle name="20% - 强调文字颜色 4 6 2 3" xfId="9547"/>
    <cellStyle name="20% - 强调文字颜色 4 6 2 3 2" xfId="4098"/>
    <cellStyle name="20% - 强调文字颜色 4 6 2 3 2 2" xfId="4102"/>
    <cellStyle name="20% - 强调文字颜色 4 6 2 3 3" xfId="4181"/>
    <cellStyle name="20% - 强调文字颜色 4 6 2 4" xfId="9549"/>
    <cellStyle name="20% - 强调文字颜色 4 6 2 4 2" xfId="6277"/>
    <cellStyle name="20% - 强调文字颜色 4 6 2 4 2 2" xfId="3225"/>
    <cellStyle name="20% - 强调文字颜色 4 6 2 4 3" xfId="4554"/>
    <cellStyle name="20% - 强调文字颜色 4 6 2 5" xfId="9551"/>
    <cellStyle name="20% - 强调文字颜色 4 6 2 5 2" xfId="7955"/>
    <cellStyle name="20% - 强调文字颜色 4 6 2 6" xfId="6888"/>
    <cellStyle name="20% - 强调文字颜色 4 6 2 6 2" xfId="9552"/>
    <cellStyle name="20% - 强调文字颜色 4 6 2 7" xfId="9554"/>
    <cellStyle name="20% - 强调文字颜色 4 6 2 7 2" xfId="9556"/>
    <cellStyle name="20% - 强调文字颜色 4 6 2 8" xfId="9559"/>
    <cellStyle name="20% - 强调文字颜色 4 6 2 8 2" xfId="9563"/>
    <cellStyle name="20% - 强调文字颜色 4 6 2 9" xfId="9564"/>
    <cellStyle name="20% - 强调文字颜色 4 6 3" xfId="9568"/>
    <cellStyle name="20% - 强调文字颜色 4 6 3 2" xfId="4536"/>
    <cellStyle name="20% - 强调文字颜色 4 6 3 2 2" xfId="745"/>
    <cellStyle name="20% - 强调文字颜色 4 6 3 2 2 2" xfId="9570"/>
    <cellStyle name="20% - 强调文字颜色 4 6 3 2 3" xfId="9573"/>
    <cellStyle name="20% - 强调文字颜色 4 6 3 2 3 2" xfId="9575"/>
    <cellStyle name="20% - 强调文字颜色 4 6 3 2 4" xfId="6621"/>
    <cellStyle name="20% - 强调文字颜色 4 6 3 2 4 2" xfId="9578"/>
    <cellStyle name="20% - 强调文字颜色 4 6 3 2 5" xfId="9579"/>
    <cellStyle name="20% - 强调文字颜色 4 6 3 2 5 2" xfId="9582"/>
    <cellStyle name="20% - 强调文字颜色 4 6 3 2 6" xfId="8445"/>
    <cellStyle name="20% - 强调文字颜色 4 6 3 3" xfId="4542"/>
    <cellStyle name="20% - 强调文字颜色 4 6 3 3 2" xfId="4546"/>
    <cellStyle name="20% - 强调文字颜色 4 6 3 3 2 2" xfId="9584"/>
    <cellStyle name="20% - 强调文字颜色 4 6 3 3 3" xfId="4660"/>
    <cellStyle name="20% - 强调文字颜色 4 6 3 4" xfId="3921"/>
    <cellStyle name="20% - 强调文字颜色 4 6 3 4 2" xfId="4548"/>
    <cellStyle name="20% - 强调文字颜色 4 6 3 4 2 2" xfId="3532"/>
    <cellStyle name="20% - 强调文字颜色 4 6 3 4 3" xfId="4697"/>
    <cellStyle name="20% - 强调文字颜色 4 6 3 5" xfId="9585"/>
    <cellStyle name="20% - 强调文字颜色 4 6 3 5 2" xfId="9586"/>
    <cellStyle name="20% - 强调文字颜色 4 6 3 6" xfId="6891"/>
    <cellStyle name="20% - 强调文字颜色 4 6 3 6 2" xfId="9587"/>
    <cellStyle name="20% - 强调文字颜色 4 6 3 7" xfId="9588"/>
    <cellStyle name="20% - 强调文字颜色 4 6 3 7 2" xfId="9590"/>
    <cellStyle name="20% - 强调文字颜色 4 6 3 8" xfId="9592"/>
    <cellStyle name="20% - 强调文字颜色 4 6 3 8 2" xfId="9595"/>
    <cellStyle name="20% - 强调文字颜色 4 6 3 9" xfId="9597"/>
    <cellStyle name="20% - 强调文字颜色 4 6 4" xfId="8802"/>
    <cellStyle name="20% - 强调文字颜色 4 6 4 2" xfId="4576"/>
    <cellStyle name="20% - 强调文字颜色 4 6 4 2 2" xfId="2257"/>
    <cellStyle name="20% - 强调文字颜色 4 6 4 3" xfId="620"/>
    <cellStyle name="20% - 强调文字颜色 4 6 4 3 2" xfId="637"/>
    <cellStyle name="20% - 强调文字颜色 4 6 4 4" xfId="4589"/>
    <cellStyle name="20% - 强调文字颜色 4 6 4 4 2" xfId="8812"/>
    <cellStyle name="20% - 强调文字颜色 4 6 4 5" xfId="8816"/>
    <cellStyle name="20% - 强调文字颜色 4 6 4 5 2" xfId="8820"/>
    <cellStyle name="20% - 强调文字颜色 4 6 4 6" xfId="6898"/>
    <cellStyle name="20% - 强调文字颜色 4 6 5" xfId="782"/>
    <cellStyle name="20% - 强调文字颜色 4 6 5 2" xfId="444"/>
    <cellStyle name="20% - 强调文字颜色 4 6 5 2 2" xfId="29"/>
    <cellStyle name="20% - 强调文字颜色 4 6 5 3" xfId="469"/>
    <cellStyle name="20% - 强调文字颜色 4 6 6" xfId="792"/>
    <cellStyle name="20% - 强调文字颜色 4 6 6 2" xfId="8822"/>
    <cellStyle name="20% - 强调文字颜色 4 6 6 2 2" xfId="8825"/>
    <cellStyle name="20% - 强调文字颜色 4 6 6 3" xfId="8827"/>
    <cellStyle name="20% - 强调文字颜色 4 6 7" xfId="7553"/>
    <cellStyle name="20% - 强调文字颜色 4 6 7 2" xfId="7557"/>
    <cellStyle name="20% - 强调文字颜色 4 6 8" xfId="6691"/>
    <cellStyle name="20% - 强调文字颜色 4 6 8 2" xfId="8830"/>
    <cellStyle name="20% - 强调文字颜色 4 6 9" xfId="8834"/>
    <cellStyle name="20% - 强调文字颜色 4 6 9 2" xfId="8841"/>
    <cellStyle name="20% - 强调文字颜色 4 7" xfId="9598"/>
    <cellStyle name="20% - 强调文字颜色 4 7 10" xfId="5185"/>
    <cellStyle name="20% - 强调文字颜色 4 7 10 2" xfId="4759"/>
    <cellStyle name="20% - 强调文字颜色 4 7 11" xfId="1707"/>
    <cellStyle name="20% - 强调文字颜色 4 7 2" xfId="4918"/>
    <cellStyle name="20% - 强调文字颜色 4 7 2 2" xfId="4923"/>
    <cellStyle name="20% - 强调文字颜色 4 7 2 2 2" xfId="9600"/>
    <cellStyle name="20% - 强调文字颜色 4 7 2 2 2 2" xfId="9601"/>
    <cellStyle name="20% - 强调文字颜色 4 7 2 2 3" xfId="9602"/>
    <cellStyle name="20% - 强调文字颜色 4 7 2 2 3 2" xfId="9604"/>
    <cellStyle name="20% - 强调文字颜色 4 7 2 2 4" xfId="9606"/>
    <cellStyle name="20% - 强调文字颜色 4 7 2 2 4 2" xfId="9608"/>
    <cellStyle name="20% - 强调文字颜色 4 7 2 2 5" xfId="9610"/>
    <cellStyle name="20% - 强调文字颜色 4 7 2 2 5 2" xfId="9612"/>
    <cellStyle name="20% - 强调文字颜色 4 7 2 2 6" xfId="9613"/>
    <cellStyle name="20% - 强调文字颜色 4 7 2 3" xfId="9616"/>
    <cellStyle name="20% - 强调文字颜色 4 7 2 3 2" xfId="9618"/>
    <cellStyle name="20% - 强调文字颜色 4 7 2 3 2 2" xfId="9620"/>
    <cellStyle name="20% - 强调文字颜色 4 7 2 3 3" xfId="4936"/>
    <cellStyle name="20% - 强调文字颜色 4 7 2 4" xfId="9622"/>
    <cellStyle name="20% - 强调文字颜色 4 7 2 4 2" xfId="9625"/>
    <cellStyle name="20% - 强调文字颜色 4 7 2 4 2 2" xfId="5651"/>
    <cellStyle name="20% - 强调文字颜色 4 7 2 4 3" xfId="5073"/>
    <cellStyle name="20% - 强调文字颜色 4 7 2 5" xfId="9628"/>
    <cellStyle name="20% - 强调文字颜色 4 7 2 5 2" xfId="9630"/>
    <cellStyle name="20% - 强调文字颜色 4 7 2 6" xfId="2609"/>
    <cellStyle name="20% - 强调文字颜色 4 7 2 6 2" xfId="9631"/>
    <cellStyle name="20% - 强调文字颜色 4 7 2 7" xfId="9633"/>
    <cellStyle name="20% - 强调文字颜色 4 7 2 7 2" xfId="9637"/>
    <cellStyle name="20% - 强调文字颜色 4 7 2 8" xfId="4390"/>
    <cellStyle name="20% - 强调文字颜色 4 7 2 8 2" xfId="4394"/>
    <cellStyle name="20% - 强调文字颜色 4 7 2 9" xfId="4400"/>
    <cellStyle name="20% - 强调文字颜色 4 7 3" xfId="4930"/>
    <cellStyle name="20% - 强调文字颜色 4 7 3 2" xfId="4680"/>
    <cellStyle name="20% - 强调文字颜色 4 7 3 2 2" xfId="2408"/>
    <cellStyle name="20% - 强调文字颜色 4 7 3 2 2 2" xfId="9640"/>
    <cellStyle name="20% - 强调文字颜色 4 7 3 2 3" xfId="9642"/>
    <cellStyle name="20% - 强调文字颜色 4 7 3 3" xfId="4689"/>
    <cellStyle name="20% - 强调文字颜色 4 7 3 3 2" xfId="4691"/>
    <cellStyle name="20% - 强调文字颜色 4 7 3 3 2 2" xfId="9644"/>
    <cellStyle name="20% - 强调文字颜色 4 7 3 3 3" xfId="5228"/>
    <cellStyle name="20% - 强调文字颜色 4 7 3 4" xfId="4693"/>
    <cellStyle name="20% - 强调文字颜色 4 7 3 4 2" xfId="9645"/>
    <cellStyle name="20% - 强调文字颜色 4 7 3 5" xfId="9647"/>
    <cellStyle name="20% - 强调文字颜色 4 7 3 5 2" xfId="9648"/>
    <cellStyle name="20% - 强调文字颜色 4 7 3 6" xfId="9649"/>
    <cellStyle name="20% - 强调文字颜色 4 7 3 6 2" xfId="9651"/>
    <cellStyle name="20% - 强调文字颜色 4 7 3 7" xfId="9653"/>
    <cellStyle name="20% - 强调文字颜色 4 7 3 7 2" xfId="9657"/>
    <cellStyle name="20% - 强调文字颜色 4 7 3 8" xfId="9659"/>
    <cellStyle name="20% - 强调文字颜色 4 7 4" xfId="8845"/>
    <cellStyle name="20% - 强调文字颜色 4 7 4 2" xfId="4712"/>
    <cellStyle name="20% - 强调文字颜色 4 7 4 2 2" xfId="4720"/>
    <cellStyle name="20% - 强调文字颜色 4 7 4 3" xfId="2342"/>
    <cellStyle name="20% - 强调文字颜色 4 7 4 3 2" xfId="4723"/>
    <cellStyle name="20% - 强调文字颜色 4 7 4 4" xfId="4732"/>
    <cellStyle name="20% - 强调文字颜色 4 7 4 4 2" xfId="8849"/>
    <cellStyle name="20% - 强调文字颜色 4 7 4 5" xfId="8853"/>
    <cellStyle name="20% - 强调文字颜色 4 7 4 5 2" xfId="8856"/>
    <cellStyle name="20% - 强调文字颜色 4 7 4 6" xfId="8861"/>
    <cellStyle name="20% - 强调文字颜色 4 7 5" xfId="873"/>
    <cellStyle name="20% - 强调文字颜色 4 7 5 2" xfId="2220"/>
    <cellStyle name="20% - 强调文字颜色 4 7 5 2 2" xfId="8863"/>
    <cellStyle name="20% - 强调文字颜色 4 7 5 3" xfId="8865"/>
    <cellStyle name="20% - 强调文字颜色 4 7 6" xfId="2228"/>
    <cellStyle name="20% - 强调文字颜色 4 7 6 2" xfId="8869"/>
    <cellStyle name="20% - 强调文字颜色 4 7 6 2 2" xfId="8874"/>
    <cellStyle name="20% - 强调文字颜色 4 7 6 3" xfId="8877"/>
    <cellStyle name="20% - 强调文字颜色 4 7 7" xfId="7560"/>
    <cellStyle name="20% - 强调文字颜色 4 7 7 2" xfId="7564"/>
    <cellStyle name="20% - 强调文字颜色 4 7 8" xfId="6699"/>
    <cellStyle name="20% - 强调文字颜色 4 7 8 2" xfId="608"/>
    <cellStyle name="20% - 强调文字颜色 4 7 9" xfId="8880"/>
    <cellStyle name="20% - 强调文字颜色 4 7 9 2" xfId="8885"/>
    <cellStyle name="20% - 强调文字颜色 4 8" xfId="9553"/>
    <cellStyle name="20% - 强调文字颜色 4 8 2" xfId="2463"/>
    <cellStyle name="20% - 强调文字颜色 4 8 2 2" xfId="904"/>
    <cellStyle name="20% - 强调文字颜色 4 8 2 2 2" xfId="9662"/>
    <cellStyle name="20% - 强调文字颜色 4 8 2 3" xfId="9666"/>
    <cellStyle name="20% - 强调文字颜色 4 8 2 3 2" xfId="9670"/>
    <cellStyle name="20% - 强调文字颜色 4 8 2 4" xfId="9672"/>
    <cellStyle name="20% - 强调文字颜色 4 8 2 4 2" xfId="9675"/>
    <cellStyle name="20% - 强调文字颜色 4 8 2 5" xfId="38"/>
    <cellStyle name="20% - 强调文字颜色 4 8 2 5 2" xfId="9678"/>
    <cellStyle name="20% - 强调文字颜色 4 8 2 6" xfId="9680"/>
    <cellStyle name="20% - 强调文字颜色 4 8 3" xfId="3268"/>
    <cellStyle name="20% - 强调文字颜色 4 8 3 2" xfId="3428"/>
    <cellStyle name="20% - 强调文字颜色 4 8 3 2 2" xfId="4757"/>
    <cellStyle name="20% - 强调文字颜色 4 8 3 3" xfId="4763"/>
    <cellStyle name="20% - 强调文字颜色 4 8 4" xfId="3435"/>
    <cellStyle name="20% - 强调文字颜色 4 8 4 2" xfId="3440"/>
    <cellStyle name="20% - 强调文字颜色 4 8 4 2 2" xfId="4786"/>
    <cellStyle name="20% - 强调文字颜色 4 8 4 3" xfId="4792"/>
    <cellStyle name="20% - 强调文字颜色 4 8 5" xfId="936"/>
    <cellStyle name="20% - 强调文字颜色 4 8 5 2" xfId="8893"/>
    <cellStyle name="20% - 强调文字颜色 4 8 6" xfId="3065"/>
    <cellStyle name="20% - 强调文字颜色 4 8 6 2" xfId="8898"/>
    <cellStyle name="20% - 强调文字颜色 4 8 7" xfId="7572"/>
    <cellStyle name="20% - 强调文字颜色 4 8 7 2" xfId="164"/>
    <cellStyle name="20% - 强调文字颜色 4 8 8" xfId="8903"/>
    <cellStyle name="20% - 强调文字颜色 4 8 8 2" xfId="9683"/>
    <cellStyle name="20% - 强调文字颜色 4 8 9" xfId="9685"/>
    <cellStyle name="20% - 强调文字颜色 4 9" xfId="2480"/>
    <cellStyle name="20% - 强调文字颜色 4 9 2" xfId="978"/>
    <cellStyle name="20% - 强调文字颜色 4 9 2 2" xfId="9687"/>
    <cellStyle name="20% - 强调文字颜色 4 9 2 2 2" xfId="9691"/>
    <cellStyle name="20% - 强调文字颜色 4 9 2 3" xfId="7860"/>
    <cellStyle name="20% - 强调文字颜色 4 9 2 3 2" xfId="7863"/>
    <cellStyle name="20% - 强调文字颜色 4 9 2 4" xfId="1873"/>
    <cellStyle name="20% - 强调文字颜色 4 9 2 4 2" xfId="1879"/>
    <cellStyle name="20% - 强调文字颜色 4 9 2 5" xfId="1937"/>
    <cellStyle name="20% - 强调文字颜色 4 9 2 5 2" xfId="115"/>
    <cellStyle name="20% - 强调文字颜色 4 9 2 6" xfId="1946"/>
    <cellStyle name="20% - 强调文字颜色 4 9 3" xfId="9693"/>
    <cellStyle name="20% - 强调文字颜色 4 9 3 2" xfId="9696"/>
    <cellStyle name="20% - 强调文字颜色 4 9 3 2 2" xfId="9699"/>
    <cellStyle name="20% - 强调文字颜色 4 9 3 3" xfId="7867"/>
    <cellStyle name="20% - 强调文字颜色 4 9 4" xfId="6673"/>
    <cellStyle name="20% - 强调文字颜色 4 9 4 2" xfId="8906"/>
    <cellStyle name="20% - 强调文字颜色 4 9 4 2 2" xfId="9701"/>
    <cellStyle name="20% - 强调文字颜色 4 9 4 3" xfId="7869"/>
    <cellStyle name="20% - 强调文字颜色 4 9 5" xfId="2146"/>
    <cellStyle name="20% - 强调文字颜色 4 9 5 2" xfId="9702"/>
    <cellStyle name="20% - 强调文字颜色 4 9 6" xfId="190"/>
    <cellStyle name="20% - 强调文字颜色 4 9 6 2" xfId="9703"/>
    <cellStyle name="20% - 强调文字颜色 4 9 7" xfId="7577"/>
    <cellStyle name="20% - 强调文字颜色 4 9 7 2" xfId="9705"/>
    <cellStyle name="20% - 强调文字颜色 4 9 8" xfId="9708"/>
    <cellStyle name="20% - 强调文字颜色 4 9 8 2" xfId="9711"/>
    <cellStyle name="20% - 强调文字颜色 4 9 9" xfId="9714"/>
    <cellStyle name="20% - 强调文字颜色 5 10" xfId="9716"/>
    <cellStyle name="20% - 强调文字颜色 5 10 2" xfId="8665"/>
    <cellStyle name="20% - 强调文字颜色 5 10 2 2" xfId="8668"/>
    <cellStyle name="20% - 强调文字颜色 5 10 3" xfId="8392"/>
    <cellStyle name="20% - 强调文字颜色 5 10 3 2" xfId="9717"/>
    <cellStyle name="20% - 强调文字颜色 5 10 4" xfId="9718"/>
    <cellStyle name="20% - 强调文字颜色 5 10 4 2" xfId="9719"/>
    <cellStyle name="20% - 强调文字颜色 5 10 5" xfId="1192"/>
    <cellStyle name="20% - 强调文字颜色 5 10 5 2" xfId="7962"/>
    <cellStyle name="20% - 强调文字颜色 5 10 6" xfId="7963"/>
    <cellStyle name="20% - 强调文字颜色 5 11" xfId="7671"/>
    <cellStyle name="20% - 强调文字颜色 5 11 2" xfId="9720"/>
    <cellStyle name="20% - 强调文字颜色 5 11 2 2" xfId="9722"/>
    <cellStyle name="20% - 强调文字颜色 5 11 3" xfId="8399"/>
    <cellStyle name="20% - 强调文字颜色 5 12" xfId="9723"/>
    <cellStyle name="20% - 强调文字颜色 5 12 2" xfId="9725"/>
    <cellStyle name="20% - 强调文字颜色 5 12 2 2" xfId="9726"/>
    <cellStyle name="20% - 强调文字颜色 5 12 3" xfId="9727"/>
    <cellStyle name="20% - 强调文字颜色 5 13" xfId="9728"/>
    <cellStyle name="20% - 强调文字颜色 5 13 2" xfId="9729"/>
    <cellStyle name="20% - 强调文字颜色 5 14" xfId="9731"/>
    <cellStyle name="20% - 强调文字颜色 5 14 2" xfId="9733"/>
    <cellStyle name="20% - 强调文字颜色 5 15" xfId="9735"/>
    <cellStyle name="20% - 强调文字颜色 5 15 2" xfId="9736"/>
    <cellStyle name="20% - 强调文字颜色 5 16" xfId="9738"/>
    <cellStyle name="20% - 强调文字颜色 5 16 2" xfId="9739"/>
    <cellStyle name="20% - 强调文字颜色 5 2" xfId="9743"/>
    <cellStyle name="20% - 强调文字颜色 5 2 10" xfId="9745"/>
    <cellStyle name="20% - 强调文字颜色 5 2 10 2" xfId="9746"/>
    <cellStyle name="20% - 强调文字颜色 5 2 11" xfId="9747"/>
    <cellStyle name="20% - 强调文字颜色 5 2 11 2" xfId="9748"/>
    <cellStyle name="20% - 强调文字颜色 5 2 12" xfId="9749"/>
    <cellStyle name="20% - 强调文字颜色 5 2 12 2" xfId="9750"/>
    <cellStyle name="20% - 强调文字颜色 5 2 13" xfId="9752"/>
    <cellStyle name="20% - 强调文字颜色 5 2 13 2" xfId="9753"/>
    <cellStyle name="20% - 强调文字颜色 5 2 14" xfId="1783"/>
    <cellStyle name="20% - 强调文字颜色 5 2 2" xfId="6314"/>
    <cellStyle name="20% - 强调文字颜色 5 2 2 10" xfId="9756"/>
    <cellStyle name="20% - 强调文字颜色 5 2 2 10 2" xfId="9757"/>
    <cellStyle name="20% - 强调文字颜色 5 2 2 11" xfId="9758"/>
    <cellStyle name="20% - 强调文字颜色 5 2 2 11 2" xfId="9759"/>
    <cellStyle name="20% - 强调文字颜色 5 2 2 12" xfId="9760"/>
    <cellStyle name="20% - 强调文字颜色 5 2 2 2" xfId="9763"/>
    <cellStyle name="20% - 强调文字颜色 5 2 2 2 10" xfId="6664"/>
    <cellStyle name="20% - 强调文字颜色 5 2 2 2 10 2" xfId="136"/>
    <cellStyle name="20% - 强调文字颜色 5 2 2 2 11" xfId="3517"/>
    <cellStyle name="20% - 强调文字颜色 5 2 2 2 2" xfId="9767"/>
    <cellStyle name="20% - 强调文字颜色 5 2 2 2 2 2" xfId="9770"/>
    <cellStyle name="20% - 强调文字颜色 5 2 2 2 2 2 2" xfId="944"/>
    <cellStyle name="20% - 强调文字颜色 5 2 2 2 2 2 2 2" xfId="6721"/>
    <cellStyle name="20% - 强调文字颜色 5 2 2 2 2 2 3" xfId="370"/>
    <cellStyle name="20% - 强调文字颜色 5 2 2 2 2 2 3 2" xfId="6909"/>
    <cellStyle name="20% - 强调文字颜色 5 2 2 2 2 2 4" xfId="6916"/>
    <cellStyle name="20% - 强调文字颜色 5 2 2 2 2 2 4 2" xfId="8624"/>
    <cellStyle name="20% - 强调文字颜色 5 2 2 2 2 2 5" xfId="1800"/>
    <cellStyle name="20% - 强调文字颜色 5 2 2 2 2 2 5 2" xfId="1801"/>
    <cellStyle name="20% - 强调文字颜色 5 2 2 2 2 2 6" xfId="1817"/>
    <cellStyle name="20% - 强调文字颜色 5 2 2 2 2 3" xfId="9773"/>
    <cellStyle name="20% - 强调文字颜色 5 2 2 2 2 3 2" xfId="9775"/>
    <cellStyle name="20% - 强调文字颜色 5 2 2 2 2 3 2 2" xfId="9776"/>
    <cellStyle name="20% - 强调文字颜色 5 2 2 2 2 3 3" xfId="9780"/>
    <cellStyle name="20% - 强调文字颜色 5 2 2 2 2 4" xfId="9783"/>
    <cellStyle name="20% - 强调文字颜色 5 2 2 2 2 4 2" xfId="9786"/>
    <cellStyle name="20% - 强调文字颜色 5 2 2 2 2 4 2 2" xfId="3135"/>
    <cellStyle name="20% - 强调文字颜色 5 2 2 2 2 4 3" xfId="9788"/>
    <cellStyle name="20% - 强调文字颜色 5 2 2 2 2 5" xfId="9791"/>
    <cellStyle name="20% - 强调文字颜色 5 2 2 2 2 5 2" xfId="9795"/>
    <cellStyle name="20% - 强调文字颜色 5 2 2 2 2 6" xfId="9798"/>
    <cellStyle name="20% - 强调文字颜色 5 2 2 2 2 6 2" xfId="9799"/>
    <cellStyle name="20% - 强调文字颜色 5 2 2 2 2 7" xfId="9807"/>
    <cellStyle name="20% - 强调文字颜色 5 2 2 2 2 7 2" xfId="5265"/>
    <cellStyle name="20% - 强调文字颜色 5 2 2 2 2 8" xfId="9811"/>
    <cellStyle name="20% - 强调文字颜色 5 2 2 2 2 8 2" xfId="9812"/>
    <cellStyle name="20% - 强调文字颜色 5 2 2 2 2 9" xfId="8047"/>
    <cellStyle name="20% - 强调文字颜色 5 2 2 2 3" xfId="2049"/>
    <cellStyle name="20% - 强调文字颜色 5 2 2 2 3 2" xfId="9818"/>
    <cellStyle name="20% - 强调文字颜色 5 2 2 2 3 2 2" xfId="9821"/>
    <cellStyle name="20% - 强调文字颜色 5 2 2 2 3 2 2 2" xfId="3790"/>
    <cellStyle name="20% - 强调文字颜色 5 2 2 2 3 2 3" xfId="9823"/>
    <cellStyle name="20% - 强调文字颜色 5 2 2 2 3 3" xfId="9826"/>
    <cellStyle name="20% - 强调文字颜色 5 2 2 2 3 3 2" xfId="9828"/>
    <cellStyle name="20% - 强调文字颜色 5 2 2 2 3 3 2 2" xfId="9829"/>
    <cellStyle name="20% - 强调文字颜色 5 2 2 2 3 3 3" xfId="9833"/>
    <cellStyle name="20% - 强调文字颜色 5 2 2 2 3 4" xfId="9836"/>
    <cellStyle name="20% - 强调文字颜色 5 2 2 2 3 4 2" xfId="9839"/>
    <cellStyle name="20% - 强调文字颜色 5 2 2 2 3 5" xfId="9843"/>
    <cellStyle name="20% - 强调文字颜色 5 2 2 2 3 5 2" xfId="9846"/>
    <cellStyle name="20% - 强调文字颜色 5 2 2 2 3 6" xfId="9848"/>
    <cellStyle name="20% - 强调文字颜色 5 2 2 2 3 6 2" xfId="9849"/>
    <cellStyle name="20% - 强调文字颜色 5 2 2 2 3 7" xfId="9855"/>
    <cellStyle name="20% - 强调文字颜色 5 2 2 2 3 7 2" xfId="9858"/>
    <cellStyle name="20% - 强调文字颜色 5 2 2 2 3 8" xfId="9861"/>
    <cellStyle name="20% - 强调文字颜色 5 2 2 2 4" xfId="9863"/>
    <cellStyle name="20% - 强调文字颜色 5 2 2 2 4 2" xfId="9869"/>
    <cellStyle name="20% - 强调文字颜色 5 2 2 2 4 2 2" xfId="9872"/>
    <cellStyle name="20% - 强调文字颜色 5 2 2 2 4 3" xfId="9874"/>
    <cellStyle name="20% - 强调文字颜色 5 2 2 2 4 3 2" xfId="9876"/>
    <cellStyle name="20% - 强调文字颜色 5 2 2 2 4 4" xfId="9879"/>
    <cellStyle name="20% - 强调文字颜色 5 2 2 2 4 4 2" xfId="9882"/>
    <cellStyle name="20% - 强调文字颜色 5 2 2 2 4 5" xfId="9886"/>
    <cellStyle name="20% - 强调文字颜色 5 2 2 2 4 5 2" xfId="9888"/>
    <cellStyle name="20% - 强调文字颜色 5 2 2 2 4 6" xfId="9890"/>
    <cellStyle name="20% - 强调文字颜色 5 2 2 2 5" xfId="9894"/>
    <cellStyle name="20% - 强调文字颜色 5 2 2 2 5 2" xfId="9897"/>
    <cellStyle name="20% - 强调文字颜色 5 2 2 2 5 2 2" xfId="9899"/>
    <cellStyle name="20% - 强调文字颜色 5 2 2 2 5 3" xfId="9901"/>
    <cellStyle name="20% - 强调文字颜色 5 2 2 2 6" xfId="5873"/>
    <cellStyle name="20% - 强调文字颜色 5 2 2 2 6 2" xfId="9904"/>
    <cellStyle name="20% - 强调文字颜色 5 2 2 2 6 2 2" xfId="9905"/>
    <cellStyle name="20% - 强调文字颜色 5 2 2 2 6 3" xfId="9909"/>
    <cellStyle name="20% - 强调文字颜色 5 2 2 2 7" xfId="2398"/>
    <cellStyle name="20% - 强调文字颜色 5 2 2 2 7 2" xfId="3945"/>
    <cellStyle name="20% - 强调文字颜色 5 2 2 2 8" xfId="2959"/>
    <cellStyle name="20% - 强调文字颜色 5 2 2 2 8 2" xfId="4013"/>
    <cellStyle name="20% - 强调文字颜色 5 2 2 2 9" xfId="4045"/>
    <cellStyle name="20% - 强调文字颜色 5 2 2 2 9 2" xfId="4049"/>
    <cellStyle name="20% - 强调文字颜色 5 2 2 3" xfId="9913"/>
    <cellStyle name="20% - 强调文字颜色 5 2 2 3 2" xfId="9916"/>
    <cellStyle name="20% - 强调文字颜色 5 2 2 3 2 2" xfId="9919"/>
    <cellStyle name="20% - 强调文字颜色 5 2 2 3 2 2 2" xfId="9923"/>
    <cellStyle name="20% - 强调文字颜色 5 2 2 3 2 3" xfId="9926"/>
    <cellStyle name="20% - 强调文字颜色 5 2 2 3 2 3 2" xfId="9929"/>
    <cellStyle name="20% - 强调文字颜色 5 2 2 3 2 4" xfId="9933"/>
    <cellStyle name="20% - 强调文字颜色 5 2 2 3 2 4 2" xfId="9937"/>
    <cellStyle name="20% - 强调文字颜色 5 2 2 3 2 5" xfId="9941"/>
    <cellStyle name="20% - 强调文字颜色 5 2 2 3 2 5 2" xfId="9946"/>
    <cellStyle name="20% - 强调文字颜色 5 2 2 3 2 6" xfId="9949"/>
    <cellStyle name="20% - 强调文字颜色 5 2 2 3 3" xfId="2075"/>
    <cellStyle name="20% - 强调文字颜色 5 2 2 3 3 2" xfId="9952"/>
    <cellStyle name="20% - 强调文字颜色 5 2 2 3 3 2 2" xfId="9956"/>
    <cellStyle name="20% - 强调文字颜色 5 2 2 3 3 3" xfId="9959"/>
    <cellStyle name="20% - 强调文字颜色 5 2 2 3 4" xfId="9961"/>
    <cellStyle name="20% - 强调文字颜色 5 2 2 3 4 2" xfId="9967"/>
    <cellStyle name="20% - 强调文字颜色 5 2 2 3 4 2 2" xfId="9970"/>
    <cellStyle name="20% - 强调文字颜色 5 2 2 3 4 3" xfId="9972"/>
    <cellStyle name="20% - 强调文字颜色 5 2 2 3 5" xfId="9975"/>
    <cellStyle name="20% - 强调文字颜色 5 2 2 3 5 2" xfId="9978"/>
    <cellStyle name="20% - 强调文字颜色 5 2 2 3 6" xfId="9981"/>
    <cellStyle name="20% - 强调文字颜色 5 2 2 3 6 2" xfId="9985"/>
    <cellStyle name="20% - 强调文字颜色 5 2 2 3 7" xfId="4100"/>
    <cellStyle name="20% - 强调文字颜色 5 2 2 3 7 2" xfId="4104"/>
    <cellStyle name="20% - 强调文字颜色 5 2 2 3 8" xfId="2975"/>
    <cellStyle name="20% - 强调文字颜色 5 2 2 3 8 2" xfId="4135"/>
    <cellStyle name="20% - 强调文字颜色 5 2 2 3 9" xfId="4147"/>
    <cellStyle name="20% - 强调文字颜色 5 2 2 4" xfId="9483"/>
    <cellStyle name="20% - 强调文字颜色 5 2 2 4 2" xfId="9988"/>
    <cellStyle name="20% - 强调文字颜色 5 2 2 4 2 2" xfId="9991"/>
    <cellStyle name="20% - 强调文字颜色 5 2 2 4 2 2 2" xfId="9999"/>
    <cellStyle name="20% - 强调文字颜色 5 2 2 4 2 3" xfId="10002"/>
    <cellStyle name="20% - 强调文字颜色 5 2 2 4 2 3 2" xfId="10006"/>
    <cellStyle name="20% - 强调文字颜色 5 2 2 4 2 4" xfId="6867"/>
    <cellStyle name="20% - 强调文字颜色 5 2 2 4 2 4 2" xfId="10008"/>
    <cellStyle name="20% - 强调文字颜色 5 2 2 4 2 5" xfId="10013"/>
    <cellStyle name="20% - 强调文字颜色 5 2 2 4 2 5 2" xfId="10017"/>
    <cellStyle name="20% - 强调文字颜色 5 2 2 4 2 6" xfId="10019"/>
    <cellStyle name="20% - 强调文字颜色 5 2 2 4 3" xfId="10022"/>
    <cellStyle name="20% - 强调文字颜色 5 2 2 4 3 2" xfId="10025"/>
    <cellStyle name="20% - 强调文字颜色 5 2 2 4 3 2 2" xfId="594"/>
    <cellStyle name="20% - 强调文字颜色 5 2 2 4 3 3" xfId="10027"/>
    <cellStyle name="20% - 强调文字颜色 5 2 2 4 4" xfId="10030"/>
    <cellStyle name="20% - 强调文字颜色 5 2 2 4 4 2" xfId="10037"/>
    <cellStyle name="20% - 强调文字颜色 5 2 2 4 4 2 2" xfId="10040"/>
    <cellStyle name="20% - 强调文字颜色 5 2 2 4 4 3" xfId="10042"/>
    <cellStyle name="20% - 强调文字颜色 5 2 2 4 5" xfId="10047"/>
    <cellStyle name="20% - 强调文字颜色 5 2 2 4 5 2" xfId="10051"/>
    <cellStyle name="20% - 强调文字颜色 5 2 2 4 6" xfId="10056"/>
    <cellStyle name="20% - 强调文字颜色 5 2 2 4 6 2" xfId="10061"/>
    <cellStyle name="20% - 强调文字颜色 5 2 2 4 7" xfId="4191"/>
    <cellStyle name="20% - 强调文字颜色 5 2 2 4 7 2" xfId="4196"/>
    <cellStyle name="20% - 强调文字颜色 5 2 2 4 8" xfId="4248"/>
    <cellStyle name="20% - 强调文字颜色 5 2 2 4 8 2" xfId="4252"/>
    <cellStyle name="20% - 强调文字颜色 5 2 2 4 9" xfId="4261"/>
    <cellStyle name="20% - 强调文字颜色 5 2 2 5" xfId="10066"/>
    <cellStyle name="20% - 强调文字颜色 5 2 2 5 2" xfId="5385"/>
    <cellStyle name="20% - 强调文字颜色 5 2 2 5 2 2" xfId="5389"/>
    <cellStyle name="20% - 强调文字颜色 5 2 2 5 3" xfId="2095"/>
    <cellStyle name="20% - 强调文字颜色 5 2 2 5 3 2" xfId="5392"/>
    <cellStyle name="20% - 强调文字颜色 5 2 2 5 4" xfId="5396"/>
    <cellStyle name="20% - 强调文字颜色 5 2 2 5 4 2" xfId="5402"/>
    <cellStyle name="20% - 强调文字颜色 5 2 2 5 5" xfId="5407"/>
    <cellStyle name="20% - 强调文字颜色 5 2 2 5 5 2" xfId="4387"/>
    <cellStyle name="20% - 强调文字颜色 5 2 2 5 6" xfId="5409"/>
    <cellStyle name="20% - 强调文字颜色 5 2 2 6" xfId="7112"/>
    <cellStyle name="20% - 强调文字颜色 5 2 2 6 2" xfId="5438"/>
    <cellStyle name="20% - 强调文字颜色 5 2 2 6 2 2" xfId="5441"/>
    <cellStyle name="20% - 强调文字颜色 5 2 2 6 3" xfId="2102"/>
    <cellStyle name="20% - 强调文字颜色 5 2 2 7" xfId="1915"/>
    <cellStyle name="20% - 强调文字颜色 5 2 2 7 2" xfId="836"/>
    <cellStyle name="20% - 强调文字颜色 5 2 2 7 2 2" xfId="298"/>
    <cellStyle name="20% - 强调文字颜色 5 2 2 7 3" xfId="5463"/>
    <cellStyle name="20% - 强调文字颜色 5 2 2 8" xfId="1927"/>
    <cellStyle name="20% - 强调文字颜色 5 2 2 8 2" xfId="7114"/>
    <cellStyle name="20% - 强调文字颜色 5 2 2 9" xfId="7120"/>
    <cellStyle name="20% - 强调文字颜色 5 2 2 9 2" xfId="7126"/>
    <cellStyle name="20% - 强调文字颜色 5 2 3" xfId="5783"/>
    <cellStyle name="20% - 强调文字颜色 5 2 3 10" xfId="9302"/>
    <cellStyle name="20% - 强调文字颜色 5 2 3 10 2" xfId="10069"/>
    <cellStyle name="20% - 强调文字颜色 5 2 3 11" xfId="10070"/>
    <cellStyle name="20% - 强调文字颜色 5 2 3 2" xfId="10072"/>
    <cellStyle name="20% - 强调文字颜色 5 2 3 2 2" xfId="10076"/>
    <cellStyle name="20% - 强调文字颜色 5 2 3 2 2 2" xfId="8142"/>
    <cellStyle name="20% - 强调文字颜色 5 2 3 2 2 2 2" xfId="8147"/>
    <cellStyle name="20% - 强调文字颜色 5 2 3 2 2 3" xfId="8156"/>
    <cellStyle name="20% - 强调文字颜色 5 2 3 2 2 3 2" xfId="8160"/>
    <cellStyle name="20% - 强调文字颜色 5 2 3 2 2 4" xfId="3369"/>
    <cellStyle name="20% - 强调文字颜色 5 2 3 2 2 4 2" xfId="8164"/>
    <cellStyle name="20% - 强调文字颜色 5 2 3 2 2 5" xfId="8168"/>
    <cellStyle name="20% - 强调文字颜色 5 2 3 2 2 5 2" xfId="8172"/>
    <cellStyle name="20% - 强调文字颜色 5 2 3 2 2 6" xfId="8176"/>
    <cellStyle name="20% - 强调文字颜色 5 2 3 2 3" xfId="10079"/>
    <cellStyle name="20% - 强调文字颜色 5 2 3 2 3 2" xfId="8198"/>
    <cellStyle name="20% - 强调文字颜色 5 2 3 2 3 2 2" xfId="8199"/>
    <cellStyle name="20% - 强调文字颜色 5 2 3 2 3 3" xfId="8209"/>
    <cellStyle name="20% - 强调文字颜色 5 2 3 2 4" xfId="10080"/>
    <cellStyle name="20% - 强调文字颜色 5 2 3 2 4 2" xfId="8233"/>
    <cellStyle name="20% - 强调文字颜色 5 2 3 2 4 2 2" xfId="8236"/>
    <cellStyle name="20% - 强调文字颜色 5 2 3 2 4 3" xfId="8239"/>
    <cellStyle name="20% - 强调文字颜色 5 2 3 2 5" xfId="7959"/>
    <cellStyle name="20% - 强调文字颜色 5 2 3 2 5 2" xfId="10087"/>
    <cellStyle name="20% - 强调文字颜色 5 2 3 2 6" xfId="6082"/>
    <cellStyle name="20% - 强调文字颜色 5 2 3 2 6 2" xfId="10090"/>
    <cellStyle name="20% - 强调文字颜色 5 2 3 2 7" xfId="6196"/>
    <cellStyle name="20% - 强调文字颜色 5 2 3 2 7 2" xfId="2483"/>
    <cellStyle name="20% - 强调文字颜色 5 2 3 2 8" xfId="6214"/>
    <cellStyle name="20% - 强调文字颜色 5 2 3 2 8 2" xfId="6217"/>
    <cellStyle name="20% - 强调文字颜色 5 2 3 2 9" xfId="6229"/>
    <cellStyle name="20% - 强调文字颜色 5 2 3 3" xfId="10092"/>
    <cellStyle name="20% - 强调文字颜色 5 2 3 3 2" xfId="10095"/>
    <cellStyle name="20% - 强调文字颜色 5 2 3 3 2 2" xfId="1164"/>
    <cellStyle name="20% - 强调文字颜色 5 2 3 3 2 2 2" xfId="8274"/>
    <cellStyle name="20% - 强调文字颜色 5 2 3 3 2 3" xfId="8278"/>
    <cellStyle name="20% - 强调文字颜色 5 2 3 3 2 3 2" xfId="8282"/>
    <cellStyle name="20% - 强调文字颜色 5 2 3 3 2 4" xfId="4859"/>
    <cellStyle name="20% - 强调文字颜色 5 2 3 3 2 4 2" xfId="10099"/>
    <cellStyle name="20% - 强调文字颜色 5 2 3 3 2 5" xfId="10102"/>
    <cellStyle name="20% - 强调文字颜色 5 2 3 3 2 5 2" xfId="10104"/>
    <cellStyle name="20% - 强调文字颜色 5 2 3 3 2 6" xfId="10106"/>
    <cellStyle name="20% - 强调文字颜色 5 2 3 3 3" xfId="10109"/>
    <cellStyle name="20% - 强调文字颜色 5 2 3 3 3 2" xfId="527"/>
    <cellStyle name="20% - 强调文字颜色 5 2 3 3 3 2 2" xfId="10113"/>
    <cellStyle name="20% - 强调文字颜色 5 2 3 3 3 3" xfId="10116"/>
    <cellStyle name="20% - 强调文字颜色 5 2 3 3 4" xfId="10117"/>
    <cellStyle name="20% - 强调文字颜色 5 2 3 3 4 2" xfId="10125"/>
    <cellStyle name="20% - 强调文字颜色 5 2 3 3 4 2 2" xfId="10128"/>
    <cellStyle name="20% - 强调文字颜色 5 2 3 3 4 3" xfId="10130"/>
    <cellStyle name="20% - 强调文字颜色 5 2 3 3 5" xfId="7973"/>
    <cellStyle name="20% - 强调文字颜色 5 2 3 3 5 2" xfId="10134"/>
    <cellStyle name="20% - 强调文字颜色 5 2 3 3 6" xfId="3159"/>
    <cellStyle name="20% - 强调文字颜色 5 2 3 3 6 2" xfId="3171"/>
    <cellStyle name="20% - 强调文字颜色 5 2 3 3 7" xfId="3222"/>
    <cellStyle name="20% - 强调文字颜色 5 2 3 3 7 2" xfId="3234"/>
    <cellStyle name="20% - 强调文字颜色 5 2 3 3 8" xfId="3254"/>
    <cellStyle name="20% - 强调文字颜色 5 2 3 3 8 2" xfId="2817"/>
    <cellStyle name="20% - 强调文字颜色 5 2 3 3 9" xfId="356"/>
    <cellStyle name="20% - 强调文字颜色 5 2 3 4" xfId="10136"/>
    <cellStyle name="20% - 强调文字颜色 5 2 3 4 2" xfId="10139"/>
    <cellStyle name="20% - 强调文字颜色 5 2 3 4 2 2" xfId="145"/>
    <cellStyle name="20% - 强调文字颜色 5 2 3 4 3" xfId="10142"/>
    <cellStyle name="20% - 强调文字颜色 5 2 3 4 3 2" xfId="10145"/>
    <cellStyle name="20% - 强调文字颜色 5 2 3 4 4" xfId="10147"/>
    <cellStyle name="20% - 强调文字颜色 5 2 3 4 4 2" xfId="10154"/>
    <cellStyle name="20% - 强调文字颜色 5 2 3 4 5" xfId="7981"/>
    <cellStyle name="20% - 强调文字颜色 5 2 3 4 5 2" xfId="10158"/>
    <cellStyle name="20% - 强调文字颜色 5 2 3 4 6" xfId="2454"/>
    <cellStyle name="20% - 强调文字颜色 5 2 3 5" xfId="10162"/>
    <cellStyle name="20% - 强调文字颜色 5 2 3 5 2" xfId="5512"/>
    <cellStyle name="20% - 强调文字颜色 5 2 3 5 2 2" xfId="5515"/>
    <cellStyle name="20% - 强调文字颜色 5 2 3 5 3" xfId="2137"/>
    <cellStyle name="20% - 强调文字颜色 5 2 3 6" xfId="7129"/>
    <cellStyle name="20% - 强调文字颜色 5 2 3 6 2" xfId="7132"/>
    <cellStyle name="20% - 强调文字颜色 5 2 3 6 2 2" xfId="10164"/>
    <cellStyle name="20% - 强调文字颜色 5 2 3 6 3" xfId="10166"/>
    <cellStyle name="20% - 强调文字颜色 5 2 3 7" xfId="3970"/>
    <cellStyle name="20% - 强调文字颜色 5 2 3 7 2" xfId="1396"/>
    <cellStyle name="20% - 强调文字颜色 5 2 3 8" xfId="337"/>
    <cellStyle name="20% - 强调文字颜色 5 2 3 8 2" xfId="10167"/>
    <cellStyle name="20% - 强调文字颜色 5 2 3 9" xfId="7406"/>
    <cellStyle name="20% - 强调文字颜色 5 2 3 9 2" xfId="10168"/>
    <cellStyle name="20% - 强调文字颜色 5 2 4" xfId="10170"/>
    <cellStyle name="20% - 强调文字颜色 5 2 4 10" xfId="2769"/>
    <cellStyle name="20% - 强调文字颜色 5 2 4 10 2" xfId="2782"/>
    <cellStyle name="20% - 强调文字颜色 5 2 4 11" xfId="2979"/>
    <cellStyle name="20% - 强调文字颜色 5 2 4 2" xfId="10174"/>
    <cellStyle name="20% - 强调文字颜色 5 2 4 2 2" xfId="10178"/>
    <cellStyle name="20% - 强调文字颜色 5 2 4 2 2 2" xfId="6432"/>
    <cellStyle name="20% - 强调文字颜色 5 2 4 2 2 2 2" xfId="6439"/>
    <cellStyle name="20% - 强调文字颜色 5 2 4 2 2 3" xfId="4458"/>
    <cellStyle name="20% - 强调文字颜色 5 2 4 2 2 3 2" xfId="6447"/>
    <cellStyle name="20% - 强调文字颜色 5 2 4 2 2 4" xfId="8"/>
    <cellStyle name="20% - 强调文字颜色 5 2 4 2 2 4 2" xfId="6450"/>
    <cellStyle name="20% - 强调文字颜色 5 2 4 2 2 5" xfId="6454"/>
    <cellStyle name="20% - 强调文字颜色 5 2 4 2 2 5 2" xfId="9312"/>
    <cellStyle name="20% - 强调文字颜色 5 2 4 2 2 6" xfId="1662"/>
    <cellStyle name="20% - 强调文字颜色 5 2 4 2 3" xfId="10181"/>
    <cellStyle name="20% - 强调文字颜色 5 2 4 2 3 2" xfId="6479"/>
    <cellStyle name="20% - 强调文字颜色 5 2 4 2 3 2 2" xfId="6482"/>
    <cellStyle name="20% - 强调文字颜色 5 2 4 2 3 3" xfId="6486"/>
    <cellStyle name="20% - 强调文字颜色 5 2 4 2 4" xfId="10184"/>
    <cellStyle name="20% - 强调文字颜色 5 2 4 2 4 2" xfId="6512"/>
    <cellStyle name="20% - 强调文字颜色 5 2 4 2 4 2 2" xfId="10187"/>
    <cellStyle name="20% - 强调文字颜色 5 2 4 2 4 3" xfId="10189"/>
    <cellStyle name="20% - 强调文字颜色 5 2 4 2 5" xfId="7994"/>
    <cellStyle name="20% - 强调文字颜色 5 2 4 2 5 2" xfId="10192"/>
    <cellStyle name="20% - 强调文字颜色 5 2 4 2 6" xfId="6178"/>
    <cellStyle name="20% - 强调文字颜色 5 2 4 2 6 2" xfId="10194"/>
    <cellStyle name="20% - 强调文字颜色 5 2 4 2 7" xfId="7832"/>
    <cellStyle name="20% - 强调文字颜色 5 2 4 2 7 2" xfId="7836"/>
    <cellStyle name="20% - 强调文字颜色 5 2 4 2 8" xfId="7876"/>
    <cellStyle name="20% - 强调文字颜色 5 2 4 2 8 2" xfId="7881"/>
    <cellStyle name="20% - 强调文字颜色 5 2 4 2 9" xfId="7896"/>
    <cellStyle name="20% - 强调文字颜色 5 2 4 3" xfId="10196"/>
    <cellStyle name="20% - 强调文字颜色 5 2 4 3 2" xfId="10197"/>
    <cellStyle name="20% - 强调文字颜色 5 2 4 3 2 2" xfId="2379"/>
    <cellStyle name="20% - 强调文字颜色 5 2 4 3 2 2 2" xfId="8374"/>
    <cellStyle name="20% - 强调文字颜色 5 2 4 3 2 3" xfId="8377"/>
    <cellStyle name="20% - 强调文字颜色 5 2 4 3 3" xfId="10201"/>
    <cellStyle name="20% - 强调文字颜色 5 2 4 3 3 2" xfId="2415"/>
    <cellStyle name="20% - 强调文字颜色 5 2 4 3 3 2 2" xfId="10207"/>
    <cellStyle name="20% - 强调文字颜色 5 2 4 3 3 3" xfId="10209"/>
    <cellStyle name="20% - 强调文字颜色 5 2 4 3 4" xfId="10212"/>
    <cellStyle name="20% - 强调文字颜色 5 2 4 3 4 2" xfId="10215"/>
    <cellStyle name="20% - 强调文字颜色 5 2 4 3 5" xfId="10219"/>
    <cellStyle name="20% - 强调文字颜色 5 2 4 3 5 2" xfId="10222"/>
    <cellStyle name="20% - 强调文字颜色 5 2 4 3 6" xfId="3400"/>
    <cellStyle name="20% - 强调文字颜色 5 2 4 3 6 2" xfId="3403"/>
    <cellStyle name="20% - 强调文字颜色 5 2 4 3 7" xfId="3163"/>
    <cellStyle name="20% - 强调文字颜色 5 2 4 3 7 2" xfId="1194"/>
    <cellStyle name="20% - 强调文字颜色 5 2 4 3 8" xfId="3176"/>
    <cellStyle name="20% - 强调文字颜色 5 2 4 4" xfId="10224"/>
    <cellStyle name="20% - 强调文字颜色 5 2 4 4 2" xfId="10227"/>
    <cellStyle name="20% - 强调文字颜色 5 2 4 4 2 2" xfId="2762"/>
    <cellStyle name="20% - 强调文字颜色 5 2 4 4 3" xfId="10230"/>
    <cellStyle name="20% - 强调文字颜色 5 2 4 4 3 2" xfId="10232"/>
    <cellStyle name="20% - 强调文字颜色 5 2 4 4 4" xfId="10234"/>
    <cellStyle name="20% - 强调文字颜色 5 2 4 4 4 2" xfId="10236"/>
    <cellStyle name="20% - 强调文字颜色 5 2 4 4 5" xfId="10238"/>
    <cellStyle name="20% - 强调文字颜色 5 2 4 4 5 2" xfId="10240"/>
    <cellStyle name="20% - 强调文字颜色 5 2 4 4 6" xfId="3414"/>
    <cellStyle name="20% - 强调文字颜色 5 2 4 5" xfId="10242"/>
    <cellStyle name="20% - 强调文字颜色 5 2 4 5 2" xfId="5551"/>
    <cellStyle name="20% - 强调文字颜色 5 2 4 5 2 2" xfId="5554"/>
    <cellStyle name="20% - 强调文字颜色 5 2 4 5 3" xfId="5557"/>
    <cellStyle name="20% - 强调文字颜色 5 2 4 6" xfId="7135"/>
    <cellStyle name="20% - 强调文字颜色 5 2 4 6 2" xfId="7137"/>
    <cellStyle name="20% - 强调文字颜色 5 2 4 6 2 2" xfId="6398"/>
    <cellStyle name="20% - 强调文字颜色 5 2 4 6 3" xfId="10243"/>
    <cellStyle name="20% - 强调文字颜色 5 2 4 7" xfId="4966"/>
    <cellStyle name="20% - 强调文字颜色 5 2 4 7 2" xfId="9744"/>
    <cellStyle name="20% - 强调文字颜色 5 2 4 8" xfId="10244"/>
    <cellStyle name="20% - 强调文字颜色 5 2 4 8 2" xfId="10245"/>
    <cellStyle name="20% - 强调文字颜色 5 2 4 9" xfId="5944"/>
    <cellStyle name="20% - 强调文字颜色 5 2 4 9 2" xfId="10246"/>
    <cellStyle name="20% - 强调文字颜色 5 2 5" xfId="6442"/>
    <cellStyle name="20% - 强调文字颜色 5 2 5 2" xfId="10248"/>
    <cellStyle name="20% - 强调文字颜色 5 2 5 2 2" xfId="10254"/>
    <cellStyle name="20% - 强调文字颜色 5 2 5 2 2 2" xfId="1734"/>
    <cellStyle name="20% - 强调文字颜色 5 2 5 2 3" xfId="10259"/>
    <cellStyle name="20% - 强调文字颜色 5 2 5 2 3 2" xfId="4495"/>
    <cellStyle name="20% - 强调文字颜色 5 2 5 2 4" xfId="10264"/>
    <cellStyle name="20% - 强调文字颜色 5 2 5 2 4 2" xfId="10269"/>
    <cellStyle name="20% - 强调文字颜色 5 2 5 2 5" xfId="8002"/>
    <cellStyle name="20% - 强调文字颜色 5 2 5 2 5 2" xfId="10274"/>
    <cellStyle name="20% - 强调文字颜色 5 2 5 2 6" xfId="4910"/>
    <cellStyle name="20% - 强调文字颜色 5 2 5 3" xfId="10276"/>
    <cellStyle name="20% - 强调文字颜色 5 2 5 3 2" xfId="10281"/>
    <cellStyle name="20% - 强调文字颜色 5 2 5 3 2 2" xfId="6372"/>
    <cellStyle name="20% - 强调文字颜色 5 2 5 3 3" xfId="10285"/>
    <cellStyle name="20% - 强调文字颜色 5 2 5 4" xfId="10287"/>
    <cellStyle name="20% - 强调文字颜色 5 2 5 4 2" xfId="10291"/>
    <cellStyle name="20% - 强调文字颜色 5 2 5 4 2 2" xfId="8038"/>
    <cellStyle name="20% - 强调文字颜色 5 2 5 4 3" xfId="9995"/>
    <cellStyle name="20% - 强调文字颜色 5 2 5 5" xfId="10292"/>
    <cellStyle name="20% - 强调文字颜色 5 2 5 5 2" xfId="10293"/>
    <cellStyle name="20% - 强调文字颜色 5 2 5 6" xfId="5906"/>
    <cellStyle name="20% - 强调文字颜色 5 2 5 6 2" xfId="10294"/>
    <cellStyle name="20% - 强调文字颜色 5 2 5 7" xfId="4974"/>
    <cellStyle name="20% - 强调文字颜色 5 2 5 7 2" xfId="9447"/>
    <cellStyle name="20% - 强调文字颜色 5 2 5 8" xfId="10299"/>
    <cellStyle name="20% - 强调文字颜色 5 2 5 8 2" xfId="10305"/>
    <cellStyle name="20% - 强调文字颜色 5 2 5 9" xfId="6010"/>
    <cellStyle name="20% - 强调文字颜色 5 2 6" xfId="10307"/>
    <cellStyle name="20% - 强调文字颜色 5 2 6 2" xfId="10309"/>
    <cellStyle name="20% - 强调文字颜色 5 2 6 2 2" xfId="10314"/>
    <cellStyle name="20% - 强调文字颜色 5 2 6 2 2 2" xfId="6713"/>
    <cellStyle name="20% - 强调文字颜色 5 2 6 2 3" xfId="10318"/>
    <cellStyle name="20% - 强调文字颜色 5 2 6 2 3 2" xfId="10322"/>
    <cellStyle name="20% - 强调文字颜色 5 2 6 2 4" xfId="10328"/>
    <cellStyle name="20% - 强调文字颜色 5 2 6 2 4 2" xfId="10332"/>
    <cellStyle name="20% - 强调文字颜色 5 2 6 2 5" xfId="10337"/>
    <cellStyle name="20% - 强调文字颜色 5 2 6 2 5 2" xfId="10341"/>
    <cellStyle name="20% - 强调文字颜色 5 2 6 2 6" xfId="10346"/>
    <cellStyle name="20% - 强调文字颜色 5 2 6 3" xfId="10349"/>
    <cellStyle name="20% - 强调文字颜色 5 2 6 3 2" xfId="10352"/>
    <cellStyle name="20% - 强调文字颜色 5 2 6 3 2 2" xfId="10355"/>
    <cellStyle name="20% - 强调文字颜色 5 2 6 3 3" xfId="10360"/>
    <cellStyle name="20% - 强调文字颜色 5 2 6 4" xfId="10363"/>
    <cellStyle name="20% - 强调文字颜色 5 2 6 4 2" xfId="578"/>
    <cellStyle name="20% - 强调文字颜色 5 2 6 4 2 2" xfId="581"/>
    <cellStyle name="20% - 强调文字颜色 5 2 6 4 3" xfId="590"/>
    <cellStyle name="20% - 强调文字颜色 5 2 6 5" xfId="10364"/>
    <cellStyle name="20% - 强调文字颜色 5 2 6 5 2" xfId="10365"/>
    <cellStyle name="20% - 强调文字颜色 5 2 6 6" xfId="7139"/>
    <cellStyle name="20% - 强调文字颜色 5 2 6 6 2" xfId="10366"/>
    <cellStyle name="20% - 强调文字颜色 5 2 6 7" xfId="586"/>
    <cellStyle name="20% - 强调文字颜色 5 2 6 7 2" xfId="10368"/>
    <cellStyle name="20% - 强调文字颜色 5 2 6 8" xfId="10372"/>
    <cellStyle name="20% - 强调文字颜色 5 2 6 8 2" xfId="10373"/>
    <cellStyle name="20% - 强调文字颜色 5 2 6 9" xfId="10374"/>
    <cellStyle name="20% - 强调文字颜色 5 2 7" xfId="10375"/>
    <cellStyle name="20% - 强调文字颜色 5 2 7 2" xfId="10376"/>
    <cellStyle name="20% - 强调文字颜色 5 2 7 2 2" xfId="10380"/>
    <cellStyle name="20% - 强调文字颜色 5 2 7 3" xfId="10381"/>
    <cellStyle name="20% - 强调文字颜色 5 2 7 3 2" xfId="10384"/>
    <cellStyle name="20% - 强调文字颜色 5 2 7 4" xfId="10385"/>
    <cellStyle name="20% - 强调文字颜色 5 2 7 4 2" xfId="10386"/>
    <cellStyle name="20% - 强调文字颜色 5 2 7 5" xfId="10390"/>
    <cellStyle name="20% - 强调文字颜色 5 2 7 5 2" xfId="10393"/>
    <cellStyle name="20% - 强调文字颜色 5 2 7 6" xfId="10395"/>
    <cellStyle name="20% - 强调文字颜色 5 2 8" xfId="10396"/>
    <cellStyle name="20% - 强调文字颜色 5 2 8 2" xfId="10398"/>
    <cellStyle name="20% - 强调文字颜色 5 2 8 2 2" xfId="10399"/>
    <cellStyle name="20% - 强调文字颜色 5 2 8 3" xfId="10401"/>
    <cellStyle name="20% - 强调文字颜色 5 2 9" xfId="10402"/>
    <cellStyle name="20% - 强调文字颜色 5 2 9 2" xfId="10404"/>
    <cellStyle name="20% - 强调文字颜色 5 2 9 2 2" xfId="10405"/>
    <cellStyle name="20% - 强调文字颜色 5 2 9 3" xfId="10407"/>
    <cellStyle name="20% - 强调文字颜色 5 3" xfId="10410"/>
    <cellStyle name="20% - 强调文字颜色 5 3 10" xfId="10411"/>
    <cellStyle name="20% - 强调文字颜色 5 3 10 2" xfId="5198"/>
    <cellStyle name="20% - 强调文字颜色 5 3 11" xfId="10412"/>
    <cellStyle name="20% - 强调文字颜色 5 3 11 2" xfId="8956"/>
    <cellStyle name="20% - 强调文字颜色 5 3 12" xfId="10414"/>
    <cellStyle name="20% - 强调文字颜色 5 3 12 2" xfId="10415"/>
    <cellStyle name="20% - 强调文字颜色 5 3 13" xfId="8210"/>
    <cellStyle name="20% - 强调文字颜色 5 3 13 2" xfId="10416"/>
    <cellStyle name="20% - 强调文字颜色 5 3 14" xfId="10418"/>
    <cellStyle name="20% - 强调文字颜色 5 3 2" xfId="10420"/>
    <cellStyle name="20% - 强调文字颜色 5 3 2 10" xfId="4864"/>
    <cellStyle name="20% - 强调文字颜色 5 3 2 10 2" xfId="10422"/>
    <cellStyle name="20% - 强调文字颜色 5 3 2 11" xfId="4766"/>
    <cellStyle name="20% - 强调文字颜色 5 3 2 11 2" xfId="10424"/>
    <cellStyle name="20% - 强调文字颜色 5 3 2 12" xfId="5766"/>
    <cellStyle name="20% - 强调文字颜色 5 3 2 2" xfId="10426"/>
    <cellStyle name="20% - 强调文字颜色 5 3 2 2 10" xfId="2696"/>
    <cellStyle name="20% - 强调文字颜色 5 3 2 2 10 2" xfId="2703"/>
    <cellStyle name="20% - 强调文字颜色 5 3 2 2 11" xfId="2715"/>
    <cellStyle name="20% - 强调文字颜色 5 3 2 2 2" xfId="10429"/>
    <cellStyle name="20% - 强调文字颜色 5 3 2 2 2 2" xfId="7666"/>
    <cellStyle name="20% - 强调文字颜色 5 3 2 2 2 2 2" xfId="4522"/>
    <cellStyle name="20% - 强调文字颜色 5 3 2 2 2 2 2 2" xfId="7668"/>
    <cellStyle name="20% - 强调文字颜色 5 3 2 2 2 2 3" xfId="5179"/>
    <cellStyle name="20% - 强调文字颜色 5 3 2 2 2 2 3 2" xfId="10430"/>
    <cellStyle name="20% - 强调文字颜色 5 3 2 2 2 2 4" xfId="10432"/>
    <cellStyle name="20% - 强调文字颜色 5 3 2 2 2 2 4 2" xfId="10436"/>
    <cellStyle name="20% - 强调文字颜色 5 3 2 2 2 2 5" xfId="10438"/>
    <cellStyle name="20% - 强调文字颜色 5 3 2 2 2 2 5 2" xfId="10439"/>
    <cellStyle name="20% - 强调文字颜色 5 3 2 2 2 2 6" xfId="10440"/>
    <cellStyle name="20% - 强调文字颜色 5 3 2 2 2 3" xfId="2823"/>
    <cellStyle name="20% - 强调文字颜色 5 3 2 2 2 3 2" xfId="7672"/>
    <cellStyle name="20% - 强调文字颜色 5 3 2 2 2 3 2 2" xfId="9721"/>
    <cellStyle name="20% - 强调文字颜色 5 3 2 2 2 3 3" xfId="9724"/>
    <cellStyle name="20% - 强调文字颜色 5 3 2 2 2 4" xfId="7675"/>
    <cellStyle name="20% - 强调文字颜色 5 3 2 2 2 4 2" xfId="7678"/>
    <cellStyle name="20% - 强调文字颜色 5 3 2 2 2 4 2 2" xfId="10441"/>
    <cellStyle name="20% - 强调文字颜色 5 3 2 2 2 4 3" xfId="10442"/>
    <cellStyle name="20% - 强调文字颜色 5 3 2 2 2 5" xfId="7681"/>
    <cellStyle name="20% - 强调文字颜色 5 3 2 2 2 5 2" xfId="7684"/>
    <cellStyle name="20% - 强调文字颜色 5 3 2 2 2 6" xfId="7687"/>
    <cellStyle name="20% - 强调文字颜色 5 3 2 2 2 6 2" xfId="4671"/>
    <cellStyle name="20% - 强调文字颜色 5 3 2 2 2 7" xfId="7690"/>
    <cellStyle name="20% - 强调文字颜色 5 3 2 2 2 7 2" xfId="10443"/>
    <cellStyle name="20% - 强调文字颜色 5 3 2 2 2 8" xfId="10445"/>
    <cellStyle name="20% - 强调文字颜色 5 3 2 2 2 8 2" xfId="10448"/>
    <cellStyle name="20% - 强调文字颜色 5 3 2 2 2 9" xfId="10451"/>
    <cellStyle name="20% - 强调文字颜色 5 3 2 2 3" xfId="1571"/>
    <cellStyle name="20% - 强调文字颜色 5 3 2 2 3 2" xfId="311"/>
    <cellStyle name="20% - 强调文字颜色 5 3 2 2 3 2 2" xfId="7703"/>
    <cellStyle name="20% - 强调文字颜色 5 3 2 2 3 2 2 2" xfId="4668"/>
    <cellStyle name="20% - 强调文字颜色 5 3 2 2 3 2 3" xfId="10453"/>
    <cellStyle name="20% - 强调文字颜色 5 3 2 2 3 3" xfId="7708"/>
    <cellStyle name="20% - 强调文字颜色 5 3 2 2 3 3 2" xfId="7710"/>
    <cellStyle name="20% - 强调文字颜色 5 3 2 2 3 3 2 2" xfId="4749"/>
    <cellStyle name="20% - 强调文字颜色 5 3 2 2 3 3 3" xfId="10455"/>
    <cellStyle name="20% - 强调文字颜色 5 3 2 2 3 4" xfId="5574"/>
    <cellStyle name="20% - 强调文字颜色 5 3 2 2 3 4 2" xfId="10456"/>
    <cellStyle name="20% - 强调文字颜色 5 3 2 2 3 5" xfId="10459"/>
    <cellStyle name="20% - 强调文字颜色 5 3 2 2 3 5 2" xfId="10461"/>
    <cellStyle name="20% - 强调文字颜色 5 3 2 2 3 6" xfId="10462"/>
    <cellStyle name="20% - 强调文字颜色 5 3 2 2 3 6 2" xfId="10463"/>
    <cellStyle name="20% - 强调文字颜色 5 3 2 2 3 7" xfId="10464"/>
    <cellStyle name="20% - 强调文字颜色 5 3 2 2 3 7 2" xfId="10465"/>
    <cellStyle name="20% - 强调文字颜色 5 3 2 2 3 8" xfId="10466"/>
    <cellStyle name="20% - 强调文字颜色 5 3 2 2 4" xfId="10468"/>
    <cellStyle name="20% - 强调文字颜色 5 3 2 2 4 2" xfId="10470"/>
    <cellStyle name="20% - 强调文字颜色 5 3 2 2 4 2 2" xfId="224"/>
    <cellStyle name="20% - 强调文字颜色 5 3 2 2 4 3" xfId="10471"/>
    <cellStyle name="20% - 强调文字颜色 5 3 2 2 4 3 2" xfId="167"/>
    <cellStyle name="20% - 强调文字颜色 5 3 2 2 4 4" xfId="10472"/>
    <cellStyle name="20% - 强调文字颜色 5 3 2 2 4 4 2" xfId="10474"/>
    <cellStyle name="20% - 强调文字颜色 5 3 2 2 4 5" xfId="10477"/>
    <cellStyle name="20% - 强调文字颜色 5 3 2 2 4 5 2" xfId="10479"/>
    <cellStyle name="20% - 强调文字颜色 5 3 2 2 4 6" xfId="10480"/>
    <cellStyle name="20% - 强调文字颜色 5 3 2 2 5" xfId="10483"/>
    <cellStyle name="20% - 强调文字颜色 5 3 2 2 5 2" xfId="10486"/>
    <cellStyle name="20% - 强调文字颜色 5 3 2 2 5 2 2" xfId="10487"/>
    <cellStyle name="20% - 强调文字颜色 5 3 2 2 5 3" xfId="10488"/>
    <cellStyle name="20% - 强调文字颜色 5 3 2 2 6" xfId="7488"/>
    <cellStyle name="20% - 强调文字颜色 5 3 2 2 6 2" xfId="10490"/>
    <cellStyle name="20% - 强调文字颜色 5 3 2 2 6 2 2" xfId="10492"/>
    <cellStyle name="20% - 强调文字颜色 5 3 2 2 6 3" xfId="10493"/>
    <cellStyle name="20% - 强调文字颜色 5 3 2 2 7" xfId="10495"/>
    <cellStyle name="20% - 强调文字颜色 5 3 2 2 7 2" xfId="10497"/>
    <cellStyle name="20% - 强调文字颜色 5 3 2 2 8" xfId="10498"/>
    <cellStyle name="20% - 强调文字颜色 5 3 2 2 8 2" xfId="3541"/>
    <cellStyle name="20% - 强调文字颜色 5 3 2 2 9" xfId="10499"/>
    <cellStyle name="20% - 强调文字颜色 5 3 2 2 9 2" xfId="1072"/>
    <cellStyle name="20% - 强调文字颜色 5 3 2 3" xfId="10501"/>
    <cellStyle name="20% - 强调文字颜色 5 3 2 3 2" xfId="10505"/>
    <cellStyle name="20% - 强调文字颜色 5 3 2 3 2 2" xfId="7804"/>
    <cellStyle name="20% - 强调文字颜色 5 3 2 3 2 2 2" xfId="6914"/>
    <cellStyle name="20% - 强调文字颜色 5 3 2 3 2 3" xfId="6307"/>
    <cellStyle name="20% - 强调文字颜色 5 3 2 3 2 3 2" xfId="7806"/>
    <cellStyle name="20% - 强调文字颜色 5 3 2 3 2 4" xfId="7808"/>
    <cellStyle name="20% - 强调文字颜色 5 3 2 3 2 4 2" xfId="10506"/>
    <cellStyle name="20% - 强调文字颜色 5 3 2 3 2 5" xfId="10509"/>
    <cellStyle name="20% - 强调文字颜色 5 3 2 3 2 5 2" xfId="10513"/>
    <cellStyle name="20% - 强调文字颜色 5 3 2 3 2 6" xfId="10516"/>
    <cellStyle name="20% - 强调文字颜色 5 3 2 3 3" xfId="2516"/>
    <cellStyle name="20% - 强调文字颜色 5 3 2 3 3 2" xfId="10520"/>
    <cellStyle name="20% - 强调文字颜色 5 3 2 3 3 2 2" xfId="10522"/>
    <cellStyle name="20% - 强调文字颜色 5 3 2 3 3 3" xfId="10524"/>
    <cellStyle name="20% - 强调文字颜色 5 3 2 3 4" xfId="10527"/>
    <cellStyle name="20% - 强调文字颜色 5 3 2 3 4 2" xfId="10529"/>
    <cellStyle name="20% - 强调文字颜色 5 3 2 3 4 2 2" xfId="10531"/>
    <cellStyle name="20% - 强调文字颜色 5 3 2 3 4 3" xfId="10532"/>
    <cellStyle name="20% - 强调文字颜色 5 3 2 3 5" xfId="7735"/>
    <cellStyle name="20% - 强调文字颜色 5 3 2 3 5 2" xfId="10534"/>
    <cellStyle name="20% - 强调文字颜色 5 3 2 3 6" xfId="10535"/>
    <cellStyle name="20% - 强调文字颜色 5 3 2 3 6 2" xfId="10539"/>
    <cellStyle name="20% - 强调文字颜色 5 3 2 3 7" xfId="9583"/>
    <cellStyle name="20% - 强调文字颜色 5 3 2 3 7 2" xfId="10541"/>
    <cellStyle name="20% - 强调文字颜色 5 3 2 3 8" xfId="10542"/>
    <cellStyle name="20% - 强调文字颜色 5 3 2 3 8 2" xfId="3652"/>
    <cellStyle name="20% - 强调文字颜色 5 3 2 3 9" xfId="10543"/>
    <cellStyle name="20% - 强调文字颜色 5 3 2 4" xfId="10545"/>
    <cellStyle name="20% - 强调文字颜色 5 3 2 4 2" xfId="10549"/>
    <cellStyle name="20% - 强调文字颜色 5 3 2 4 2 2" xfId="7906"/>
    <cellStyle name="20% - 强调文字颜色 5 3 2 4 2 2 2" xfId="7908"/>
    <cellStyle name="20% - 强调文字颜色 5 3 2 4 2 3" xfId="7912"/>
    <cellStyle name="20% - 强调文字颜色 5 3 2 4 2 3 2" xfId="7915"/>
    <cellStyle name="20% - 强调文字颜色 5 3 2 4 2 4" xfId="7919"/>
    <cellStyle name="20% - 强调文字颜色 5 3 2 4 2 4 2" xfId="10550"/>
    <cellStyle name="20% - 强调文字颜色 5 3 2 4 2 5" xfId="10552"/>
    <cellStyle name="20% - 强调文字颜色 5 3 2 4 2 5 2" xfId="10554"/>
    <cellStyle name="20% - 强调文字颜色 5 3 2 4 2 6" xfId="10555"/>
    <cellStyle name="20% - 强调文字颜色 5 3 2 4 3" xfId="2528"/>
    <cellStyle name="20% - 强调文字颜色 5 3 2 4 3 2" xfId="10557"/>
    <cellStyle name="20% - 强调文字颜色 5 3 2 4 3 2 2" xfId="10558"/>
    <cellStyle name="20% - 强调文字颜色 5 3 2 4 3 3" xfId="10560"/>
    <cellStyle name="20% - 强调文字颜色 5 3 2 4 4" xfId="10565"/>
    <cellStyle name="20% - 强调文字颜色 5 3 2 4 4 2" xfId="10571"/>
    <cellStyle name="20% - 强调文字颜色 5 3 2 4 4 2 2" xfId="10573"/>
    <cellStyle name="20% - 强调文字颜色 5 3 2 4 4 3" xfId="10574"/>
    <cellStyle name="20% - 强调文字颜色 5 3 2 4 5" xfId="647"/>
    <cellStyle name="20% - 强调文字颜色 5 3 2 4 5 2" xfId="651"/>
    <cellStyle name="20% - 强调文字颜色 5 3 2 4 6" xfId="707"/>
    <cellStyle name="20% - 强调文字颜色 5 3 2 4 6 2" xfId="714"/>
    <cellStyle name="20% - 强调文字颜色 5 3 2 4 7" xfId="61"/>
    <cellStyle name="20% - 强调文字颜色 5 3 2 4 7 2" xfId="738"/>
    <cellStyle name="20% - 强调文字颜色 5 3 2 4 8" xfId="769"/>
    <cellStyle name="20% - 强调文字颜色 5 3 2 4 8 2" xfId="772"/>
    <cellStyle name="20% - 强调文字颜色 5 3 2 4 9" xfId="784"/>
    <cellStyle name="20% - 强调文字颜色 5 3 2 5" xfId="10578"/>
    <cellStyle name="20% - 强调文字颜色 5 3 2 5 2" xfId="5836"/>
    <cellStyle name="20% - 强调文字颜色 5 3 2 5 2 2" xfId="5840"/>
    <cellStyle name="20% - 强调文字颜色 5 3 2 5 3" xfId="277"/>
    <cellStyle name="20% - 强调文字颜色 5 3 2 5 3 2" xfId="10580"/>
    <cellStyle name="20% - 强调文字颜色 5 3 2 5 4" xfId="10585"/>
    <cellStyle name="20% - 强调文字颜色 5 3 2 5 4 2" xfId="10589"/>
    <cellStyle name="20% - 强调文字颜色 5 3 2 5 5" xfId="296"/>
    <cellStyle name="20% - 强调文字颜色 5 3 2 5 5 2" xfId="844"/>
    <cellStyle name="20% - 强调文字颜色 5 3 2 5 6" xfId="243"/>
    <cellStyle name="20% - 强调文字颜色 5 3 2 6" xfId="7199"/>
    <cellStyle name="20% - 强调文字颜色 5 3 2 6 2" xfId="1296"/>
    <cellStyle name="20% - 强调文字颜色 5 3 2 6 2 2" xfId="1299"/>
    <cellStyle name="20% - 强调文字颜色 5 3 2 6 3" xfId="1323"/>
    <cellStyle name="20% - 强调文字颜色 5 3 2 7" xfId="5011"/>
    <cellStyle name="20% - 强调文字颜色 5 3 2 7 2" xfId="1649"/>
    <cellStyle name="20% - 强调文字颜色 5 3 2 7 2 2" xfId="1658"/>
    <cellStyle name="20% - 强调文字颜色 5 3 2 7 3" xfId="1673"/>
    <cellStyle name="20% - 强调文字颜色 5 3 2 8" xfId="5014"/>
    <cellStyle name="20% - 强调文字颜色 5 3 2 8 2" xfId="1933"/>
    <cellStyle name="20% - 强调文字颜色 5 3 2 9" xfId="4231"/>
    <cellStyle name="20% - 强调文字颜色 5 3 2 9 2" xfId="2066"/>
    <cellStyle name="20% - 强调文字颜色 5 3 3" xfId="10590"/>
    <cellStyle name="20% - 强调文字颜色 5 3 3 10" xfId="10591"/>
    <cellStyle name="20% - 强调文字颜色 5 3 3 10 2" xfId="8595"/>
    <cellStyle name="20% - 强调文字颜色 5 3 3 11" xfId="6461"/>
    <cellStyle name="20% - 强调文字颜色 5 3 3 2" xfId="10593"/>
    <cellStyle name="20% - 强调文字颜色 5 3 3 2 2" xfId="10596"/>
    <cellStyle name="20% - 强调文字颜色 5 3 3 2 2 2" xfId="8687"/>
    <cellStyle name="20% - 强调文字颜色 5 3 3 2 2 2 2" xfId="8689"/>
    <cellStyle name="20% - 强调文字颜色 5 3 3 2 2 3" xfId="8702"/>
    <cellStyle name="20% - 强调文字颜色 5 3 3 2 2 3 2" xfId="8705"/>
    <cellStyle name="20% - 强调文字颜色 5 3 3 2 2 4" xfId="6828"/>
    <cellStyle name="20% - 强调文字颜色 5 3 3 2 2 4 2" xfId="8710"/>
    <cellStyle name="20% - 强调文字颜色 5 3 3 2 2 5" xfId="8715"/>
    <cellStyle name="20% - 强调文字颜色 5 3 3 2 2 5 2" xfId="8719"/>
    <cellStyle name="20% - 强调文字颜色 5 3 3 2 2 6" xfId="8725"/>
    <cellStyle name="20% - 强调文字颜色 5 3 3 2 3" xfId="2556"/>
    <cellStyle name="20% - 强调文字颜色 5 3 3 2 3 2" xfId="8751"/>
    <cellStyle name="20% - 强调文字颜色 5 3 3 2 3 2 2" xfId="8753"/>
    <cellStyle name="20% - 强调文字颜色 5 3 3 2 3 3" xfId="8760"/>
    <cellStyle name="20% - 强调文字颜色 5 3 3 2 4" xfId="10598"/>
    <cellStyle name="20% - 强调文字颜色 5 3 3 2 4 2" xfId="8779"/>
    <cellStyle name="20% - 强调文字颜色 5 3 3 2 4 2 2" xfId="8781"/>
    <cellStyle name="20% - 强调文字颜色 5 3 3 2 4 3" xfId="8783"/>
    <cellStyle name="20% - 强调文字颜色 5 3 3 2 5" xfId="8021"/>
    <cellStyle name="20% - 强调文字颜色 5 3 3 2 5 2" xfId="10600"/>
    <cellStyle name="20% - 强调文字颜色 5 3 3 2 6" xfId="7715"/>
    <cellStyle name="20% - 强调文字颜色 5 3 3 2 6 2" xfId="10602"/>
    <cellStyle name="20% - 强调文字颜色 5 3 3 2 7" xfId="10603"/>
    <cellStyle name="20% - 强调文字颜色 5 3 3 2 7 2" xfId="10604"/>
    <cellStyle name="20% - 强调文字颜色 5 3 3 2 8" xfId="10496"/>
    <cellStyle name="20% - 强调文字颜色 5 3 3 2 8 2" xfId="3808"/>
    <cellStyle name="20% - 强调文字颜色 5 3 3 2 9" xfId="10605"/>
    <cellStyle name="20% - 强调文字颜色 5 3 3 3" xfId="10608"/>
    <cellStyle name="20% - 强调文字颜色 5 3 3 3 2" xfId="10611"/>
    <cellStyle name="20% - 强调文字颜色 5 3 3 3 2 2" xfId="4586"/>
    <cellStyle name="20% - 强调文字颜色 5 3 3 3 2 2 2" xfId="8807"/>
    <cellStyle name="20% - 强调文字颜色 5 3 3 3 2 3" xfId="8815"/>
    <cellStyle name="20% - 强调文字颜色 5 3 3 3 2 3 2" xfId="8818"/>
    <cellStyle name="20% - 强调文字颜色 5 3 3 3 2 4" xfId="6896"/>
    <cellStyle name="20% - 强调文字颜色 5 3 3 3 2 4 2" xfId="10612"/>
    <cellStyle name="20% - 强调文字颜色 5 3 3 3 2 5" xfId="10614"/>
    <cellStyle name="20% - 强调文字颜色 5 3 3 3 2 5 2" xfId="10616"/>
    <cellStyle name="20% - 强调文字颜色 5 3 3 3 2 6" xfId="10617"/>
    <cellStyle name="20% - 强调文字颜色 5 3 3 3 3" xfId="10619"/>
    <cellStyle name="20% - 强调文字颜色 5 3 3 3 3 2" xfId="485"/>
    <cellStyle name="20% - 强调文字颜色 5 3 3 3 3 2 2" xfId="10621"/>
    <cellStyle name="20% - 强调文字颜色 5 3 3 3 3 3" xfId="10623"/>
    <cellStyle name="20% - 强调文字颜色 5 3 3 3 4" xfId="10625"/>
    <cellStyle name="20% - 强调文字颜色 5 3 3 3 4 2" xfId="10627"/>
    <cellStyle name="20% - 强调文字颜色 5 3 3 3 4 2 2" xfId="10628"/>
    <cellStyle name="20% - 强调文字颜色 5 3 3 3 4 3" xfId="10629"/>
    <cellStyle name="20% - 强调文字颜色 5 3 3 3 5" xfId="7744"/>
    <cellStyle name="20% - 强调文字颜色 5 3 3 3 5 2" xfId="10631"/>
    <cellStyle name="20% - 强调文字颜色 5 3 3 3 6" xfId="3494"/>
    <cellStyle name="20% - 强调文字颜色 5 3 3 3 6 2" xfId="3499"/>
    <cellStyle name="20% - 强调文字颜色 5 3 3 3 7" xfId="3531"/>
    <cellStyle name="20% - 强调文字颜色 5 3 3 3 7 2" xfId="3534"/>
    <cellStyle name="20% - 强调文字颜色 5 3 3 3 8" xfId="3540"/>
    <cellStyle name="20% - 强调文字颜色 5 3 3 3 8 2" xfId="3543"/>
    <cellStyle name="20% - 强调文字颜色 5 3 3 3 9" xfId="3564"/>
    <cellStyle name="20% - 强调文字颜色 5 3 3 4" xfId="10633"/>
    <cellStyle name="20% - 强调文字颜色 5 3 3 4 2" xfId="10635"/>
    <cellStyle name="20% - 强调文字颜色 5 3 3 4 2 2" xfId="4730"/>
    <cellStyle name="20% - 强调文字颜色 5 3 3 4 3" xfId="345"/>
    <cellStyle name="20% - 强调文字颜色 5 3 3 4 3 2" xfId="10637"/>
    <cellStyle name="20% - 强调文字颜色 5 3 3 4 4" xfId="10641"/>
    <cellStyle name="20% - 强调文字颜色 5 3 3 4 4 2" xfId="10645"/>
    <cellStyle name="20% - 强调文字颜色 5 3 3 4 5" xfId="473"/>
    <cellStyle name="20% - 强调文字颜色 5 3 3 4 5 2" xfId="1049"/>
    <cellStyle name="20% - 强调文字颜色 5 3 3 4 6" xfId="1055"/>
    <cellStyle name="20% - 强调文字颜色 5 3 3 5" xfId="10647"/>
    <cellStyle name="20% - 强调文字颜色 5 3 3 5 2" xfId="10649"/>
    <cellStyle name="20% - 强调文字颜色 5 3 3 5 2 2" xfId="10651"/>
    <cellStyle name="20% - 强调文字颜色 5 3 3 5 3" xfId="10653"/>
    <cellStyle name="20% - 强调文字颜色 5 3 3 6" xfId="7202"/>
    <cellStyle name="20% - 强调文字颜色 5 3 3 6 2" xfId="2420"/>
    <cellStyle name="20% - 强调文字颜色 5 3 3 6 2 2" xfId="1993"/>
    <cellStyle name="20% - 强调文字颜色 5 3 3 6 3" xfId="2424"/>
    <cellStyle name="20% - 强调文字颜色 5 3 3 7" xfId="4735"/>
    <cellStyle name="20% - 强调文字颜色 5 3 3 7 2" xfId="2543"/>
    <cellStyle name="20% - 强调文字颜色 5 3 3 8" xfId="10654"/>
    <cellStyle name="20% - 强调文字颜色 5 3 3 8 2" xfId="2698"/>
    <cellStyle name="20% - 强调文字颜色 5 3 3 9" xfId="7413"/>
    <cellStyle name="20% - 强调文字颜色 5 3 3 9 2" xfId="2507"/>
    <cellStyle name="20% - 强调文字颜色 5 3 4" xfId="10656"/>
    <cellStyle name="20% - 强调文字颜色 5 3 4 10" xfId="9431"/>
    <cellStyle name="20% - 强调文字颜色 5 3 4 10 2" xfId="9433"/>
    <cellStyle name="20% - 强调文字颜色 5 3 4 11" xfId="9457"/>
    <cellStyle name="20% - 强调文字颜色 5 3 4 2" xfId="10658"/>
    <cellStyle name="20% - 强调文字颜色 5 3 4 2 2" xfId="10660"/>
    <cellStyle name="20% - 强调文字颜色 5 3 4 2 2 2" xfId="6963"/>
    <cellStyle name="20% - 强调文字颜色 5 3 4 2 2 2 2" xfId="6967"/>
    <cellStyle name="20% - 强调文字颜色 5 3 4 2 2 3" xfId="6973"/>
    <cellStyle name="20% - 强调文字颜色 5 3 4 2 2 3 2" xfId="6978"/>
    <cellStyle name="20% - 强调文字颜色 5 3 4 2 2 4" xfId="6981"/>
    <cellStyle name="20% - 强调文字颜色 5 3 4 2 2 4 2" xfId="6990"/>
    <cellStyle name="20% - 强调文字颜色 5 3 4 2 2 5" xfId="6994"/>
    <cellStyle name="20% - 强调文字颜色 5 3 4 2 2 5 2" xfId="7444"/>
    <cellStyle name="20% - 强调文字颜色 5 3 4 2 2 6" xfId="10663"/>
    <cellStyle name="20% - 强调文字颜色 5 3 4 2 3" xfId="2574"/>
    <cellStyle name="20% - 强调文字颜色 5 3 4 2 3 2" xfId="7022"/>
    <cellStyle name="20% - 强调文字颜色 5 3 4 2 3 2 2" xfId="7027"/>
    <cellStyle name="20% - 强调文字颜色 5 3 4 2 3 3" xfId="7032"/>
    <cellStyle name="20% - 强调文字颜色 5 3 4 2 4" xfId="10665"/>
    <cellStyle name="20% - 强调文字颜色 5 3 4 2 4 2" xfId="7053"/>
    <cellStyle name="20% - 强调文字颜色 5 3 4 2 4 2 2" xfId="10666"/>
    <cellStyle name="20% - 强调文字颜色 5 3 4 2 4 3" xfId="10667"/>
    <cellStyle name="20% - 强调文字颜色 5 3 4 2 5" xfId="8025"/>
    <cellStyle name="20% - 强调文字颜色 5 3 4 2 5 2" xfId="10669"/>
    <cellStyle name="20% - 强调文字颜色 5 3 4 2 6" xfId="7514"/>
    <cellStyle name="20% - 强调文字颜色 5 3 4 2 6 2" xfId="10670"/>
    <cellStyle name="20% - 强调文字颜色 5 3 4 2 7" xfId="10671"/>
    <cellStyle name="20% - 强调文字颜色 5 3 4 2 7 2" xfId="10672"/>
    <cellStyle name="20% - 强调文字颜色 5 3 4 2 8" xfId="10540"/>
    <cellStyle name="20% - 强调文字颜色 5 3 4 2 8 2" xfId="3961"/>
    <cellStyle name="20% - 强调文字颜色 5 3 4 2 9" xfId="10673"/>
    <cellStyle name="20% - 强调文字颜色 5 3 4 3" xfId="10674"/>
    <cellStyle name="20% - 强调文字颜色 5 3 4 3 2" xfId="10676"/>
    <cellStyle name="20% - 强调文字颜色 5 3 4 3 2 2" xfId="5140"/>
    <cellStyle name="20% - 强调文字颜色 5 3 4 3 2 2 2" xfId="8944"/>
    <cellStyle name="20% - 强调文字颜色 5 3 4 3 2 3" xfId="8949"/>
    <cellStyle name="20% - 强调文字颜色 5 3 4 3 3" xfId="10678"/>
    <cellStyle name="20% - 强调文字颜色 5 3 4 3 3 2" xfId="4653"/>
    <cellStyle name="20% - 强调文字颜色 5 3 4 3 3 2 2" xfId="117"/>
    <cellStyle name="20% - 强调文字颜色 5 3 4 3 3 3" xfId="4656"/>
    <cellStyle name="20% - 强调文字颜色 5 3 4 3 4" xfId="10680"/>
    <cellStyle name="20% - 强调文字颜色 5 3 4 3 4 2" xfId="10682"/>
    <cellStyle name="20% - 强调文字颜色 5 3 4 3 5" xfId="10685"/>
    <cellStyle name="20% - 强调文字颜色 5 3 4 3 5 2" xfId="10687"/>
    <cellStyle name="20% - 强调文字颜色 5 3 4 3 6" xfId="3641"/>
    <cellStyle name="20% - 强调文字颜色 5 3 4 3 6 2" xfId="3644"/>
    <cellStyle name="20% - 强调文字颜色 5 3 4 3 7" xfId="3646"/>
    <cellStyle name="20% - 强调文字颜色 5 3 4 3 7 2" xfId="3648"/>
    <cellStyle name="20% - 强调文字颜色 5 3 4 3 8" xfId="3651"/>
    <cellStyle name="20% - 强调文字颜色 5 3 4 4" xfId="10688"/>
    <cellStyle name="20% - 强调文字颜色 5 3 4 4 2" xfId="10690"/>
    <cellStyle name="20% - 强调文字颜色 5 3 4 4 2 2" xfId="5325"/>
    <cellStyle name="20% - 强调文字颜色 5 3 4 4 3" xfId="5379"/>
    <cellStyle name="20% - 强调文字颜色 5 3 4 4 3 2" xfId="10691"/>
    <cellStyle name="20% - 强调文字颜色 5 3 4 4 4" xfId="10693"/>
    <cellStyle name="20% - 强调文字颜色 5 3 4 4 4 2" xfId="10695"/>
    <cellStyle name="20% - 强调文字颜色 5 3 4 4 5" xfId="1175"/>
    <cellStyle name="20% - 强调文字颜色 5 3 4 4 5 2" xfId="1178"/>
    <cellStyle name="20% - 强调文字颜色 5 3 4 4 6" xfId="1184"/>
    <cellStyle name="20% - 强调文字颜色 5 3 4 5" xfId="10697"/>
    <cellStyle name="20% - 强调文字颜色 5 3 4 5 2" xfId="10698"/>
    <cellStyle name="20% - 强调文字颜色 5 3 4 5 2 2" xfId="10699"/>
    <cellStyle name="20% - 强调文字颜色 5 3 4 5 3" xfId="5879"/>
    <cellStyle name="20% - 强调文字颜色 5 3 4 6" xfId="7205"/>
    <cellStyle name="20% - 强调文字颜色 5 3 4 6 2" xfId="3374"/>
    <cellStyle name="20% - 强调文字颜色 5 3 4 6 2 2" xfId="3380"/>
    <cellStyle name="20% - 强调文字颜色 5 3 4 6 3" xfId="3392"/>
    <cellStyle name="20% - 强调文字颜色 5 3 4 7" xfId="5018"/>
    <cellStyle name="20% - 强调文字颜色 5 3 4 7 2" xfId="2851"/>
    <cellStyle name="20% - 强调文字颜色 5 3 4 8" xfId="10700"/>
    <cellStyle name="20% - 强调文字颜色 5 3 4 8 2" xfId="2916"/>
    <cellStyle name="20% - 强调文字颜色 5 3 4 9" xfId="10701"/>
    <cellStyle name="20% - 强调文字颜色 5 3 4 9 2" xfId="2649"/>
    <cellStyle name="20% - 强调文字颜色 5 3 5" xfId="10705"/>
    <cellStyle name="20% - 强调文字颜色 5 3 5 2" xfId="10706"/>
    <cellStyle name="20% - 强调文字颜色 5 3 5 2 2" xfId="10708"/>
    <cellStyle name="20% - 强调文字颜色 5 3 5 2 2 2" xfId="4985"/>
    <cellStyle name="20% - 强调文字颜色 5 3 5 2 3" xfId="10710"/>
    <cellStyle name="20% - 强调文字颜色 5 3 5 2 3 2" xfId="5038"/>
    <cellStyle name="20% - 强调文字颜色 5 3 5 2 4" xfId="10713"/>
    <cellStyle name="20% - 强调文字颜色 5 3 5 2 4 2" xfId="10716"/>
    <cellStyle name="20% - 强调文字颜色 5 3 5 2 5" xfId="8029"/>
    <cellStyle name="20% - 强调文字颜色 5 3 5 2 5 2" xfId="10719"/>
    <cellStyle name="20% - 强调文字颜色 5 3 5 2 6" xfId="7949"/>
    <cellStyle name="20% - 强调文字颜色 5 3 5 3" xfId="10720"/>
    <cellStyle name="20% - 强调文字颜色 5 3 5 3 2" xfId="10723"/>
    <cellStyle name="20% - 强调文字颜色 5 3 5 3 2 2" xfId="6555"/>
    <cellStyle name="20% - 强调文字颜色 5 3 5 3 3" xfId="10726"/>
    <cellStyle name="20% - 强调文字颜色 5 3 5 4" xfId="5609"/>
    <cellStyle name="20% - 强调文字颜色 5 3 5 4 2" xfId="10728"/>
    <cellStyle name="20% - 强调文字颜色 5 3 5 4 2 2" xfId="10732"/>
    <cellStyle name="20% - 强调文字颜色 5 3 5 4 3" xfId="10734"/>
    <cellStyle name="20% - 强调文字颜色 5 3 5 5" xfId="10735"/>
    <cellStyle name="20% - 强调文字颜色 5 3 5 5 2" xfId="10736"/>
    <cellStyle name="20% - 强调文字颜色 5 3 5 6" xfId="7208"/>
    <cellStyle name="20% - 强调文字颜色 5 3 5 6 2" xfId="3624"/>
    <cellStyle name="20% - 强调文字颜色 5 3 5 7" xfId="5025"/>
    <cellStyle name="20% - 强调文字颜色 5 3 5 7 2" xfId="2989"/>
    <cellStyle name="20% - 强调文字颜色 5 3 5 8" xfId="10737"/>
    <cellStyle name="20% - 强调文字颜色 5 3 5 8 2" xfId="3021"/>
    <cellStyle name="20% - 强调文字颜色 5 3 5 9" xfId="10739"/>
    <cellStyle name="20% - 强调文字颜色 5 3 6" xfId="10741"/>
    <cellStyle name="20% - 强调文字颜色 5 3 6 2" xfId="10742"/>
    <cellStyle name="20% - 强调文字颜色 5 3 6 2 2" xfId="10744"/>
    <cellStyle name="20% - 强调文字颜色 5 3 6 2 2 2" xfId="6645"/>
    <cellStyle name="20% - 强调文字颜色 5 3 6 2 3" xfId="10746"/>
    <cellStyle name="20% - 强调文字颜色 5 3 6 2 3 2" xfId="10748"/>
    <cellStyle name="20% - 强调文字颜色 5 3 6 2 4" xfId="10751"/>
    <cellStyle name="20% - 强调文字颜色 5 3 6 2 4 2" xfId="10754"/>
    <cellStyle name="20% - 强调文字颜色 5 3 6 2 5" xfId="10757"/>
    <cellStyle name="20% - 强调文字颜色 5 3 6 2 5 2" xfId="10759"/>
    <cellStyle name="20% - 强调文字颜色 5 3 6 2 6" xfId="10761"/>
    <cellStyle name="20% - 强调文字颜色 5 3 6 3" xfId="10763"/>
    <cellStyle name="20% - 强调文字颜色 5 3 6 3 2" xfId="10765"/>
    <cellStyle name="20% - 强调文字颜色 5 3 6 3 2 2" xfId="10767"/>
    <cellStyle name="20% - 强调文字颜色 5 3 6 3 3" xfId="10769"/>
    <cellStyle name="20% - 强调文字颜色 5 3 6 4" xfId="5620"/>
    <cellStyle name="20% - 强调文字颜色 5 3 6 4 2" xfId="10770"/>
    <cellStyle name="20% - 强调文字颜色 5 3 6 4 2 2" xfId="10771"/>
    <cellStyle name="20% - 强调文字颜色 5 3 6 4 3" xfId="10772"/>
    <cellStyle name="20% - 强调文字颜色 5 3 6 5" xfId="10773"/>
    <cellStyle name="20% - 强调文字颜色 5 3 6 5 2" xfId="10774"/>
    <cellStyle name="20% - 强调文字颜色 5 3 6 6" xfId="7212"/>
    <cellStyle name="20% - 强调文字颜色 5 3 6 6 2" xfId="3823"/>
    <cellStyle name="20% - 强调文字颜色 5 3 6 7" xfId="5032"/>
    <cellStyle name="20% - 强调文字颜色 5 3 6 7 2" xfId="3050"/>
    <cellStyle name="20% - 强调文字颜色 5 3 6 8" xfId="10775"/>
    <cellStyle name="20% - 强调文字颜色 5 3 6 8 2" xfId="3083"/>
    <cellStyle name="20% - 强调文字颜色 5 3 6 9" xfId="10776"/>
    <cellStyle name="20% - 强调文字颜色 5 3 7" xfId="10777"/>
    <cellStyle name="20% - 强调文字颜色 5 3 7 2" xfId="10778"/>
    <cellStyle name="20% - 强调文字颜色 5 3 7 2 2" xfId="9842"/>
    <cellStyle name="20% - 强调文字颜色 5 3 7 3" xfId="10779"/>
    <cellStyle name="20% - 强调文字颜色 5 3 7 3 2" xfId="9885"/>
    <cellStyle name="20% - 强调文字颜色 5 3 7 4" xfId="10780"/>
    <cellStyle name="20% - 强调文字颜色 5 3 7 4 2" xfId="10781"/>
    <cellStyle name="20% - 强调文字颜色 5 3 7 5" xfId="10784"/>
    <cellStyle name="20% - 强调文字颜色 5 3 7 5 2" xfId="10786"/>
    <cellStyle name="20% - 强调文字颜色 5 3 7 6" xfId="10788"/>
    <cellStyle name="20% - 强调文字颜色 5 3 8" xfId="10789"/>
    <cellStyle name="20% - 强调文字颜色 5 3 8 2" xfId="10791"/>
    <cellStyle name="20% - 强调文字颜色 5 3 8 2 2" xfId="10792"/>
    <cellStyle name="20% - 强调文字颜色 5 3 8 3" xfId="8188"/>
    <cellStyle name="20% - 强调文字颜色 5 3 9" xfId="10794"/>
    <cellStyle name="20% - 强调文字颜色 5 3 9 2" xfId="10795"/>
    <cellStyle name="20% - 强调文字颜色 5 3 9 2 2" xfId="10796"/>
    <cellStyle name="20% - 强调文字颜色 5 3 9 3" xfId="10797"/>
    <cellStyle name="20% - 强调文字颜色 5 4" xfId="10799"/>
    <cellStyle name="20% - 强调文字颜色 5 4 10" xfId="10800"/>
    <cellStyle name="20% - 强调文字颜色 5 4 10 2" xfId="10802"/>
    <cellStyle name="20% - 强调文字颜色 5 4 11" xfId="10803"/>
    <cellStyle name="20% - 强调文字颜色 5 4 11 2" xfId="10805"/>
    <cellStyle name="20% - 强调文字颜色 5 4 12" xfId="8226"/>
    <cellStyle name="20% - 强调文字颜色 5 4 2" xfId="8113"/>
    <cellStyle name="20% - 强调文字颜色 5 4 2 10" xfId="9401"/>
    <cellStyle name="20% - 强调文字颜色 5 4 2 10 2" xfId="9403"/>
    <cellStyle name="20% - 强调文字颜色 5 4 2 11" xfId="9406"/>
    <cellStyle name="20% - 强调文字颜色 5 4 2 2" xfId="8116"/>
    <cellStyle name="20% - 强调文字颜色 5 4 2 2 2" xfId="10809"/>
    <cellStyle name="20% - 强调文字颜色 5 4 2 2 2 2" xfId="10812"/>
    <cellStyle name="20% - 强调文字颜色 5 4 2 2 2 2 2" xfId="10815"/>
    <cellStyle name="20% - 强调文字颜色 5 4 2 2 2 3" xfId="10817"/>
    <cellStyle name="20% - 强调文字颜色 5 4 2 2 2 3 2" xfId="10820"/>
    <cellStyle name="20% - 强调文字颜色 5 4 2 2 2 4" xfId="10821"/>
    <cellStyle name="20% - 强调文字颜色 5 4 2 2 2 4 2" xfId="10825"/>
    <cellStyle name="20% - 强调文字颜色 5 4 2 2 2 5" xfId="10828"/>
    <cellStyle name="20% - 强调文字颜色 5 4 2 2 2 5 2" xfId="10830"/>
    <cellStyle name="20% - 强调文字颜色 5 4 2 2 2 6" xfId="10831"/>
    <cellStyle name="20% - 强调文字颜色 5 4 2 2 3" xfId="2643"/>
    <cellStyle name="20% - 强调文字颜色 5 4 2 2 3 2" xfId="10834"/>
    <cellStyle name="20% - 强调文字颜色 5 4 2 2 3 2 2" xfId="10838"/>
    <cellStyle name="20% - 强调文字颜色 5 4 2 2 3 3" xfId="10839"/>
    <cellStyle name="20% - 强调文字颜色 5 4 2 2 4" xfId="10844"/>
    <cellStyle name="20% - 强调文字颜色 5 4 2 2 4 2" xfId="10847"/>
    <cellStyle name="20% - 强调文字颜色 5 4 2 2 4 2 2" xfId="10850"/>
    <cellStyle name="20% - 强调文字颜色 5 4 2 2 4 3" xfId="10851"/>
    <cellStyle name="20% - 强调文字颜色 5 4 2 2 5" xfId="10855"/>
    <cellStyle name="20% - 强调文字颜色 5 4 2 2 5 2" xfId="10858"/>
    <cellStyle name="20% - 强调文字颜色 5 4 2 2 6" xfId="9409"/>
    <cellStyle name="20% - 强调文字颜色 5 4 2 2 6 2" xfId="10861"/>
    <cellStyle name="20% - 强调文字颜色 5 4 2 2 7" xfId="10862"/>
    <cellStyle name="20% - 强调文字颜色 5 4 2 2 7 2" xfId="10865"/>
    <cellStyle name="20% - 强调文字颜色 5 4 2 2 8" xfId="10866"/>
    <cellStyle name="20% - 强调文字颜色 5 4 2 2 8 2" xfId="5926"/>
    <cellStyle name="20% - 强调文字颜色 5 4 2 2 9" xfId="10867"/>
    <cellStyle name="20% - 强调文字颜色 5 4 2 3" xfId="10870"/>
    <cellStyle name="20% - 强调文字颜色 5 4 2 3 2" xfId="10873"/>
    <cellStyle name="20% - 强调文字颜色 5 4 2 3 2 2" xfId="10876"/>
    <cellStyle name="20% - 强调文字颜色 5 4 2 3 2 2 2" xfId="10435"/>
    <cellStyle name="20% - 强调文字颜色 5 4 2 3 2 3" xfId="10878"/>
    <cellStyle name="20% - 强调文字颜色 5 4 2 3 3" xfId="1124"/>
    <cellStyle name="20% - 强调文字颜色 5 4 2 3 3 2" xfId="10881"/>
    <cellStyle name="20% - 强调文字颜色 5 4 2 3 3 2 2" xfId="10885"/>
    <cellStyle name="20% - 强调文字颜色 5 4 2 3 3 3" xfId="10886"/>
    <cellStyle name="20% - 强调文字颜色 5 4 2 3 4" xfId="10891"/>
    <cellStyle name="20% - 强调文字颜色 5 4 2 3 4 2" xfId="10894"/>
    <cellStyle name="20% - 强调文字颜色 5 4 2 3 5" xfId="7781"/>
    <cellStyle name="20% - 强调文字颜色 5 4 2 3 5 2" xfId="10897"/>
    <cellStyle name="20% - 强调文字颜色 5 4 2 3 6" xfId="10899"/>
    <cellStyle name="20% - 强调文字颜色 5 4 2 3 6 2" xfId="10902"/>
    <cellStyle name="20% - 强调文字颜色 5 4 2 3 7" xfId="10903"/>
    <cellStyle name="20% - 强调文字颜色 5 4 2 3 7 2" xfId="10905"/>
    <cellStyle name="20% - 强调文字颜色 5 4 2 3 8" xfId="10491"/>
    <cellStyle name="20% - 强调文字颜色 5 4 2 4" xfId="10907"/>
    <cellStyle name="20% - 强调文字颜色 5 4 2 4 2" xfId="10909"/>
    <cellStyle name="20% - 强调文字颜色 5 4 2 4 2 2" xfId="10911"/>
    <cellStyle name="20% - 强调文字颜色 5 4 2 4 3" xfId="2663"/>
    <cellStyle name="20% - 强调文字颜色 5 4 2 4 3 2" xfId="10914"/>
    <cellStyle name="20% - 强调文字颜色 5 4 2 4 4" xfId="10916"/>
    <cellStyle name="20% - 强调文字颜色 5 4 2 4 4 2" xfId="10919"/>
    <cellStyle name="20% - 强调文字颜色 5 4 2 4 5" xfId="1369"/>
    <cellStyle name="20% - 强调文字颜色 5 4 2 4 5 2" xfId="1373"/>
    <cellStyle name="20% - 强调文字颜色 5 4 2 4 6" xfId="1377"/>
    <cellStyle name="20% - 强调文字颜色 5 4 2 5" xfId="8342"/>
    <cellStyle name="20% - 强调文字颜色 5 4 2 5 2" xfId="6045"/>
    <cellStyle name="20% - 强调文字颜色 5 4 2 5 2 2" xfId="6049"/>
    <cellStyle name="20% - 强调文字颜色 5 4 2 5 3" xfId="2684"/>
    <cellStyle name="20% - 强调文字颜色 5 4 2 6" xfId="7286"/>
    <cellStyle name="20% - 强调文字颜色 5 4 2 6 2" xfId="4618"/>
    <cellStyle name="20% - 强调文字颜色 5 4 2 6 2 2" xfId="2479"/>
    <cellStyle name="20% - 强调文字颜色 5 4 2 6 3" xfId="4628"/>
    <cellStyle name="20% - 强调文字颜色 5 4 2 7" xfId="5043"/>
    <cellStyle name="20% - 强调文字颜色 5 4 2 7 2" xfId="3217"/>
    <cellStyle name="20% - 强调文字颜色 5 4 2 8" xfId="10921"/>
    <cellStyle name="20% - 强调文字颜色 5 4 2 8 2" xfId="2468"/>
    <cellStyle name="20% - 强调文字颜色 5 4 2 9" xfId="10925"/>
    <cellStyle name="20% - 强调文字颜色 5 4 2 9 2" xfId="3334"/>
    <cellStyle name="20% - 强调文字颜色 5 4 3" xfId="8120"/>
    <cellStyle name="20% - 强调文字颜色 5 4 3 2" xfId="10926"/>
    <cellStyle name="20% - 强调文字颜色 5 4 3 2 2" xfId="333"/>
    <cellStyle name="20% - 强调文字颜色 5 4 3 2 2 2" xfId="9236"/>
    <cellStyle name="20% - 强调文字颜色 5 4 3 2 3" xfId="2706"/>
    <cellStyle name="20% - 强调文字颜色 5 4 3 2 3 2" xfId="10930"/>
    <cellStyle name="20% - 强调文字颜色 5 4 3 2 4" xfId="10933"/>
    <cellStyle name="20% - 强调文字颜色 5 4 3 2 4 2" xfId="10936"/>
    <cellStyle name="20% - 强调文字颜色 5 4 3 2 5" xfId="10939"/>
    <cellStyle name="20% - 强调文字颜色 5 4 3 2 5 2" xfId="10942"/>
    <cellStyle name="20% - 强调文字颜色 5 4 3 2 6" xfId="8796"/>
    <cellStyle name="20% - 强调文字颜色 5 4 3 3" xfId="10945"/>
    <cellStyle name="20% - 强调文字颜色 5 4 3 3 2" xfId="10947"/>
    <cellStyle name="20% - 强调文字颜色 5 4 3 3 2 2" xfId="6536"/>
    <cellStyle name="20% - 强调文字颜色 5 4 3 3 3" xfId="6095"/>
    <cellStyle name="20% - 强调文字颜色 5 4 3 4" xfId="10948"/>
    <cellStyle name="20% - 强调文字颜色 5 4 3 4 2" xfId="10950"/>
    <cellStyle name="20% - 强调文字颜色 5 4 3 4 2 2" xfId="6653"/>
    <cellStyle name="20% - 强调文字颜色 5 4 3 4 3" xfId="5428"/>
    <cellStyle name="20% - 强调文字颜色 5 4 3 5" xfId="10951"/>
    <cellStyle name="20% - 强调文字颜色 5 4 3 5 2" xfId="10953"/>
    <cellStyle name="20% - 强调文字颜色 5 4 3 6" xfId="7289"/>
    <cellStyle name="20% - 强调文字颜色 5 4 3 6 2" xfId="5206"/>
    <cellStyle name="20% - 强调文字颜色 5 4 3 7" xfId="5049"/>
    <cellStyle name="20% - 强调文字颜色 5 4 3 7 2" xfId="5338"/>
    <cellStyle name="20% - 强调文字颜色 5 4 3 8" xfId="10954"/>
    <cellStyle name="20% - 强调文字颜色 5 4 3 8 2" xfId="5468"/>
    <cellStyle name="20% - 强调文字颜色 5 4 3 9" xfId="10957"/>
    <cellStyle name="20% - 强调文字颜色 5 4 4" xfId="10959"/>
    <cellStyle name="20% - 强调文字颜色 5 4 4 2" xfId="10963"/>
    <cellStyle name="20% - 强调文字颜色 5 4 4 2 2" xfId="10966"/>
    <cellStyle name="20% - 强调文字颜色 5 4 4 2 2 2" xfId="7375"/>
    <cellStyle name="20% - 强调文字颜色 5 4 4 2 3" xfId="2721"/>
    <cellStyle name="20% - 强调文字颜色 5 4 4 2 3 2" xfId="4363"/>
    <cellStyle name="20% - 强调文字颜色 5 4 4 2 4" xfId="7378"/>
    <cellStyle name="20% - 强调文字颜色 5 4 4 2 4 2" xfId="10970"/>
    <cellStyle name="20% - 强调文字颜色 5 4 4 2 5" xfId="10972"/>
    <cellStyle name="20% - 强调文字颜色 5 4 4 2 5 2" xfId="10975"/>
    <cellStyle name="20% - 强调文字颜色 5 4 4 2 6" xfId="8839"/>
    <cellStyle name="20% - 强调文字颜色 5 4 4 3" xfId="10977"/>
    <cellStyle name="20% - 强调文字颜色 5 4 4 3 2" xfId="10979"/>
    <cellStyle name="20% - 强调文字颜色 5 4 4 3 2 2" xfId="7102"/>
    <cellStyle name="20% - 强调文字颜色 5 4 4 3 3" xfId="10981"/>
    <cellStyle name="20% - 强调文字颜色 5 4 4 4" xfId="10982"/>
    <cellStyle name="20% - 强调文字颜色 5 4 4 4 2" xfId="10984"/>
    <cellStyle name="20% - 强调文字颜色 5 4 4 4 2 2" xfId="7187"/>
    <cellStyle name="20% - 强调文字颜色 5 4 4 4 3" xfId="10986"/>
    <cellStyle name="20% - 强调文字颜色 5 4 4 5" xfId="10987"/>
    <cellStyle name="20% - 强调文字颜色 5 4 4 5 2" xfId="10988"/>
    <cellStyle name="20% - 强调文字颜色 5 4 4 6" xfId="7291"/>
    <cellStyle name="20% - 强调文字颜色 5 4 4 6 2" xfId="5739"/>
    <cellStyle name="20% - 强调文字颜色 5 4 4 7" xfId="2455"/>
    <cellStyle name="20% - 强调文字颜色 5 4 4 7 2" xfId="2458"/>
    <cellStyle name="20% - 强调文字颜色 5 4 4 8" xfId="2485"/>
    <cellStyle name="20% - 强调文字颜色 5 4 4 8 2" xfId="985"/>
    <cellStyle name="20% - 强调文字颜色 5 4 4 9" xfId="10989"/>
    <cellStyle name="20% - 强调文字颜色 5 4 5" xfId="10992"/>
    <cellStyle name="20% - 强调文字颜色 5 4 5 2" xfId="10994"/>
    <cellStyle name="20% - 强调文字颜色 5 4 5 2 2" xfId="10996"/>
    <cellStyle name="20% - 强调文字颜色 5 4 5 3" xfId="10997"/>
    <cellStyle name="20% - 强调文字颜色 5 4 5 3 2" xfId="10999"/>
    <cellStyle name="20% - 强调文字颜色 5 4 5 4" xfId="11000"/>
    <cellStyle name="20% - 强调文字颜色 5 4 5 4 2" xfId="11002"/>
    <cellStyle name="20% - 强调文字颜色 5 4 5 5" xfId="11003"/>
    <cellStyle name="20% - 强调文字颜色 5 4 5 5 2" xfId="11004"/>
    <cellStyle name="20% - 强调文字颜色 5 4 5 6" xfId="7294"/>
    <cellStyle name="20% - 强调文字颜色 5 4 6" xfId="11005"/>
    <cellStyle name="20% - 强调文字颜色 5 4 6 2" xfId="11006"/>
    <cellStyle name="20% - 强调文字颜色 5 4 6 2 2" xfId="11008"/>
    <cellStyle name="20% - 强调文字颜色 5 4 6 3" xfId="11009"/>
    <cellStyle name="20% - 强调文字颜色 5 4 7" xfId="11010"/>
    <cellStyle name="20% - 强调文字颜色 5 4 7 2" xfId="11011"/>
    <cellStyle name="20% - 强调文字颜色 5 4 7 2 2" xfId="8219"/>
    <cellStyle name="20% - 强调文字颜色 5 4 7 3" xfId="11012"/>
    <cellStyle name="20% - 强调文字颜色 5 4 8" xfId="11013"/>
    <cellStyle name="20% - 强调文字颜色 5 4 8 2" xfId="11014"/>
    <cellStyle name="20% - 强调文字颜色 5 4 9" xfId="11015"/>
    <cellStyle name="20% - 强调文字颜色 5 4 9 2" xfId="11018"/>
    <cellStyle name="20% - 强调文字颜色 5 5" xfId="4059"/>
    <cellStyle name="20% - 强调文字颜色 5 5 10" xfId="11020"/>
    <cellStyle name="20% - 强调文字颜色 5 5 10 2" xfId="11022"/>
    <cellStyle name="20% - 强调文字颜色 5 5 11" xfId="11024"/>
    <cellStyle name="20% - 强调文字颜色 5 5 11 2" xfId="11027"/>
    <cellStyle name="20% - 强调文字颜色 5 5 12" xfId="8264"/>
    <cellStyle name="20% - 强调文字颜色 5 5 2" xfId="11029"/>
    <cellStyle name="20% - 强调文字颜色 5 5 2 10" xfId="11030"/>
    <cellStyle name="20% - 强调文字颜色 5 5 2 10 2" xfId="11032"/>
    <cellStyle name="20% - 强调文字颜色 5 5 2 11" xfId="11033"/>
    <cellStyle name="20% - 强调文字颜色 5 5 2 2" xfId="11035"/>
    <cellStyle name="20% - 强调文字颜色 5 5 2 2 2" xfId="291"/>
    <cellStyle name="20% - 强调文字颜色 5 5 2 2 2 2" xfId="11037"/>
    <cellStyle name="20% - 强调文字颜色 5 5 2 2 2 2 2" xfId="7280"/>
    <cellStyle name="20% - 强调文字颜色 5 5 2 2 2 3" xfId="11039"/>
    <cellStyle name="20% - 强调文字颜色 5 5 2 2 2 3 2" xfId="11040"/>
    <cellStyle name="20% - 强调文字颜色 5 5 2 2 2 4" xfId="11042"/>
    <cellStyle name="20% - 强调文字颜色 5 5 2 2 2 4 2" xfId="11044"/>
    <cellStyle name="20% - 强调文字颜色 5 5 2 2 2 5" xfId="9945"/>
    <cellStyle name="20% - 强调文字颜色 5 5 2 2 2 5 2" xfId="11045"/>
    <cellStyle name="20% - 强调文字颜色 5 5 2 2 2 6" xfId="11046"/>
    <cellStyle name="20% - 强调文字颜色 5 5 2 2 3" xfId="305"/>
    <cellStyle name="20% - 强调文字颜色 5 5 2 2 3 2" xfId="11049"/>
    <cellStyle name="20% - 强调文字颜色 5 5 2 2 3 2 2" xfId="11052"/>
    <cellStyle name="20% - 强调文字颜色 5 5 2 2 3 3" xfId="11053"/>
    <cellStyle name="20% - 强调文字颜色 5 5 2 2 4" xfId="331"/>
    <cellStyle name="20% - 强调文字颜色 5 5 2 2 4 2" xfId="11059"/>
    <cellStyle name="20% - 强调文字颜色 5 5 2 2 4 2 2" xfId="11061"/>
    <cellStyle name="20% - 强调文字颜色 5 5 2 2 4 3" xfId="11062"/>
    <cellStyle name="20% - 强调文字颜色 5 5 2 2 5" xfId="11066"/>
    <cellStyle name="20% - 强调文字颜色 5 5 2 2 5 2" xfId="11069"/>
    <cellStyle name="20% - 强调文字颜色 5 5 2 2 6" xfId="11017"/>
    <cellStyle name="20% - 强调文字颜色 5 5 2 2 6 2" xfId="11072"/>
    <cellStyle name="20% - 强调文字颜色 5 5 2 2 7" xfId="11073"/>
    <cellStyle name="20% - 强调文字颜色 5 5 2 2 7 2" xfId="11075"/>
    <cellStyle name="20% - 强调文字颜色 5 5 2 2 8" xfId="11076"/>
    <cellStyle name="20% - 强调文字颜色 5 5 2 2 8 2" xfId="7527"/>
    <cellStyle name="20% - 强调文字颜色 5 5 2 2 9" xfId="1640"/>
    <cellStyle name="20% - 强调文字颜色 5 5 2 3" xfId="11078"/>
    <cellStyle name="20% - 强调文字颜色 5 5 2 3 2" xfId="11081"/>
    <cellStyle name="20% - 强调文字颜色 5 5 2 3 2 2" xfId="11083"/>
    <cellStyle name="20% - 强调文字颜色 5 5 2 3 2 2 2" xfId="11086"/>
    <cellStyle name="20% - 强调文字颜色 5 5 2 3 2 3" xfId="11089"/>
    <cellStyle name="20% - 强调文字颜色 5 5 2 3 3" xfId="1586"/>
    <cellStyle name="20% - 强调文字颜色 5 5 2 3 3 2" xfId="11092"/>
    <cellStyle name="20% - 强调文字颜色 5 5 2 3 3 2 2" xfId="11095"/>
    <cellStyle name="20% - 强调文字颜色 5 5 2 3 3 3" xfId="11096"/>
    <cellStyle name="20% - 强调文字颜色 5 5 2 3 4" xfId="11101"/>
    <cellStyle name="20% - 强调文字颜色 5 5 2 3 4 2" xfId="11104"/>
    <cellStyle name="20% - 强调文字颜色 5 5 2 3 5" xfId="11106"/>
    <cellStyle name="20% - 强调文字颜色 5 5 2 3 5 2" xfId="11109"/>
    <cellStyle name="20% - 强调文字颜色 5 5 2 3 6" xfId="9907"/>
    <cellStyle name="20% - 强调文字颜色 5 5 2 3 6 2" xfId="11111"/>
    <cellStyle name="20% - 强调文字颜色 5 5 2 3 7" xfId="11112"/>
    <cellStyle name="20% - 强调文字颜色 5 5 2 3 7 2" xfId="11113"/>
    <cellStyle name="20% - 强调文字颜色 5 5 2 3 8" xfId="11114"/>
    <cellStyle name="20% - 强调文字颜色 5 5 2 4" xfId="11116"/>
    <cellStyle name="20% - 强调文字颜色 5 5 2 4 2" xfId="11118"/>
    <cellStyle name="20% - 强调文字颜色 5 5 2 4 2 2" xfId="11120"/>
    <cellStyle name="20% - 强调文字颜色 5 5 2 4 3" xfId="11122"/>
    <cellStyle name="20% - 强调文字颜色 5 5 2 4 3 2" xfId="11125"/>
    <cellStyle name="20% - 强调文字颜色 5 5 2 4 4" xfId="11127"/>
    <cellStyle name="20% - 强调文字颜色 5 5 2 4 4 2" xfId="11130"/>
    <cellStyle name="20% - 强调文字颜色 5 5 2 4 5" xfId="605"/>
    <cellStyle name="20% - 强调文字颜色 5 5 2 4 5 2" xfId="1716"/>
    <cellStyle name="20% - 强调文字颜色 5 5 2 4 6" xfId="1683"/>
    <cellStyle name="20% - 强调文字颜色 5 5 2 5" xfId="11131"/>
    <cellStyle name="20% - 强调文字颜色 5 5 2 5 2" xfId="11133"/>
    <cellStyle name="20% - 强调文字颜色 5 5 2 5 2 2" xfId="11135"/>
    <cellStyle name="20% - 强调文字颜色 5 5 2 5 3" xfId="11137"/>
    <cellStyle name="20% - 强调文字颜色 5 5 2 6" xfId="7309"/>
    <cellStyle name="20% - 强调文字颜色 5 5 2 6 2" xfId="6570"/>
    <cellStyle name="20% - 强调文字颜色 5 5 2 6 2 2" xfId="6573"/>
    <cellStyle name="20% - 强调文字颜色 5 5 2 6 3" xfId="6582"/>
    <cellStyle name="20% - 强调文字颜色 5 5 2 7" xfId="11138"/>
    <cellStyle name="20% - 强调文字颜色 5 5 2 7 2" xfId="6668"/>
    <cellStyle name="20% - 强调文字颜色 5 5 2 8" xfId="11139"/>
    <cellStyle name="20% - 强调文字颜色 5 5 2 8 2" xfId="6770"/>
    <cellStyle name="20% - 强调文字颜色 5 5 2 9" xfId="11142"/>
    <cellStyle name="20% - 强调文字颜色 5 5 2 9 2" xfId="6817"/>
    <cellStyle name="20% - 强调文字颜色 5 5 3" xfId="11143"/>
    <cellStyle name="20% - 强调文字颜色 5 5 3 2" xfId="11145"/>
    <cellStyle name="20% - 强调文字颜色 5 5 3 2 2" xfId="11148"/>
    <cellStyle name="20% - 强调文字颜色 5 5 3 2 2 2" xfId="9438"/>
    <cellStyle name="20% - 强调文字颜色 5 5 3 2 3" xfId="11151"/>
    <cellStyle name="20% - 强调文字颜色 5 5 3 2 3 2" xfId="11154"/>
    <cellStyle name="20% - 强调文字颜色 5 5 3 2 4" xfId="7066"/>
    <cellStyle name="20% - 强调文字颜色 5 5 3 2 4 2" xfId="11158"/>
    <cellStyle name="20% - 强调文字颜色 5 5 3 2 5" xfId="6912"/>
    <cellStyle name="20% - 强调文字颜色 5 5 3 2 5 2" xfId="11162"/>
    <cellStyle name="20% - 强调文字颜色 5 5 3 2 6" xfId="8940"/>
    <cellStyle name="20% - 强调文字颜色 5 5 3 3" xfId="11164"/>
    <cellStyle name="20% - 强调文字颜色 5 5 3 3 2" xfId="11166"/>
    <cellStyle name="20% - 强调文字颜色 5 5 3 3 2 2" xfId="8298"/>
    <cellStyle name="20% - 强调文字颜色 5 5 3 3 3" xfId="4007"/>
    <cellStyle name="20% - 强调文字颜色 5 5 3 4" xfId="11167"/>
    <cellStyle name="20% - 强调文字颜色 5 5 3 4 2" xfId="11169"/>
    <cellStyle name="20% - 强调文字颜色 5 5 3 4 2 2" xfId="8402"/>
    <cellStyle name="20% - 强调文字颜色 5 5 3 4 3" xfId="11172"/>
    <cellStyle name="20% - 强调文字颜色 5 5 3 5" xfId="11173"/>
    <cellStyle name="20% - 强调文字颜色 5 5 3 5 2" xfId="11175"/>
    <cellStyle name="20% - 强调文字颜色 5 5 3 6" xfId="7311"/>
    <cellStyle name="20% - 强调文字颜色 5 5 3 6 2" xfId="7109"/>
    <cellStyle name="20% - 强调文字颜色 5 5 3 7" xfId="11176"/>
    <cellStyle name="20% - 强调文字颜色 5 5 3 7 2" xfId="7195"/>
    <cellStyle name="20% - 强调文字颜色 5 5 3 8" xfId="11178"/>
    <cellStyle name="20% - 强调文字颜色 5 5 3 8 2" xfId="1203"/>
    <cellStyle name="20% - 强调文字颜色 5 5 3 9" xfId="3183"/>
    <cellStyle name="20% - 强调文字颜色 5 5 4" xfId="8922"/>
    <cellStyle name="20% - 强调文字颜色 5 5 4 2" xfId="6947"/>
    <cellStyle name="20% - 强调文字颜色 5 5 4 2 2" xfId="5644"/>
    <cellStyle name="20% - 强调文字颜色 5 5 4 2 2 2" xfId="3663"/>
    <cellStyle name="20% - 强调文字颜色 5 5 4 2 3" xfId="6952"/>
    <cellStyle name="20% - 强调文字颜色 5 5 4 2 3 2" xfId="3720"/>
    <cellStyle name="20% - 强调文字颜色 5 5 4 2 4" xfId="7096"/>
    <cellStyle name="20% - 强调文字颜色 5 5 4 2 4 2" xfId="1535"/>
    <cellStyle name="20% - 强调文字颜色 5 5 4 2 5" xfId="11181"/>
    <cellStyle name="20% - 强调文字颜色 5 5 4 2 5 2" xfId="3767"/>
    <cellStyle name="20% - 强调文字颜色 5 5 4 2 6" xfId="8975"/>
    <cellStyle name="20% - 强调文字颜色 5 5 4 3" xfId="1951"/>
    <cellStyle name="20% - 强调文字颜色 5 5 4 3 2" xfId="6956"/>
    <cellStyle name="20% - 强调文字颜色 5 5 4 3 2 2" xfId="3873"/>
    <cellStyle name="20% - 强调文字颜色 5 5 4 3 3" xfId="11183"/>
    <cellStyle name="20% - 强调文字颜色 5 5 4 4" xfId="6960"/>
    <cellStyle name="20% - 强调文字颜色 5 5 4 4 2" xfId="6966"/>
    <cellStyle name="20% - 强调文字颜色 5 5 4 4 2 2" xfId="4024"/>
    <cellStyle name="20% - 强调文字颜色 5 5 4 4 3" xfId="11185"/>
    <cellStyle name="20% - 强调文字颜色 5 5 4 5" xfId="6972"/>
    <cellStyle name="20% - 强调文字颜色 5 5 4 5 2" xfId="6977"/>
    <cellStyle name="20% - 强调文字颜色 5 5 4 6" xfId="6986"/>
    <cellStyle name="20% - 强调文字颜色 5 5 4 6 2" xfId="6988"/>
    <cellStyle name="20% - 强调文字颜色 5 5 4 7" xfId="6992"/>
    <cellStyle name="20% - 强调文字颜色 5 5 4 7 2" xfId="7442"/>
    <cellStyle name="20% - 强调文字颜色 5 5 4 8" xfId="10662"/>
    <cellStyle name="20% - 强调文字颜色 5 5 4 8 2" xfId="3241"/>
    <cellStyle name="20% - 强调文字颜色 5 5 4 9" xfId="11186"/>
    <cellStyle name="20% - 强调文字颜色 5 5 5" xfId="1672"/>
    <cellStyle name="20% - 强调文字颜色 5 5 5 2" xfId="2266"/>
    <cellStyle name="20% - 强调文字颜色 5 5 5 2 2" xfId="7010"/>
    <cellStyle name="20% - 强调文字颜色 5 5 5 3" xfId="5976"/>
    <cellStyle name="20% - 强调文字颜色 5 5 5 3 2" xfId="7015"/>
    <cellStyle name="20% - 强调文字颜色 5 5 5 4" xfId="7018"/>
    <cellStyle name="20% - 强调文字颜色 5 5 5 4 2" xfId="7025"/>
    <cellStyle name="20% - 强调文字颜色 5 5 5 5" xfId="7030"/>
    <cellStyle name="20% - 强调文字颜色 5 5 5 5 2" xfId="7035"/>
    <cellStyle name="20% - 强调文字颜色 5 5 5 6" xfId="7040"/>
    <cellStyle name="20% - 强调文字颜色 5 5 6" xfId="2273"/>
    <cellStyle name="20% - 强调文字颜色 5 5 6 2" xfId="7044"/>
    <cellStyle name="20% - 强调文字颜色 5 5 6 2 2" xfId="7048"/>
    <cellStyle name="20% - 强调文字颜色 5 5 6 3" xfId="5288"/>
    <cellStyle name="20% - 强调文字颜色 5 5 7" xfId="1697"/>
    <cellStyle name="20% - 强调文字颜色 5 5 7 2" xfId="8926"/>
    <cellStyle name="20% - 强调文字颜色 5 5 7 2 2" xfId="11188"/>
    <cellStyle name="20% - 强调文字颜色 5 5 7 3" xfId="11189"/>
    <cellStyle name="20% - 强调文字颜色 5 5 8" xfId="8928"/>
    <cellStyle name="20% - 强调文字颜色 5 5 8 2" xfId="8930"/>
    <cellStyle name="20% - 强调文字颜色 5 5 9" xfId="8933"/>
    <cellStyle name="20% - 强调文字颜色 5 5 9 2" xfId="8937"/>
    <cellStyle name="20% - 强调文字颜色 5 6" xfId="11191"/>
    <cellStyle name="20% - 强调文字颜色 5 6 10" xfId="10253"/>
    <cellStyle name="20% - 强调文字颜色 5 6 10 2" xfId="1733"/>
    <cellStyle name="20% - 强调文字颜色 5 6 11" xfId="10258"/>
    <cellStyle name="20% - 强调文字颜色 5 6 2" xfId="11193"/>
    <cellStyle name="20% - 强调文字颜色 5 6 2 2" xfId="11194"/>
    <cellStyle name="20% - 强调文字颜色 5 6 2 2 2" xfId="11196"/>
    <cellStyle name="20% - 强调文字颜色 5 6 2 2 2 2" xfId="11199"/>
    <cellStyle name="20% - 强调文字颜色 5 6 2 2 3" xfId="11201"/>
    <cellStyle name="20% - 强调文字颜色 5 6 2 2 3 2" xfId="9636"/>
    <cellStyle name="20% - 强调文字颜色 5 6 2 2 4" xfId="11203"/>
    <cellStyle name="20% - 强调文字颜色 5 6 2 2 4 2" xfId="9656"/>
    <cellStyle name="20% - 强调文字颜色 5 6 2 2 5" xfId="11205"/>
    <cellStyle name="20% - 强调文字颜色 5 6 2 2 5 2" xfId="11208"/>
    <cellStyle name="20% - 强调文字颜色 5 6 2 2 6" xfId="11211"/>
    <cellStyle name="20% - 强调文字颜色 5 6 2 3" xfId="11212"/>
    <cellStyle name="20% - 强调文字颜色 5 6 2 3 2" xfId="11214"/>
    <cellStyle name="20% - 强调文字颜色 5 6 2 3 2 2" xfId="11216"/>
    <cellStyle name="20% - 强调文字颜色 5 6 2 3 3" xfId="6105"/>
    <cellStyle name="20% - 强调文字颜色 5 6 2 4" xfId="11220"/>
    <cellStyle name="20% - 强调文字颜色 5 6 2 4 2" xfId="11222"/>
    <cellStyle name="20% - 强调文字颜色 5 6 2 4 2 2" xfId="568"/>
    <cellStyle name="20% - 强调文字颜色 5 6 2 4 3" xfId="6125"/>
    <cellStyle name="20% - 强调文字颜色 5 6 2 5" xfId="11223"/>
    <cellStyle name="20% - 强调文字颜色 5 6 2 5 2" xfId="11225"/>
    <cellStyle name="20% - 强调文字颜色 5 6 2 6" xfId="7336"/>
    <cellStyle name="20% - 强调文字颜色 5 6 2 6 2" xfId="8336"/>
    <cellStyle name="20% - 强调文字颜色 5 6 2 7" xfId="11226"/>
    <cellStyle name="20% - 强调文字颜色 5 6 2 7 2" xfId="8414"/>
    <cellStyle name="20% - 强调文字颜色 5 6 2 8" xfId="11228"/>
    <cellStyle name="20% - 强调文字颜色 5 6 2 8 2" xfId="8479"/>
    <cellStyle name="20% - 强调文字颜色 5 6 2 9" xfId="11231"/>
    <cellStyle name="20% - 强调文字颜色 5 6 3" xfId="8633"/>
    <cellStyle name="20% - 强调文字颜色 5 6 3 2" xfId="2332"/>
    <cellStyle name="20% - 强调文字颜色 5 6 3 2 2" xfId="462"/>
    <cellStyle name="20% - 强调文字颜色 5 6 3 2 2 2" xfId="11233"/>
    <cellStyle name="20% - 强调文字颜色 5 6 3 2 3" xfId="11236"/>
    <cellStyle name="20% - 强调文字颜色 5 6 3 2 3 2" xfId="11239"/>
    <cellStyle name="20% - 强调文字颜色 5 6 3 2 4" xfId="7160"/>
    <cellStyle name="20% - 强调文字颜色 5 6 3 2 4 2" xfId="11243"/>
    <cellStyle name="20% - 强调文字颜色 5 6 3 2 5" xfId="11245"/>
    <cellStyle name="20% - 强调文字颜色 5 6 3 2 5 2" xfId="8347"/>
    <cellStyle name="20% - 强调文字颜色 5 6 3 2 6" xfId="9050"/>
    <cellStyle name="20% - 强调文字颜色 5 6 3 3" xfId="5061"/>
    <cellStyle name="20% - 强调文字颜色 5 6 3 3 2" xfId="5065"/>
    <cellStyle name="20% - 强调文字颜色 5 6 3 3 2 2" xfId="4144"/>
    <cellStyle name="20% - 强调文字颜色 5 6 3 3 3" xfId="6208"/>
    <cellStyle name="20% - 强调文字颜色 5 6 3 4" xfId="4084"/>
    <cellStyle name="20% - 强调文字颜色 5 6 3 4 2" xfId="5069"/>
    <cellStyle name="20% - 强调文字颜色 5 6 3 4 2 2" xfId="353"/>
    <cellStyle name="20% - 强调文字颜色 5 6 3 4 3" xfId="6629"/>
    <cellStyle name="20% - 强调文字颜色 5 6 3 5" xfId="11246"/>
    <cellStyle name="20% - 强调文字颜色 5 6 3 5 2" xfId="11248"/>
    <cellStyle name="20% - 强调文字颜色 5 6 3 6" xfId="7338"/>
    <cellStyle name="20% - 强调文字颜色 5 6 3 6 2" xfId="8891"/>
    <cellStyle name="20% - 强调文字颜色 5 6 3 7" xfId="11249"/>
    <cellStyle name="20% - 强调文字颜色 5 6 3 7 2" xfId="8999"/>
    <cellStyle name="20% - 强调文字颜色 5 6 3 8" xfId="11251"/>
    <cellStyle name="20% - 强调文字颜色 5 6 3 8 2" xfId="9112"/>
    <cellStyle name="20% - 强调文字颜色 5 6 3 9" xfId="11255"/>
    <cellStyle name="20% - 强调文字颜色 5 6 4" xfId="8634"/>
    <cellStyle name="20% - 强调文字颜色 5 6 4 2" xfId="2346"/>
    <cellStyle name="20% - 强调文字颜色 5 6 4 2 2" xfId="5117"/>
    <cellStyle name="20% - 强调文字颜色 5 6 4 3" xfId="5124"/>
    <cellStyle name="20% - 强调文字颜色 5 6 4 3 2" xfId="5130"/>
    <cellStyle name="20% - 强调文字颜色 5 6 4 4" xfId="5136"/>
    <cellStyle name="20% - 强调文字颜色 5 6 4 4 2" xfId="8943"/>
    <cellStyle name="20% - 强调文字颜色 5 6 4 5" xfId="8947"/>
    <cellStyle name="20% - 强调文字颜色 5 6 4 5 2" xfId="8951"/>
    <cellStyle name="20% - 强调文字颜色 5 6 4 6" xfId="7345"/>
    <cellStyle name="20% - 强调文字颜色 5 6 5" xfId="2279"/>
    <cellStyle name="20% - 强调文字颜色 5 6 5 2" xfId="2284"/>
    <cellStyle name="20% - 强调文字颜色 5 6 5 2 2" xfId="5191"/>
    <cellStyle name="20% - 强调文字颜色 5 6 5 3" xfId="5200"/>
    <cellStyle name="20% - 强调文字颜色 5 6 6" xfId="2293"/>
    <cellStyle name="20% - 强调文字颜色 5 6 6 2" xfId="8954"/>
    <cellStyle name="20% - 强调文字颜色 5 6 6 2 2" xfId="2026"/>
    <cellStyle name="20% - 强调文字颜色 5 6 6 3" xfId="8957"/>
    <cellStyle name="20% - 强调文字颜色 5 6 7" xfId="6325"/>
    <cellStyle name="20% - 强调文字颜色 5 6 7 2" xfId="234"/>
    <cellStyle name="20% - 强调文字颜色 5 6 8" xfId="8961"/>
    <cellStyle name="20% - 强调文字颜色 5 6 8 2" xfId="8964"/>
    <cellStyle name="20% - 强调文字颜色 5 6 9" xfId="8967"/>
    <cellStyle name="20% - 强调文字颜色 5 6 9 2" xfId="8971"/>
    <cellStyle name="20% - 强调文字颜色 5 7" xfId="11257"/>
    <cellStyle name="20% - 强调文字颜色 5 7 10" xfId="9446"/>
    <cellStyle name="20% - 强调文字颜色 5 7 10 2" xfId="11260"/>
    <cellStyle name="20% - 强调文字颜色 5 7 11" xfId="10014"/>
    <cellStyle name="20% - 强调文字颜色 5 7 2" xfId="11261"/>
    <cellStyle name="20% - 强调文字颜色 5 7 2 2" xfId="11262"/>
    <cellStyle name="20% - 强调文字颜色 5 7 2 2 2" xfId="11264"/>
    <cellStyle name="20% - 强调文字颜色 5 7 2 2 2 2" xfId="11266"/>
    <cellStyle name="20% - 强调文字颜色 5 7 2 2 3" xfId="8064"/>
    <cellStyle name="20% - 强调文字颜色 5 7 2 2 3 2" xfId="11269"/>
    <cellStyle name="20% - 强调文字颜色 5 7 2 2 4" xfId="11272"/>
    <cellStyle name="20% - 强调文字颜色 5 7 2 2 4 2" xfId="11276"/>
    <cellStyle name="20% - 强调文字颜色 5 7 2 2 5" xfId="11279"/>
    <cellStyle name="20% - 强调文字颜色 5 7 2 2 5 2" xfId="11282"/>
    <cellStyle name="20% - 强调文字颜色 5 7 2 2 6" xfId="11284"/>
    <cellStyle name="20% - 强调文字颜色 5 7 2 3" xfId="11285"/>
    <cellStyle name="20% - 强调文字颜色 5 7 2 3 2" xfId="11287"/>
    <cellStyle name="20% - 强调文字颜色 5 7 2 3 2 2" xfId="11289"/>
    <cellStyle name="20% - 强调文字颜色 5 7 2 3 3" xfId="6935"/>
    <cellStyle name="20% - 强调文字颜色 5 7 2 4" xfId="9425"/>
    <cellStyle name="20% - 强调文字颜色 5 7 2 4 2" xfId="11292"/>
    <cellStyle name="20% - 强调文字颜色 5 7 2 4 2 2" xfId="5058"/>
    <cellStyle name="20% - 强调文字颜色 5 7 2 4 3" xfId="7079"/>
    <cellStyle name="20% - 强调文字颜色 5 7 2 5" xfId="9533"/>
    <cellStyle name="20% - 强调文字颜色 5 7 2 5 2" xfId="11295"/>
    <cellStyle name="20% - 强调文字颜色 5 7 2 6" xfId="2893"/>
    <cellStyle name="20% - 强调文字颜色 5 7 2 6 2" xfId="10064"/>
    <cellStyle name="20% - 强调文字颜色 5 7 2 7" xfId="11237"/>
    <cellStyle name="20% - 强调文字颜色 5 7 2 7 2" xfId="10159"/>
    <cellStyle name="20% - 强调文字颜色 5 7 2 8" xfId="11298"/>
    <cellStyle name="20% - 强调文字颜色 5 7 2 8 2" xfId="10241"/>
    <cellStyle name="20% - 强调文字颜色 5 7 2 9" xfId="11302"/>
    <cellStyle name="20% - 强调文字颜色 5 7 3" xfId="11303"/>
    <cellStyle name="20% - 强调文字颜色 5 7 3 2" xfId="5238"/>
    <cellStyle name="20% - 强调文字颜色 5 7 3 2 2" xfId="5195"/>
    <cellStyle name="20% - 强调文字颜色 5 7 3 2 2 2" xfId="11306"/>
    <cellStyle name="20% - 强调文字颜色 5 7 3 2 3" xfId="11308"/>
    <cellStyle name="20% - 强调文字颜色 5 7 3 3" xfId="5240"/>
    <cellStyle name="20% - 强调文字颜色 5 7 3 3 2" xfId="5245"/>
    <cellStyle name="20% - 强调文字颜色 5 7 3 3 2 2" xfId="11311"/>
    <cellStyle name="20% - 强调文字颜色 5 7 3 3 3" xfId="7146"/>
    <cellStyle name="20% - 强调文字颜色 5 7 3 4" xfId="5248"/>
    <cellStyle name="20% - 强调文字颜色 5 7 3 4 2" xfId="11314"/>
    <cellStyle name="20% - 强调文字颜色 5 7 3 5" xfId="9537"/>
    <cellStyle name="20% - 强调文字颜色 5 7 3 5 2" xfId="11316"/>
    <cellStyle name="20% - 强调文字颜色 5 7 3 6" xfId="11317"/>
    <cellStyle name="20% - 强调文字颜色 5 7 3 6 2" xfId="10576"/>
    <cellStyle name="20% - 强调文字颜色 5 7 3 7" xfId="11241"/>
    <cellStyle name="20% - 强调文字颜色 5 7 3 7 2" xfId="10646"/>
    <cellStyle name="20% - 强调文字颜色 5 7 3 8" xfId="11320"/>
    <cellStyle name="20% - 强调文字颜色 5 7 4" xfId="8977"/>
    <cellStyle name="20% - 强调文字颜色 5 7 4 2" xfId="5305"/>
    <cellStyle name="20% - 强调文字颜色 5 7 4 2 2" xfId="5312"/>
    <cellStyle name="20% - 强调文字颜色 5 7 4 3" xfId="5315"/>
    <cellStyle name="20% - 强调文字颜色 5 7 4 3 2" xfId="5319"/>
    <cellStyle name="20% - 强调文字颜色 5 7 4 4" xfId="5323"/>
    <cellStyle name="20% - 强调文字颜色 5 7 4 4 2" xfId="11323"/>
    <cellStyle name="20% - 强调文字颜色 5 7 4 5" xfId="9541"/>
    <cellStyle name="20% - 强调文字颜色 5 7 4 5 2" xfId="11325"/>
    <cellStyle name="20% - 强调文字颜色 5 7 4 6" xfId="8339"/>
    <cellStyle name="20% - 强调文字颜色 5 7 5" xfId="2300"/>
    <cellStyle name="20% - 强调文字颜色 5 7 5 2" xfId="8981"/>
    <cellStyle name="20% - 强调文字颜色 5 7 5 2 2" xfId="11327"/>
    <cellStyle name="20% - 强调文字颜色 5 7 5 3" xfId="11328"/>
    <cellStyle name="20% - 强调文字颜色 5 7 6" xfId="8985"/>
    <cellStyle name="20% - 强调文字颜色 5 7 6 2" xfId="8989"/>
    <cellStyle name="20% - 强调文字颜色 5 7 6 2 2" xfId="1435"/>
    <cellStyle name="20% - 强调文字颜色 5 7 6 3" xfId="11329"/>
    <cellStyle name="20% - 强调文字颜色 5 7 7" xfId="6330"/>
    <cellStyle name="20% - 强调文字颜色 5 7 7 2" xfId="8992"/>
    <cellStyle name="20% - 强调文字颜色 5 7 8" xfId="8996"/>
    <cellStyle name="20% - 强调文字颜色 5 7 8 2" xfId="3484"/>
    <cellStyle name="20% - 强调文字颜色 5 7 9" xfId="11330"/>
    <cellStyle name="20% - 强调文字颜色 5 7 9 2" xfId="5875"/>
    <cellStyle name="20% - 强调文字颜色 5 8" xfId="9558"/>
    <cellStyle name="20% - 强调文字颜色 5 8 2" xfId="11332"/>
    <cellStyle name="20% - 强调文字颜色 5 8 2 2" xfId="10028"/>
    <cellStyle name="20% - 强调文字颜色 5 8 2 2 2" xfId="10034"/>
    <cellStyle name="20% - 强调文字颜色 5 8 2 3" xfId="10044"/>
    <cellStyle name="20% - 强调文字颜色 5 8 2 3 2" xfId="10048"/>
    <cellStyle name="20% - 强调文字颜色 5 8 2 4" xfId="10053"/>
    <cellStyle name="20% - 强调文字颜色 5 8 2 4 2" xfId="10058"/>
    <cellStyle name="20% - 强调文字颜色 5 8 2 5" xfId="4188"/>
    <cellStyle name="20% - 强调文字颜色 5 8 2 5 2" xfId="4193"/>
    <cellStyle name="20% - 强调文字颜色 5 8 2 6" xfId="4243"/>
    <cellStyle name="20% - 强调文字颜色 5 8 3" xfId="11333"/>
    <cellStyle name="20% - 强调文字颜色 5 8 3 2" xfId="5395"/>
    <cellStyle name="20% - 强调文字颜色 5 8 3 2 2" xfId="5400"/>
    <cellStyle name="20% - 强调文字颜色 5 8 3 3" xfId="5405"/>
    <cellStyle name="20% - 强调文字颜色 5 8 4" xfId="9002"/>
    <cellStyle name="20% - 强调文字颜色 5 8 4 2" xfId="5445"/>
    <cellStyle name="20% - 强调文字颜色 5 8 4 2 2" xfId="5448"/>
    <cellStyle name="20% - 强调文字颜色 5 8 4 3" xfId="5451"/>
    <cellStyle name="20% - 强调文字颜色 5 8 5" xfId="2309"/>
    <cellStyle name="20% - 强调文字颜色 5 8 5 2" xfId="11335"/>
    <cellStyle name="20% - 强调文字颜色 5 8 6" xfId="11337"/>
    <cellStyle name="20% - 强调文字颜色 5 8 6 2" xfId="11339"/>
    <cellStyle name="20% - 强调文字颜色 5 8 7" xfId="6343"/>
    <cellStyle name="20% - 强调文字颜色 5 8 7 2" xfId="11341"/>
    <cellStyle name="20% - 强调文字颜色 5 8 8" xfId="11343"/>
    <cellStyle name="20% - 强调文字颜色 5 8 8 2" xfId="11344"/>
    <cellStyle name="20% - 强调文字颜色 5 8 9" xfId="11345"/>
    <cellStyle name="20% - 强调文字颜色 5 9" xfId="4630"/>
    <cellStyle name="20% - 强调文字颜色 5 9 2" xfId="4636"/>
    <cellStyle name="20% - 强调文字颜色 5 9 2 2" xfId="10146"/>
    <cellStyle name="20% - 强调文字颜色 5 9 2 2 2" xfId="10151"/>
    <cellStyle name="20% - 强调文字颜色 5 9 2 3" xfId="7977"/>
    <cellStyle name="20% - 强调文字颜色 5 9 2 3 2" xfId="10155"/>
    <cellStyle name="20% - 强调文字颜色 5 9 2 4" xfId="2450"/>
    <cellStyle name="20% - 强调文字颜色 5 9 2 4 2" xfId="2466"/>
    <cellStyle name="20% - 强调文字颜色 5 9 2 5" xfId="2472"/>
    <cellStyle name="20% - 强调文字颜色 5 9 2 5 2" xfId="991"/>
    <cellStyle name="20% - 强调文字颜色 5 9 2 6" xfId="3274"/>
    <cellStyle name="20% - 强调文字颜色 5 9 3" xfId="11346"/>
    <cellStyle name="20% - 强调文字颜色 5 9 3 2" xfId="11348"/>
    <cellStyle name="20% - 强调文字颜色 5 9 3 2 2" xfId="11349"/>
    <cellStyle name="20% - 强调文字颜色 5 9 3 3" xfId="7988"/>
    <cellStyle name="20% - 强调文字颜色 5 9 4" xfId="6682"/>
    <cellStyle name="20% - 强调文字颜色 5 9 4 2" xfId="9005"/>
    <cellStyle name="20% - 强调文字颜色 5 9 4 2 2" xfId="11351"/>
    <cellStyle name="20% - 强调文字颜色 5 9 4 3" xfId="11353"/>
    <cellStyle name="20% - 强调文字颜色 5 9 5" xfId="2315"/>
    <cellStyle name="20% - 强调文字颜色 5 9 5 2" xfId="11354"/>
    <cellStyle name="20% - 强调文字颜色 5 9 6" xfId="8482"/>
    <cellStyle name="20% - 强调文字颜色 5 9 6 2" xfId="11355"/>
    <cellStyle name="20% - 强调文字颜色 5 9 7" xfId="7585"/>
    <cellStyle name="20% - 强调文字颜色 5 9 7 2" xfId="11357"/>
    <cellStyle name="20% - 强调文字颜色 5 9 8" xfId="11359"/>
    <cellStyle name="20% - 强调文字颜色 5 9 8 2" xfId="11363"/>
    <cellStyle name="20% - 强调文字颜色 5 9 9" xfId="11365"/>
    <cellStyle name="20% - 强调文字颜色 6 10" xfId="11366"/>
    <cellStyle name="20% - 强调文字颜色 6 10 2" xfId="11367"/>
    <cellStyle name="20% - 强调文字颜色 6 10 2 2" xfId="7227"/>
    <cellStyle name="20% - 强调文字颜色 6 10 3" xfId="11368"/>
    <cellStyle name="20% - 强调文字颜色 6 10 3 2" xfId="11369"/>
    <cellStyle name="20% - 强调文字颜色 6 10 4" xfId="9870"/>
    <cellStyle name="20% - 强调文字颜色 6 10 4 2" xfId="11371"/>
    <cellStyle name="20% - 强调文字颜色 6 10 5" xfId="11372"/>
    <cellStyle name="20% - 强调文字颜色 6 10 5 2" xfId="11373"/>
    <cellStyle name="20% - 强调文字颜色 6 10 6" xfId="10530"/>
    <cellStyle name="20% - 强调文字颜色 6 11" xfId="10449"/>
    <cellStyle name="20% - 强调文字颜色 6 11 2" xfId="11374"/>
    <cellStyle name="20% - 强调文字颜色 6 11 2 2" xfId="11375"/>
    <cellStyle name="20% - 强调文字颜色 6 11 3" xfId="11377"/>
    <cellStyle name="20% - 强调文字颜色 6 12" xfId="11378"/>
    <cellStyle name="20% - 强调文字颜色 6 12 2" xfId="11379"/>
    <cellStyle name="20% - 强调文字颜色 6 12 2 2" xfId="11380"/>
    <cellStyle name="20% - 强调文字颜色 6 12 3" xfId="11381"/>
    <cellStyle name="20% - 强调文字颜色 6 13" xfId="9175"/>
    <cellStyle name="20% - 强调文字颜色 6 13 2" xfId="9177"/>
    <cellStyle name="20% - 强调文字颜色 6 14" xfId="9179"/>
    <cellStyle name="20% - 强调文字颜色 6 14 2" xfId="11382"/>
    <cellStyle name="20% - 强调文字颜色 6 15" xfId="11383"/>
    <cellStyle name="20% - 强调文字颜色 6 15 2" xfId="11384"/>
    <cellStyle name="20% - 强调文字颜色 6 16" xfId="11387"/>
    <cellStyle name="20% - 强调文字颜色 6 16 2" xfId="11390"/>
    <cellStyle name="20% - 强调文字颜色 6 2" xfId="7597"/>
    <cellStyle name="20% - 强调文字颜色 6 2 10" xfId="1926"/>
    <cellStyle name="20% - 强调文字颜色 6 2 10 2" xfId="7113"/>
    <cellStyle name="20% - 强调文字颜色 6 2 11" xfId="7119"/>
    <cellStyle name="20% - 强调文字颜色 6 2 11 2" xfId="7125"/>
    <cellStyle name="20% - 强调文字颜色 6 2 12" xfId="16"/>
    <cellStyle name="20% - 强调文字颜色 6 2 12 2" xfId="11392"/>
    <cellStyle name="20% - 强调文字颜色 6 2 13" xfId="11396"/>
    <cellStyle name="20% - 强调文字颜色 6 2 13 2" xfId="11398"/>
    <cellStyle name="20% - 强调文字颜色 6 2 14" xfId="11401"/>
    <cellStyle name="20% - 强调文字颜色 6 2 2" xfId="6364"/>
    <cellStyle name="20% - 强调文字颜色 6 2 2 10" xfId="3746"/>
    <cellStyle name="20% - 强调文字颜色 6 2 2 10 2" xfId="1509"/>
    <cellStyle name="20% - 强调文字颜色 6 2 2 11" xfId="3750"/>
    <cellStyle name="20% - 强调文字颜色 6 2 2 11 2" xfId="3754"/>
    <cellStyle name="20% - 强调文字颜色 6 2 2 12" xfId="3770"/>
    <cellStyle name="20% - 强调文字颜色 6 2 2 2" xfId="498"/>
    <cellStyle name="20% - 强调文字颜色 6 2 2 2 10" xfId="11402"/>
    <cellStyle name="20% - 强调文字颜色 6 2 2 2 10 2" xfId="11403"/>
    <cellStyle name="20% - 强调文字颜色 6 2 2 2 11" xfId="713"/>
    <cellStyle name="20% - 强调文字颜色 6 2 2 2 2" xfId="506"/>
    <cellStyle name="20% - 强调文字颜色 6 2 2 2 2 2" xfId="11405"/>
    <cellStyle name="20% - 强调文字颜色 6 2 2 2 2 2 2" xfId="11408"/>
    <cellStyle name="20% - 强调文字颜色 6 2 2 2 2 2 2 2" xfId="11410"/>
    <cellStyle name="20% - 强调文字颜色 6 2 2 2 2 2 3" xfId="6548"/>
    <cellStyle name="20% - 强调文字颜色 6 2 2 2 2 2 3 2" xfId="11413"/>
    <cellStyle name="20% - 强调文字颜色 6 2 2 2 2 2 4" xfId="6792"/>
    <cellStyle name="20% - 强调文字颜色 6 2 2 2 2 2 4 2" xfId="6795"/>
    <cellStyle name="20% - 强调文字颜色 6 2 2 2 2 2 5" xfId="6805"/>
    <cellStyle name="20% - 强调文字颜色 6 2 2 2 2 2 5 2" xfId="6808"/>
    <cellStyle name="20% - 强调文字颜色 6 2 2 2 2 2 6" xfId="6812"/>
    <cellStyle name="20% - 强调文字颜色 6 2 2 2 2 3" xfId="11416"/>
    <cellStyle name="20% - 强调文字颜色 6 2 2 2 2 3 2" xfId="11419"/>
    <cellStyle name="20% - 强调文字颜色 6 2 2 2 2 3 2 2" xfId="1989"/>
    <cellStyle name="20% - 强调文字颜色 6 2 2 2 2 3 3" xfId="11422"/>
    <cellStyle name="20% - 强调文字颜色 6 2 2 2 2 4" xfId="11423"/>
    <cellStyle name="20% - 强调文字颜色 6 2 2 2 2 4 2" xfId="11427"/>
    <cellStyle name="20% - 强调文字颜色 6 2 2 2 2 4 2 2" xfId="2547"/>
    <cellStyle name="20% - 强调文字颜色 6 2 2 2 2 4 3" xfId="11430"/>
    <cellStyle name="20% - 强调文字颜色 6 2 2 2 2 5" xfId="11432"/>
    <cellStyle name="20% - 强调文字颜色 6 2 2 2 2 5 2" xfId="11437"/>
    <cellStyle name="20% - 强调文字颜色 6 2 2 2 2 6" xfId="11440"/>
    <cellStyle name="20% - 强调文字颜色 6 2 2 2 2 6 2" xfId="11444"/>
    <cellStyle name="20% - 强调文字颜色 6 2 2 2 2 7" xfId="6377"/>
    <cellStyle name="20% - 强调文字颜色 6 2 2 2 2 7 2" xfId="11447"/>
    <cellStyle name="20% - 强调文字颜色 6 2 2 2 2 8" xfId="11452"/>
    <cellStyle name="20% - 强调文字颜色 6 2 2 2 2 8 2" xfId="11456"/>
    <cellStyle name="20% - 强调文字颜色 6 2 2 2 2 9" xfId="11461"/>
    <cellStyle name="20% - 强调文字颜色 6 2 2 2 3" xfId="11462"/>
    <cellStyle name="20% - 强调文字颜色 6 2 2 2 3 2" xfId="11464"/>
    <cellStyle name="20% - 强调文字颜色 6 2 2 2 3 2 2" xfId="11466"/>
    <cellStyle name="20% - 强调文字颜色 6 2 2 2 3 2 2 2" xfId="11468"/>
    <cellStyle name="20% - 强调文字颜色 6 2 2 2 3 2 3" xfId="11470"/>
    <cellStyle name="20% - 强调文字颜色 6 2 2 2 3 3" xfId="10377"/>
    <cellStyle name="20% - 强调文字颜色 6 2 2 2 3 3 2" xfId="11472"/>
    <cellStyle name="20% - 强调文字颜色 6 2 2 2 3 3 2 2" xfId="3377"/>
    <cellStyle name="20% - 强调文字颜色 6 2 2 2 3 3 3" xfId="11474"/>
    <cellStyle name="20% - 强调文字颜色 6 2 2 2 3 4" xfId="11475"/>
    <cellStyle name="20% - 强调文字颜色 6 2 2 2 3 4 2" xfId="11480"/>
    <cellStyle name="20% - 强调文字颜色 6 2 2 2 3 5" xfId="11483"/>
    <cellStyle name="20% - 强调文字颜色 6 2 2 2 3 5 2" xfId="11486"/>
    <cellStyle name="20% - 强调文字颜色 6 2 2 2 3 6" xfId="11490"/>
    <cellStyle name="20% - 强调文字颜色 6 2 2 2 3 6 2" xfId="11492"/>
    <cellStyle name="20% - 强调文字颜色 6 2 2 2 3 7" xfId="11493"/>
    <cellStyle name="20% - 强调文字颜色 6 2 2 2 3 7 2" xfId="11495"/>
    <cellStyle name="20% - 强调文字颜色 6 2 2 2 3 8" xfId="11500"/>
    <cellStyle name="20% - 强调文字颜色 6 2 2 2 4" xfId="11501"/>
    <cellStyle name="20% - 强调文字颜色 6 2 2 2 4 2" xfId="11502"/>
    <cellStyle name="20% - 强调文字颜色 6 2 2 2 4 2 2" xfId="11504"/>
    <cellStyle name="20% - 强调文字颜色 6 2 2 2 4 3" xfId="10382"/>
    <cellStyle name="20% - 强调文字颜色 6 2 2 2 4 3 2" xfId="11506"/>
    <cellStyle name="20% - 强调文字颜色 6 2 2 2 4 4" xfId="6405"/>
    <cellStyle name="20% - 强调文字颜色 6 2 2 2 4 4 2" xfId="2992"/>
    <cellStyle name="20% - 强调文字颜色 6 2 2 2 4 5" xfId="6409"/>
    <cellStyle name="20% - 强调文字颜色 6 2 2 2 4 5 2" xfId="3027"/>
    <cellStyle name="20% - 强调文字颜色 6 2 2 2 4 6" xfId="6412"/>
    <cellStyle name="20% - 强调文字颜色 6 2 2 2 5" xfId="11509"/>
    <cellStyle name="20% - 强调文字颜色 6 2 2 2 5 2" xfId="11510"/>
    <cellStyle name="20% - 强调文字颜色 6 2 2 2 5 2 2" xfId="11511"/>
    <cellStyle name="20% - 强调文字颜色 6 2 2 2 5 3" xfId="10387"/>
    <cellStyle name="20% - 强调文字颜色 6 2 2 2 6" xfId="11512"/>
    <cellStyle name="20% - 强调文字颜色 6 2 2 2 6 2" xfId="11513"/>
    <cellStyle name="20% - 强调文字颜色 6 2 2 2 6 2 2" xfId="11514"/>
    <cellStyle name="20% - 强调文字颜色 6 2 2 2 6 3" xfId="10391"/>
    <cellStyle name="20% - 强调文字颜色 6 2 2 2 7" xfId="9222"/>
    <cellStyle name="20% - 强调文字颜色 6 2 2 2 7 2" xfId="9224"/>
    <cellStyle name="20% - 强调文字颜色 6 2 2 2 8" xfId="9226"/>
    <cellStyle name="20% - 强调文字颜色 6 2 2 2 8 2" xfId="11515"/>
    <cellStyle name="20% - 强调文字颜色 6 2 2 2 9" xfId="11516"/>
    <cellStyle name="20% - 强调文字颜色 6 2 2 2 9 2" xfId="11517"/>
    <cellStyle name="20% - 强调文字颜色 6 2 2 3" xfId="11518"/>
    <cellStyle name="20% - 强调文字颜色 6 2 2 3 2" xfId="11519"/>
    <cellStyle name="20% - 强调文字颜色 6 2 2 3 2 2" xfId="11521"/>
    <cellStyle name="20% - 强调文字颜色 6 2 2 3 2 2 2" xfId="11524"/>
    <cellStyle name="20% - 强调文字颜色 6 2 2 3 2 3" xfId="11527"/>
    <cellStyle name="20% - 强调文字颜色 6 2 2 3 2 3 2" xfId="10826"/>
    <cellStyle name="20% - 强调文字颜色 6 2 2 3 2 4" xfId="11529"/>
    <cellStyle name="20% - 强调文字颜色 6 2 2 3 2 4 2" xfId="11532"/>
    <cellStyle name="20% - 强调文字颜色 6 2 2 3 2 5" xfId="11535"/>
    <cellStyle name="20% - 强调文字颜色 6 2 2 3 2 5 2" xfId="11537"/>
    <cellStyle name="20% - 强调文字颜色 6 2 2 3 2 6" xfId="11541"/>
    <cellStyle name="20% - 强调文字颜色 6 2 2 3 3" xfId="11542"/>
    <cellStyle name="20% - 强调文字颜色 6 2 2 3 3 2" xfId="11543"/>
    <cellStyle name="20% - 强调文字颜色 6 2 2 3 3 2 2" xfId="11544"/>
    <cellStyle name="20% - 强调文字颜色 6 2 2 3 3 3" xfId="10400"/>
    <cellStyle name="20% - 强调文字颜色 6 2 2 3 4" xfId="11546"/>
    <cellStyle name="20% - 强调文字颜色 6 2 2 3 4 2" xfId="11547"/>
    <cellStyle name="20% - 强调文字颜色 6 2 2 3 4 2 2" xfId="11548"/>
    <cellStyle name="20% - 强调文字颜色 6 2 2 3 4 3" xfId="11549"/>
    <cellStyle name="20% - 强调文字颜色 6 2 2 3 5" xfId="11550"/>
    <cellStyle name="20% - 强调文字颜色 6 2 2 3 5 2" xfId="11551"/>
    <cellStyle name="20% - 强调文字颜色 6 2 2 3 6" xfId="11552"/>
    <cellStyle name="20% - 强调文字颜色 6 2 2 3 6 2" xfId="11554"/>
    <cellStyle name="20% - 强调文字颜色 6 2 2 3 7" xfId="9619"/>
    <cellStyle name="20% - 强调文字颜色 6 2 2 3 7 2" xfId="11555"/>
    <cellStyle name="20% - 强调文字颜色 6 2 2 3 8" xfId="11556"/>
    <cellStyle name="20% - 强调文字颜色 6 2 2 3 8 2" xfId="11557"/>
    <cellStyle name="20% - 强调文字颜色 6 2 2 3 9" xfId="11309"/>
    <cellStyle name="20% - 强调文字颜色 6 2 2 4" xfId="11558"/>
    <cellStyle name="20% - 强调文字颜色 6 2 2 4 2" xfId="11559"/>
    <cellStyle name="20% - 强调文字颜色 6 2 2 4 2 2" xfId="11561"/>
    <cellStyle name="20% - 强调文字颜色 6 2 2 4 2 2 2" xfId="11563"/>
    <cellStyle name="20% - 强调文字颜色 6 2 2 4 2 3" xfId="11566"/>
    <cellStyle name="20% - 强调文字颜色 6 2 2 4 2 3 2" xfId="11568"/>
    <cellStyle name="20% - 强调文字颜色 6 2 2 4 2 4" xfId="11570"/>
    <cellStyle name="20% - 强调文字颜色 6 2 2 4 2 4 2" xfId="11574"/>
    <cellStyle name="20% - 强调文字颜色 6 2 2 4 2 5" xfId="11577"/>
    <cellStyle name="20% - 强调文字颜色 6 2 2 4 2 5 2" xfId="11579"/>
    <cellStyle name="20% - 强调文字颜色 6 2 2 4 2 6" xfId="11580"/>
    <cellStyle name="20% - 强调文字颜色 6 2 2 4 3" xfId="11581"/>
    <cellStyle name="20% - 强调文字颜色 6 2 2 4 3 2" xfId="11582"/>
    <cellStyle name="20% - 强调文字颜色 6 2 2 4 3 2 2" xfId="11583"/>
    <cellStyle name="20% - 强调文字颜色 6 2 2 4 3 3" xfId="10406"/>
    <cellStyle name="20% - 强调文字颜色 6 2 2 4 4" xfId="11585"/>
    <cellStyle name="20% - 强调文字颜色 6 2 2 4 4 2" xfId="11270"/>
    <cellStyle name="20% - 强调文字颜色 6 2 2 4 4 2 2" xfId="11273"/>
    <cellStyle name="20% - 强调文字颜色 6 2 2 4 4 3" xfId="11277"/>
    <cellStyle name="20% - 强调文字颜色 6 2 2 4 5" xfId="11586"/>
    <cellStyle name="20% - 强调文字颜色 6 2 2 4 5 2" xfId="6996"/>
    <cellStyle name="20% - 强调文字颜色 6 2 2 4 6" xfId="11587"/>
    <cellStyle name="20% - 强调文字颜色 6 2 2 4 6 2" xfId="7082"/>
    <cellStyle name="20% - 强调文字颜色 6 2 2 4 7" xfId="4940"/>
    <cellStyle name="20% - 强调文字颜色 6 2 2 4 7 2" xfId="4941"/>
    <cellStyle name="20% - 强调文字颜色 6 2 2 4 8" xfId="2182"/>
    <cellStyle name="20% - 强调文字颜色 6 2 2 4 8 2" xfId="1913"/>
    <cellStyle name="20% - 强调文字颜色 6 2 2 4 9" xfId="2069"/>
    <cellStyle name="20% - 强调文字颜色 6 2 2 5" xfId="4251"/>
    <cellStyle name="20% - 强调文字颜色 6 2 2 5 2" xfId="1133"/>
    <cellStyle name="20% - 强调文字颜色 6 2 2 5 2 2" xfId="7229"/>
    <cellStyle name="20% - 强调文字颜色 6 2 2 5 3" xfId="3363"/>
    <cellStyle name="20% - 强调文字颜色 6 2 2 5 3 2" xfId="7232"/>
    <cellStyle name="20% - 强调文字颜色 6 2 2 5 4" xfId="7235"/>
    <cellStyle name="20% - 强调文字颜色 6 2 2 5 4 2" xfId="7237"/>
    <cellStyle name="20% - 强调文字颜色 6 2 2 5 5" xfId="7240"/>
    <cellStyle name="20% - 强调文字颜色 6 2 2 5 5 2" xfId="7149"/>
    <cellStyle name="20% - 强调文字颜色 6 2 2 5 6" xfId="7243"/>
    <cellStyle name="20% - 强调文字颜色 6 2 2 6" xfId="4256"/>
    <cellStyle name="20% - 强调文字颜色 6 2 2 6 2" xfId="7253"/>
    <cellStyle name="20% - 强调文字颜色 6 2 2 6 2 2" xfId="7256"/>
    <cellStyle name="20% - 强调文字颜色 6 2 2 6 3" xfId="4829"/>
    <cellStyle name="20% - 强调文字颜色 6 2 2 7" xfId="2671"/>
    <cellStyle name="20% - 强调文字颜色 6 2 2 7 2" xfId="7272"/>
    <cellStyle name="20% - 强调文字颜色 6 2 2 7 2 2" xfId="7275"/>
    <cellStyle name="20% - 强调文字颜色 6 2 2 7 3" xfId="7279"/>
    <cellStyle name="20% - 强调文字颜色 6 2 2 8" xfId="11588"/>
    <cellStyle name="20% - 强调文字颜色 6 2 2 8 2" xfId="10922"/>
    <cellStyle name="20% - 强调文字颜色 6 2 2 9" xfId="11589"/>
    <cellStyle name="20% - 强调文字颜色 6 2 2 9 2" xfId="10955"/>
    <cellStyle name="20% - 强调文字颜色 6 2 3" xfId="5159"/>
    <cellStyle name="20% - 强调文字颜色 6 2 3 10" xfId="3385"/>
    <cellStyle name="20% - 强调文字颜色 6 2 3 10 2" xfId="4467"/>
    <cellStyle name="20% - 强调文字颜色 6 2 3 11" xfId="4477"/>
    <cellStyle name="20% - 强调文字颜色 6 2 3 2" xfId="11590"/>
    <cellStyle name="20% - 强调文字颜色 6 2 3 2 2" xfId="11591"/>
    <cellStyle name="20% - 强调文字颜色 6 2 3 2 2 2" xfId="9781"/>
    <cellStyle name="20% - 强调文字颜色 6 2 3 2 2 2 2" xfId="9784"/>
    <cellStyle name="20% - 强调文字颜色 6 2 3 2 2 3" xfId="9789"/>
    <cellStyle name="20% - 强调文字颜色 6 2 3 2 2 3 2" xfId="9793"/>
    <cellStyle name="20% - 强调文字颜色 6 2 3 2 2 4" xfId="9796"/>
    <cellStyle name="20% - 强调文字颜色 6 2 3 2 2 4 2" xfId="9802"/>
    <cellStyle name="20% - 强调文字颜色 6 2 3 2 2 5" xfId="9805"/>
    <cellStyle name="20% - 强调文字颜色 6 2 3 2 2 5 2" xfId="5270"/>
    <cellStyle name="20% - 强调文字颜色 6 2 3 2 2 6" xfId="9809"/>
    <cellStyle name="20% - 强调文字颜色 6 2 3 2 3" xfId="11592"/>
    <cellStyle name="20% - 强调文字颜色 6 2 3 2 3 2" xfId="9834"/>
    <cellStyle name="20% - 强调文字颜色 6 2 3 2 3 2 2" xfId="9837"/>
    <cellStyle name="20% - 强调文字颜色 6 2 3 2 3 3" xfId="9840"/>
    <cellStyle name="20% - 强调文字颜色 6 2 3 2 4" xfId="11593"/>
    <cellStyle name="20% - 强调文字颜色 6 2 3 2 4 2" xfId="9877"/>
    <cellStyle name="20% - 强调文字颜色 6 2 3 2 4 2 2" xfId="9880"/>
    <cellStyle name="20% - 强调文字颜色 6 2 3 2 4 3" xfId="9883"/>
    <cellStyle name="20% - 强调文字颜色 6 2 3 2 5" xfId="9661"/>
    <cellStyle name="20% - 强调文字颜色 6 2 3 2 5 2" xfId="11594"/>
    <cellStyle name="20% - 强调文字颜色 6 2 3 2 6" xfId="11595"/>
    <cellStyle name="20% - 强调文字颜色 6 2 3 2 6 2" xfId="11596"/>
    <cellStyle name="20% - 强调文字颜色 6 2 3 2 7" xfId="11597"/>
    <cellStyle name="20% - 强调文字颜色 6 2 3 2 7 2" xfId="3983"/>
    <cellStyle name="20% - 强调文字颜色 6 2 3 2 8" xfId="11598"/>
    <cellStyle name="20% - 强调文字颜色 6 2 3 2 8 2" xfId="2084"/>
    <cellStyle name="20% - 强调文字颜色 6 2 3 2 9" xfId="11599"/>
    <cellStyle name="20% - 强调文字颜色 6 2 3 3" xfId="11601"/>
    <cellStyle name="20% - 强调文字颜色 6 2 3 3 2" xfId="11602"/>
    <cellStyle name="20% - 强调文字颜色 6 2 3 3 2 2" xfId="9930"/>
    <cellStyle name="20% - 强调文字颜色 6 2 3 3 2 2 2" xfId="9934"/>
    <cellStyle name="20% - 强调文字颜色 6 2 3 3 2 3" xfId="9939"/>
    <cellStyle name="20% - 强调文字颜色 6 2 3 3 2 3 2" xfId="9943"/>
    <cellStyle name="20% - 强调文字颜色 6 2 3 3 2 4" xfId="9947"/>
    <cellStyle name="20% - 强调文字颜色 6 2 3 3 2 4 2" xfId="11605"/>
    <cellStyle name="20% - 强调文字颜色 6 2 3 3 2 5" xfId="11608"/>
    <cellStyle name="20% - 强调文字颜色 6 2 3 3 2 5 2" xfId="11609"/>
    <cellStyle name="20% - 强调文字颜色 6 2 3 3 2 6" xfId="11611"/>
    <cellStyle name="20% - 强调文字颜色 6 2 3 3 3" xfId="11612"/>
    <cellStyle name="20% - 强调文字颜色 6 2 3 3 3 2" xfId="11613"/>
    <cellStyle name="20% - 强调文字颜色 6 2 3 3 3 2 2" xfId="11614"/>
    <cellStyle name="20% - 强调文字颜色 6 2 3 3 3 3" xfId="10793"/>
    <cellStyle name="20% - 强调文字颜色 6 2 3 3 4" xfId="11617"/>
    <cellStyle name="20% - 强调文字颜色 6 2 3 3 4 2" xfId="11619"/>
    <cellStyle name="20% - 强调文字颜色 6 2 3 3 4 2 2" xfId="6387"/>
    <cellStyle name="20% - 强调文字颜色 6 2 3 3 4 3" xfId="11620"/>
    <cellStyle name="20% - 强调文字颜色 6 2 3 3 5" xfId="9669"/>
    <cellStyle name="20% - 强调文字颜色 6 2 3 3 5 2" xfId="11623"/>
    <cellStyle name="20% - 强调文字颜色 6 2 3 3 6" xfId="5629"/>
    <cellStyle name="20% - 强调文字颜色 6 2 3 3 6 2" xfId="5632"/>
    <cellStyle name="20% - 强调文字颜色 6 2 3 3 7" xfId="5650"/>
    <cellStyle name="20% - 强调文字颜色 6 2 3 3 7 2" xfId="4117"/>
    <cellStyle name="20% - 强调文字颜色 6 2 3 3 8" xfId="5653"/>
    <cellStyle name="20% - 强调文字颜色 6 2 3 3 8 2" xfId="5655"/>
    <cellStyle name="20% - 强调文字颜色 6 2 3 3 9" xfId="5665"/>
    <cellStyle name="20% - 强调文字颜色 6 2 3 4" xfId="11624"/>
    <cellStyle name="20% - 强调文字颜色 6 2 3 4 2" xfId="6920"/>
    <cellStyle name="20% - 强调文字颜色 6 2 3 4 2 2" xfId="6864"/>
    <cellStyle name="20% - 强调文字颜色 6 2 3 4 3" xfId="4848"/>
    <cellStyle name="20% - 强调文字颜色 6 2 3 4 3 2" xfId="6923"/>
    <cellStyle name="20% - 强调文字颜色 6 2 3 4 4" xfId="6925"/>
    <cellStyle name="20% - 强调文字颜色 6 2 3 4 4 2" xfId="11625"/>
    <cellStyle name="20% - 强调文字颜色 6 2 3 4 5" xfId="9674"/>
    <cellStyle name="20% - 强调文字颜色 6 2 3 4 5 2" xfId="7380"/>
    <cellStyle name="20% - 强调文字颜色 6 2 3 4 6" xfId="5694"/>
    <cellStyle name="20% - 强调文字颜色 6 2 3 5" xfId="4265"/>
    <cellStyle name="20% - 强调文字颜色 6 2 3 5 2" xfId="4270"/>
    <cellStyle name="20% - 强调文字颜色 6 2 3 5 2 2" xfId="7302"/>
    <cellStyle name="20% - 强调文字颜色 6 2 3 5 3" xfId="4854"/>
    <cellStyle name="20% - 强调文字颜色 6 2 3 6" xfId="753"/>
    <cellStyle name="20% - 强调文字颜色 6 2 3 6 2" xfId="4435"/>
    <cellStyle name="20% - 强调文字颜色 6 2 3 6 2 2" xfId="11626"/>
    <cellStyle name="20% - 强调文字颜色 6 2 3 6 3" xfId="11628"/>
    <cellStyle name="20% - 强调文字颜色 6 2 3 7" xfId="4439"/>
    <cellStyle name="20% - 强调文字颜色 6 2 3 7 2" xfId="11629"/>
    <cellStyle name="20% - 强调文字颜色 6 2 3 8" xfId="11630"/>
    <cellStyle name="20% - 强调文字颜色 6 2 3 8 2" xfId="11140"/>
    <cellStyle name="20% - 强调文字颜色 6 2 3 9" xfId="11631"/>
    <cellStyle name="20% - 强调文字颜色 6 2 3 9 2" xfId="3181"/>
    <cellStyle name="20% - 强调文字颜色 6 2 4" xfId="11633"/>
    <cellStyle name="20% - 强调文字颜色 6 2 4 10" xfId="4667"/>
    <cellStyle name="20% - 强调文字颜色 6 2 4 10 2" xfId="922"/>
    <cellStyle name="20% - 强调文字颜色 6 2 4 11" xfId="4675"/>
    <cellStyle name="20% - 强调文字颜色 6 2 4 2" xfId="11635"/>
    <cellStyle name="20% - 强调文字颜色 6 2 4 2 2" xfId="3358"/>
    <cellStyle name="20% - 强调文字颜色 6 2 4 2 2 2" xfId="3366"/>
    <cellStyle name="20% - 强调文字颜色 6 2 4 2 2 2 2" xfId="8161"/>
    <cellStyle name="20% - 强调文字颜色 6 2 4 2 2 3" xfId="8165"/>
    <cellStyle name="20% - 强调文字颜色 6 2 4 2 2 3 2" xfId="8169"/>
    <cellStyle name="20% - 强调文字颜色 6 2 4 2 2 4" xfId="8173"/>
    <cellStyle name="20% - 强调文字颜色 6 2 4 2 2 4 2" xfId="8178"/>
    <cellStyle name="20% - 强调文字颜色 6 2 4 2 2 5" xfId="8182"/>
    <cellStyle name="20% - 强调文字颜色 6 2 4 2 2 5 2" xfId="11636"/>
    <cellStyle name="20% - 强调文字颜色 6 2 4 2 2 6" xfId="11638"/>
    <cellStyle name="20% - 强调文字颜色 6 2 4 2 3" xfId="1452"/>
    <cellStyle name="20% - 强调文字颜色 6 2 4 2 3 2" xfId="4832"/>
    <cellStyle name="20% - 强调文字颜色 6 2 4 2 3 2 2" xfId="8213"/>
    <cellStyle name="20% - 强调文字颜色 6 2 4 2 3 3" xfId="8216"/>
    <cellStyle name="20% - 强调文字颜色 6 2 4 2 4" xfId="4836"/>
    <cellStyle name="20% - 强调文字颜色 6 2 4 2 4 2" xfId="8242"/>
    <cellStyle name="20% - 强调文字颜色 6 2 4 2 4 2 2" xfId="11640"/>
    <cellStyle name="20% - 强调文字颜色 6 2 4 2 4 3" xfId="11642"/>
    <cellStyle name="20% - 强调文字颜色 6 2 4 2 5" xfId="4756"/>
    <cellStyle name="20% - 强调文字颜色 6 2 4 2 5 2" xfId="11644"/>
    <cellStyle name="20% - 强调文字颜色 6 2 4 2 6" xfId="11645"/>
    <cellStyle name="20% - 强调文字颜色 6 2 4 2 6 2" xfId="11646"/>
    <cellStyle name="20% - 强调文字颜色 6 2 4 2 7" xfId="11647"/>
    <cellStyle name="20% - 强调文字颜色 6 2 4 2 7 2" xfId="6200"/>
    <cellStyle name="20% - 强调文字颜色 6 2 4 2 8" xfId="11648"/>
    <cellStyle name="20% - 强调文字颜色 6 2 4 2 8 2" xfId="6221"/>
    <cellStyle name="20% - 强调文字颜色 6 2 4 2 9" xfId="11649"/>
    <cellStyle name="20% - 强调文字颜色 6 2 4 3" xfId="11651"/>
    <cellStyle name="20% - 强调文字颜色 6 2 4 3 2" xfId="4851"/>
    <cellStyle name="20% - 强调文字颜色 6 2 4 3 2 2" xfId="4856"/>
    <cellStyle name="20% - 强调文字颜色 6 2 4 3 2 2 2" xfId="10096"/>
    <cellStyle name="20% - 强调文字颜色 6 2 4 3 2 3" xfId="10100"/>
    <cellStyle name="20% - 强调文字颜色 6 2 4 3 3" xfId="1459"/>
    <cellStyle name="20% - 强调文字颜色 6 2 4 3 3 2" xfId="4861"/>
    <cellStyle name="20% - 强调文字颜色 6 2 4 3 3 2 2" xfId="11652"/>
    <cellStyle name="20% - 强调文字颜色 6 2 4 3 3 3" xfId="11654"/>
    <cellStyle name="20% - 强调文字颜色 6 2 4 3 4" xfId="4863"/>
    <cellStyle name="20% - 强调文字颜色 6 2 4 3 4 2" xfId="10421"/>
    <cellStyle name="20% - 强调文字颜色 6 2 4 3 5" xfId="4765"/>
    <cellStyle name="20% - 强调文字颜色 6 2 4 3 5 2" xfId="10423"/>
    <cellStyle name="20% - 强调文字颜色 6 2 4 3 6" xfId="5764"/>
    <cellStyle name="20% - 强调文字颜色 6 2 4 3 6 2" xfId="3202"/>
    <cellStyle name="20% - 强调文字颜色 6 2 4 3 7" xfId="5767"/>
    <cellStyle name="20% - 强调文字颜色 6 2 4 3 7 2" xfId="5769"/>
    <cellStyle name="20% - 强调文字颜色 6 2 4 3 8" xfId="5774"/>
    <cellStyle name="20% - 强调文字颜色 6 2 4 4" xfId="11655"/>
    <cellStyle name="20% - 强调文字颜色 6 2 4 4 2" xfId="11656"/>
    <cellStyle name="20% - 强调文字颜色 6 2 4 4 2 2" xfId="8314"/>
    <cellStyle name="20% - 强调文字颜色 6 2 4 4 3" xfId="11658"/>
    <cellStyle name="20% - 强调文字颜色 6 2 4 4 3 2" xfId="11659"/>
    <cellStyle name="20% - 强调文字颜色 6 2 4 4 4" xfId="11660"/>
    <cellStyle name="20% - 强调文字颜色 6 2 4 4 4 2" xfId="11661"/>
    <cellStyle name="20% - 强调文字颜色 6 2 4 4 5" xfId="11662"/>
    <cellStyle name="20% - 强调文字颜色 6 2 4 4 5 2" xfId="7518"/>
    <cellStyle name="20% - 强调文字颜色 6 2 4 4 6" xfId="5793"/>
    <cellStyle name="20% - 强调文字颜色 6 2 4 5" xfId="4285"/>
    <cellStyle name="20% - 强调文字颜色 6 2 4 5 2" xfId="7321"/>
    <cellStyle name="20% - 强调文字颜色 6 2 4 5 2 2" xfId="7324"/>
    <cellStyle name="20% - 强调文字颜色 6 2 4 5 3" xfId="7327"/>
    <cellStyle name="20% - 强调文字颜色 6 2 4 6" xfId="7420"/>
    <cellStyle name="20% - 强调文字颜色 6 2 4 6 2" xfId="11663"/>
    <cellStyle name="20% - 强调文字颜色 6 2 4 6 2 2" xfId="11664"/>
    <cellStyle name="20% - 强调文字颜色 6 2 4 6 3" xfId="11666"/>
    <cellStyle name="20% - 强调文字颜色 6 2 4 7" xfId="5077"/>
    <cellStyle name="20% - 强调文字颜色 6 2 4 7 2" xfId="11667"/>
    <cellStyle name="20% - 强调文字颜色 6 2 4 8" xfId="11668"/>
    <cellStyle name="20% - 强调文字颜色 6 2 4 8 2" xfId="11230"/>
    <cellStyle name="20% - 强调文字颜色 6 2 4 9" xfId="11669"/>
    <cellStyle name="20% - 强调文字颜色 6 2 4 9 2" xfId="11253"/>
    <cellStyle name="20% - 强调文字颜色 6 2 5" xfId="11672"/>
    <cellStyle name="20% - 强调文字颜色 6 2 5 2" xfId="11673"/>
    <cellStyle name="20% - 强调文字颜色 6 2 5 2 2" xfId="2845"/>
    <cellStyle name="20% - 强调文字颜色 6 2 5 2 2 2" xfId="5"/>
    <cellStyle name="20% - 强调文字颜色 6 2 5 2 3" xfId="1595"/>
    <cellStyle name="20% - 强调文字颜色 6 2 5 2 3 2" xfId="5525"/>
    <cellStyle name="20% - 强调文字颜色 6 2 5 2 4" xfId="3839"/>
    <cellStyle name="20% - 强调文字颜色 6 2 5 2 4 2" xfId="11674"/>
    <cellStyle name="20% - 强调文字颜色 6 2 5 2 5" xfId="4785"/>
    <cellStyle name="20% - 强调文字颜色 6 2 5 2 5 2" xfId="11676"/>
    <cellStyle name="20% - 强调文字颜色 6 2 5 2 6" xfId="11677"/>
    <cellStyle name="20% - 强调文字颜色 6 2 5 3" xfId="11679"/>
    <cellStyle name="20% - 强调文字颜色 6 2 5 3 2" xfId="129"/>
    <cellStyle name="20% - 强调文字颜色 6 2 5 3 2 2" xfId="5585"/>
    <cellStyle name="20% - 强调文字颜色 6 2 5 3 3" xfId="176"/>
    <cellStyle name="20% - 强调文字颜色 6 2 5 4" xfId="11680"/>
    <cellStyle name="20% - 强调文字颜色 6 2 5 4 2" xfId="11681"/>
    <cellStyle name="20% - 强调文字颜色 6 2 5 4 2 2" xfId="11682"/>
    <cellStyle name="20% - 强调文字颜色 6 2 5 4 3" xfId="8305"/>
    <cellStyle name="20% - 强调文字颜色 6 2 5 5" xfId="3525"/>
    <cellStyle name="20% - 强调文字颜色 6 2 5 5 2" xfId="11684"/>
    <cellStyle name="20% - 强调文字颜色 6 2 5 6" xfId="7421"/>
    <cellStyle name="20% - 强调文字颜色 6 2 5 6 2" xfId="11686"/>
    <cellStyle name="20% - 强调文字颜色 6 2 5 7" xfId="5708"/>
    <cellStyle name="20% - 强调文字颜色 6 2 5 7 2" xfId="11688"/>
    <cellStyle name="20% - 强调文字颜色 6 2 5 8" xfId="11690"/>
    <cellStyle name="20% - 强调文字颜色 6 2 5 8 2" xfId="11300"/>
    <cellStyle name="20% - 强调文字颜色 6 2 5 9" xfId="7628"/>
    <cellStyle name="20% - 强调文字颜色 6 2 6" xfId="11692"/>
    <cellStyle name="20% - 强调文字颜色 6 2 6 2" xfId="11693"/>
    <cellStyle name="20% - 强调文字颜色 6 2 6 2 2" xfId="3035"/>
    <cellStyle name="20% - 强调文字颜色 6 2 6 2 2 2" xfId="3042"/>
    <cellStyle name="20% - 强调文字颜色 6 2 6 2 3" xfId="2239"/>
    <cellStyle name="20% - 强调文字颜色 6 2 6 2 3 2" xfId="3109"/>
    <cellStyle name="20% - 强调文字颜色 6 2 6 2 4" xfId="3121"/>
    <cellStyle name="20% - 强调文字颜色 6 2 6 2 4 2" xfId="3126"/>
    <cellStyle name="20% - 强调文字颜色 6 2 6 2 5" xfId="161"/>
    <cellStyle name="20% - 强调文字颜色 6 2 6 2 5 2" xfId="3132"/>
    <cellStyle name="20% - 强调文字颜色 6 2 6 2 6" xfId="11694"/>
    <cellStyle name="20% - 强调文字颜色 6 2 6 3" xfId="11696"/>
    <cellStyle name="20% - 强调文字颜色 6 2 6 3 2" xfId="3463"/>
    <cellStyle name="20% - 强调文字颜色 6 2 6 3 2 2" xfId="3465"/>
    <cellStyle name="20% - 强调文字颜色 6 2 6 3 3" xfId="2260"/>
    <cellStyle name="20% - 强调文字颜色 6 2 6 4" xfId="11697"/>
    <cellStyle name="20% - 强调文字颜色 6 2 6 4 2" xfId="3749"/>
    <cellStyle name="20% - 强调文字颜色 6 2 6 4 2 2" xfId="3753"/>
    <cellStyle name="20% - 强调文字颜色 6 2 6 4 3" xfId="3769"/>
    <cellStyle name="20% - 强调文字颜色 6 2 6 5" xfId="4309"/>
    <cellStyle name="20% - 强调文字颜色 6 2 6 5 2" xfId="221"/>
    <cellStyle name="20% - 强调文字颜色 6 2 6 6" xfId="7425"/>
    <cellStyle name="20% - 强调文字颜色 6 2 6 6 2" xfId="4077"/>
    <cellStyle name="20% - 强调文字颜色 6 2 6 7" xfId="7171"/>
    <cellStyle name="20% - 强调文字颜色 6 2 6 7 2" xfId="4163"/>
    <cellStyle name="20% - 强调文字颜色 6 2 6 8" xfId="8420"/>
    <cellStyle name="20% - 强调文字颜色 6 2 6 8 2" xfId="4292"/>
    <cellStyle name="20% - 强调文字颜色 6 2 6 9" xfId="8426"/>
    <cellStyle name="20% - 强调文字颜色 6 2 7" xfId="11699"/>
    <cellStyle name="20% - 强调文字颜色 6 2 7 2" xfId="3562"/>
    <cellStyle name="20% - 强调文字颜色 6 2 7 2 2" xfId="31"/>
    <cellStyle name="20% - 强调文字颜色 6 2 7 3" xfId="11700"/>
    <cellStyle name="20% - 强调文字颜色 6 2 7 3 2" xfId="5850"/>
    <cellStyle name="20% - 强调文字颜色 6 2 7 4" xfId="11701"/>
    <cellStyle name="20% - 强调文字颜色 6 2 7 4 2" xfId="6062"/>
    <cellStyle name="20% - 强调文字颜色 6 2 7 5" xfId="4320"/>
    <cellStyle name="20% - 强调文字颜色 6 2 7 5 2" xfId="6156"/>
    <cellStyle name="20% - 强调文字颜色 6 2 7 6" xfId="11703"/>
    <cellStyle name="20% - 强调文字颜色 6 2 8" xfId="11705"/>
    <cellStyle name="20% - 强调文字颜色 6 2 8 2" xfId="11706"/>
    <cellStyle name="20% - 强调文字颜色 6 2 8 2 2" xfId="7314"/>
    <cellStyle name="20% - 强调文字颜色 6 2 8 3" xfId="11707"/>
    <cellStyle name="20% - 强调文字颜色 6 2 9" xfId="11708"/>
    <cellStyle name="20% - 强调文字颜色 6 2 9 2" xfId="11709"/>
    <cellStyle name="20% - 强调文字颜色 6 2 9 2 2" xfId="9160"/>
    <cellStyle name="20% - 强调文字颜色 6 2 9 3" xfId="11710"/>
    <cellStyle name="20% - 强调文字颜色 6 3" xfId="4351"/>
    <cellStyle name="20% - 强调文字颜色 6 3 10" xfId="11715"/>
    <cellStyle name="20% - 强调文字颜色 6 3 10 2" xfId="11717"/>
    <cellStyle name="20% - 强调文字颜色 6 3 11" xfId="11719"/>
    <cellStyle name="20% - 强调文字颜色 6 3 11 2" xfId="11720"/>
    <cellStyle name="20% - 强调文字颜色 6 3 12" xfId="2637"/>
    <cellStyle name="20% - 强调文字颜色 6 3 12 2" xfId="11722"/>
    <cellStyle name="20% - 强调文字颜色 6 3 13" xfId="5362"/>
    <cellStyle name="20% - 强调文字颜色 6 3 13 2" xfId="5373"/>
    <cellStyle name="20% - 强调文字颜色 6 3 14" xfId="5492"/>
    <cellStyle name="20% - 强调文字颜色 6 3 2" xfId="7600"/>
    <cellStyle name="20% - 强调文字颜色 6 3 2 10" xfId="1690"/>
    <cellStyle name="20% - 强调文字颜色 6 3 2 10 2" xfId="5023"/>
    <cellStyle name="20% - 强调文字颜色 6 3 2 11" xfId="9034"/>
    <cellStyle name="20% - 强调文字颜色 6 3 2 11 2" xfId="5054"/>
    <cellStyle name="20% - 强调文字颜色 6 3 2 12" xfId="6357"/>
    <cellStyle name="20% - 强调文字颜色 6 3 2 2" xfId="11386"/>
    <cellStyle name="20% - 强调文字颜色 6 3 2 2 10" xfId="11723"/>
    <cellStyle name="20% - 强调文字颜色 6 3 2 2 10 2" xfId="11725"/>
    <cellStyle name="20% - 强调文字颜色 6 3 2 2 11" xfId="11727"/>
    <cellStyle name="20% - 强调文字颜色 6 3 2 2 2" xfId="11389"/>
    <cellStyle name="20% - 强调文字颜色 6 3 2 2 2 2" xfId="4804"/>
    <cellStyle name="20% - 强调文字颜色 6 3 2 2 2 2 2" xfId="4808"/>
    <cellStyle name="20% - 强调文字颜色 6 3 2 2 2 2 2 2" xfId="4811"/>
    <cellStyle name="20% - 强调文字颜色 6 3 2 2 2 2 3" xfId="4821"/>
    <cellStyle name="20% - 强调文字颜色 6 3 2 2 2 2 3 2" xfId="4824"/>
    <cellStyle name="20% - 强调文字颜色 6 3 2 2 2 2 4" xfId="3323"/>
    <cellStyle name="20% - 强调文字颜色 6 3 2 2 2 2 4 2" xfId="3330"/>
    <cellStyle name="20% - 强调文字颜色 6 3 2 2 2 2 5" xfId="3335"/>
    <cellStyle name="20% - 强调文字颜色 6 3 2 2 2 2 5 2" xfId="3342"/>
    <cellStyle name="20% - 强调文字颜色 6 3 2 2 2 2 6" xfId="3349"/>
    <cellStyle name="20% - 强调文字颜色 6 3 2 2 2 3" xfId="3548"/>
    <cellStyle name="20% - 强调文字颜色 6 3 2 2 2 3 2" xfId="4841"/>
    <cellStyle name="20% - 强调文字颜色 6 3 2 2 2 3 2 2" xfId="4153"/>
    <cellStyle name="20% - 强调文字颜色 6 3 2 2 2 3 3" xfId="4846"/>
    <cellStyle name="20% - 强调文字颜色 6 3 2 2 2 4" xfId="2312"/>
    <cellStyle name="20% - 强调文字颜色 6 3 2 2 2 4 2" xfId="1427"/>
    <cellStyle name="20% - 强调文字颜色 6 3 2 2 2 4 2 2" xfId="83"/>
    <cellStyle name="20% - 强调文字颜色 6 3 2 2 2 4 3" xfId="1434"/>
    <cellStyle name="20% - 强调文字颜色 6 3 2 2 2 5" xfId="4867"/>
    <cellStyle name="20% - 强调文字颜色 6 3 2 2 2 5 2" xfId="1544"/>
    <cellStyle name="20% - 强调文字颜色 6 3 2 2 2 6" xfId="4871"/>
    <cellStyle name="20% - 强调文字颜色 6 3 2 2 2 6 2" xfId="1636"/>
    <cellStyle name="20% - 强调文字颜色 6 3 2 2 2 7" xfId="11730"/>
    <cellStyle name="20% - 强调文字颜色 6 3 2 2 2 7 2" xfId="11735"/>
    <cellStyle name="20% - 强调文字颜色 6 3 2 2 2 8" xfId="11738"/>
    <cellStyle name="20% - 强调文字颜色 6 3 2 2 2 8 2" xfId="11219"/>
    <cellStyle name="20% - 强调文字颜色 6 3 2 2 2 9" xfId="11741"/>
    <cellStyle name="20% - 强调文字颜色 6 3 2 2 3" xfId="2804"/>
    <cellStyle name="20% - 强调文字颜色 6 3 2 2 3 2" xfId="5498"/>
    <cellStyle name="20% - 强调文字颜色 6 3 2 2 3 2 2" xfId="5501"/>
    <cellStyle name="20% - 强调文字颜色 6 3 2 2 3 2 2 2" xfId="5504"/>
    <cellStyle name="20% - 强调文字颜色 6 3 2 2 3 2 3" xfId="5517"/>
    <cellStyle name="20% - 强调文字颜色 6 3 2 2 3 3" xfId="32"/>
    <cellStyle name="20% - 强调文字颜色 6 3 2 2 3 3 2" xfId="5530"/>
    <cellStyle name="20% - 强调文字颜色 6 3 2 2 3 3 2 2" xfId="5534"/>
    <cellStyle name="20% - 强调文字颜色 6 3 2 2 3 3 3" xfId="5562"/>
    <cellStyle name="20% - 强调文字颜色 6 3 2 2 3 4" xfId="5592"/>
    <cellStyle name="20% - 强调文字颜色 6 3 2 2 3 4 2" xfId="1757"/>
    <cellStyle name="20% - 强调文字颜色 6 3 2 2 3 5" xfId="5596"/>
    <cellStyle name="20% - 强调文字颜色 6 3 2 2 3 5 2" xfId="1836"/>
    <cellStyle name="20% - 强调文字颜色 6 3 2 2 3 6" xfId="5599"/>
    <cellStyle name="20% - 强调文字颜色 6 3 2 2 3 6 2" xfId="1908"/>
    <cellStyle name="20% - 强调文字颜色 6 3 2 2 3 7" xfId="11742"/>
    <cellStyle name="20% - 强调文字颜色 6 3 2 2 3 7 2" xfId="11746"/>
    <cellStyle name="20% - 强调文字颜色 6 3 2 2 3 8" xfId="9422"/>
    <cellStyle name="20% - 强调文字颜色 6 3 2 2 4" xfId="11748"/>
    <cellStyle name="20% - 强调文字颜色 6 3 2 2 4 2" xfId="5843"/>
    <cellStyle name="20% - 强调文字颜色 6 3 2 2 4 2 2" xfId="5845"/>
    <cellStyle name="20% - 强调文字颜色 6 3 2 2 4 3" xfId="5851"/>
    <cellStyle name="20% - 强调文字颜色 6 3 2 2 4 3 2" xfId="5854"/>
    <cellStyle name="20% - 强调文字颜色 6 3 2 2 4 4" xfId="5858"/>
    <cellStyle name="20% - 强调文字颜色 6 3 2 2 4 4 2" xfId="659"/>
    <cellStyle name="20% - 强调文字颜色 6 3 2 2 4 5" xfId="5861"/>
    <cellStyle name="20% - 强调文字颜色 6 3 2 2 4 5 2" xfId="5864"/>
    <cellStyle name="20% - 强调文字颜色 6 3 2 2 4 6" xfId="5869"/>
    <cellStyle name="20% - 强调文字颜色 6 3 2 2 5" xfId="11750"/>
    <cellStyle name="20% - 强调文字颜色 6 3 2 2 5 2" xfId="6053"/>
    <cellStyle name="20% - 强调文字颜色 6 3 2 2 5 2 2" xfId="6056"/>
    <cellStyle name="20% - 强调文字颜色 6 3 2 2 5 3" xfId="6063"/>
    <cellStyle name="20% - 强调文字颜色 6 3 2 2 6" xfId="11751"/>
    <cellStyle name="20% - 强调文字颜色 6 3 2 2 6 2" xfId="1403"/>
    <cellStyle name="20% - 强调文字颜色 6 3 2 2 6 2 2" xfId="6147"/>
    <cellStyle name="20% - 强调文字颜色 6 3 2 2 6 3" xfId="6154"/>
    <cellStyle name="20% - 强调文字颜色 6 3 2 2 7" xfId="11752"/>
    <cellStyle name="20% - 强调文字颜色 6 3 2 2 7 2" xfId="6258"/>
    <cellStyle name="20% - 强调文字颜色 6 3 2 2 8" xfId="11753"/>
    <cellStyle name="20% - 强调文字颜色 6 3 2 2 8 2" xfId="85"/>
    <cellStyle name="20% - 强调文字颜色 6 3 2 2 9" xfId="11754"/>
    <cellStyle name="20% - 强调文字颜色 6 3 2 2 9 2" xfId="1443"/>
    <cellStyle name="20% - 强调文字颜色 6 3 2 3" xfId="11756"/>
    <cellStyle name="20% - 强调文字颜色 6 3 2 3 2" xfId="11758"/>
    <cellStyle name="20% - 强调文字颜色 6 3 2 3 2 2" xfId="6144"/>
    <cellStyle name="20% - 强调文字颜色 6 3 2 3 2 2 2" xfId="6793"/>
    <cellStyle name="20% - 强调文字颜色 6 3 2 3 2 3" xfId="6837"/>
    <cellStyle name="20% - 强调文字颜色 6 3 2 3 2 3 2" xfId="6839"/>
    <cellStyle name="20% - 强调文字颜色 6 3 2 3 2 4" xfId="6903"/>
    <cellStyle name="20% - 强调文字颜色 6 3 2 3 2 4 2" xfId="2583"/>
    <cellStyle name="20% - 强调文字颜色 6 3 2 3 2 5" xfId="6540"/>
    <cellStyle name="20% - 强调文字颜色 6 3 2 3 2 5 2" xfId="2727"/>
    <cellStyle name="20% - 强调文字颜色 6 3 2 3 2 6" xfId="6543"/>
    <cellStyle name="20% - 强调文字颜色 6 3 2 3 3" xfId="2832"/>
    <cellStyle name="20% - 强调文字颜色 6 3 2 3 3 2" xfId="7297"/>
    <cellStyle name="20% - 强调文字颜色 6 3 2 3 3 2 2" xfId="7299"/>
    <cellStyle name="20% - 强调文字颜色 6 3 2 3 3 3" xfId="7315"/>
    <cellStyle name="20% - 强调文字颜色 6 3 2 3 4" xfId="11759"/>
    <cellStyle name="20% - 强调文字颜色 6 3 2 3 4 2" xfId="7467"/>
    <cellStyle name="20% - 强调文字颜色 6 3 2 3 4 2 2" xfId="7470"/>
    <cellStyle name="20% - 强调文字颜色 6 3 2 3 4 3" xfId="7480"/>
    <cellStyle name="20% - 强调文字颜色 6 3 2 3 5" xfId="7855"/>
    <cellStyle name="20% - 强调文字颜色 6 3 2 3 5 2" xfId="7694"/>
    <cellStyle name="20% - 强调文字颜色 6 3 2 3 6" xfId="11760"/>
    <cellStyle name="20% - 强调文字颜色 6 3 2 3 6 2" xfId="7811"/>
    <cellStyle name="20% - 强调文字颜色 6 3 2 3 7" xfId="9643"/>
    <cellStyle name="20% - 强调文字颜色 6 3 2 3 7 2" xfId="7922"/>
    <cellStyle name="20% - 强调文字颜色 6 3 2 3 8" xfId="11762"/>
    <cellStyle name="20% - 强调文字颜色 6 3 2 3 8 2" xfId="1554"/>
    <cellStyle name="20% - 强调文字颜色 6 3 2 3 9" xfId="11763"/>
    <cellStyle name="20% - 强调文字颜色 6 3 2 4" xfId="11765"/>
    <cellStyle name="20% - 强调文字颜色 6 3 2 4 2" xfId="11767"/>
    <cellStyle name="20% - 强调文字颜色 6 3 2 4 2 2" xfId="6255"/>
    <cellStyle name="20% - 强调文字颜色 6 3 2 4 2 2 2" xfId="8489"/>
    <cellStyle name="20% - 强调文字颜色 6 3 2 4 2 3" xfId="8539"/>
    <cellStyle name="20% - 强调文字颜色 6 3 2 4 2 3 2" xfId="8541"/>
    <cellStyle name="20% - 强调文字颜色 6 3 2 4 2 4" xfId="8581"/>
    <cellStyle name="20% - 强调文字颜色 6 3 2 4 2 4 2" xfId="8584"/>
    <cellStyle name="20% - 强调文字颜色 6 3 2 4 2 5" xfId="8603"/>
    <cellStyle name="20% - 强调文字颜色 6 3 2 4 2 5 2" xfId="8607"/>
    <cellStyle name="20% - 强调文字颜色 6 3 2 4 2 6" xfId="8612"/>
    <cellStyle name="20% - 强调文字颜色 6 3 2 4 3" xfId="328"/>
    <cellStyle name="20% - 强调文字颜色 6 3 2 4 3 2" xfId="9132"/>
    <cellStyle name="20% - 强调文字颜色 6 3 2 4 3 2 2" xfId="9134"/>
    <cellStyle name="20% - 强调文字颜色 6 3 2 4 3 3" xfId="9161"/>
    <cellStyle name="20% - 强调文字颜色 6 3 2 4 4" xfId="11768"/>
    <cellStyle name="20% - 强调文字颜色 6 3 2 4 4 2" xfId="9373"/>
    <cellStyle name="20% - 强调文字颜色 6 3 2 4 4 2 2" xfId="9377"/>
    <cellStyle name="20% - 强调文字颜色 6 3 2 4 4 3" xfId="9388"/>
    <cellStyle name="20% - 强调文字颜色 6 3 2 4 5" xfId="1620"/>
    <cellStyle name="20% - 强调文字颜色 6 3 2 4 5 2" xfId="122"/>
    <cellStyle name="20% - 强调文字颜色 6 3 2 4 6" xfId="1623"/>
    <cellStyle name="20% - 强调文字颜色 6 3 2 4 6 2" xfId="779"/>
    <cellStyle name="20% - 强调文字颜色 6 3 2 4 7" xfId="1627"/>
    <cellStyle name="20% - 强调文字颜色 6 3 2 4 7 2" xfId="869"/>
    <cellStyle name="20% - 强调文字颜色 6 3 2 4 8" xfId="1631"/>
    <cellStyle name="20% - 强调文字颜色 6 3 2 4 8 2" xfId="931"/>
    <cellStyle name="20% - 强调文字颜色 6 3 2 4 9" xfId="1642"/>
    <cellStyle name="20% - 强调文字颜色 6 3 2 5" xfId="4451"/>
    <cellStyle name="20% - 强调文字颜色 6 3 2 5 2" xfId="4454"/>
    <cellStyle name="20% - 强调文字颜色 6 3 2 5 2 2" xfId="6441"/>
    <cellStyle name="20% - 强调文字颜色 6 3 2 5 3" xfId="1"/>
    <cellStyle name="20% - 强调文字颜色 6 3 2 5 3 2" xfId="10704"/>
    <cellStyle name="20% - 强调文字颜色 6 3 2 5 4" xfId="11769"/>
    <cellStyle name="20% - 强调文字颜色 6 3 2 5 4 2" xfId="10991"/>
    <cellStyle name="20% - 强调文字颜色 6 3 2 5 5" xfId="1664"/>
    <cellStyle name="20% - 强调文字颜色 6 3 2 5 5 2" xfId="1669"/>
    <cellStyle name="20% - 强调文字颜色 6 3 2 5 6" xfId="1045"/>
    <cellStyle name="20% - 强调文字颜色 6 3 2 6" xfId="3697"/>
    <cellStyle name="20% - 强调文字颜色 6 3 2 6 2" xfId="11771"/>
    <cellStyle name="20% - 强调文字颜色 6 3 2 6 2 2" xfId="11671"/>
    <cellStyle name="20% - 强调文字颜色 6 3 2 6 3" xfId="11772"/>
    <cellStyle name="20% - 强调文字颜色 6 3 2 7" xfId="5726"/>
    <cellStyle name="20% - 强调文字颜色 6 3 2 7 2" xfId="11773"/>
    <cellStyle name="20% - 强调文字颜色 6 3 2 7 2 2" xfId="11775"/>
    <cellStyle name="20% - 强调文字颜色 6 3 2 7 3" xfId="11085"/>
    <cellStyle name="20% - 强调文字颜色 6 3 2 8" xfId="11777"/>
    <cellStyle name="20% - 强调文字颜色 6 3 2 8 2" xfId="11779"/>
    <cellStyle name="20% - 强调文字颜色 6 3 2 9" xfId="11781"/>
    <cellStyle name="20% - 强调文字颜色 6 3 2 9 2" xfId="11784"/>
    <cellStyle name="20% - 强调文字颜色 6 3 3" xfId="5162"/>
    <cellStyle name="20% - 强调文字颜色 6 3 3 10" xfId="11785"/>
    <cellStyle name="20% - 强调文字颜色 6 3 3 10 2" xfId="2867"/>
    <cellStyle name="20% - 强调文字颜色 6 3 3 11" xfId="11786"/>
    <cellStyle name="20% - 强调文字颜色 6 3 3 2" xfId="11788"/>
    <cellStyle name="20% - 强调文字颜色 6 3 3 2 2" xfId="11790"/>
    <cellStyle name="20% - 强调文字颜色 6 3 3 2 2 2" xfId="7676"/>
    <cellStyle name="20% - 强调文字颜色 6 3 3 2 2 2 2" xfId="7679"/>
    <cellStyle name="20% - 强调文字颜色 6 3 3 2 2 3" xfId="7682"/>
    <cellStyle name="20% - 强调文字颜色 6 3 3 2 2 3 2" xfId="7685"/>
    <cellStyle name="20% - 强调文字颜色 6 3 3 2 2 4" xfId="7688"/>
    <cellStyle name="20% - 强调文字颜色 6 3 3 2 2 4 2" xfId="4672"/>
    <cellStyle name="20% - 强调文字颜色 6 3 3 2 2 5" xfId="7692"/>
    <cellStyle name="20% - 强调文字颜色 6 3 3 2 2 5 2" xfId="10444"/>
    <cellStyle name="20% - 强调文字颜色 6 3 3 2 2 6" xfId="10446"/>
    <cellStyle name="20% - 强调文字颜色 6 3 3 2 3" xfId="883"/>
    <cellStyle name="20% - 强调文字颜色 6 3 3 2 3 2" xfId="5575"/>
    <cellStyle name="20% - 强调文字颜色 6 3 3 2 3 2 2" xfId="10457"/>
    <cellStyle name="20% - 强调文字颜色 6 3 3 2 3 3" xfId="10460"/>
    <cellStyle name="20% - 强调文字颜色 6 3 3 2 4" xfId="11791"/>
    <cellStyle name="20% - 强调文字颜色 6 3 3 2 4 2" xfId="10473"/>
    <cellStyle name="20% - 强调文字颜色 6 3 3 2 4 2 2" xfId="10475"/>
    <cellStyle name="20% - 强调文字颜色 6 3 3 2 4 3" xfId="10478"/>
    <cellStyle name="20% - 强调文字颜色 6 3 3 2 5" xfId="9690"/>
    <cellStyle name="20% - 强调文字颜色 6 3 3 2 5 2" xfId="11792"/>
    <cellStyle name="20% - 强调文字颜色 6 3 3 2 6" xfId="11793"/>
    <cellStyle name="20% - 强调文字颜色 6 3 3 2 6 2" xfId="11794"/>
    <cellStyle name="20% - 强调文字颜色 6 3 3 2 7" xfId="11796"/>
    <cellStyle name="20% - 强调文字颜色 6 3 3 2 7 2" xfId="11798"/>
    <cellStyle name="20% - 强调文字颜色 6 3 3 2 8" xfId="10864"/>
    <cellStyle name="20% - 强调文字颜色 6 3 3 2 8 2" xfId="1762"/>
    <cellStyle name="20% - 强调文字颜色 6 3 3 2 9" xfId="11799"/>
    <cellStyle name="20% - 强调文字颜色 6 3 3 3" xfId="11802"/>
    <cellStyle name="20% - 强调文字颜色 6 3 3 3 2" xfId="11804"/>
    <cellStyle name="20% - 强调文字颜色 6 3 3 3 2 2" xfId="7809"/>
    <cellStyle name="20% - 强调文字颜色 6 3 3 3 2 2 2" xfId="10507"/>
    <cellStyle name="20% - 强调文字颜色 6 3 3 3 2 3" xfId="10510"/>
    <cellStyle name="20% - 强调文字颜色 6 3 3 3 2 3 2" xfId="10514"/>
    <cellStyle name="20% - 强调文字颜色 6 3 3 3 2 4" xfId="10517"/>
    <cellStyle name="20% - 强调文字颜色 6 3 3 3 2 4 2" xfId="11805"/>
    <cellStyle name="20% - 强调文字颜色 6 3 3 3 2 5" xfId="11808"/>
    <cellStyle name="20% - 强调文字颜色 6 3 3 3 2 5 2" xfId="11809"/>
    <cellStyle name="20% - 强调文字颜色 6 3 3 3 2 6" xfId="11811"/>
    <cellStyle name="20% - 强调文字颜色 6 3 3 3 3" xfId="11724"/>
    <cellStyle name="20% - 强调文字颜色 6 3 3 3 3 2" xfId="11726"/>
    <cellStyle name="20% - 强调文字颜色 6 3 3 3 3 2 2" xfId="11812"/>
    <cellStyle name="20% - 强调文字颜色 6 3 3 3 3 3" xfId="11813"/>
    <cellStyle name="20% - 强调文字颜色 6 3 3 3 4" xfId="11728"/>
    <cellStyle name="20% - 强调文字颜色 6 3 3 3 4 2" xfId="11816"/>
    <cellStyle name="20% - 强调文字颜色 6 3 3 3 4 2 2" xfId="11817"/>
    <cellStyle name="20% - 强调文字颜色 6 3 3 3 4 3" xfId="11818"/>
    <cellStyle name="20% - 强调文字颜色 6 3 3 3 5" xfId="7862"/>
    <cellStyle name="20% - 强调文字颜色 6 3 3 3 5 2" xfId="11819"/>
    <cellStyle name="20% - 强调文字颜色 6 3 3 3 6" xfId="5890"/>
    <cellStyle name="20% - 强调文字颜色 6 3 3 3 6 2" xfId="5893"/>
    <cellStyle name="20% - 强调文字颜色 6 3 3 3 7" xfId="5914"/>
    <cellStyle name="20% - 强调文字颜色 6 3 3 3 7 2" xfId="5916"/>
    <cellStyle name="20% - 强调文字颜色 6 3 3 3 8" xfId="5925"/>
    <cellStyle name="20% - 强调文字颜色 6 3 3 3 8 2" xfId="1840"/>
    <cellStyle name="20% - 强调文字颜色 6 3 3 3 9" xfId="5934"/>
    <cellStyle name="20% - 强调文字颜色 6 3 3 4" xfId="11821"/>
    <cellStyle name="20% - 强调文字颜色 6 3 3 4 2" xfId="11822"/>
    <cellStyle name="20% - 强调文字颜色 6 3 3 4 2 2" xfId="7920"/>
    <cellStyle name="20% - 强调文字颜色 6 3 3 4 3" xfId="11823"/>
    <cellStyle name="20% - 强调文字颜色 6 3 3 4 3 2" xfId="11824"/>
    <cellStyle name="20% - 强调文字颜色 6 3 3 4 4" xfId="11825"/>
    <cellStyle name="20% - 强调文字颜色 6 3 3 4 4 2" xfId="11828"/>
    <cellStyle name="20% - 强调文字颜色 6 3 3 4 5" xfId="1878"/>
    <cellStyle name="20% - 强调文字颜色 6 3 3 4 5 2" xfId="672"/>
    <cellStyle name="20% - 强调文字颜色 6 3 3 4 6" xfId="1882"/>
    <cellStyle name="20% - 强调文字颜色 6 3 3 5" xfId="4462"/>
    <cellStyle name="20% - 强调文字颜色 6 3 3 5 2" xfId="11829"/>
    <cellStyle name="20% - 强调文字颜色 6 3 3 5 2 2" xfId="11830"/>
    <cellStyle name="20% - 强调文字颜色 6 3 3 5 3" xfId="11831"/>
    <cellStyle name="20% - 强调文字颜色 6 3 3 6" xfId="7447"/>
    <cellStyle name="20% - 强调文字颜色 6 3 3 6 2" xfId="11832"/>
    <cellStyle name="20% - 强调文字颜色 6 3 3 6 2 2" xfId="1303"/>
    <cellStyle name="20% - 强调文字颜色 6 3 3 6 3" xfId="11835"/>
    <cellStyle name="20% - 强调文字颜色 6 3 3 7" xfId="5736"/>
    <cellStyle name="20% - 强调文字颜色 6 3 3 7 2" xfId="11837"/>
    <cellStyle name="20% - 强调文字颜色 6 3 3 8" xfId="11839"/>
    <cellStyle name="20% - 强调文字颜色 6 3 3 8 2" xfId="11841"/>
    <cellStyle name="20% - 强调文字颜色 6 3 3 9" xfId="11843"/>
    <cellStyle name="20% - 强调文字颜色 6 3 3 9 2" xfId="11846"/>
    <cellStyle name="20% - 强调文字颜色 6 3 4" xfId="11847"/>
    <cellStyle name="20% - 强调文字颜色 6 3 4 10" xfId="11849"/>
    <cellStyle name="20% - 强调文字颜色 6 3 4 10 2" xfId="11850"/>
    <cellStyle name="20% - 强调文字颜色 6 3 4 11" xfId="11851"/>
    <cellStyle name="20% - 强调文字颜色 6 3 4 2" xfId="11852"/>
    <cellStyle name="20% - 强调文字颜色 6 3 4 2 2" xfId="6824"/>
    <cellStyle name="20% - 强调文字颜色 6 3 4 2 2 2" xfId="6826"/>
    <cellStyle name="20% - 强调文字颜色 6 3 4 2 2 2 2" xfId="8708"/>
    <cellStyle name="20% - 强调文字颜色 6 3 4 2 2 3" xfId="8713"/>
    <cellStyle name="20% - 强调文字颜色 6 3 4 2 2 3 2" xfId="8717"/>
    <cellStyle name="20% - 强调文字颜色 6 3 4 2 2 4" xfId="8722"/>
    <cellStyle name="20% - 强调文字颜色 6 3 4 2 2 4 2" xfId="8727"/>
    <cellStyle name="20% - 强调文字颜色 6 3 4 2 2 5" xfId="8733"/>
    <cellStyle name="20% - 强调文字颜色 6 3 4 2 2 5 2" xfId="11853"/>
    <cellStyle name="20% - 强调文字颜色 6 3 4 2 2 6" xfId="11854"/>
    <cellStyle name="20% - 强调文字颜色 6 3 4 2 3" xfId="1788"/>
    <cellStyle name="20% - 强调文字颜色 6 3 4 2 3 2" xfId="6831"/>
    <cellStyle name="20% - 强调文字颜色 6 3 4 2 3 2 2" xfId="8765"/>
    <cellStyle name="20% - 强调文字颜色 6 3 4 2 3 3" xfId="8767"/>
    <cellStyle name="20% - 强调文字颜色 6 3 4 2 4" xfId="6835"/>
    <cellStyle name="20% - 强调文字颜色 6 3 4 2 4 2" xfId="8785"/>
    <cellStyle name="20% - 强调文字颜色 6 3 4 2 4 2 2" xfId="11855"/>
    <cellStyle name="20% - 强调文字颜色 6 3 4 2 4 3" xfId="11856"/>
    <cellStyle name="20% - 强调文字颜色 6 3 4 2 5" xfId="9698"/>
    <cellStyle name="20% - 强调文字颜色 6 3 4 2 5 2" xfId="11857"/>
    <cellStyle name="20% - 强调文字颜色 6 3 4 2 6" xfId="11858"/>
    <cellStyle name="20% - 强调文字颜色 6 3 4 2 6 2" xfId="11859"/>
    <cellStyle name="20% - 强调文字颜色 6 3 4 2 7" xfId="11861"/>
    <cellStyle name="20% - 强调文字颜色 6 3 4 2 7 2" xfId="11862"/>
    <cellStyle name="20% - 强调文字颜色 6 3 4 2 8" xfId="10904"/>
    <cellStyle name="20% - 强调文字颜色 6 3 4 2 8 2" xfId="109"/>
    <cellStyle name="20% - 强调文字颜色 6 3 4 2 9" xfId="11863"/>
    <cellStyle name="20% - 强调文字颜色 6 3 4 3" xfId="11865"/>
    <cellStyle name="20% - 强调文字颜色 6 3 4 3 2" xfId="6892"/>
    <cellStyle name="20% - 强调文字颜色 6 3 4 3 2 2" xfId="6894"/>
    <cellStyle name="20% - 强调文字颜色 6 3 4 3 2 2 2" xfId="10613"/>
    <cellStyle name="20% - 强调文字颜色 6 3 4 3 2 3" xfId="10615"/>
    <cellStyle name="20% - 强调文字颜色 6 3 4 3 3" xfId="147"/>
    <cellStyle name="20% - 强调文字颜色 6 3 4 3 3 2" xfId="6899"/>
    <cellStyle name="20% - 强调文字颜色 6 3 4 3 3 2 2" xfId="11866"/>
    <cellStyle name="20% - 强调文字颜色 6 3 4 3 3 3" xfId="11867"/>
    <cellStyle name="20% - 强调文字颜色 6 3 4 3 4" xfId="6901"/>
    <cellStyle name="20% - 强调文字颜色 6 3 4 3 4 2" xfId="11868"/>
    <cellStyle name="20% - 强调文字颜色 6 3 4 3 5" xfId="11869"/>
    <cellStyle name="20% - 强调文字颜色 6 3 4 3 5 2" xfId="11870"/>
    <cellStyle name="20% - 强调文字颜色 6 3 4 3 6" xfId="5991"/>
    <cellStyle name="20% - 强调文字颜色 6 3 4 3 6 2" xfId="3512"/>
    <cellStyle name="20% - 强调文字颜色 6 3 4 3 7" xfId="5994"/>
    <cellStyle name="20% - 强调文字颜色 6 3 4 3 7 2" xfId="5996"/>
    <cellStyle name="20% - 强调文字颜色 6 3 4 3 8" xfId="6000"/>
    <cellStyle name="20% - 强调文字颜色 6 3 4 4" xfId="11871"/>
    <cellStyle name="20% - 强调文字颜色 6 3 4 4 2" xfId="11872"/>
    <cellStyle name="20% - 强调文字颜色 6 3 4 4 2 2" xfId="8859"/>
    <cellStyle name="20% - 强调文字颜色 6 3 4 4 3" xfId="11873"/>
    <cellStyle name="20% - 强调文字颜色 6 3 4 4 3 2" xfId="11874"/>
    <cellStyle name="20% - 强调文字颜色 6 3 4 4 4" xfId="11875"/>
    <cellStyle name="20% - 强调文字颜色 6 3 4 4 4 2" xfId="11876"/>
    <cellStyle name="20% - 强调文字颜色 6 3 4 4 5" xfId="2052"/>
    <cellStyle name="20% - 强调文字颜色 6 3 4 4 5 2" xfId="2056"/>
    <cellStyle name="20% - 强调文字颜色 6 3 4 4 6" xfId="2061"/>
    <cellStyle name="20% - 强调文字颜色 6 3 4 5" xfId="4466"/>
    <cellStyle name="20% - 强调文字颜色 6 3 4 5 2" xfId="11877"/>
    <cellStyle name="20% - 强调文字颜色 6 3 4 5 2 2" xfId="11878"/>
    <cellStyle name="20% - 强调文字颜色 6 3 4 5 3" xfId="11879"/>
    <cellStyle name="20% - 强调文字颜色 6 3 4 6" xfId="3707"/>
    <cellStyle name="20% - 强调文字颜色 6 3 4 6 2" xfId="11880"/>
    <cellStyle name="20% - 强调文字颜色 6 3 4 6 2 2" xfId="654"/>
    <cellStyle name="20% - 强调文字颜色 6 3 4 6 3" xfId="11883"/>
    <cellStyle name="20% - 强调文字颜色 6 3 4 7" xfId="11884"/>
    <cellStyle name="20% - 强调文字颜色 6 3 4 7 2" xfId="11885"/>
    <cellStyle name="20% - 强调文字颜色 6 3 4 8" xfId="11887"/>
    <cellStyle name="20% - 强调文字颜色 6 3 4 8 2" xfId="11889"/>
    <cellStyle name="20% - 强调文字颜色 6 3 4 9" xfId="11890"/>
    <cellStyle name="20% - 强调文字颜色 6 3 4 9 2" xfId="11892"/>
    <cellStyle name="20% - 强调文字颜色 6 3 5" xfId="220"/>
    <cellStyle name="20% - 强调文字颜色 6 3 5 2" xfId="11893"/>
    <cellStyle name="20% - 强调文字颜色 6 3 5 2 2" xfId="7312"/>
    <cellStyle name="20% - 强调文字颜色 6 3 5 2 2 2" xfId="6983"/>
    <cellStyle name="20% - 强调文字颜色 6 3 5 2 3" xfId="1867"/>
    <cellStyle name="20% - 强调文字颜色 6 3 5 2 3 2" xfId="7038"/>
    <cellStyle name="20% - 强调文字颜色 6 3 5 2 4" xfId="4002"/>
    <cellStyle name="20% - 强调文字颜色 6 3 5 2 4 2" xfId="11894"/>
    <cellStyle name="20% - 强调文字颜色 6 3 5 2 5" xfId="9700"/>
    <cellStyle name="20% - 强调文字颜色 6 3 5 2 5 2" xfId="11896"/>
    <cellStyle name="20% - 强调文字颜色 6 3 5 2 6" xfId="11897"/>
    <cellStyle name="20% - 强调文字颜色 6 3 5 3" xfId="11899"/>
    <cellStyle name="20% - 强调文字颜色 6 3 5 3 2" xfId="7339"/>
    <cellStyle name="20% - 强调文字颜色 6 3 5 3 2 2" xfId="7341"/>
    <cellStyle name="20% - 强调文字颜色 6 3 5 3 3" xfId="7346"/>
    <cellStyle name="20% - 强调文字颜色 6 3 5 4" xfId="11900"/>
    <cellStyle name="20% - 强调文字颜色 6 3 5 4 2" xfId="11901"/>
    <cellStyle name="20% - 强调文字颜色 6 3 5 4 2 2" xfId="8338"/>
    <cellStyle name="20% - 强调文字颜色 6 3 5 4 3" xfId="11902"/>
    <cellStyle name="20% - 强调文字颜色 6 3 5 5" xfId="4483"/>
    <cellStyle name="20% - 强调文字颜色 6 3 5 5 2" xfId="11903"/>
    <cellStyle name="20% - 强调文字颜色 6 3 5 6" xfId="7449"/>
    <cellStyle name="20% - 强调文字颜色 6 3 5 6 2" xfId="9412"/>
    <cellStyle name="20% - 强调文字颜色 6 3 5 7" xfId="9060"/>
    <cellStyle name="20% - 强调文字颜色 6 3 5 7 2" xfId="11905"/>
    <cellStyle name="20% - 强调文字颜色 6 3 5 8" xfId="11906"/>
    <cellStyle name="20% - 强调文字颜色 6 3 5 8 2" xfId="11908"/>
    <cellStyle name="20% - 强调文字颜色 6 3 5 9" xfId="11909"/>
    <cellStyle name="20% - 强调文字颜色 6 3 6" xfId="11910"/>
    <cellStyle name="20% - 强调文字颜色 6 3 6 2" xfId="11911"/>
    <cellStyle name="20% - 强调文字颜色 6 3 6 2 2" xfId="11912"/>
    <cellStyle name="20% - 强调文字颜色 6 3 6 2 2 2" xfId="9029"/>
    <cellStyle name="20% - 强调文字颜色 6 3 6 2 3" xfId="11913"/>
    <cellStyle name="20% - 强调文字颜色 6 3 6 2 3 2" xfId="11915"/>
    <cellStyle name="20% - 强调文字颜色 6 3 6 2 4" xfId="11916"/>
    <cellStyle name="20% - 强调文字颜色 6 3 6 2 4 2" xfId="11917"/>
    <cellStyle name="20% - 强调文字颜色 6 3 6 2 5" xfId="11918"/>
    <cellStyle name="20% - 强调文字颜色 6 3 6 2 5 2" xfId="11920"/>
    <cellStyle name="20% - 强调文字颜色 6 3 6 2 6" xfId="11921"/>
    <cellStyle name="20% - 强调文字颜色 6 3 6 3" xfId="11923"/>
    <cellStyle name="20% - 强调文字颜色 6 3 6 3 2" xfId="11924"/>
    <cellStyle name="20% - 强调文字颜色 6 3 6 3 2 2" xfId="11927"/>
    <cellStyle name="20% - 强调文字颜色 6 3 6 3 3" xfId="11928"/>
    <cellStyle name="20% - 强调文字颜色 6 3 6 4" xfId="11929"/>
    <cellStyle name="20% - 强调文字颜色 6 3 6 4 2" xfId="11930"/>
    <cellStyle name="20% - 强调文字颜色 6 3 6 4 2 2" xfId="11933"/>
    <cellStyle name="20% - 强调文字颜色 6 3 6 4 3" xfId="11934"/>
    <cellStyle name="20% - 强调文字颜色 6 3 6 5" xfId="4491"/>
    <cellStyle name="20% - 强调文字颜色 6 3 6 5 2" xfId="11935"/>
    <cellStyle name="20% - 强调文字颜色 6 3 6 6" xfId="11936"/>
    <cellStyle name="20% - 强调文字颜色 6 3 6 6 2" xfId="11938"/>
    <cellStyle name="20% - 强调文字颜色 6 3 6 7" xfId="11940"/>
    <cellStyle name="20% - 强调文字颜色 6 3 6 7 2" xfId="11942"/>
    <cellStyle name="20% - 强调文字颜色 6 3 6 8" xfId="8491"/>
    <cellStyle name="20% - 强调文字颜色 6 3 6 8 2" xfId="804"/>
    <cellStyle name="20% - 强调文字颜色 6 3 6 9" xfId="8494"/>
    <cellStyle name="20% - 强调文字颜色 6 3 7" xfId="11944"/>
    <cellStyle name="20% - 强调文字颜色 6 3 7 2" xfId="11945"/>
    <cellStyle name="20% - 强调文字颜色 6 3 7 2 2" xfId="10458"/>
    <cellStyle name="20% - 强调文字颜色 6 3 7 3" xfId="11946"/>
    <cellStyle name="20% - 强调文字颜色 6 3 7 3 2" xfId="10476"/>
    <cellStyle name="20% - 强调文字颜色 6 3 7 4" xfId="11947"/>
    <cellStyle name="20% - 强调文字颜色 6 3 7 4 2" xfId="11948"/>
    <cellStyle name="20% - 强调文字颜色 6 3 7 5" xfId="11950"/>
    <cellStyle name="20% - 强调文字颜色 6 3 7 5 2" xfId="11952"/>
    <cellStyle name="20% - 强调文字颜色 6 3 7 6" xfId="11954"/>
    <cellStyle name="20% - 强调文字颜色 6 3 8" xfId="11956"/>
    <cellStyle name="20% - 强调文字颜色 6 3 8 2" xfId="11958"/>
    <cellStyle name="20% - 强调文字颜色 6 3 8 2 2" xfId="11815"/>
    <cellStyle name="20% - 强调文字颜色 6 3 8 3" xfId="11960"/>
    <cellStyle name="20% - 强调文字颜色 6 3 9" xfId="11961"/>
    <cellStyle name="20% - 强调文字颜色 6 3 9 2" xfId="11963"/>
    <cellStyle name="20% - 强调文字颜色 6 3 9 2 2" xfId="11965"/>
    <cellStyle name="20% - 强调文字颜色 6 3 9 3" xfId="11967"/>
    <cellStyle name="20% - 强调文字颜色 6 4" xfId="7603"/>
    <cellStyle name="20% - 强调文字颜色 6 4 10" xfId="11968"/>
    <cellStyle name="20% - 强调文字颜色 6 4 10 2" xfId="11177"/>
    <cellStyle name="20% - 强调文字颜色 6 4 11" xfId="11969"/>
    <cellStyle name="20% - 强调文字颜色 6 4 11 2" xfId="10661"/>
    <cellStyle name="20% - 强调文字颜色 6 4 12" xfId="11970"/>
    <cellStyle name="20% - 强调文字颜色 6 4 2" xfId="7606"/>
    <cellStyle name="20% - 强调文字颜色 6 4 2 10" xfId="11971"/>
    <cellStyle name="20% - 强调文字颜色 6 4 2 10 2" xfId="3077"/>
    <cellStyle name="20% - 强调文字颜色 6 4 2 11" xfId="11975"/>
    <cellStyle name="20% - 强调文字颜色 6 4 2 2" xfId="11978"/>
    <cellStyle name="20% - 强调文字颜色 6 4 2 2 2" xfId="11980"/>
    <cellStyle name="20% - 强调文字颜色 6 4 2 2 2 2" xfId="11981"/>
    <cellStyle name="20% - 强调文字颜色 6 4 2 2 2 2 2" xfId="2042"/>
    <cellStyle name="20% - 强调文字颜色 6 4 2 2 2 3" xfId="11418"/>
    <cellStyle name="20% - 强调文字颜色 6 4 2 2 2 3 2" xfId="1988"/>
    <cellStyle name="20% - 强调文字颜色 6 4 2 2 2 4" xfId="11421"/>
    <cellStyle name="20% - 强调文字颜色 6 4 2 2 2 4 2" xfId="2035"/>
    <cellStyle name="20% - 强调文字颜色 6 4 2 2 2 5" xfId="6840"/>
    <cellStyle name="20% - 强调文字颜色 6 4 2 2 2 5 2" xfId="6843"/>
    <cellStyle name="20% - 强调文字颜色 6 4 2 2 2 6" xfId="6871"/>
    <cellStyle name="20% - 强调文字颜色 6 4 2 2 3" xfId="2490"/>
    <cellStyle name="20% - 强调文字颜色 6 4 2 2 3 2" xfId="11983"/>
    <cellStyle name="20% - 强调文字颜色 6 4 2 2 3 2 2" xfId="2500"/>
    <cellStyle name="20% - 强调文字颜色 6 4 2 2 3 3" xfId="11426"/>
    <cellStyle name="20% - 强调文字颜色 6 4 2 2 4" xfId="11984"/>
    <cellStyle name="20% - 强调文字颜色 6 4 2 2 4 2" xfId="11986"/>
    <cellStyle name="20% - 强调文字颜色 6 4 2 2 4 2 2" xfId="2627"/>
    <cellStyle name="20% - 强调文字颜色 6 4 2 2 4 3" xfId="11436"/>
    <cellStyle name="20% - 强调文字颜色 6 4 2 2 5" xfId="11988"/>
    <cellStyle name="20% - 强调文字颜色 6 4 2 2 5 2" xfId="11990"/>
    <cellStyle name="20% - 强调文字颜色 6 4 2 2 6" xfId="11991"/>
    <cellStyle name="20% - 强调文字颜色 6 4 2 2 6 2" xfId="11974"/>
    <cellStyle name="20% - 强调文字颜色 6 4 2 2 7" xfId="11992"/>
    <cellStyle name="20% - 强调文字颜色 6 4 2 2 7 2" xfId="11994"/>
    <cellStyle name="20% - 强调文字颜色 6 4 2 2 8" xfId="11995"/>
    <cellStyle name="20% - 强调文字颜色 6 4 2 2 8 2" xfId="2593"/>
    <cellStyle name="20% - 强调文字颜色 6 4 2 2 9" xfId="11996"/>
    <cellStyle name="20% - 强调文字颜色 6 4 2 3" xfId="11999"/>
    <cellStyle name="20% - 强调文字颜色 6 4 2 3 2" xfId="8083"/>
    <cellStyle name="20% - 强调文字颜色 6 4 2 3 2 2" xfId="8085"/>
    <cellStyle name="20% - 强调文字颜色 6 4 2 3 2 2 2" xfId="3324"/>
    <cellStyle name="20% - 强调文字颜色 6 4 2 3 2 3" xfId="11471"/>
    <cellStyle name="20% - 强调文字颜色 6 4 2 3 3" xfId="2781"/>
    <cellStyle name="20% - 强调文字颜色 6 4 2 3 3 2" xfId="8088"/>
    <cellStyle name="20% - 强调文字颜色 6 4 2 3 3 2 2" xfId="2794"/>
    <cellStyle name="20% - 强调文字颜色 6 4 2 3 3 3" xfId="11479"/>
    <cellStyle name="20% - 强调文字颜色 6 4 2 3 4" xfId="8090"/>
    <cellStyle name="20% - 强调文字颜色 6 4 2 3 4 2" xfId="8093"/>
    <cellStyle name="20% - 强调文字颜色 6 4 2 3 5" xfId="2623"/>
    <cellStyle name="20% - 强调文字颜色 6 4 2 3 5 2" xfId="12001"/>
    <cellStyle name="20% - 强调文字颜色 6 4 2 3 6" xfId="12002"/>
    <cellStyle name="20% - 强调文字颜色 6 4 2 3 6 2" xfId="12004"/>
    <cellStyle name="20% - 强调文字颜色 6 4 2 3 7" xfId="12005"/>
    <cellStyle name="20% - 强调文字颜色 6 4 2 3 7 2" xfId="12006"/>
    <cellStyle name="20% - 强调文字颜色 6 4 2 3 8" xfId="12007"/>
    <cellStyle name="20% - 强调文字颜色 6 4 2 4" xfId="12009"/>
    <cellStyle name="20% - 强调文字颜色 6 4 2 4 2" xfId="12010"/>
    <cellStyle name="20% - 强调文字颜色 6 4 2 4 2 2" xfId="12011"/>
    <cellStyle name="20% - 强调文字颜色 6 4 2 4 3" xfId="12012"/>
    <cellStyle name="20% - 强调文字颜色 6 4 2 4 3 2" xfId="12014"/>
    <cellStyle name="20% - 强调文字颜色 6 4 2 4 4" xfId="12015"/>
    <cellStyle name="20% - 强调文字颜色 6 4 2 4 4 2" xfId="12018"/>
    <cellStyle name="20% - 强调文字颜色 6 4 2 4 5" xfId="2502"/>
    <cellStyle name="20% - 强调文字颜色 6 4 2 4 5 2" xfId="1570"/>
    <cellStyle name="20% - 强调文字颜色 6 4 2 4 6" xfId="2509"/>
    <cellStyle name="20% - 强调文字颜色 6 4 2 5" xfId="4508"/>
    <cellStyle name="20% - 强调文字颜色 6 4 2 5 2" xfId="4328"/>
    <cellStyle name="20% - 强调文字颜色 6 4 2 5 2 2" xfId="7658"/>
    <cellStyle name="20% - 强调文字颜色 6 4 2 5 3" xfId="3037"/>
    <cellStyle name="20% - 强调文字颜色 6 4 2 6" xfId="7458"/>
    <cellStyle name="20% - 强调文字颜色 6 4 2 6 2" xfId="12019"/>
    <cellStyle name="20% - 强调文字颜色 6 4 2 6 2 2" xfId="12020"/>
    <cellStyle name="20% - 强调文字颜色 6 4 2 6 3" xfId="12022"/>
    <cellStyle name="20% - 强调文字颜色 6 4 2 7" xfId="12023"/>
    <cellStyle name="20% - 强调文字颜色 6 4 2 7 2" xfId="10437"/>
    <cellStyle name="20% - 强调文字颜色 6 4 2 8" xfId="10818"/>
    <cellStyle name="20% - 强调文字颜色 6 4 2 8 2" xfId="9732"/>
    <cellStyle name="20% - 强调文字颜色 6 4 2 9" xfId="11778"/>
    <cellStyle name="20% - 强调文字颜色 6 4 2 9 2" xfId="12024"/>
    <cellStyle name="20% - 强调文字颜色 6 4 3" xfId="12027"/>
    <cellStyle name="20% - 强调文字颜色 6 4 3 2" xfId="12028"/>
    <cellStyle name="20% - 强调文字颜色 6 4 3 2 2" xfId="12029"/>
    <cellStyle name="20% - 强调文字颜色 6 4 3 2 2 2" xfId="10822"/>
    <cellStyle name="20% - 强调文字颜色 6 4 3 2 3" xfId="2919"/>
    <cellStyle name="20% - 强调文字颜色 6 4 3 2 3 2" xfId="12031"/>
    <cellStyle name="20% - 强调文字颜色 6 4 3 2 4" xfId="12033"/>
    <cellStyle name="20% - 强调文字颜色 6 4 3 2 4 2" xfId="12035"/>
    <cellStyle name="20% - 强调文字颜色 6 4 3 2 5" xfId="12037"/>
    <cellStyle name="20% - 强调文字颜色 6 4 3 2 5 2" xfId="12040"/>
    <cellStyle name="20% - 强调文字颜色 6 4 3 2 6" xfId="9260"/>
    <cellStyle name="20% - 强调文字颜色 6 4 3 3" xfId="12044"/>
    <cellStyle name="20% - 强调文字颜色 6 4 3 3 2" xfId="822"/>
    <cellStyle name="20% - 强调文字颜色 6 4 3 3 2 2" xfId="12045"/>
    <cellStyle name="20% - 强调文字颜色 6 4 3 3 3" xfId="3422"/>
    <cellStyle name="20% - 强调文字颜色 6 4 3 4" xfId="12046"/>
    <cellStyle name="20% - 强调文字颜色 6 4 3 4 2" xfId="12047"/>
    <cellStyle name="20% - 强调文字颜色 6 4 3 4 2 2" xfId="12048"/>
    <cellStyle name="20% - 强调文字颜色 6 4 3 4 3" xfId="12049"/>
    <cellStyle name="20% - 强调文字颜色 6 4 3 5" xfId="4511"/>
    <cellStyle name="20% - 强调文字颜色 6 4 3 5 2" xfId="12050"/>
    <cellStyle name="20% - 强调文字颜色 6 4 3 6" xfId="7461"/>
    <cellStyle name="20% - 强调文字颜色 6 4 3 6 2" xfId="12051"/>
    <cellStyle name="20% - 强调文字颜色 6 4 3 7" xfId="7176"/>
    <cellStyle name="20% - 强调文字颜色 6 4 3 7 2" xfId="12052"/>
    <cellStyle name="20% - 强调文字颜色 6 4 3 8" xfId="10823"/>
    <cellStyle name="20% - 强调文字颜色 6 4 3 8 2" xfId="12053"/>
    <cellStyle name="20% - 强调文字颜色 6 4 3 9" xfId="11783"/>
    <cellStyle name="20% - 强调文字颜色 6 4 4" xfId="12054"/>
    <cellStyle name="20% - 强调文字颜色 6 4 4 2" xfId="12056"/>
    <cellStyle name="20% - 强调文字颜色 6 4 4 2 2" xfId="8524"/>
    <cellStyle name="20% - 强调文字颜色 6 4 4 2 2 2" xfId="8526"/>
    <cellStyle name="20% - 强调文字颜色 6 4 4 2 3" xfId="8530"/>
    <cellStyle name="20% - 强调文字颜色 6 4 4 2 3 2" xfId="8534"/>
    <cellStyle name="20% - 强调文字颜色 6 4 4 2 4" xfId="8537"/>
    <cellStyle name="20% - 强调文字颜色 6 4 4 2 4 2" xfId="12059"/>
    <cellStyle name="20% - 强调文字颜色 6 4 4 2 5" xfId="12060"/>
    <cellStyle name="20% - 强调文字颜色 6 4 4 2 5 2" xfId="12063"/>
    <cellStyle name="20% - 强调文字颜色 6 4 4 2 6" xfId="9269"/>
    <cellStyle name="20% - 强调文字颜色 6 4 4 3" xfId="12064"/>
    <cellStyle name="20% - 强调文字颜色 6 4 4 3 2" xfId="8572"/>
    <cellStyle name="20% - 强调文字颜色 6 4 4 3 2 2" xfId="8574"/>
    <cellStyle name="20% - 强调文字颜色 6 4 4 3 3" xfId="8577"/>
    <cellStyle name="20% - 强调文字颜色 6 4 4 4" xfId="12065"/>
    <cellStyle name="20% - 强调文字颜色 6 4 4 4 2" xfId="12066"/>
    <cellStyle name="20% - 强调文字颜色 6 4 4 4 2 2" xfId="12067"/>
    <cellStyle name="20% - 强调文字颜色 6 4 4 4 3" xfId="1506"/>
    <cellStyle name="20% - 强调文字颜色 6 4 4 5" xfId="4521"/>
    <cellStyle name="20% - 强调文字颜色 6 4 4 5 2" xfId="12068"/>
    <cellStyle name="20% - 强调文字颜色 6 4 4 6" xfId="7463"/>
    <cellStyle name="20% - 强调文字颜色 6 4 4 6 2" xfId="12069"/>
    <cellStyle name="20% - 强调文字颜色 6 4 4 7" xfId="12070"/>
    <cellStyle name="20% - 强调文字颜色 6 4 4 7 2" xfId="12071"/>
    <cellStyle name="20% - 强调文字颜色 6 4 4 8" xfId="10829"/>
    <cellStyle name="20% - 强调文字颜色 6 4 4 8 2" xfId="12072"/>
    <cellStyle name="20% - 强调文字颜色 6 4 4 9" xfId="12073"/>
    <cellStyle name="20% - 强调文字颜色 6 4 5" xfId="12074"/>
    <cellStyle name="20% - 强调文字颜色 6 4 5 2" xfId="12075"/>
    <cellStyle name="20% - 强调文字颜色 6 4 5 2 2" xfId="9151"/>
    <cellStyle name="20% - 强调文字颜色 6 4 5 3" xfId="12076"/>
    <cellStyle name="20% - 强调文字颜色 6 4 5 3 2" xfId="9190"/>
    <cellStyle name="20% - 强调文字颜色 6 4 5 4" xfId="12077"/>
    <cellStyle name="20% - 强调文字颜色 6 4 5 4 2" xfId="12078"/>
    <cellStyle name="20% - 强调文字颜色 6 4 5 5" xfId="8432"/>
    <cellStyle name="20% - 强调文字颜色 6 4 5 5 2" xfId="12079"/>
    <cellStyle name="20% - 强调文字颜色 6 4 5 6" xfId="7466"/>
    <cellStyle name="20% - 强调文字颜色 6 4 6" xfId="12080"/>
    <cellStyle name="20% - 强调文字颜色 6 4 6 2" xfId="12081"/>
    <cellStyle name="20% - 强调文字颜色 6 4 6 2 2" xfId="12082"/>
    <cellStyle name="20% - 强调文字颜色 6 4 6 3" xfId="12083"/>
    <cellStyle name="20% - 强调文字颜色 6 4 7" xfId="12084"/>
    <cellStyle name="20% - 强调文字颜色 6 4 7 2" xfId="12085"/>
    <cellStyle name="20% - 强调文字颜色 6 4 7 2 2" xfId="8769"/>
    <cellStyle name="20% - 强调文字颜色 6 4 7 3" xfId="12086"/>
    <cellStyle name="20% - 强调文字颜色 6 4 8" xfId="12087"/>
    <cellStyle name="20% - 强调文字颜色 6 4 8 2" xfId="12088"/>
    <cellStyle name="20% - 强调文字颜色 6 4 9" xfId="12089"/>
    <cellStyle name="20% - 强调文字颜色 6 4 9 2" xfId="11209"/>
    <cellStyle name="20% - 强调文字颜色 6 5" xfId="4068"/>
    <cellStyle name="20% - 强调文字颜色 6 5 10" xfId="12090"/>
    <cellStyle name="20% - 强调文字颜色 6 5 10 2" xfId="12091"/>
    <cellStyle name="20% - 强调文字颜色 6 5 11" xfId="12092"/>
    <cellStyle name="20% - 强调文字颜色 6 5 11 2" xfId="12093"/>
    <cellStyle name="20% - 强调文字颜色 6 5 12" xfId="12094"/>
    <cellStyle name="20% - 强调文字颜色 6 5 2" xfId="7609"/>
    <cellStyle name="20% - 强调文字颜色 6 5 2 10" xfId="10721"/>
    <cellStyle name="20% - 强调文字颜色 6 5 2 10 2" xfId="6553"/>
    <cellStyle name="20% - 强调文字颜色 6 5 2 11" xfId="10724"/>
    <cellStyle name="20% - 强调文字颜色 6 5 2 2" xfId="12096"/>
    <cellStyle name="20% - 强调文字颜色 6 5 2 2 2" xfId="12098"/>
    <cellStyle name="20% - 强调文字颜色 6 5 2 2 2 2" xfId="12099"/>
    <cellStyle name="20% - 强调文字颜色 6 5 2 2 2 2 2" xfId="12100"/>
    <cellStyle name="20% - 强调文字颜色 6 5 2 2 2 3" xfId="9792"/>
    <cellStyle name="20% - 强调文字颜色 6 5 2 2 2 3 2" xfId="12103"/>
    <cellStyle name="20% - 强调文字颜色 6 5 2 2 2 4" xfId="12104"/>
    <cellStyle name="20% - 强调文字颜色 6 5 2 2 2 4 2" xfId="12107"/>
    <cellStyle name="20% - 强调文字颜色 6 5 2 2 2 5" xfId="10512"/>
    <cellStyle name="20% - 强调文字颜色 6 5 2 2 2 5 2" xfId="12109"/>
    <cellStyle name="20% - 强调文字颜色 6 5 2 2 2 6" xfId="1807"/>
    <cellStyle name="20% - 强调文字颜色 6 5 2 2 3" xfId="11721"/>
    <cellStyle name="20% - 强调文字颜色 6 5 2 2 3 2" xfId="12111"/>
    <cellStyle name="20% - 强调文字颜色 6 5 2 2 3 2 2" xfId="12113"/>
    <cellStyle name="20% - 强调文字颜色 6 5 2 2 3 3" xfId="9801"/>
    <cellStyle name="20% - 强调文字颜色 6 5 2 2 4" xfId="12114"/>
    <cellStyle name="20% - 强调文字颜色 6 5 2 2 4 2" xfId="5255"/>
    <cellStyle name="20% - 强调文字颜色 6 5 2 2 4 2 2" xfId="1888"/>
    <cellStyle name="20% - 强调文字颜色 6 5 2 2 4 3" xfId="5269"/>
    <cellStyle name="20% - 强调文字颜色 6 5 2 2 5" xfId="12116"/>
    <cellStyle name="20% - 强调文字颜色 6 5 2 2 5 2" xfId="12118"/>
    <cellStyle name="20% - 强调文字颜色 6 5 2 2 6" xfId="12119"/>
    <cellStyle name="20% - 强调文字颜色 6 5 2 2 6 2" xfId="12121"/>
    <cellStyle name="20% - 强调文字颜色 6 5 2 2 7" xfId="12122"/>
    <cellStyle name="20% - 强调文字颜色 6 5 2 2 7 2" xfId="12124"/>
    <cellStyle name="20% - 强调文字颜色 6 5 2 2 8" xfId="12125"/>
    <cellStyle name="20% - 强调文字颜色 6 5 2 2 8 2" xfId="5351"/>
    <cellStyle name="20% - 强调文字颜色 6 5 2 2 9" xfId="1552"/>
    <cellStyle name="20% - 强调文字颜色 6 5 2 3" xfId="12127"/>
    <cellStyle name="20% - 强调文字颜色 6 5 2 3 2" xfId="12129"/>
    <cellStyle name="20% - 强调文字颜色 6 5 2 3 2 2" xfId="12130"/>
    <cellStyle name="20% - 强调文字颜色 6 5 2 3 2 2 2" xfId="2080"/>
    <cellStyle name="20% - 强调文字颜色 6 5 2 3 2 3" xfId="9844"/>
    <cellStyle name="20% - 强调文字颜色 6 5 2 3 3" xfId="5371"/>
    <cellStyle name="20% - 强调文字颜色 6 5 2 3 3 2" xfId="12132"/>
    <cellStyle name="20% - 强调文字颜色 6 5 2 3 3 2 2" xfId="2522"/>
    <cellStyle name="20% - 强调文字颜色 6 5 2 3 3 3" xfId="9851"/>
    <cellStyle name="20% - 强调文字颜色 6 5 2 3 4" xfId="12133"/>
    <cellStyle name="20% - 强调文字颜色 6 5 2 3 4 2" xfId="12135"/>
    <cellStyle name="20% - 强调文字颜色 6 5 2 3 5" xfId="12136"/>
    <cellStyle name="20% - 强调文字颜色 6 5 2 3 5 2" xfId="12138"/>
    <cellStyle name="20% - 强调文字颜色 6 5 2 3 6" xfId="12139"/>
    <cellStyle name="20% - 强调文字颜色 6 5 2 3 6 2" xfId="12141"/>
    <cellStyle name="20% - 强调文字颜色 6 5 2 3 7" xfId="12142"/>
    <cellStyle name="20% - 强调文字颜色 6 5 2 3 7 2" xfId="12143"/>
    <cellStyle name="20% - 强调文字颜色 6 5 2 3 8" xfId="3509"/>
    <cellStyle name="20% - 强调文字颜色 6 5 2 4" xfId="12145"/>
    <cellStyle name="20% - 强调文字颜色 6 5 2 4 2" xfId="12146"/>
    <cellStyle name="20% - 强调文字颜色 6 5 2 4 2 2" xfId="12147"/>
    <cellStyle name="20% - 强调文字颜色 6 5 2 4 3" xfId="12148"/>
    <cellStyle name="20% - 强调文字颜色 6 5 2 4 3 2" xfId="12150"/>
    <cellStyle name="20% - 强调文字颜色 6 5 2 4 4" xfId="12151"/>
    <cellStyle name="20% - 强调文字颜色 6 5 2 4 4 2" xfId="12153"/>
    <cellStyle name="20% - 强调文字颜色 6 5 2 4 5" xfId="2796"/>
    <cellStyle name="20% - 强调文字颜色 6 5 2 4 5 2" xfId="2803"/>
    <cellStyle name="20% - 强调文字颜色 6 5 2 4 6" xfId="2812"/>
    <cellStyle name="20% - 强调文字颜色 6 5 2 5" xfId="12154"/>
    <cellStyle name="20% - 强调文字颜色 6 5 2 5 2" xfId="6931"/>
    <cellStyle name="20% - 强调文字颜色 6 5 2 5 2 2" xfId="12155"/>
    <cellStyle name="20% - 强调文字颜色 6 5 2 5 3" xfId="12156"/>
    <cellStyle name="20% - 强调文字颜色 6 5 2 6" xfId="7479"/>
    <cellStyle name="20% - 强调文字颜色 6 5 2 6 2" xfId="1744"/>
    <cellStyle name="20% - 强调文字颜色 6 5 2 6 2 2" xfId="1746"/>
    <cellStyle name="20% - 强调文字颜色 6 5 2 6 3" xfId="1760"/>
    <cellStyle name="20% - 强调文字颜色 6 5 2 7" xfId="6420"/>
    <cellStyle name="20% - 强调文字颜色 6 5 2 7 2" xfId="90"/>
    <cellStyle name="20% - 强调文字颜色 6 5 2 8" xfId="12157"/>
    <cellStyle name="20% - 强调文字颜色 6 5 2 8 2" xfId="1893"/>
    <cellStyle name="20% - 强调文字颜色 6 5 2 9" xfId="11840"/>
    <cellStyle name="20% - 强调文字颜色 6 5 2 9 2" xfId="12158"/>
    <cellStyle name="20% - 强调文字颜色 6 5 3" xfId="12159"/>
    <cellStyle name="20% - 强调文字颜色 6 5 3 2" xfId="2435"/>
    <cellStyle name="20% - 强调文字颜色 6 5 3 2 2" xfId="3489"/>
    <cellStyle name="20% - 强调文字颜色 6 5 3 2 2 2" xfId="11043"/>
    <cellStyle name="20% - 强调文字颜色 6 5 3 2 3" xfId="12163"/>
    <cellStyle name="20% - 强调文字颜色 6 5 3 2 3 2" xfId="12166"/>
    <cellStyle name="20% - 强调文字颜色 6 5 3 2 4" xfId="5788"/>
    <cellStyle name="20% - 强调文字颜色 6 5 3 2 4 2" xfId="12169"/>
    <cellStyle name="20% - 强调文字颜色 6 5 3 2 5" xfId="12171"/>
    <cellStyle name="20% - 强调文字颜色 6 5 3 2 5 2" xfId="12174"/>
    <cellStyle name="20% - 强调文字颜色 6 5 3 2 6" xfId="12176"/>
    <cellStyle name="20% - 强调文字颜色 6 5 3 3" xfId="3491"/>
    <cellStyle name="20% - 强调文字颜色 6 5 3 3 2" xfId="12177"/>
    <cellStyle name="20% - 强调文字颜色 6 5 3 3 2 2" xfId="12178"/>
    <cellStyle name="20% - 强调文字颜色 6 5 3 3 3" xfId="12181"/>
    <cellStyle name="20% - 强调文字颜色 6 5 3 4" xfId="12182"/>
    <cellStyle name="20% - 强调文字颜色 6 5 3 4 2" xfId="12183"/>
    <cellStyle name="20% - 强调文字颜色 6 5 3 4 2 2" xfId="12184"/>
    <cellStyle name="20% - 强调文字颜色 6 5 3 4 3" xfId="12186"/>
    <cellStyle name="20% - 强调文字颜色 6 5 3 5" xfId="12187"/>
    <cellStyle name="20% - 强调文字颜色 6 5 3 5 2" xfId="12188"/>
    <cellStyle name="20% - 强调文字颜色 6 5 3 6" xfId="12189"/>
    <cellStyle name="20% - 强调文字颜色 6 5 3 6 2" xfId="1999"/>
    <cellStyle name="20% - 强调文字颜色 6 5 3 7" xfId="12190"/>
    <cellStyle name="20% - 强调文字颜色 6 5 3 7 2" xfId="12191"/>
    <cellStyle name="20% - 强调文字颜色 6 5 3 8" xfId="12192"/>
    <cellStyle name="20% - 强调文字颜色 6 5 3 8 2" xfId="12193"/>
    <cellStyle name="20% - 强调文字颜色 6 5 3 9" xfId="11845"/>
    <cellStyle name="20% - 强调文字颜色 6 5 4" xfId="9021"/>
    <cellStyle name="20% - 强调文字颜色 6 5 4 2" xfId="4968"/>
    <cellStyle name="20% - 强调文字颜色 6 5 4 2 2" xfId="4972"/>
    <cellStyle name="20% - 强调文字颜色 6 5 4 2 2 2" xfId="9444"/>
    <cellStyle name="20% - 强调文字颜色 6 5 4 2 3" xfId="10298"/>
    <cellStyle name="20% - 强调文字颜色 6 5 4 2 3 2" xfId="10303"/>
    <cellStyle name="20% - 强调文字颜色 6 5 4 2 4" xfId="6008"/>
    <cellStyle name="20% - 强调文字颜色 6 5 4 2 4 2" xfId="12197"/>
    <cellStyle name="20% - 强调文字颜色 6 5 4 2 5" xfId="12198"/>
    <cellStyle name="20% - 强调文字颜色 6 5 4 2 5 2" xfId="12201"/>
    <cellStyle name="20% - 强调文字颜色 6 5 4 2 6" xfId="12202"/>
    <cellStyle name="20% - 强调文字颜色 6 5 4 3" xfId="686"/>
    <cellStyle name="20% - 强调文字颜色 6 5 4 3 2" xfId="584"/>
    <cellStyle name="20% - 强调文字颜色 6 5 4 3 2 2" xfId="10367"/>
    <cellStyle name="20% - 强调文字颜色 6 5 4 3 3" xfId="10371"/>
    <cellStyle name="20% - 强调文字颜色 6 5 4 4" xfId="4981"/>
    <cellStyle name="20% - 强调文字颜色 6 5 4 4 2" xfId="4991"/>
    <cellStyle name="20% - 强调文字颜色 6 5 4 4 2 2" xfId="12203"/>
    <cellStyle name="20% - 强调文字颜色 6 5 4 4 3" xfId="11713"/>
    <cellStyle name="20% - 强调文字颜色 6 5 4 5" xfId="4995"/>
    <cellStyle name="20% - 强调文字颜色 6 5 4 5 2" xfId="9026"/>
    <cellStyle name="20% - 强调文字颜色 6 5 4 6" xfId="9028"/>
    <cellStyle name="20% - 强调文字颜色 6 5 4 6 2" xfId="1182"/>
    <cellStyle name="20% - 强调文字颜色 6 5 4 7" xfId="12204"/>
    <cellStyle name="20% - 强调文字颜色 6 5 4 7 2" xfId="12207"/>
    <cellStyle name="20% - 强调文字颜色 6 5 4 8" xfId="12208"/>
    <cellStyle name="20% - 强调文字颜色 6 5 4 8 2" xfId="12210"/>
    <cellStyle name="20% - 强调文字颜色 6 5 4 9" xfId="12211"/>
    <cellStyle name="20% - 强调文字颜色 6 5 5" xfId="1687"/>
    <cellStyle name="20% - 强调文字颜色 6 5 5 2" xfId="5020"/>
    <cellStyle name="20% - 强调文字颜色 6 5 5 2 2" xfId="5024"/>
    <cellStyle name="20% - 强调文字颜色 6 5 5 3" xfId="5028"/>
    <cellStyle name="20% - 强调文字颜色 6 5 5 3 2" xfId="5031"/>
    <cellStyle name="20% - 强调文字颜色 6 5 5 4" xfId="5035"/>
    <cellStyle name="20% - 强调文字颜色 6 5 5 4 2" xfId="12212"/>
    <cellStyle name="20% - 强调文字颜色 6 5 5 5" xfId="12213"/>
    <cellStyle name="20% - 强调文字颜色 6 5 5 5 2" xfId="12216"/>
    <cellStyle name="20% - 强调文字颜色 6 5 5 6" xfId="11914"/>
    <cellStyle name="20% - 强调文字颜色 6 5 6" xfId="9032"/>
    <cellStyle name="20% - 强调文字颜色 6 5 6 2" xfId="5051"/>
    <cellStyle name="20% - 强调文字颜色 6 5 6 2 2" xfId="9035"/>
    <cellStyle name="20% - 强调文字颜色 6 5 6 3" xfId="9037"/>
    <cellStyle name="20% - 强调文字颜色 6 5 7" xfId="6354"/>
    <cellStyle name="20% - 强调文字颜色 6 5 7 2" xfId="9039"/>
    <cellStyle name="20% - 强调文字颜色 6 5 7 2 2" xfId="12217"/>
    <cellStyle name="20% - 强调文字颜色 6 5 7 3" xfId="12218"/>
    <cellStyle name="20% - 强调文字颜色 6 5 8" xfId="9043"/>
    <cellStyle name="20% - 强调文字颜色 6 5 8 2" xfId="3796"/>
    <cellStyle name="20% - 强调文字颜色 6 5 9" xfId="9045"/>
    <cellStyle name="20% - 强调文字颜色 6 5 9 2" xfId="9047"/>
    <cellStyle name="20% - 强调文字颜色 6 6" xfId="12220"/>
    <cellStyle name="20% - 强调文字颜色 6 6 10" xfId="11370"/>
    <cellStyle name="20% - 强调文字颜色 6 6 10 2" xfId="12221"/>
    <cellStyle name="20% - 强调文字颜色 6 6 11" xfId="12222"/>
    <cellStyle name="20% - 强调文字颜色 6 6 2" xfId="11450"/>
    <cellStyle name="20% - 强调文字颜色 6 6 2 2" xfId="11454"/>
    <cellStyle name="20% - 强调文字颜色 6 6 2 2 2" xfId="12226"/>
    <cellStyle name="20% - 强调文字颜色 6 6 2 2 2 2" xfId="12228"/>
    <cellStyle name="20% - 强调文字颜色 6 6 2 2 3" xfId="12230"/>
    <cellStyle name="20% - 强调文字颜色 6 6 2 2 3 2" xfId="7143"/>
    <cellStyle name="20% - 强调文字颜色 6 6 2 2 4" xfId="12234"/>
    <cellStyle name="20% - 强调文字颜色 6 6 2 2 4 2" xfId="12237"/>
    <cellStyle name="20% - 强调文字颜色 6 6 2 2 5" xfId="12239"/>
    <cellStyle name="20% - 强调文字颜色 6 6 2 2 5 2" xfId="12241"/>
    <cellStyle name="20% - 强调文字颜色 6 6 2 2 6" xfId="12244"/>
    <cellStyle name="20% - 强调文字颜色 6 6 2 3" xfId="12246"/>
    <cellStyle name="20% - 强调文字颜色 6 6 2 3 2" xfId="12248"/>
    <cellStyle name="20% - 强调文字颜色 6 6 2 3 2 2" xfId="12250"/>
    <cellStyle name="20% - 强调文字颜色 6 6 2 3 3" xfId="8122"/>
    <cellStyle name="20% - 强调文字颜色 6 6 2 4" xfId="12251"/>
    <cellStyle name="20% - 强调文字颜色 6 6 2 4 2" xfId="12253"/>
    <cellStyle name="20% - 强调文字颜色 6 6 2 4 2 2" xfId="302"/>
    <cellStyle name="20% - 强调文字颜色 6 6 2 4 3" xfId="8267"/>
    <cellStyle name="20% - 强调文字颜色 6 6 2 5" xfId="12254"/>
    <cellStyle name="20% - 强调文字颜色 6 6 2 5 2" xfId="12255"/>
    <cellStyle name="20% - 强调文字颜色 6 6 2 6" xfId="12256"/>
    <cellStyle name="20% - 强调文字颜色 6 6 2 6 2" xfId="2860"/>
    <cellStyle name="20% - 强调文字颜色 6 6 2 7" xfId="12257"/>
    <cellStyle name="20% - 强调文字颜色 6 6 2 7 2" xfId="2932"/>
    <cellStyle name="20% - 强调文字颜色 6 6 2 8" xfId="12259"/>
    <cellStyle name="20% - 强调文字颜色 6 6 2 8 2" xfId="2659"/>
    <cellStyle name="20% - 强调文字颜色 6 6 2 9" xfId="11888"/>
    <cellStyle name="20% - 强调文字颜色 6 6 3" xfId="11458"/>
    <cellStyle name="20% - 强调文字颜色 6 6 3 2" xfId="5675"/>
    <cellStyle name="20% - 强调文字颜色 6 6 3 2 2" xfId="5678"/>
    <cellStyle name="20% - 强调文字颜色 6 6 3 2 2 2" xfId="12262"/>
    <cellStyle name="20% - 强调文字颜色 6 6 3 2 3" xfId="12265"/>
    <cellStyle name="20% - 强调文字颜色 6 6 3 2 3 2" xfId="4399"/>
    <cellStyle name="20% - 强调文字颜色 6 6 3 2 4" xfId="12268"/>
    <cellStyle name="20% - 强调文字颜色 6 6 3 2 4 2" xfId="12270"/>
    <cellStyle name="20% - 强调文字颜色 6 6 3 2 5" xfId="12272"/>
    <cellStyle name="20% - 强调文字颜色 6 6 3 2 5 2" xfId="12275"/>
    <cellStyle name="20% - 强调文字颜色 6 6 3 2 6" xfId="12277"/>
    <cellStyle name="20% - 强调文字颜色 6 6 3 3" xfId="5683"/>
    <cellStyle name="20% - 强调文字颜色 6 6 3 3 2" xfId="5685"/>
    <cellStyle name="20% - 强调文字颜色 6 6 3 3 2 2" xfId="12278"/>
    <cellStyle name="20% - 强调文字颜色 6 6 3 3 3" xfId="8348"/>
    <cellStyle name="20% - 强调文字颜色 6 6 3 4" xfId="5688"/>
    <cellStyle name="20% - 强调文字颜色 6 6 3 4 2" xfId="12279"/>
    <cellStyle name="20% - 强调文字颜色 6 6 3 4 2 2" xfId="997"/>
    <cellStyle name="20% - 强调文字颜色 6 6 3 4 3" xfId="8369"/>
    <cellStyle name="20% - 强调文字颜色 6 6 3 5" xfId="12280"/>
    <cellStyle name="20% - 强调文字颜色 6 6 3 5 2" xfId="12281"/>
    <cellStyle name="20% - 强调文字颜色 6 6 3 6" xfId="12282"/>
    <cellStyle name="20% - 强调文字颜色 6 6 3 6 2" xfId="2996"/>
    <cellStyle name="20% - 强调文字颜色 6 6 3 7" xfId="12283"/>
    <cellStyle name="20% - 强调文字颜色 6 6 3 7 2" xfId="12285"/>
    <cellStyle name="20% - 强调文字颜色 6 6 3 8" xfId="12286"/>
    <cellStyle name="20% - 强调文字颜色 6 6 3 8 2" xfId="12287"/>
    <cellStyle name="20% - 强调文字颜色 6 6 3 9" xfId="11891"/>
    <cellStyle name="20% - 强调文字颜色 6 6 4" xfId="9053"/>
    <cellStyle name="20% - 强调文字颜色 6 6 4 2" xfId="5082"/>
    <cellStyle name="20% - 强调文字颜色 6 6 4 2 2" xfId="5707"/>
    <cellStyle name="20% - 强调文字颜色 6 6 4 3" xfId="5713"/>
    <cellStyle name="20% - 强调文字颜色 6 6 4 3 2" xfId="7169"/>
    <cellStyle name="20% - 强调文字颜色 6 6 4 4" xfId="6552"/>
    <cellStyle name="20% - 强调文字颜色 6 6 4 4 2" xfId="12288"/>
    <cellStyle name="20% - 强调文字颜色 6 6 4 5" xfId="12289"/>
    <cellStyle name="20% - 强调文字颜色 6 6 4 5 2" xfId="12292"/>
    <cellStyle name="20% - 强调文字颜色 6 6 4 6" xfId="11926"/>
    <cellStyle name="20% - 强调文字颜色 6 6 5" xfId="1216"/>
    <cellStyle name="20% - 强调文字颜色 6 6 5 2" xfId="9057"/>
    <cellStyle name="20% - 强调文字颜色 6 6 5 2 2" xfId="9059"/>
    <cellStyle name="20% - 强调文字颜色 6 6 5 3" xfId="9062"/>
    <cellStyle name="20% - 强调文字颜色 6 6 6" xfId="3094"/>
    <cellStyle name="20% - 强调文字颜色 6 6 6 2" xfId="9065"/>
    <cellStyle name="20% - 强调文字颜色 6 6 6 2 2" xfId="12293"/>
    <cellStyle name="20% - 强调文字颜色 6 6 6 3" xfId="12294"/>
    <cellStyle name="20% - 强调文字颜色 6 6 7" xfId="7593"/>
    <cellStyle name="20% - 强调文字颜色 6 6 7 2" xfId="9068"/>
    <cellStyle name="20% - 强调文字颜色 6 6 8" xfId="9072"/>
    <cellStyle name="20% - 强调文字颜色 6 6 8 2" xfId="9074"/>
    <cellStyle name="20% - 强调文字颜色 6 6 9" xfId="9077"/>
    <cellStyle name="20% - 强调文字颜色 6 6 9 2" xfId="9079"/>
    <cellStyle name="20% - 强调文字颜色 6 7" xfId="12295"/>
    <cellStyle name="20% - 强调文字颜色 6 7 10" xfId="5013"/>
    <cellStyle name="20% - 强调文字颜色 6 7 10 2" xfId="1932"/>
    <cellStyle name="20% - 强调文字颜色 6 7 11" xfId="4230"/>
    <cellStyle name="20% - 强调文字颜色 6 7 2" xfId="11498"/>
    <cellStyle name="20% - 强调文字颜色 6 7 2 2" xfId="12299"/>
    <cellStyle name="20% - 强调文字颜色 6 7 2 2 2" xfId="9293"/>
    <cellStyle name="20% - 强调文字颜色 6 7 2 2 2 2" xfId="9297"/>
    <cellStyle name="20% - 强调文字颜色 6 7 2 2 3" xfId="9328"/>
    <cellStyle name="20% - 强调文字颜色 6 7 2 2 3 2" xfId="9331"/>
    <cellStyle name="20% - 强调文字颜色 6 7 2 2 4" xfId="9372"/>
    <cellStyle name="20% - 强调文字颜色 6 7 2 2 4 2" xfId="9376"/>
    <cellStyle name="20% - 强调文字颜色 6 7 2 2 5" xfId="9387"/>
    <cellStyle name="20% - 强调文字颜色 6 7 2 2 5 2" xfId="9391"/>
    <cellStyle name="20% - 强调文字颜色 6 7 2 2 6" xfId="9397"/>
    <cellStyle name="20% - 强调文字颜色 6 7 2 3" xfId="7723"/>
    <cellStyle name="20% - 强调文字颜色 6 7 2 3 2" xfId="9498"/>
    <cellStyle name="20% - 强调文字颜色 6 7 2 3 2 2" xfId="9502"/>
    <cellStyle name="20% - 强调文字颜色 6 7 2 3 3" xfId="8641"/>
    <cellStyle name="20% - 强调文字颜色 6 7 2 4" xfId="12302"/>
    <cellStyle name="20% - 强调文字颜色 6 7 2 4 2" xfId="9565"/>
    <cellStyle name="20% - 强调文字颜色 6 7 2 4 2 2" xfId="4532"/>
    <cellStyle name="20% - 强调文字颜色 6 7 2 4 3" xfId="8799"/>
    <cellStyle name="20% - 强调文字颜色 6 7 2 5" xfId="9574"/>
    <cellStyle name="20% - 强调文字颜色 6 7 2 5 2" xfId="4927"/>
    <cellStyle name="20% - 强调文字颜色 6 7 2 6" xfId="12304"/>
    <cellStyle name="20% - 强调文字颜色 6 7 2 6 2" xfId="3265"/>
    <cellStyle name="20% - 强调文字颜色 6 7 2 7" xfId="12307"/>
    <cellStyle name="20% - 强调文字颜色 6 7 2 7 2" xfId="9694"/>
    <cellStyle name="20% - 强调文字颜色 6 7 2 8" xfId="12309"/>
    <cellStyle name="20% - 强调文字颜色 6 7 2 8 2" xfId="12310"/>
    <cellStyle name="20% - 强调文字颜色 6 7 2 9" xfId="11907"/>
    <cellStyle name="20% - 强调文字颜色 6 7 3" xfId="12312"/>
    <cellStyle name="20% - 强调文字颜色 6 7 3 2" xfId="12316"/>
    <cellStyle name="20% - 强调文字颜色 6 7 3 2 2" xfId="8117"/>
    <cellStyle name="20% - 强调文字颜色 6 7 3 2 2 2" xfId="10927"/>
    <cellStyle name="20% - 强调文字颜色 6 7 3 2 3" xfId="10961"/>
    <cellStyle name="20% - 强调文字颜色 6 7 3 3" xfId="7727"/>
    <cellStyle name="20% - 强调文字颜色 6 7 3 3 2" xfId="11144"/>
    <cellStyle name="20% - 强调文字颜色 6 7 3 3 2 2" xfId="11146"/>
    <cellStyle name="20% - 强调文字颜色 6 7 3 3 3" xfId="8920"/>
    <cellStyle name="20% - 强调文字颜色 6 7 3 4" xfId="12319"/>
    <cellStyle name="20% - 强调文字颜色 6 7 3 4 2" xfId="8631"/>
    <cellStyle name="20% - 强调文字颜色 6 7 3 5" xfId="9577"/>
    <cellStyle name="20% - 强调文字颜色 6 7 3 5 2" xfId="11304"/>
    <cellStyle name="20% - 强调文字颜色 6 7 3 6" xfId="12320"/>
    <cellStyle name="20% - 强调文字颜色 6 7 3 6 2" xfId="11334"/>
    <cellStyle name="20% - 强调文字颜色 6 7 3 7" xfId="12322"/>
    <cellStyle name="20% - 强调文字颜色 6 7 3 7 2" xfId="11347"/>
    <cellStyle name="20% - 强调文字颜色 6 7 3 8" xfId="12324"/>
    <cellStyle name="20% - 强调文字颜色 6 7 4" xfId="9084"/>
    <cellStyle name="20% - 强调文字颜色 6 7 4 2" xfId="5165"/>
    <cellStyle name="20% - 强调文字颜色 6 7 4 2 2" xfId="12025"/>
    <cellStyle name="20% - 强调文字颜色 6 7 4 3" xfId="7730"/>
    <cellStyle name="20% - 强调文字颜色 6 7 4 3 2" xfId="12160"/>
    <cellStyle name="20% - 强调文字颜色 6 7 4 4" xfId="10730"/>
    <cellStyle name="20% - 强调文字颜色 6 7 4 4 2" xfId="11459"/>
    <cellStyle name="20% - 强调文字颜色 6 7 4 5" xfId="9581"/>
    <cellStyle name="20% - 强调文字颜色 6 7 4 5 2" xfId="12314"/>
    <cellStyle name="20% - 强调文字颜色 6 7 4 6" xfId="11931"/>
    <cellStyle name="20% - 强调文字颜色 6 7 5" xfId="1724"/>
    <cellStyle name="20% - 强调文字颜色 6 7 5 2" xfId="9088"/>
    <cellStyle name="20% - 强调文字颜色 6 7 5 2 2" xfId="12325"/>
    <cellStyle name="20% - 强调文字颜色 6 7 5 3" xfId="12326"/>
    <cellStyle name="20% - 强调文字颜色 6 7 6" xfId="9092"/>
    <cellStyle name="20% - 强调文字颜色 6 7 6 2" xfId="9097"/>
    <cellStyle name="20% - 强调文字颜色 6 7 6 2 2" xfId="12327"/>
    <cellStyle name="20% - 强调文字颜色 6 7 6 3" xfId="12328"/>
    <cellStyle name="20% - 强调文字颜色 6 7 7" xfId="9101"/>
    <cellStyle name="20% - 强调文字颜色 6 7 7 2" xfId="9104"/>
    <cellStyle name="20% - 强调文字颜色 6 7 8" xfId="9109"/>
    <cellStyle name="20% - 强调文字颜色 6 7 8 2" xfId="12329"/>
    <cellStyle name="20% - 强调文字颜色 6 7 9" xfId="12331"/>
    <cellStyle name="20% - 强调文字颜色 6 7 9 2" xfId="12333"/>
    <cellStyle name="20% - 强调文字颜色 6 8" xfId="9561"/>
    <cellStyle name="20% - 强调文字颜色 6 8 2" xfId="12335"/>
    <cellStyle name="20% - 强调文字颜色 6 8 2 2" xfId="10562"/>
    <cellStyle name="20% - 强调文字颜色 6 8 2 2 2" xfId="10566"/>
    <cellStyle name="20% - 强调文字颜色 6 8 2 3" xfId="644"/>
    <cellStyle name="20% - 强调文字颜色 6 8 2 3 2" xfId="649"/>
    <cellStyle name="20% - 强调文字颜色 6 8 2 4" xfId="705"/>
    <cellStyle name="20% - 强调文字颜色 6 8 2 4 2" xfId="712"/>
    <cellStyle name="20% - 强调文字颜色 6 8 2 5" xfId="60"/>
    <cellStyle name="20% - 强调文字颜色 6 8 2 5 2" xfId="737"/>
    <cellStyle name="20% - 强调文字颜色 6 8 2 6" xfId="767"/>
    <cellStyle name="20% - 强调文字颜色 6 8 3" xfId="12338"/>
    <cellStyle name="20% - 强调文字颜色 6 8 3 2" xfId="10582"/>
    <cellStyle name="20% - 强调文字颜色 6 8 3 2 2" xfId="10586"/>
    <cellStyle name="20% - 强调文字颜色 6 8 3 3" xfId="293"/>
    <cellStyle name="20% - 强调文字颜色 6 8 4" xfId="9115"/>
    <cellStyle name="20% - 强调文字颜色 6 8 4 2" xfId="1331"/>
    <cellStyle name="20% - 强调文字颜色 6 8 4 2 2" xfId="1336"/>
    <cellStyle name="20% - 强调文字颜色 6 8 4 3" xfId="895"/>
    <cellStyle name="20% - 强调文字颜色 6 8 5" xfId="2326"/>
    <cellStyle name="20% - 强调文字颜色 6 8 5 2" xfId="562"/>
    <cellStyle name="20% - 强调文字颜色 6 8 6" xfId="12340"/>
    <cellStyle name="20% - 强调文字颜色 6 8 6 2" xfId="1963"/>
    <cellStyle name="20% - 强调文字颜色 6 8 7" xfId="12343"/>
    <cellStyle name="20% - 强调文字颜色 6 8 7 2" xfId="2088"/>
    <cellStyle name="20% - 强调文字颜色 6 8 8" xfId="9441"/>
    <cellStyle name="20% - 强调文字颜色 6 8 8 2" xfId="2006"/>
    <cellStyle name="20% - 强调文字颜色 6 8 9" xfId="12345"/>
    <cellStyle name="20% - 强调文字颜色 6 9" xfId="4641"/>
    <cellStyle name="20% - 强调文字颜色 6 9 2" xfId="4645"/>
    <cellStyle name="20% - 强调文字颜色 6 9 2 2" xfId="10638"/>
    <cellStyle name="20% - 强调文字颜色 6 9 2 2 2" xfId="10642"/>
    <cellStyle name="20% - 强调文字颜色 6 9 2 3" xfId="471"/>
    <cellStyle name="20% - 强调文字颜色 6 9 2 3 2" xfId="1047"/>
    <cellStyle name="20% - 强调文字颜色 6 9 2 4" xfId="1052"/>
    <cellStyle name="20% - 强调文字颜色 6 9 2 4 2" xfId="1062"/>
    <cellStyle name="20% - 强调文字颜色 6 9 2 5" xfId="1065"/>
    <cellStyle name="20% - 强调文字颜色 6 9 2 5 2" xfId="1039"/>
    <cellStyle name="20% - 强调文字颜色 6 9 2 6" xfId="1069"/>
    <cellStyle name="20% - 强调文字颜色 6 9 3" xfId="12346"/>
    <cellStyle name="20% - 强调文字颜色 6 9 3 2" xfId="12348"/>
    <cellStyle name="20% - 强调文字颜色 6 9 3 2 2" xfId="12350"/>
    <cellStyle name="20% - 强调文字颜色 6 9 3 3" xfId="487"/>
    <cellStyle name="20% - 强调文字颜色 6 9 4" xfId="9118"/>
    <cellStyle name="20% - 强调文字颜色 6 9 4 2" xfId="2426"/>
    <cellStyle name="20% - 强调文字颜色 6 9 4 2 2" xfId="2431"/>
    <cellStyle name="20% - 强调文字颜色 6 9 4 3" xfId="502"/>
    <cellStyle name="20% - 强调文字颜色 6 9 5" xfId="7223"/>
    <cellStyle name="20% - 强调文字颜色 6 9 5 2" xfId="2588"/>
    <cellStyle name="20% - 强调文字颜色 6 9 6" xfId="12351"/>
    <cellStyle name="20% - 强调文字颜色 6 9 6 2" xfId="2734"/>
    <cellStyle name="20% - 强调文字颜色 6 9 7" xfId="12354"/>
    <cellStyle name="20% - 强调文字颜色 6 9 7 2" xfId="2536"/>
    <cellStyle name="20% - 强调文字颜色 6 9 8" xfId="11259"/>
    <cellStyle name="20% - 强调文字颜色 6 9 8 2" xfId="3105"/>
    <cellStyle name="20% - 强调文字颜色 6 9 9" xfId="12356"/>
    <cellStyle name="40% - 强调文字颜色 1 10" xfId="12358"/>
    <cellStyle name="40% - 强调文字颜色 1 10 2" xfId="12359"/>
    <cellStyle name="40% - 强调文字颜色 1 10 2 2" xfId="12361"/>
    <cellStyle name="40% - 强调文字颜色 1 10 3" xfId="8288"/>
    <cellStyle name="40% - 强调文字颜色 1 10 3 2" xfId="12363"/>
    <cellStyle name="40% - 强调文字颜色 1 10 4" xfId="12364"/>
    <cellStyle name="40% - 强调文字颜色 1 10 4 2" xfId="12243"/>
    <cellStyle name="40% - 强调文字颜色 1 10 5" xfId="3173"/>
    <cellStyle name="40% - 强调文字颜色 1 10 5 2" xfId="1206"/>
    <cellStyle name="40% - 强调文字颜色 1 10 6" xfId="3185"/>
    <cellStyle name="40% - 强调文字颜色 1 11" xfId="12365"/>
    <cellStyle name="40% - 强调文字颜色 1 11 2" xfId="12366"/>
    <cellStyle name="40% - 强调文字颜色 1 11 2 2" xfId="12368"/>
    <cellStyle name="40% - 强调文字颜色 1 11 3" xfId="8292"/>
    <cellStyle name="40% - 强调文字颜色 1 12" xfId="7648"/>
    <cellStyle name="40% - 强调文字颜色 1 12 2" xfId="12370"/>
    <cellStyle name="40% - 强调文字颜色 1 12 2 2" xfId="12373"/>
    <cellStyle name="40% - 强调文字颜色 1 12 3" xfId="12375"/>
    <cellStyle name="40% - 强调文字颜色 1 13" xfId="12376"/>
    <cellStyle name="40% - 强调文字颜色 1 13 2" xfId="12378"/>
    <cellStyle name="40% - 强调文字颜色 1 14" xfId="12380"/>
    <cellStyle name="40% - 强调文字颜色 1 14 2" xfId="12381"/>
    <cellStyle name="40% - 强调文字颜色 1 15" xfId="12384"/>
    <cellStyle name="40% - 强调文字颜色 1 15 2" xfId="12385"/>
    <cellStyle name="40% - 强调文字颜色 1 16" xfId="12387"/>
    <cellStyle name="40% - 强调文字颜色 1 16 2" xfId="12388"/>
    <cellStyle name="40% - 强调文字颜色 1 2" xfId="11937"/>
    <cellStyle name="40% - 强调文字颜色 1 2 10" xfId="12390"/>
    <cellStyle name="40% - 强调文字颜色 1 2 10 2" xfId="12392"/>
    <cellStyle name="40% - 强调文字颜色 1 2 11" xfId="12395"/>
    <cellStyle name="40% - 强调文字颜色 1 2 11 2" xfId="12398"/>
    <cellStyle name="40% - 强调文字颜色 1 2 12" xfId="12401"/>
    <cellStyle name="40% - 强调文字颜色 1 2 12 2" xfId="12404"/>
    <cellStyle name="40% - 强调文字颜色 1 2 13" xfId="12406"/>
    <cellStyle name="40% - 强调文字颜色 1 2 13 2" xfId="12409"/>
    <cellStyle name="40% - 强调文字颜色 1 2 14" xfId="2553"/>
    <cellStyle name="40% - 强调文字颜色 1 2 2" xfId="11939"/>
    <cellStyle name="40% - 强调文字颜色 1 2 2 10" xfId="12411"/>
    <cellStyle name="40% - 强调文字颜色 1 2 2 10 2" xfId="12413"/>
    <cellStyle name="40% - 强调文字颜色 1 2 2 11" xfId="12415"/>
    <cellStyle name="40% - 强调文字颜色 1 2 2 11 2" xfId="12416"/>
    <cellStyle name="40% - 强调文字颜色 1 2 2 12" xfId="12418"/>
    <cellStyle name="40% - 强调文字颜色 1 2 2 2" xfId="4705"/>
    <cellStyle name="40% - 强调文字颜色 1 2 2 2 10" xfId="6658"/>
    <cellStyle name="40% - 强调文字颜色 1 2 2 2 10 2" xfId="3507"/>
    <cellStyle name="40% - 强调文字颜色 1 2 2 2 11" xfId="6660"/>
    <cellStyle name="40% - 强调文字颜色 1 2 2 2 2" xfId="12419"/>
    <cellStyle name="40% - 强调文字颜色 1 2 2 2 2 2" xfId="12420"/>
    <cellStyle name="40% - 强调文字颜色 1 2 2 2 2 2 2" xfId="12421"/>
    <cellStyle name="40% - 强调文字颜色 1 2 2 2 2 2 2 2" xfId="12422"/>
    <cellStyle name="40% - 强调文字颜色 1 2 2 2 2 2 3" xfId="12423"/>
    <cellStyle name="40% - 强调文字颜色 1 2 2 2 2 2 3 2" xfId="12425"/>
    <cellStyle name="40% - 强调文字颜色 1 2 2 2 2 2 4" xfId="12428"/>
    <cellStyle name="40% - 强调文字颜色 1 2 2 2 2 2 4 2" xfId="3708"/>
    <cellStyle name="40% - 强调文字颜色 1 2 2 2 2 2 5" xfId="12431"/>
    <cellStyle name="40% - 强调文字颜色 1 2 2 2 2 2 5 2" xfId="9467"/>
    <cellStyle name="40% - 强调文字颜色 1 2 2 2 2 2 6" xfId="12434"/>
    <cellStyle name="40% - 强调文字颜色 1 2 2 2 2 3" xfId="3236"/>
    <cellStyle name="40% - 强调文字颜色 1 2 2 2 2 3 2" xfId="3245"/>
    <cellStyle name="40% - 强调文字颜色 1 2 2 2 2 3 2 2" xfId="8356"/>
    <cellStyle name="40% - 强调文字颜色 1 2 2 2 2 3 3" xfId="8358"/>
    <cellStyle name="40% - 强调文字颜色 1 2 2 2 2 4" xfId="3251"/>
    <cellStyle name="40% - 强调文字颜色 1 2 2 2 2 4 2" xfId="6282"/>
    <cellStyle name="40% - 强调文字颜色 1 2 2 2 2 4 2 2" xfId="8386"/>
    <cellStyle name="40% - 强调文字颜色 1 2 2 2 2 4 3" xfId="5569"/>
    <cellStyle name="40% - 强调文字颜色 1 2 2 2 2 5" xfId="5773"/>
    <cellStyle name="40% - 强调文字颜色 1 2 2 2 2 5 2" xfId="6286"/>
    <cellStyle name="40% - 强调文字颜色 1 2 2 2 2 6" xfId="6289"/>
    <cellStyle name="40% - 强调文字颜色 1 2 2 2 2 6 2" xfId="6296"/>
    <cellStyle name="40% - 强调文字颜色 1 2 2 2 2 7" xfId="6300"/>
    <cellStyle name="40% - 强调文字颜色 1 2 2 2 2 7 2" xfId="12435"/>
    <cellStyle name="40% - 强调文字颜色 1 2 2 2 2 8" xfId="12440"/>
    <cellStyle name="40% - 强调文字颜色 1 2 2 2 2 8 2" xfId="12442"/>
    <cellStyle name="40% - 强调文字颜色 1 2 2 2 2 9" xfId="12444"/>
    <cellStyle name="40% - 强调文字颜色 1 2 2 2 3" xfId="8706"/>
    <cellStyle name="40% - 强调文字颜色 1 2 2 2 3 2" xfId="12446"/>
    <cellStyle name="40% - 强调文字颜色 1 2 2 2 3 2 2" xfId="12447"/>
    <cellStyle name="40% - 强调文字颜色 1 2 2 2 3 2 2 2" xfId="12448"/>
    <cellStyle name="40% - 强调文字颜色 1 2 2 2 3 2 3" xfId="12450"/>
    <cellStyle name="40% - 强调文字颜色 1 2 2 2 3 3" xfId="2819"/>
    <cellStyle name="40% - 强调文字颜色 1 2 2 2 3 3 2" xfId="2827"/>
    <cellStyle name="40% - 强调文字颜色 1 2 2 2 3 3 2 2" xfId="8438"/>
    <cellStyle name="40% - 强调文字颜色 1 2 2 2 3 3 3" xfId="8441"/>
    <cellStyle name="40% - 强调文字颜色 1 2 2 2 3 4" xfId="2839"/>
    <cellStyle name="40% - 强调文字颜色 1 2 2 2 3 4 2" xfId="8460"/>
    <cellStyle name="40% - 强调文字颜色 1 2 2 2 3 5" xfId="5779"/>
    <cellStyle name="40% - 强调文字颜色 1 2 2 2 3 5 2" xfId="12"/>
    <cellStyle name="40% - 强调文字颜色 1 2 2 2 3 6" xfId="12452"/>
    <cellStyle name="40% - 强调文字颜色 1 2 2 2 3 6 2" xfId="12454"/>
    <cellStyle name="40% - 强调文字颜色 1 2 2 2 3 7" xfId="6434"/>
    <cellStyle name="40% - 强调文字颜色 1 2 2 2 3 7 2" xfId="12456"/>
    <cellStyle name="40% - 强调文字颜色 1 2 2 2 3 8" xfId="12459"/>
    <cellStyle name="40% - 强调文字颜色 1 2 2 2 4" xfId="12460"/>
    <cellStyle name="40% - 强调文字颜色 1 2 2 2 4 2" xfId="12462"/>
    <cellStyle name="40% - 强调文字颜色 1 2 2 2 4 2 2" xfId="12463"/>
    <cellStyle name="40% - 强调文字颜色 1 2 2 2 4 3" xfId="363"/>
    <cellStyle name="40% - 强调文字颜色 1 2 2 2 4 3 2" xfId="6312"/>
    <cellStyle name="40% - 强调文字颜色 1 2 2 2 4 4" xfId="6316"/>
    <cellStyle name="40% - 强调文字颜色 1 2 2 2 4 4 2" xfId="9764"/>
    <cellStyle name="40% - 强调文字颜色 1 2 2 2 4 5" xfId="5785"/>
    <cellStyle name="40% - 强调文字颜色 1 2 2 2 4 5 2" xfId="10073"/>
    <cellStyle name="40% - 强调文字颜色 1 2 2 2 4 6" xfId="10171"/>
    <cellStyle name="40% - 强调文字颜色 1 2 2 2 5" xfId="12464"/>
    <cellStyle name="40% - 强调文字颜色 1 2 2 2 5 2" xfId="12465"/>
    <cellStyle name="40% - 强调文字颜色 1 2 2 2 5 2 2" xfId="12467"/>
    <cellStyle name="40% - 强调文字颜色 1 2 2 2 5 3" xfId="98"/>
    <cellStyle name="40% - 强调文字颜色 1 2 2 2 6" xfId="9730"/>
    <cellStyle name="40% - 强调文字颜色 1 2 2 2 6 2" xfId="12468"/>
    <cellStyle name="40% - 强调文字颜色 1 2 2 2 6 2 2" xfId="12470"/>
    <cellStyle name="40% - 强调文字颜色 1 2 2 2 6 3" xfId="415"/>
    <cellStyle name="40% - 强调文字颜色 1 2 2 2 7" xfId="12471"/>
    <cellStyle name="40% - 强调文字颜色 1 2 2 2 7 2" xfId="12472"/>
    <cellStyle name="40% - 强调文字颜色 1 2 2 2 8" xfId="12473"/>
    <cellStyle name="40% - 强调文字颜色 1 2 2 2 8 2" xfId="12474"/>
    <cellStyle name="40% - 强调文字颜色 1 2 2 2 9" xfId="12475"/>
    <cellStyle name="40% - 强调文字颜色 1 2 2 2 9 2" xfId="12476"/>
    <cellStyle name="40% - 强调文字颜色 1 2 2 3" xfId="6744"/>
    <cellStyle name="40% - 强调文字颜色 1 2 2 3 2" xfId="12477"/>
    <cellStyle name="40% - 强调文字颜色 1 2 2 3 2 2" xfId="12478"/>
    <cellStyle name="40% - 强调文字颜色 1 2 2 3 2 2 2" xfId="12479"/>
    <cellStyle name="40% - 强调文字颜色 1 2 2 3 2 3" xfId="990"/>
    <cellStyle name="40% - 强调文字颜色 1 2 2 3 2 3 2" xfId="1700"/>
    <cellStyle name="40% - 强调文字颜色 1 2 2 3 2 4" xfId="1489"/>
    <cellStyle name="40% - 强调文字颜色 1 2 2 3 2 4 2" xfId="6329"/>
    <cellStyle name="40% - 强调文字颜色 1 2 2 3 2 5" xfId="5150"/>
    <cellStyle name="40% - 强调文字颜色 1 2 2 3 2 5 2" xfId="6336"/>
    <cellStyle name="40% - 强调文字颜色 1 2 2 3 2 6" xfId="6339"/>
    <cellStyle name="40% - 强调文字颜色 1 2 2 3 3" xfId="8711"/>
    <cellStyle name="40% - 强调文字颜色 1 2 2 3 3 2" xfId="12480"/>
    <cellStyle name="40% - 强调文字颜色 1 2 2 3 3 2 2" xfId="12481"/>
    <cellStyle name="40% - 强调文字颜色 1 2 2 3 3 3" xfId="2778"/>
    <cellStyle name="40% - 强调文字颜色 1 2 2 3 4" xfId="12482"/>
    <cellStyle name="40% - 强调文字颜色 1 2 2 3 4 2" xfId="12483"/>
    <cellStyle name="40% - 强调文字颜色 1 2 2 3 4 2 2" xfId="12484"/>
    <cellStyle name="40% - 强调文字颜色 1 2 2 3 4 3" xfId="2930"/>
    <cellStyle name="40% - 强调文字颜色 1 2 2 3 5" xfId="12485"/>
    <cellStyle name="40% - 强调文字颜色 1 2 2 3 5 2" xfId="12486"/>
    <cellStyle name="40% - 强调文字颜色 1 2 2 3 6" xfId="9734"/>
    <cellStyle name="40% - 强调文字颜色 1 2 2 3 6 2" xfId="12487"/>
    <cellStyle name="40% - 强调文字颜色 1 2 2 3 7" xfId="12488"/>
    <cellStyle name="40% - 强调文字颜色 1 2 2 3 7 2" xfId="12489"/>
    <cellStyle name="40% - 强调文字颜色 1 2 2 3 8" xfId="12490"/>
    <cellStyle name="40% - 强调文字颜色 1 2 2 3 8 2" xfId="12491"/>
    <cellStyle name="40% - 强调文字颜色 1 2 2 3 9" xfId="12492"/>
    <cellStyle name="40% - 强调文字颜色 1 2 2 4" xfId="12494"/>
    <cellStyle name="40% - 强调文字颜色 1 2 2 4 2" xfId="12495"/>
    <cellStyle name="40% - 强调文字颜色 1 2 2 4 2 2" xfId="12496"/>
    <cellStyle name="40% - 强调文字颜色 1 2 2 4 2 2 2" xfId="12497"/>
    <cellStyle name="40% - 强调文字颜色 1 2 2 4 2 3" xfId="3346"/>
    <cellStyle name="40% - 强调文字颜色 1 2 2 4 2 3 2" xfId="9307"/>
    <cellStyle name="40% - 强调文字颜色 1 2 2 4 2 4" xfId="12500"/>
    <cellStyle name="40% - 强调文字颜色 1 2 2 4 2 4 2" xfId="12501"/>
    <cellStyle name="40% - 强调文字颜色 1 2 2 4 2 5" xfId="12502"/>
    <cellStyle name="40% - 强调文字颜色 1 2 2 4 2 5 2" xfId="11025"/>
    <cellStyle name="40% - 强调文字颜色 1 2 2 4 2 6" xfId="12503"/>
    <cellStyle name="40% - 强调文字颜色 1 2 2 4 3" xfId="8720"/>
    <cellStyle name="40% - 强调文字颜色 1 2 2 4 3 2" xfId="12505"/>
    <cellStyle name="40% - 强调文字颜色 1 2 2 4 3 2 2" xfId="12506"/>
    <cellStyle name="40% - 强调文字颜色 1 2 2 4 3 3" xfId="3355"/>
    <cellStyle name="40% - 强调文字颜色 1 2 2 4 4" xfId="12507"/>
    <cellStyle name="40% - 强调文字颜色 1 2 2 4 4 2" xfId="12508"/>
    <cellStyle name="40% - 强调文字颜色 1 2 2 4 4 2 2" xfId="12509"/>
    <cellStyle name="40% - 强调文字颜色 1 2 2 4 4 3" xfId="3371"/>
    <cellStyle name="40% - 强调文字颜色 1 2 2 4 5" xfId="12510"/>
    <cellStyle name="40% - 强调文字颜色 1 2 2 4 5 2" xfId="12511"/>
    <cellStyle name="40% - 强调文字颜色 1 2 2 4 6" xfId="9737"/>
    <cellStyle name="40% - 强调文字颜色 1 2 2 4 6 2" xfId="12512"/>
    <cellStyle name="40% - 强调文字颜色 1 2 2 4 7" xfId="12513"/>
    <cellStyle name="40% - 强调文字颜色 1 2 2 4 7 2" xfId="12514"/>
    <cellStyle name="40% - 强调文字颜色 1 2 2 4 8" xfId="12515"/>
    <cellStyle name="40% - 强调文字颜色 1 2 2 4 8 2" xfId="12516"/>
    <cellStyle name="40% - 强调文字颜色 1 2 2 4 9" xfId="12517"/>
    <cellStyle name="40% - 强调文字颜色 1 2 2 5" xfId="12518"/>
    <cellStyle name="40% - 强调文字颜色 1 2 2 5 2" xfId="12520"/>
    <cellStyle name="40% - 强调文字颜色 1 2 2 5 2 2" xfId="12522"/>
    <cellStyle name="40% - 强调文字颜色 1 2 2 5 3" xfId="8729"/>
    <cellStyle name="40% - 强调文字颜色 1 2 2 5 3 2" xfId="12524"/>
    <cellStyle name="40% - 强调文字颜色 1 2 2 5 4" xfId="12526"/>
    <cellStyle name="40% - 强调文字颜色 1 2 2 5 4 2" xfId="12528"/>
    <cellStyle name="40% - 强调文字颜色 1 2 2 5 5" xfId="12530"/>
    <cellStyle name="40% - 强调文字颜色 1 2 2 5 5 2" xfId="12532"/>
    <cellStyle name="40% - 强调文字颜色 1 2 2 5 6" xfId="9740"/>
    <cellStyle name="40% - 强调文字颜色 1 2 2 6" xfId="2031"/>
    <cellStyle name="40% - 强调文字颜色 1 2 2 6 2" xfId="12534"/>
    <cellStyle name="40% - 强调文字颜色 1 2 2 6 2 2" xfId="12536"/>
    <cellStyle name="40% - 强调文字颜色 1 2 2 6 3" xfId="12538"/>
    <cellStyle name="40% - 强调文字颜色 1 2 2 7" xfId="12543"/>
    <cellStyle name="40% - 强调文字颜色 1 2 2 7 2" xfId="12546"/>
    <cellStyle name="40% - 强调文字颜色 1 2 2 7 2 2" xfId="12548"/>
    <cellStyle name="40% - 强调文字颜色 1 2 2 7 3" xfId="12550"/>
    <cellStyle name="40% - 强调文字颜色 1 2 2 8" xfId="12553"/>
    <cellStyle name="40% - 强调文字颜色 1 2 2 8 2" xfId="12556"/>
    <cellStyle name="40% - 强调文字颜色 1 2 2 9" xfId="5865"/>
    <cellStyle name="40% - 强调文字颜色 1 2 2 9 2" xfId="12558"/>
    <cellStyle name="40% - 强调文字颜色 1 2 3" xfId="12560"/>
    <cellStyle name="40% - 强调文字颜色 1 2 3 10" xfId="12561"/>
    <cellStyle name="40% - 强调文字颜色 1 2 3 10 2" xfId="12562"/>
    <cellStyle name="40% - 强调文字颜色 1 2 3 11" xfId="12563"/>
    <cellStyle name="40% - 强调文字颜色 1 2 3 2" xfId="12564"/>
    <cellStyle name="40% - 强调文字颜色 1 2 3 2 2" xfId="12565"/>
    <cellStyle name="40% - 强调文字颜色 1 2 3 2 2 2" xfId="12566"/>
    <cellStyle name="40% - 强调文字颜色 1 2 3 2 2 2 2" xfId="12567"/>
    <cellStyle name="40% - 强调文字颜色 1 2 3 2 2 3" xfId="1197"/>
    <cellStyle name="40% - 强调文字颜色 1 2 3 2 2 3 2" xfId="7961"/>
    <cellStyle name="40% - 强调文字颜色 1 2 3 2 2 4" xfId="7968"/>
    <cellStyle name="40% - 强调文字颜色 1 2 3 2 2 4 2" xfId="7975"/>
    <cellStyle name="40% - 强调文字颜色 1 2 3 2 2 5" xfId="5830"/>
    <cellStyle name="40% - 强调文字颜色 1 2 3 2 2 5 2" xfId="7983"/>
    <cellStyle name="40% - 强调文字颜色 1 2 3 2 2 6" xfId="7985"/>
    <cellStyle name="40% - 强调文字颜色 1 2 3 2 3" xfId="8762"/>
    <cellStyle name="40% - 强调文字颜色 1 2 3 2 3 2" xfId="12571"/>
    <cellStyle name="40% - 强调文字颜色 1 2 3 2 3 2 2" xfId="12574"/>
    <cellStyle name="40% - 强调文字颜色 1 2 3 2 3 3" xfId="3187"/>
    <cellStyle name="40% - 强调文字颜色 1 2 3 2 4" xfId="12575"/>
    <cellStyle name="40% - 强调文字颜色 1 2 3 2 4 2" xfId="12576"/>
    <cellStyle name="40% - 强调文字颜色 1 2 3 2 4 2 2" xfId="12580"/>
    <cellStyle name="40% - 强调文字颜色 1 2 3 2 4 3" xfId="3206"/>
    <cellStyle name="40% - 强调文字颜色 1 2 3 2 5" xfId="12581"/>
    <cellStyle name="40% - 强调文字颜色 1 2 3 2 5 2" xfId="12582"/>
    <cellStyle name="40% - 强调文字颜色 1 2 3 2 6" xfId="12583"/>
    <cellStyle name="40% - 强调文字颜色 1 2 3 2 6 2" xfId="12584"/>
    <cellStyle name="40% - 强调文字颜色 1 2 3 2 7" xfId="12585"/>
    <cellStyle name="40% - 强调文字颜色 1 2 3 2 7 2" xfId="12586"/>
    <cellStyle name="40% - 强调文字颜色 1 2 3 2 8" xfId="12587"/>
    <cellStyle name="40% - 强调文字颜色 1 2 3 2 8 2" xfId="12588"/>
    <cellStyle name="40% - 强调文字颜色 1 2 3 2 9" xfId="4614"/>
    <cellStyle name="40% - 强调文字颜色 1 2 3 3" xfId="6749"/>
    <cellStyle name="40% - 强调文字颜色 1 2 3 3 2" xfId="12590"/>
    <cellStyle name="40% - 强调文字颜色 1 2 3 3 2 2" xfId="12591"/>
    <cellStyle name="40% - 强调文字颜色 1 2 3 3 2 2 2" xfId="12593"/>
    <cellStyle name="40% - 强调文字颜色 1 2 3 3 2 3" xfId="4601"/>
    <cellStyle name="40% - 强调文字颜色 1 2 3 3 2 3 2" xfId="8023"/>
    <cellStyle name="40% - 强调文字颜色 1 2 3 3 2 4" xfId="7741"/>
    <cellStyle name="40% - 强调文字颜色 1 2 3 3 2 4 2" xfId="7746"/>
    <cellStyle name="40% - 强调文字颜色 1 2 3 3 2 5" xfId="454"/>
    <cellStyle name="40% - 强调文字颜色 1 2 3 3 2 5 2" xfId="476"/>
    <cellStyle name="40% - 强调文字颜色 1 2 3 3 2 6" xfId="481"/>
    <cellStyle name="40% - 强调文字颜色 1 2 3 3 3" xfId="12594"/>
    <cellStyle name="40% - 强调文字颜色 1 2 3 3 3 2" xfId="12595"/>
    <cellStyle name="40% - 强调文字颜色 1 2 3 3 3 2 2" xfId="12597"/>
    <cellStyle name="40% - 强调文字颜色 1 2 3 3 3 3" xfId="4606"/>
    <cellStyle name="40% - 强调文字颜色 1 2 3 3 4" xfId="12598"/>
    <cellStyle name="40% - 强调文字颜色 1 2 3 3 4 2" xfId="12599"/>
    <cellStyle name="40% - 强调文字颜色 1 2 3 3 4 2 2" xfId="12602"/>
    <cellStyle name="40% - 强调文字颜色 1 2 3 3 4 3" xfId="4610"/>
    <cellStyle name="40% - 强调文字颜色 1 2 3 3 5" xfId="12603"/>
    <cellStyle name="40% - 强调文字颜色 1 2 3 3 5 2" xfId="12604"/>
    <cellStyle name="40% - 强调文字颜色 1 2 3 3 6" xfId="12605"/>
    <cellStyle name="40% - 强调文字颜色 1 2 3 3 6 2" xfId="12606"/>
    <cellStyle name="40% - 强调文字颜色 1 2 3 3 7" xfId="12607"/>
    <cellStyle name="40% - 强调文字颜色 1 2 3 3 7 2" xfId="12608"/>
    <cellStyle name="40% - 强调文字颜色 1 2 3 3 8" xfId="12609"/>
    <cellStyle name="40% - 强调文字颜色 1 2 3 3 8 2" xfId="12610"/>
    <cellStyle name="40% - 强调文字颜色 1 2 3 3 9" xfId="12611"/>
    <cellStyle name="40% - 强调文字颜色 1 2 3 4" xfId="12612"/>
    <cellStyle name="40% - 强调文字颜色 1 2 3 4 2" xfId="12613"/>
    <cellStyle name="40% - 强调文字颜色 1 2 3 4 2 2" xfId="12614"/>
    <cellStyle name="40% - 强调文字颜色 1 2 3 4 3" xfId="12615"/>
    <cellStyle name="40% - 强调文字颜色 1 2 3 4 3 2" xfId="12616"/>
    <cellStyle name="40% - 强调文字颜色 1 2 3 4 4" xfId="12617"/>
    <cellStyle name="40% - 强调文字颜色 1 2 3 4 4 2" xfId="12618"/>
    <cellStyle name="40% - 强调文字颜色 1 2 3 4 5" xfId="12619"/>
    <cellStyle name="40% - 强调文字颜色 1 2 3 4 5 2" xfId="12620"/>
    <cellStyle name="40% - 强调文字颜色 1 2 3 4 6" xfId="12621"/>
    <cellStyle name="40% - 强调文字颜色 1 2 3 5" xfId="9765"/>
    <cellStyle name="40% - 强调文字颜色 1 2 3 5 2" xfId="9768"/>
    <cellStyle name="40% - 强调文字颜色 1 2 3 5 2 2" xfId="942"/>
    <cellStyle name="40% - 强调文字颜色 1 2 3 5 3" xfId="9771"/>
    <cellStyle name="40% - 强调文字颜色 1 2 3 6" xfId="2047"/>
    <cellStyle name="40% - 强调文字颜色 1 2 3 6 2" xfId="9816"/>
    <cellStyle name="40% - 强调文字颜色 1 2 3 6 2 2" xfId="9819"/>
    <cellStyle name="40% - 强调文字颜色 1 2 3 6 3" xfId="9824"/>
    <cellStyle name="40% - 强调文字颜色 1 2 3 7" xfId="9865"/>
    <cellStyle name="40% - 强调文字颜色 1 2 3 7 2" xfId="9867"/>
    <cellStyle name="40% - 强调文字颜色 1 2 3 8" xfId="9891"/>
    <cellStyle name="40% - 强调文字颜色 1 2 3 8 2" xfId="9895"/>
    <cellStyle name="40% - 强调文字颜色 1 2 3 9" xfId="5871"/>
    <cellStyle name="40% - 强调文字颜色 1 2 3 9 2" xfId="9902"/>
    <cellStyle name="40% - 强调文字颜色 1 2 4" xfId="12625"/>
    <cellStyle name="40% - 强调文字颜色 1 2 4 10" xfId="1685"/>
    <cellStyle name="40% - 强调文字颜色 1 2 4 10 2" xfId="1693"/>
    <cellStyle name="40% - 强调文字颜色 1 2 4 11" xfId="1060"/>
    <cellStyle name="40% - 强调文字颜色 1 2 4 2" xfId="12627"/>
    <cellStyle name="40% - 强调文字颜色 1 2 4 2 2" xfId="12628"/>
    <cellStyle name="40% - 强调文字颜色 1 2 4 2 2 2" xfId="12629"/>
    <cellStyle name="40% - 强调文字颜色 1 2 4 2 2 2 2" xfId="12630"/>
    <cellStyle name="40% - 强调文字颜色 1 2 4 2 2 3" xfId="905"/>
    <cellStyle name="40% - 强调文字颜色 1 2 4 2 2 3 2" xfId="9663"/>
    <cellStyle name="40% - 强调文字颜色 1 2 4 2 2 4" xfId="9667"/>
    <cellStyle name="40% - 强调文字颜色 1 2 4 2 2 4 2" xfId="9671"/>
    <cellStyle name="40% - 强调文字颜色 1 2 4 2 2 5" xfId="9673"/>
    <cellStyle name="40% - 强调文字颜色 1 2 4 2 2 5 2" xfId="9676"/>
    <cellStyle name="40% - 强调文字颜色 1 2 4 2 2 6" xfId="39"/>
    <cellStyle name="40% - 强调文字颜色 1 2 4 2 3" xfId="12631"/>
    <cellStyle name="40% - 强调文字颜色 1 2 4 2 3 2" xfId="4753"/>
    <cellStyle name="40% - 强调文字颜色 1 2 4 2 3 2 2" xfId="3312"/>
    <cellStyle name="40% - 强调文字颜色 1 2 4 2 3 3" xfId="3429"/>
    <cellStyle name="40% - 强调文字颜色 1 2 4 2 4" xfId="12632"/>
    <cellStyle name="40% - 强调文字颜色 1 2 4 2 4 2" xfId="4777"/>
    <cellStyle name="40% - 强调文字颜色 1 2 4 2 4 2 2" xfId="4780"/>
    <cellStyle name="40% - 强调文字颜色 1 2 4 2 4 3" xfId="3441"/>
    <cellStyle name="40% - 强调文字颜色 1 2 4 2 5" xfId="12634"/>
    <cellStyle name="40% - 强调文字颜色 1 2 4 2 5 2" xfId="4797"/>
    <cellStyle name="40% - 强调文字颜色 1 2 4 2 6" xfId="12636"/>
    <cellStyle name="40% - 强调文字颜色 1 2 4 2 6 2" xfId="12638"/>
    <cellStyle name="40% - 强调文字颜色 1 2 4 2 7" xfId="12639"/>
    <cellStyle name="40% - 强调文字颜色 1 2 4 2 7 2" xfId="12641"/>
    <cellStyle name="40% - 强调文字颜色 1 2 4 2 8" xfId="12642"/>
    <cellStyle name="40% - 强调文字颜色 1 2 4 2 8 2" xfId="12643"/>
    <cellStyle name="40% - 强调文字颜色 1 2 4 2 9" xfId="12644"/>
    <cellStyle name="40% - 强调文字颜色 1 2 4 3" xfId="6752"/>
    <cellStyle name="40% - 强调文字颜色 1 2 4 3 2" xfId="12645"/>
    <cellStyle name="40% - 强调文字颜色 1 2 4 3 2 2" xfId="12646"/>
    <cellStyle name="40% - 强调文字颜色 1 2 4 3 2 2 2" xfId="12647"/>
    <cellStyle name="40% - 强调文字颜色 1 2 4 3 2 3" xfId="9688"/>
    <cellStyle name="40% - 强调文字颜色 1 2 4 3 3" xfId="12648"/>
    <cellStyle name="40% - 强调文字颜色 1 2 4 3 3 2" xfId="4819"/>
    <cellStyle name="40% - 强调文字颜色 1 2 4 3 3 2 2" xfId="12649"/>
    <cellStyle name="40% - 强调文字颜色 1 2 4 3 3 3" xfId="9697"/>
    <cellStyle name="40% - 强调文字颜色 1 2 4 3 4" xfId="12650"/>
    <cellStyle name="40% - 强调文字颜色 1 2 4 3 4 2" xfId="12652"/>
    <cellStyle name="40% - 强调文字颜色 1 2 4 3 5" xfId="12653"/>
    <cellStyle name="40% - 强调文字颜色 1 2 4 3 5 2" xfId="12654"/>
    <cellStyle name="40% - 强调文字颜色 1 2 4 3 6" xfId="12655"/>
    <cellStyle name="40% - 强调文字颜色 1 2 4 3 6 2" xfId="12656"/>
    <cellStyle name="40% - 强调文字颜色 1 2 4 3 7" xfId="12657"/>
    <cellStyle name="40% - 强调文字颜色 1 2 4 3 7 2" xfId="12658"/>
    <cellStyle name="40% - 强调文字颜色 1 2 4 3 8" xfId="12659"/>
    <cellStyle name="40% - 强调文字颜色 1 2 4 4" xfId="12660"/>
    <cellStyle name="40% - 强调文字颜色 1 2 4 4 2" xfId="12661"/>
    <cellStyle name="40% - 强调文字颜色 1 2 4 4 2 2" xfId="12662"/>
    <cellStyle name="40% - 强调文字颜色 1 2 4 4 3" xfId="12664"/>
    <cellStyle name="40% - 强调文字颜色 1 2 4 4 3 2" xfId="4176"/>
    <cellStyle name="40% - 强调文字颜色 1 2 4 4 4" xfId="12665"/>
    <cellStyle name="40% - 强调文字颜色 1 2 4 4 4 2" xfId="12393"/>
    <cellStyle name="40% - 强调文字颜色 1 2 4 4 5" xfId="12667"/>
    <cellStyle name="40% - 强调文字颜色 1 2 4 4 5 2" xfId="12668"/>
    <cellStyle name="40% - 强调文字颜色 1 2 4 4 6" xfId="12670"/>
    <cellStyle name="40% - 强调文字颜色 1 2 4 5" xfId="9914"/>
    <cellStyle name="40% - 强调文字颜色 1 2 4 5 2" xfId="9917"/>
    <cellStyle name="40% - 强调文字颜色 1 2 4 5 2 2" xfId="9920"/>
    <cellStyle name="40% - 强调文字颜色 1 2 4 5 3" xfId="9924"/>
    <cellStyle name="40% - 强调文字颜色 1 2 4 6" xfId="2073"/>
    <cellStyle name="40% - 强调文字颜色 1 2 4 6 2" xfId="9950"/>
    <cellStyle name="40% - 强调文字颜色 1 2 4 6 2 2" xfId="9953"/>
    <cellStyle name="40% - 强调文字颜色 1 2 4 6 3" xfId="9957"/>
    <cellStyle name="40% - 强调文字颜色 1 2 4 7" xfId="9963"/>
    <cellStyle name="40% - 强调文字颜色 1 2 4 7 2" xfId="9965"/>
    <cellStyle name="40% - 强调文字颜色 1 2 4 8" xfId="9973"/>
    <cellStyle name="40% - 强调文字颜色 1 2 4 8 2" xfId="9976"/>
    <cellStyle name="40% - 强调文字颜色 1 2 4 9" xfId="9979"/>
    <cellStyle name="40% - 强调文字颜色 1 2 4 9 2" xfId="9983"/>
    <cellStyle name="40% - 强调文字颜色 1 2 5" xfId="12672"/>
    <cellStyle name="40% - 强调文字颜色 1 2 5 2" xfId="12673"/>
    <cellStyle name="40% - 强调文字颜色 1 2 5 2 2" xfId="12674"/>
    <cellStyle name="40% - 强调文字颜色 1 2 5 2 2 2" xfId="12675"/>
    <cellStyle name="40% - 强调文字颜色 1 2 5 2 3" xfId="12676"/>
    <cellStyle name="40% - 强调文字颜色 1 2 5 2 3 2" xfId="2096"/>
    <cellStyle name="40% - 强调文字颜色 1 2 5 2 4" xfId="12677"/>
    <cellStyle name="40% - 强调文字颜色 1 2 5 2 4 2" xfId="2103"/>
    <cellStyle name="40% - 强调文字颜色 1 2 5 2 5" xfId="12679"/>
    <cellStyle name="40% - 强调文字颜色 1 2 5 2 5 2" xfId="5465"/>
    <cellStyle name="40% - 强调文字颜色 1 2 5 2 6" xfId="12680"/>
    <cellStyle name="40% - 强调文字颜色 1 2 5 3" xfId="6754"/>
    <cellStyle name="40% - 强调文字颜色 1 2 5 3 2" xfId="12681"/>
    <cellStyle name="40% - 强调文字颜色 1 2 5 3 2 2" xfId="12682"/>
    <cellStyle name="40% - 强调文字颜色 1 2 5 3 3" xfId="12683"/>
    <cellStyle name="40% - 强调文字颜色 1 2 5 4" xfId="12684"/>
    <cellStyle name="40% - 强调文字颜色 1 2 5 4 2" xfId="12685"/>
    <cellStyle name="40% - 强调文字颜色 1 2 5 4 2 2" xfId="12686"/>
    <cellStyle name="40% - 强调文字颜色 1 2 5 4 3" xfId="12688"/>
    <cellStyle name="40% - 强调文字颜色 1 2 5 5" xfId="9986"/>
    <cellStyle name="40% - 强调文字颜色 1 2 5 5 2" xfId="9989"/>
    <cellStyle name="40% - 强调文字颜色 1 2 5 6" xfId="10020"/>
    <cellStyle name="40% - 强调文字颜色 1 2 5 6 2" xfId="10023"/>
    <cellStyle name="40% - 强调文字颜色 1 2 5 7" xfId="10032"/>
    <cellStyle name="40% - 强调文字颜色 1 2 5 7 2" xfId="10035"/>
    <cellStyle name="40% - 强调文字颜色 1 2 5 8" xfId="10045"/>
    <cellStyle name="40% - 强调文字颜色 1 2 5 8 2" xfId="10049"/>
    <cellStyle name="40% - 强调文字颜色 1 2 5 9" xfId="10054"/>
    <cellStyle name="40% - 强调文字颜色 1 2 6" xfId="12689"/>
    <cellStyle name="40% - 强调文字颜色 1 2 6 2" xfId="12691"/>
    <cellStyle name="40% - 强调文字颜色 1 2 6 2 2" xfId="12693"/>
    <cellStyle name="40% - 强调文字颜色 1 2 6 2 2 2" xfId="12694"/>
    <cellStyle name="40% - 强调文字颜色 1 2 6 2 3" xfId="12695"/>
    <cellStyle name="40% - 强调文字颜色 1 2 6 2 3 2" xfId="279"/>
    <cellStyle name="40% - 强调文字颜色 1 2 6 2 4" xfId="12696"/>
    <cellStyle name="40% - 强调文字颜色 1 2 6 2 4 2" xfId="1324"/>
    <cellStyle name="40% - 强调文字颜色 1 2 6 2 5" xfId="12698"/>
    <cellStyle name="40% - 强调文字颜色 1 2 6 2 5 2" xfId="1676"/>
    <cellStyle name="40% - 强调文字颜色 1 2 6 2 6" xfId="12699"/>
    <cellStyle name="40% - 强调文字颜色 1 2 6 3" xfId="12700"/>
    <cellStyle name="40% - 强调文字颜色 1 2 6 3 2" xfId="12701"/>
    <cellStyle name="40% - 强调文字颜色 1 2 6 3 2 2" xfId="12702"/>
    <cellStyle name="40% - 强调文字颜色 1 2 6 3 3" xfId="12703"/>
    <cellStyle name="40% - 强调文字颜色 1 2 6 4" xfId="12704"/>
    <cellStyle name="40% - 强调文字颜色 1 2 6 4 2" xfId="12705"/>
    <cellStyle name="40% - 强调文字颜色 1 2 6 4 2 2" xfId="12706"/>
    <cellStyle name="40% - 强调文字颜色 1 2 6 4 3" xfId="12709"/>
    <cellStyle name="40% - 强调文字颜色 1 2 6 5" xfId="5384"/>
    <cellStyle name="40% - 强调文字颜色 1 2 6 5 2" xfId="5388"/>
    <cellStyle name="40% - 强调文字颜色 1 2 6 6" xfId="2094"/>
    <cellStyle name="40% - 强调文字颜色 1 2 6 6 2" xfId="5391"/>
    <cellStyle name="40% - 强调文字颜色 1 2 6 7" xfId="5398"/>
    <cellStyle name="40% - 强调文字颜色 1 2 6 7 2" xfId="5401"/>
    <cellStyle name="40% - 强调文字颜色 1 2 6 8" xfId="5406"/>
    <cellStyle name="40% - 强调文字颜色 1 2 6 8 2" xfId="4386"/>
    <cellStyle name="40% - 强调文字颜色 1 2 6 9" xfId="5408"/>
    <cellStyle name="40% - 强调文字颜色 1 2 7" xfId="12710"/>
    <cellStyle name="40% - 强调文字颜色 1 2 7 2" xfId="12712"/>
    <cellStyle name="40% - 强调文字颜色 1 2 7 2 2" xfId="2657"/>
    <cellStyle name="40% - 强调文字颜色 1 2 7 3" xfId="12713"/>
    <cellStyle name="40% - 强调文字颜色 1 2 7 3 2" xfId="5419"/>
    <cellStyle name="40% - 强调文字颜色 1 2 7 4" xfId="12714"/>
    <cellStyle name="40% - 强调文字颜色 1 2 7 4 2" xfId="12715"/>
    <cellStyle name="40% - 强调文字颜色 1 2 7 5" xfId="5437"/>
    <cellStyle name="40% - 强调文字颜色 1 2 7 5 2" xfId="5440"/>
    <cellStyle name="40% - 强调文字颜色 1 2 7 6" xfId="2101"/>
    <cellStyle name="40% - 强调文字颜色 1 2 8" xfId="12716"/>
    <cellStyle name="40% - 强调文字颜色 1 2 8 2" xfId="12719"/>
    <cellStyle name="40% - 强调文字颜色 1 2 8 2 2" xfId="1600"/>
    <cellStyle name="40% - 强调文字颜色 1 2 8 3" xfId="12721"/>
    <cellStyle name="40% - 强调文字颜色 1 2 9" xfId="5467"/>
    <cellStyle name="40% - 强调文字颜色 1 2 9 2" xfId="12723"/>
    <cellStyle name="40% - 强调文字颜色 1 2 9 2 2" xfId="5475"/>
    <cellStyle name="40% - 强调文字颜色 1 2 9 3" xfId="12725"/>
    <cellStyle name="40% - 强调文字颜色 1 3" xfId="11941"/>
    <cellStyle name="40% - 强调文字颜色 1 3 10" xfId="12726"/>
    <cellStyle name="40% - 强调文字颜色 1 3 10 2" xfId="5749"/>
    <cellStyle name="40% - 强调文字颜色 1 3 11" xfId="12727"/>
    <cellStyle name="40% - 强调文字颜色 1 3 11 2" xfId="5108"/>
    <cellStyle name="40% - 强调文字颜色 1 3 12" xfId="12728"/>
    <cellStyle name="40% - 强调文字颜色 1 3 12 2" xfId="12729"/>
    <cellStyle name="40% - 强调文字颜色 1 3 13" xfId="12733"/>
    <cellStyle name="40% - 强调文字颜色 1 3 13 2" xfId="12735"/>
    <cellStyle name="40% - 强调文字颜色 1 3 14" xfId="12737"/>
    <cellStyle name="40% - 强调文字颜色 1 3 2" xfId="11943"/>
    <cellStyle name="40% - 强调文字颜色 1 3 2 10" xfId="10119"/>
    <cellStyle name="40% - 强调文字颜色 1 3 2 10 2" xfId="10122"/>
    <cellStyle name="40% - 强调文字颜色 1 3 2 11" xfId="7969"/>
    <cellStyle name="40% - 强调文字颜色 1 3 2 11 2" xfId="10131"/>
    <cellStyle name="40% - 强调文字颜色 1 3 2 12" xfId="3156"/>
    <cellStyle name="40% - 强调文字颜色 1 3 2 2" xfId="12738"/>
    <cellStyle name="40% - 强调文字颜色 1 3 2 2 10" xfId="196"/>
    <cellStyle name="40% - 强调文字颜色 1 3 2 2 10 2" xfId="12739"/>
    <cellStyle name="40% - 强调文字颜色 1 3 2 2 11" xfId="12741"/>
    <cellStyle name="40% - 强调文字颜色 1 3 2 2 2" xfId="12742"/>
    <cellStyle name="40% - 强调文字颜色 1 3 2 2 2 2" xfId="12743"/>
    <cellStyle name="40% - 强调文字颜色 1 3 2 2 2 2 2" xfId="12744"/>
    <cellStyle name="40% - 强调文字颜色 1 3 2 2 2 2 2 2" xfId="5815"/>
    <cellStyle name="40% - 强调文字颜色 1 3 2 2 2 2 3" xfId="941"/>
    <cellStyle name="40% - 强调文字颜色 1 3 2 2 2 2 3 2" xfId="5819"/>
    <cellStyle name="40% - 强调文字颜色 1 3 2 2 2 2 4" xfId="12747"/>
    <cellStyle name="40% - 强调文字颜色 1 3 2 2 2 2 4 2" xfId="7589"/>
    <cellStyle name="40% - 强调文字颜色 1 3 2 2 2 2 5" xfId="12748"/>
    <cellStyle name="40% - 强调文字颜色 1 3 2 2 2 2 5 2" xfId="12749"/>
    <cellStyle name="40% - 强调文字颜色 1 3 2 2 2 2 6" xfId="12750"/>
    <cellStyle name="40% - 强调文字颜色 1 3 2 2 2 3" xfId="3535"/>
    <cellStyle name="40% - 强调文字颜色 1 3 2 2 2 3 2" xfId="2114"/>
    <cellStyle name="40% - 强调文字颜色 1 3 2 2 2 3 2 2" xfId="2122"/>
    <cellStyle name="40% - 强调文字颜色 1 3 2 2 2 3 3" xfId="2152"/>
    <cellStyle name="40% - 强调文字颜色 1 3 2 2 2 4" xfId="3539"/>
    <cellStyle name="40% - 强调文字颜色 1 3 2 2 2 4 2" xfId="12752"/>
    <cellStyle name="40% - 强调文字颜色 1 3 2 2 2 4 2 2" xfId="3039"/>
    <cellStyle name="40% - 强调文字颜色 1 3 2 2 2 4 3" xfId="12753"/>
    <cellStyle name="40% - 强调文字颜色 1 3 2 2 2 5" xfId="5999"/>
    <cellStyle name="40% - 强调文字颜色 1 3 2 2 2 5 2" xfId="12755"/>
    <cellStyle name="40% - 强调文字颜色 1 3 2 2 2 6" xfId="12757"/>
    <cellStyle name="40% - 强调文字颜色 1 3 2 2 2 6 2" xfId="12761"/>
    <cellStyle name="40% - 强调文字颜色 1 3 2 2 2 7" xfId="4305"/>
    <cellStyle name="40% - 强调文字颜色 1 3 2 2 2 7 2" xfId="12764"/>
    <cellStyle name="40% - 强调文字颜色 1 3 2 2 2 8" xfId="12770"/>
    <cellStyle name="40% - 强调文字颜色 1 3 2 2 2 8 2" xfId="12772"/>
    <cellStyle name="40% - 强调文字颜色 1 3 2 2 2 9" xfId="12775"/>
    <cellStyle name="40% - 强调文字颜色 1 3 2 2 3" xfId="8819"/>
    <cellStyle name="40% - 强调文字颜色 1 3 2 2 3 2" xfId="3860"/>
    <cellStyle name="40% - 强调文字颜色 1 3 2 2 3 2 2" xfId="3866"/>
    <cellStyle name="40% - 强调文字颜色 1 3 2 2 3 2 2 2" xfId="6020"/>
    <cellStyle name="40% - 强调文字颜色 1 3 2 2 3 2 3" xfId="12778"/>
    <cellStyle name="40% - 强调文字颜色 1 3 2 2 3 3" xfId="3544"/>
    <cellStyle name="40% - 强调文字颜色 1 3 2 2 3 3 2" xfId="3554"/>
    <cellStyle name="40% - 强调文字颜色 1 3 2 2 3 3 2 2" xfId="4839"/>
    <cellStyle name="40% - 强调文字颜色 1 3 2 2 3 3 3" xfId="12780"/>
    <cellStyle name="40% - 强调文字颜色 1 3 2 2 3 4" xfId="3560"/>
    <cellStyle name="40% - 强调文字颜色 1 3 2 2 3 4 2" xfId="37"/>
    <cellStyle name="40% - 强调文字颜色 1 3 2 2 3 5" xfId="3871"/>
    <cellStyle name="40% - 强调文字颜色 1 3 2 2 3 5 2" xfId="12781"/>
    <cellStyle name="40% - 强调文字颜色 1 3 2 2 3 6" xfId="12783"/>
    <cellStyle name="40% - 强调文字颜色 1 3 2 2 3 6 2" xfId="12785"/>
    <cellStyle name="40% - 强调文字颜色 1 3 2 2 3 7" xfId="4316"/>
    <cellStyle name="40% - 强调文字颜色 1 3 2 2 3 7 2" xfId="12787"/>
    <cellStyle name="40% - 强调文字颜色 1 3 2 2 3 8" xfId="12789"/>
    <cellStyle name="40% - 强调文字颜色 1 3 2 2 4" xfId="12790"/>
    <cellStyle name="40% - 强调文字颜色 1 3 2 2 4 2" xfId="910"/>
    <cellStyle name="40% - 强调文字颜色 1 3 2 2 4 2 2" xfId="12791"/>
    <cellStyle name="40% - 强调文字颜色 1 3 2 2 4 3" xfId="2205"/>
    <cellStyle name="40% - 强调文字颜色 1 3 2 2 4 3 2" xfId="12792"/>
    <cellStyle name="40% - 强调文字颜色 1 3 2 2 4 4" xfId="12794"/>
    <cellStyle name="40% - 强调文字颜色 1 3 2 2 4 4 2" xfId="8303"/>
    <cellStyle name="40% - 强调文字颜色 1 3 2 2 4 5" xfId="6005"/>
    <cellStyle name="40% - 强调文字颜色 1 3 2 2 4 5 2" xfId="8405"/>
    <cellStyle name="40% - 强调文字颜色 1 3 2 2 4 6" xfId="12796"/>
    <cellStyle name="40% - 强调文字颜色 1 3 2 2 5" xfId="12798"/>
    <cellStyle name="40% - 强调文字颜色 1 3 2 2 5 2" xfId="3879"/>
    <cellStyle name="40% - 强调文字颜色 1 3 2 2 5 2 2" xfId="12799"/>
    <cellStyle name="40% - 强调文字颜色 1 3 2 2 5 3" xfId="3568"/>
    <cellStyle name="40% - 强调文字颜色 1 3 2 2 6" xfId="12800"/>
    <cellStyle name="40% - 强调文字颜色 1 3 2 2 6 2" xfId="12801"/>
    <cellStyle name="40% - 强调文字颜色 1 3 2 2 6 2 2" xfId="12802"/>
    <cellStyle name="40% - 强调文字颜色 1 3 2 2 6 3" xfId="3572"/>
    <cellStyle name="40% - 强调文字颜色 1 3 2 2 7" xfId="12804"/>
    <cellStyle name="40% - 强调文字颜色 1 3 2 2 7 2" xfId="12805"/>
    <cellStyle name="40% - 强调文字颜色 1 3 2 2 8" xfId="12806"/>
    <cellStyle name="40% - 强调文字颜色 1 3 2 2 8 2" xfId="2180"/>
    <cellStyle name="40% - 强调文字颜色 1 3 2 2 9" xfId="8896"/>
    <cellStyle name="40% - 强调文字颜色 1 3 2 2 9 2" xfId="163"/>
    <cellStyle name="40% - 强调文字颜色 1 3 2 3" xfId="6763"/>
    <cellStyle name="40% - 强调文字颜色 1 3 2 3 2" xfId="12807"/>
    <cellStyle name="40% - 强调文字颜色 1 3 2 3 2 2" xfId="12809"/>
    <cellStyle name="40% - 强调文字颜色 1 3 2 3 2 2 2" xfId="12427"/>
    <cellStyle name="40% - 强调文字颜色 1 3 2 3 2 3" xfId="1038"/>
    <cellStyle name="40% - 强调文字颜色 1 3 2 3 2 3 2" xfId="3586"/>
    <cellStyle name="40% - 强调文字颜色 1 3 2 3 2 4" xfId="3592"/>
    <cellStyle name="40% - 强调文字颜色 1 3 2 3 2 4 2" xfId="8391"/>
    <cellStyle name="40% - 强调文字颜色 1 3 2 3 2 5" xfId="12811"/>
    <cellStyle name="40% - 强调文字颜色 1 3 2 3 2 5 2" xfId="12813"/>
    <cellStyle name="40% - 强调文字颜色 1 3 2 3 2 6" xfId="12815"/>
    <cellStyle name="40% - 强调文字颜色 1 3 2 3 3" xfId="12818"/>
    <cellStyle name="40% - 强调文字颜色 1 3 2 3 3 2" xfId="4355"/>
    <cellStyle name="40% - 强调文字颜色 1 3 2 3 3 2 2" xfId="4358"/>
    <cellStyle name="40% - 强调文字颜色 1 3 2 3 3 3" xfId="1080"/>
    <cellStyle name="40% - 强调文字颜色 1 3 2 3 4" xfId="12819"/>
    <cellStyle name="40% - 强调文字颜色 1 3 2 3 4 2" xfId="12820"/>
    <cellStyle name="40% - 强调文字颜色 1 3 2 3 4 2 2" xfId="12821"/>
    <cellStyle name="40% - 强调文字颜色 1 3 2 3 4 3" xfId="3595"/>
    <cellStyle name="40% - 强调文字颜色 1 3 2 3 5" xfId="12822"/>
    <cellStyle name="40% - 强调文字颜色 1 3 2 3 5 2" xfId="12824"/>
    <cellStyle name="40% - 强调文字颜色 1 3 2 3 6" xfId="12825"/>
    <cellStyle name="40% - 强调文字颜色 1 3 2 3 6 2" xfId="12826"/>
    <cellStyle name="40% - 强调文字颜色 1 3 2 3 7" xfId="12827"/>
    <cellStyle name="40% - 强调文字颜色 1 3 2 3 7 2" xfId="12828"/>
    <cellStyle name="40% - 强调文字颜色 1 3 2 3 8" xfId="12829"/>
    <cellStyle name="40% - 强调文字颜色 1 3 2 3 8 2" xfId="4873"/>
    <cellStyle name="40% - 强调文字颜色 1 3 2 3 9" xfId="8901"/>
    <cellStyle name="40% - 强调文字颜色 1 3 2 4" xfId="12830"/>
    <cellStyle name="40% - 强调文字颜色 1 3 2 4 2" xfId="12831"/>
    <cellStyle name="40% - 强调文字颜色 1 3 2 4 2 2" xfId="12832"/>
    <cellStyle name="40% - 强调文字颜色 1 3 2 4 2 2 2" xfId="12833"/>
    <cellStyle name="40% - 强调文字颜色 1 3 2 4 2 3" xfId="3613"/>
    <cellStyle name="40% - 强调文字颜色 1 3 2 4 2 3 2" xfId="8934"/>
    <cellStyle name="40% - 强调文字颜色 1 3 2 4 2 4" xfId="12835"/>
    <cellStyle name="40% - 强调文字颜色 1 3 2 4 2 4 2" xfId="8969"/>
    <cellStyle name="40% - 强调文字颜色 1 3 2 4 2 5" xfId="12836"/>
    <cellStyle name="40% - 强调文字颜色 1 3 2 4 2 5 2" xfId="12837"/>
    <cellStyle name="40% - 强调文字颜色 1 3 2 4 2 6" xfId="12838"/>
    <cellStyle name="40% - 强调文字颜色 1 3 2 4 3" xfId="12840"/>
    <cellStyle name="40% - 强调文字颜色 1 3 2 4 3 2" xfId="12841"/>
    <cellStyle name="40% - 强调文字颜色 1 3 2 4 3 2 2" xfId="12842"/>
    <cellStyle name="40% - 强调文字颜色 1 3 2 4 3 3" xfId="3617"/>
    <cellStyle name="40% - 强调文字颜色 1 3 2 4 4" xfId="12843"/>
    <cellStyle name="40% - 强调文字颜色 1 3 2 4 4 2" xfId="12844"/>
    <cellStyle name="40% - 强调文字颜色 1 3 2 4 4 2 2" xfId="12845"/>
    <cellStyle name="40% - 强调文字颜色 1 3 2 4 4 3" xfId="3621"/>
    <cellStyle name="40% - 强调文字颜色 1 3 2 4 5" xfId="12846"/>
    <cellStyle name="40% - 强调文字颜色 1 3 2 4 5 2" xfId="12847"/>
    <cellStyle name="40% - 强调文字颜色 1 3 2 4 6" xfId="12848"/>
    <cellStyle name="40% - 强调文字颜色 1 3 2 4 6 2" xfId="12849"/>
    <cellStyle name="40% - 强调文字颜色 1 3 2 4 7" xfId="12850"/>
    <cellStyle name="40% - 强调文字颜色 1 3 2 4 7 2" xfId="12851"/>
    <cellStyle name="40% - 强调文字颜色 1 3 2 4 8" xfId="12852"/>
    <cellStyle name="40% - 强调文字颜色 1 3 2 4 8 2" xfId="6545"/>
    <cellStyle name="40% - 强调文字颜色 1 3 2 4 9" xfId="166"/>
    <cellStyle name="40% - 强调文字颜色 1 3 2 5" xfId="12853"/>
    <cellStyle name="40% - 强调文字颜色 1 3 2 5 2" xfId="12855"/>
    <cellStyle name="40% - 强调文字颜色 1 3 2 5 2 2" xfId="12858"/>
    <cellStyle name="40% - 强调文字颜色 1 3 2 5 3" xfId="12860"/>
    <cellStyle name="40% - 强调文字颜色 1 3 2 5 3 2" xfId="12863"/>
    <cellStyle name="40% - 强调文字颜色 1 3 2 5 4" xfId="12865"/>
    <cellStyle name="40% - 强调文字颜色 1 3 2 5 4 2" xfId="12867"/>
    <cellStyle name="40% - 强调文字颜色 1 3 2 5 5" xfId="12869"/>
    <cellStyle name="40% - 强调文字颜色 1 3 2 5 5 2" xfId="12871"/>
    <cellStyle name="40% - 强调文字颜色 1 3 2 5 6" xfId="12873"/>
    <cellStyle name="40% - 强调文字颜色 1 3 2 6" xfId="12875"/>
    <cellStyle name="40% - 强调文字颜色 1 3 2 6 2" xfId="12877"/>
    <cellStyle name="40% - 强调文字颜色 1 3 2 6 2 2" xfId="12731"/>
    <cellStyle name="40% - 强调文字颜色 1 3 2 6 3" xfId="12879"/>
    <cellStyle name="40% - 强调文字颜色 1 3 2 7" xfId="12883"/>
    <cellStyle name="40% - 强调文字颜色 1 3 2 7 2" xfId="12886"/>
    <cellStyle name="40% - 强调文字颜色 1 3 2 7 2 2" xfId="12888"/>
    <cellStyle name="40% - 强调文字颜色 1 3 2 7 3" xfId="12890"/>
    <cellStyle name="40% - 强调文字颜色 1 3 2 8" xfId="12569"/>
    <cellStyle name="40% - 强调文字颜色 1 3 2 8 2" xfId="12892"/>
    <cellStyle name="40% - 强调文字颜色 1 3 2 9" xfId="12894"/>
    <cellStyle name="40% - 强调文字颜色 1 3 2 9 2" xfId="12896"/>
    <cellStyle name="40% - 强调文字颜色 1 3 3" xfId="12898"/>
    <cellStyle name="40% - 强调文字颜色 1 3 3 10" xfId="12900"/>
    <cellStyle name="40% - 强调文字颜色 1 3 3 10 2" xfId="8591"/>
    <cellStyle name="40% - 强调文字颜色 1 3 3 11" xfId="12901"/>
    <cellStyle name="40% - 强调文字颜色 1 3 3 2" xfId="12904"/>
    <cellStyle name="40% - 强调文字颜色 1 3 3 2 2" xfId="10417"/>
    <cellStyle name="40% - 强调文字颜色 1 3 3 2 2 2" xfId="12905"/>
    <cellStyle name="40% - 强调文字颜色 1 3 3 2 2 2 2" xfId="12906"/>
    <cellStyle name="40% - 强调文字颜色 1 3 3 2 2 3" xfId="3649"/>
    <cellStyle name="40% - 强调文字颜色 1 3 3 2 2 3 2" xfId="7844"/>
    <cellStyle name="40% - 强调文字颜色 1 3 3 2 2 4" xfId="12909"/>
    <cellStyle name="40% - 强调文字颜色 1 3 3 2 2 4 2" xfId="12911"/>
    <cellStyle name="40% - 强调文字颜色 1 3 3 2 2 5" xfId="6041"/>
    <cellStyle name="40% - 强调文字颜色 1 3 3 2 2 5 2" xfId="12913"/>
    <cellStyle name="40% - 强调文字颜色 1 3 3 2 2 6" xfId="12914"/>
    <cellStyle name="40% - 强调文字颜色 1 3 3 2 3" xfId="12917"/>
    <cellStyle name="40% - 强调文字颜色 1 3 3 2 3 2" xfId="4021"/>
    <cellStyle name="40% - 强调文字颜色 1 3 3 2 3 2 2" xfId="12918"/>
    <cellStyle name="40% - 强调文字颜色 1 3 3 2 3 3" xfId="3655"/>
    <cellStyle name="40% - 强调文字颜色 1 3 3 2 4" xfId="3329"/>
    <cellStyle name="40% - 强调文字颜色 1 3 3 2 4 2" xfId="700"/>
    <cellStyle name="40% - 强调文字颜色 1 3 3 2 4 2 2" xfId="12919"/>
    <cellStyle name="40% - 强调文字颜色 1 3 3 2 4 3" xfId="3661"/>
    <cellStyle name="40% - 强调文字颜色 1 3 3 2 5" xfId="12920"/>
    <cellStyle name="40% - 强调文字颜色 1 3 3 2 5 2" xfId="12921"/>
    <cellStyle name="40% - 强调文字颜色 1 3 3 2 6" xfId="12922"/>
    <cellStyle name="40% - 强调文字颜色 1 3 3 2 6 2" xfId="12923"/>
    <cellStyle name="40% - 强调文字颜色 1 3 3 2 7" xfId="12924"/>
    <cellStyle name="40% - 强调文字颜色 1 3 3 2 7 2" xfId="282"/>
    <cellStyle name="40% - 强调文字颜色 1 3 3 2 8" xfId="12925"/>
    <cellStyle name="40% - 强调文字颜色 1 3 3 2 8 2" xfId="12926"/>
    <cellStyle name="40% - 强调文字颜色 1 3 3 2 9" xfId="12927"/>
    <cellStyle name="40% - 强调文字颜色 1 3 3 3" xfId="6766"/>
    <cellStyle name="40% - 强调文字颜色 1 3 3 3 2" xfId="12928"/>
    <cellStyle name="40% - 强调文字颜色 1 3 3 3 2 2" xfId="12929"/>
    <cellStyle name="40% - 强调文字颜色 1 3 3 3 2 2 2" xfId="12930"/>
    <cellStyle name="40% - 强调文字颜色 1 3 3 3 2 3" xfId="12932"/>
    <cellStyle name="40% - 强调文字颜色 1 3 3 3 2 3 2" xfId="6194"/>
    <cellStyle name="40% - 强调文字颜色 1 3 3 3 2 4" xfId="12934"/>
    <cellStyle name="40% - 强调文字颜色 1 3 3 3 2 4 2" xfId="3220"/>
    <cellStyle name="40% - 强调文字颜色 1 3 3 3 2 5" xfId="4560"/>
    <cellStyle name="40% - 强调文字颜色 1 3 3 3 2 5 2" xfId="2476"/>
    <cellStyle name="40% - 强调文字颜色 1 3 3 3 2 6" xfId="4563"/>
    <cellStyle name="40% - 强调文字颜色 1 3 3 3 3" xfId="12935"/>
    <cellStyle name="40% - 强调文字颜色 1 3 3 3 3 2" xfId="12936"/>
    <cellStyle name="40% - 强调文字颜色 1 3 3 3 3 2 2" xfId="12937"/>
    <cellStyle name="40% - 强调文字颜色 1 3 3 3 3 3" xfId="12939"/>
    <cellStyle name="40% - 强调文字颜色 1 3 3 3 4" xfId="3341"/>
    <cellStyle name="40% - 强调文字颜色 1 3 3 3 4 2" xfId="12940"/>
    <cellStyle name="40% - 强调文字颜色 1 3 3 3 4 2 2" xfId="12942"/>
    <cellStyle name="40% - 强调文字颜色 1 3 3 3 4 3" xfId="12945"/>
    <cellStyle name="40% - 强调文字颜色 1 3 3 3 5" xfId="12946"/>
    <cellStyle name="40% - 强调文字颜色 1 3 3 3 5 2" xfId="12947"/>
    <cellStyle name="40% - 强调文字颜色 1 3 3 3 6" xfId="12948"/>
    <cellStyle name="40% - 强调文字颜色 1 3 3 3 6 2" xfId="12949"/>
    <cellStyle name="40% - 强调文字颜色 1 3 3 3 7" xfId="12950"/>
    <cellStyle name="40% - 强调文字颜色 1 3 3 3 7 2" xfId="12951"/>
    <cellStyle name="40% - 强调文字颜色 1 3 3 3 8" xfId="12952"/>
    <cellStyle name="40% - 强调文字颜色 1 3 3 3 8 2" xfId="12953"/>
    <cellStyle name="40% - 强调文字颜色 1 3 3 3 9" xfId="12954"/>
    <cellStyle name="40% - 强调文字颜色 1 3 3 4" xfId="12955"/>
    <cellStyle name="40% - 强调文字颜色 1 3 3 4 2" xfId="12956"/>
    <cellStyle name="40% - 强调文字颜色 1 3 3 4 2 2" xfId="12957"/>
    <cellStyle name="40% - 强调文字颜色 1 3 3 4 3" xfId="12958"/>
    <cellStyle name="40% - 强调文字颜色 1 3 3 4 3 2" xfId="12959"/>
    <cellStyle name="40% - 强调文字颜色 1 3 3 4 4" xfId="12960"/>
    <cellStyle name="40% - 强调文字颜色 1 3 3 4 4 2" xfId="12961"/>
    <cellStyle name="40% - 强调文字颜色 1 3 3 4 5" xfId="12962"/>
    <cellStyle name="40% - 强调文字颜色 1 3 3 4 5 2" xfId="12963"/>
    <cellStyle name="40% - 强调文字颜色 1 3 3 4 6" xfId="12964"/>
    <cellStyle name="40% - 强调文字颜色 1 3 3 5" xfId="10074"/>
    <cellStyle name="40% - 强调文字颜色 1 3 3 5 2" xfId="8140"/>
    <cellStyle name="40% - 强调文字颜色 1 3 3 5 2 2" xfId="8145"/>
    <cellStyle name="40% - 强调文字颜色 1 3 3 5 3" xfId="8154"/>
    <cellStyle name="40% - 强调文字颜色 1 3 3 6" xfId="10077"/>
    <cellStyle name="40% - 强调文字颜色 1 3 3 6 2" xfId="8196"/>
    <cellStyle name="40% - 强调文字颜色 1 3 3 6 2 2" xfId="8203"/>
    <cellStyle name="40% - 强调文字颜色 1 3 3 6 3" xfId="8206"/>
    <cellStyle name="40% - 强调文字颜色 1 3 3 7" xfId="10082"/>
    <cellStyle name="40% - 强调文字颜色 1 3 3 7 2" xfId="8231"/>
    <cellStyle name="40% - 强调文字颜色 1 3 3 8" xfId="7956"/>
    <cellStyle name="40% - 强调文字颜色 1 3 3 8 2" xfId="10084"/>
    <cellStyle name="40% - 强调文字颜色 1 3 3 9" xfId="6079"/>
    <cellStyle name="40% - 强调文字颜色 1 3 3 9 2" xfId="10088"/>
    <cellStyle name="40% - 强调文字颜色 1 3 4" xfId="12968"/>
    <cellStyle name="40% - 强调文字颜色 1 3 4 10" xfId="12969"/>
    <cellStyle name="40% - 强调文字颜色 1 3 4 10 2" xfId="12970"/>
    <cellStyle name="40% - 强调文字颜色 1 3 4 11" xfId="12971"/>
    <cellStyle name="40% - 强调文字颜色 1 3 4 2" xfId="12973"/>
    <cellStyle name="40% - 强调文字颜色 1 3 4 2 2" xfId="5366"/>
    <cellStyle name="40% - 强调文字颜色 1 3 4 2 2 2" xfId="5368"/>
    <cellStyle name="40% - 强调文字颜色 1 3 4 2 2 2 2" xfId="12974"/>
    <cellStyle name="40% - 强调文字颜色 1 3 4 2 2 3" xfId="3698"/>
    <cellStyle name="40% - 强调文字颜色 1 3 4 2 2 3 2" xfId="9605"/>
    <cellStyle name="40% - 强调文字颜色 1 3 4 2 2 4" xfId="12976"/>
    <cellStyle name="40% - 强调文字颜色 1 3 4 2 2 4 2" xfId="12977"/>
    <cellStyle name="40% - 强调文字颜色 1 3 4 2 2 5" xfId="12979"/>
    <cellStyle name="40% - 强调文字颜色 1 3 4 2 2 5 2" xfId="12981"/>
    <cellStyle name="40% - 强调文字颜色 1 3 4 2 2 6" xfId="12983"/>
    <cellStyle name="40% - 强调文字颜色 1 3 4 2 3" xfId="5370"/>
    <cellStyle name="40% - 强调文字颜色 1 3 4 2 3 2" xfId="6728"/>
    <cellStyle name="40% - 强调文字颜色 1 3 4 2 3 2 2" xfId="6730"/>
    <cellStyle name="40% - 强调文字颜色 1 3 4 2 3 3" xfId="3700"/>
    <cellStyle name="40% - 强调文字颜色 1 3 4 2 4" xfId="12985"/>
    <cellStyle name="40% - 强调文字颜色 1 3 4 2 4 2" xfId="4471"/>
    <cellStyle name="40% - 强调文字颜色 1 3 4 2 4 2 2" xfId="6750"/>
    <cellStyle name="40% - 强调文字颜色 1 3 4 2 4 3" xfId="3716"/>
    <cellStyle name="40% - 强调文字颜色 1 3 4 2 5" xfId="12987"/>
    <cellStyle name="40% - 强调文字颜色 1 3 4 2 5 2" xfId="6767"/>
    <cellStyle name="40% - 强调文字颜色 1 3 4 2 6" xfId="12988"/>
    <cellStyle name="40% - 强调文字颜色 1 3 4 2 6 2" xfId="12989"/>
    <cellStyle name="40% - 强调文字颜色 1 3 4 2 7" xfId="12990"/>
    <cellStyle name="40% - 强调文字颜色 1 3 4 2 7 2" xfId="12992"/>
    <cellStyle name="40% - 强调文字颜色 1 3 4 2 8" xfId="12993"/>
    <cellStyle name="40% - 强调文字颜色 1 3 4 2 8 2" xfId="12995"/>
    <cellStyle name="40% - 强调文字颜色 1 3 4 2 9" xfId="12996"/>
    <cellStyle name="40% - 强调文字颜色 1 3 4 3" xfId="12997"/>
    <cellStyle name="40% - 强调文字颜色 1 3 4 3 2" xfId="12998"/>
    <cellStyle name="40% - 强调文字颜色 1 3 4 3 2 2" xfId="12999"/>
    <cellStyle name="40% - 强调文字颜色 1 3 4 3 2 2 2" xfId="13000"/>
    <cellStyle name="40% - 强调文字颜色 1 3 4 3 2 3" xfId="13001"/>
    <cellStyle name="40% - 强调文字颜色 1 3 4 3 3" xfId="13002"/>
    <cellStyle name="40% - 强调文字颜色 1 3 4 3 3 2" xfId="6803"/>
    <cellStyle name="40% - 强调文字颜色 1 3 4 3 3 2 2" xfId="13003"/>
    <cellStyle name="40% - 强调文字颜色 1 3 4 3 3 3" xfId="13004"/>
    <cellStyle name="40% - 强调文字颜色 1 3 4 3 4" xfId="13005"/>
    <cellStyle name="40% - 强调文字颜色 1 3 4 3 4 2" xfId="13007"/>
    <cellStyle name="40% - 强调文字颜色 1 3 4 3 5" xfId="13008"/>
    <cellStyle name="40% - 强调文字颜色 1 3 4 3 5 2" xfId="13009"/>
    <cellStyle name="40% - 强调文字颜色 1 3 4 3 6" xfId="13010"/>
    <cellStyle name="40% - 强调文字颜色 1 3 4 3 6 2" xfId="13011"/>
    <cellStyle name="40% - 强调文字颜色 1 3 4 3 7" xfId="13012"/>
    <cellStyle name="40% - 强调文字颜色 1 3 4 3 7 2" xfId="13013"/>
    <cellStyle name="40% - 强调文字颜色 1 3 4 3 8" xfId="13014"/>
    <cellStyle name="40% - 强调文字颜色 1 3 4 4" xfId="13015"/>
    <cellStyle name="40% - 强调文字颜色 1 3 4 4 2" xfId="13016"/>
    <cellStyle name="40% - 强调文字颜色 1 3 4 4 2 2" xfId="13017"/>
    <cellStyle name="40% - 强调文字颜色 1 3 4 4 3" xfId="13019"/>
    <cellStyle name="40% - 强调文字颜色 1 3 4 4 3 2" xfId="6868"/>
    <cellStyle name="40% - 强调文字颜色 1 3 4 4 4" xfId="13020"/>
    <cellStyle name="40% - 强调文字颜色 1 3 4 4 4 2" xfId="13022"/>
    <cellStyle name="40% - 强调文字颜色 1 3 4 4 5" xfId="13024"/>
    <cellStyle name="40% - 强调文字颜色 1 3 4 4 5 2" xfId="13025"/>
    <cellStyle name="40% - 强调文字颜色 1 3 4 4 6" xfId="13027"/>
    <cellStyle name="40% - 强调文字颜色 1 3 4 5" xfId="10093"/>
    <cellStyle name="40% - 强调文字颜色 1 3 4 5 2" xfId="1162"/>
    <cellStyle name="40% - 强调文字颜色 1 3 4 5 2 2" xfId="8271"/>
    <cellStyle name="40% - 强调文字颜色 1 3 4 5 3" xfId="8276"/>
    <cellStyle name="40% - 强调文字颜色 1 3 4 6" xfId="10107"/>
    <cellStyle name="40% - 强调文字颜色 1 3 4 6 2" xfId="525"/>
    <cellStyle name="40% - 强调文字颜色 1 3 4 6 2 2" xfId="10110"/>
    <cellStyle name="40% - 强调文字颜色 1 3 4 6 3" xfId="10114"/>
    <cellStyle name="40% - 强调文字颜色 1 3 4 7" xfId="10120"/>
    <cellStyle name="40% - 强调文字颜色 1 3 4 7 2" xfId="10123"/>
    <cellStyle name="40% - 强调文字颜色 1 3 4 8" xfId="7970"/>
    <cellStyle name="40% - 强调文字颜色 1 3 4 8 2" xfId="10132"/>
    <cellStyle name="40% - 强调文字颜色 1 3 4 9" xfId="3157"/>
    <cellStyle name="40% - 强调文字颜色 1 3 4 9 2" xfId="3169"/>
    <cellStyle name="40% - 强调文字颜色 1 3 5" xfId="13029"/>
    <cellStyle name="40% - 强调文字颜色 1 3 5 2" xfId="13030"/>
    <cellStyle name="40% - 强调文字颜色 1 3 5 2 2" xfId="13031"/>
    <cellStyle name="40% - 强调文字颜色 1 3 5 2 2 2" xfId="13033"/>
    <cellStyle name="40% - 强调文字颜色 1 3 5 2 3" xfId="13034"/>
    <cellStyle name="40% - 强调文字颜色 1 3 5 2 3 2" xfId="3364"/>
    <cellStyle name="40% - 强调文字颜色 1 3 5 2 4" xfId="13035"/>
    <cellStyle name="40% - 强调文字颜色 1 3 5 2 4 2" xfId="4830"/>
    <cellStyle name="40% - 强调文字颜色 1 3 5 2 5" xfId="13038"/>
    <cellStyle name="40% - 强调文字颜色 1 3 5 2 5 2" xfId="7283"/>
    <cellStyle name="40% - 强调文字颜色 1 3 5 2 6" xfId="13040"/>
    <cellStyle name="40% - 强调文字颜色 1 3 5 3" xfId="13041"/>
    <cellStyle name="40% - 强调文字颜色 1 3 5 3 2" xfId="13042"/>
    <cellStyle name="40% - 强调文字颜色 1 3 5 3 2 2" xfId="13043"/>
    <cellStyle name="40% - 强调文字颜色 1 3 5 3 3" xfId="13044"/>
    <cellStyle name="40% - 强调文字颜色 1 3 5 4" xfId="13045"/>
    <cellStyle name="40% - 强调文字颜色 1 3 5 4 2" xfId="13046"/>
    <cellStyle name="40% - 强调文字颜色 1 3 5 4 2 2" xfId="13047"/>
    <cellStyle name="40% - 强调文字颜色 1 3 5 4 3" xfId="13050"/>
    <cellStyle name="40% - 强调文字颜色 1 3 5 5" xfId="10137"/>
    <cellStyle name="40% - 强调文字颜色 1 3 5 5 2" xfId="143"/>
    <cellStyle name="40% - 强调文字颜色 1 3 5 6" xfId="10140"/>
    <cellStyle name="40% - 强调文字颜色 1 3 5 6 2" xfId="10143"/>
    <cellStyle name="40% - 强调文字颜色 1 3 5 7" xfId="10149"/>
    <cellStyle name="40% - 强调文字颜色 1 3 5 7 2" xfId="10152"/>
    <cellStyle name="40% - 强调文字颜色 1 3 5 8" xfId="7978"/>
    <cellStyle name="40% - 强调文字颜色 1 3 5 8 2" xfId="10156"/>
    <cellStyle name="40% - 强调文字颜色 1 3 5 9" xfId="2452"/>
    <cellStyle name="40% - 强调文字颜色 1 3 6" xfId="5502"/>
    <cellStyle name="40% - 强调文字颜色 1 3 6 2" xfId="5505"/>
    <cellStyle name="40% - 强调文字颜色 1 3 6 2 2" xfId="13051"/>
    <cellStyle name="40% - 强调文字颜色 1 3 6 2 2 2" xfId="13052"/>
    <cellStyle name="40% - 强调文字颜色 1 3 6 2 3" xfId="2848"/>
    <cellStyle name="40% - 强调文字颜色 1 3 6 2 3 2" xfId="3"/>
    <cellStyle name="40% - 强调文字颜色 1 3 6 2 4" xfId="13053"/>
    <cellStyle name="40% - 强调文字颜色 1 3 6 2 4 2" xfId="13055"/>
    <cellStyle name="40% - 强调文字颜色 1 3 6 2 5" xfId="13057"/>
    <cellStyle name="40% - 强调文字颜色 1 3 6 2 5 2" xfId="13059"/>
    <cellStyle name="40% - 强调文字颜色 1 3 6 2 6" xfId="13061"/>
    <cellStyle name="40% - 强调文字颜色 1 3 6 3" xfId="13062"/>
    <cellStyle name="40% - 强调文字颜色 1 3 6 3 2" xfId="13063"/>
    <cellStyle name="40% - 强调文字颜色 1 3 6 3 2 2" xfId="13064"/>
    <cellStyle name="40% - 强调文字颜色 1 3 6 3 3" xfId="133"/>
    <cellStyle name="40% - 强调文字颜色 1 3 6 4" xfId="13065"/>
    <cellStyle name="40% - 强调文字颜色 1 3 6 4 2" xfId="13066"/>
    <cellStyle name="40% - 强调文字颜色 1 3 6 4 2 2" xfId="13067"/>
    <cellStyle name="40% - 强调文字颜色 1 3 6 4 3" xfId="156"/>
    <cellStyle name="40% - 强调文字颜色 1 3 6 5" xfId="5511"/>
    <cellStyle name="40% - 强调文字颜色 1 3 6 5 2" xfId="5514"/>
    <cellStyle name="40% - 强调文字颜色 1 3 6 6" xfId="2136"/>
    <cellStyle name="40% - 强调文字颜色 1 3 6 6 2" xfId="13069"/>
    <cellStyle name="40% - 强调文字颜色 1 3 6 7" xfId="13071"/>
    <cellStyle name="40% - 强调文字颜色 1 3 6 7 2" xfId="13072"/>
    <cellStyle name="40% - 强调文字颜色 1 3 6 8" xfId="7989"/>
    <cellStyle name="40% - 强调文字颜色 1 3 6 8 2" xfId="13073"/>
    <cellStyle name="40% - 强调文字颜色 1 3 6 9" xfId="13074"/>
    <cellStyle name="40% - 强调文字颜色 1 3 7" xfId="5518"/>
    <cellStyle name="40% - 强调文字颜色 1 3 7 2" xfId="13075"/>
    <cellStyle name="40% - 强调文字颜色 1 3 7 2 2" xfId="2981"/>
    <cellStyle name="40% - 强调文字颜色 1 3 7 3" xfId="13076"/>
    <cellStyle name="40% - 强调文字颜色 1 3 7 3 2" xfId="3450"/>
    <cellStyle name="40% - 强调文字颜色 1 3 7 4" xfId="13077"/>
    <cellStyle name="40% - 强调文字颜色 1 3 7 4 2" xfId="13078"/>
    <cellStyle name="40% - 强调文字颜色 1 3 7 5" xfId="7131"/>
    <cellStyle name="40% - 强调文字颜色 1 3 7 5 2" xfId="10163"/>
    <cellStyle name="40% - 强调文字颜色 1 3 7 6" xfId="10165"/>
    <cellStyle name="40% - 强调文字颜色 1 3 8" xfId="2792"/>
    <cellStyle name="40% - 强调文字颜色 1 3 8 2" xfId="13080"/>
    <cellStyle name="40% - 强调文字颜色 1 3 8 2 2" xfId="5495"/>
    <cellStyle name="40% - 强调文字颜色 1 3 8 3" xfId="13082"/>
    <cellStyle name="40% - 强调文字颜色 1 3 9" xfId="13083"/>
    <cellStyle name="40% - 强调文字颜色 1 3 9 2" xfId="13085"/>
    <cellStyle name="40% - 强调文字颜色 1 3 9 2 2" xfId="8266"/>
    <cellStyle name="40% - 强调文字颜色 1 3 9 3" xfId="13086"/>
    <cellStyle name="40% - 强调文字颜色 1 4" xfId="8492"/>
    <cellStyle name="40% - 强调文字颜色 1 4 10" xfId="12457"/>
    <cellStyle name="40% - 强调文字颜色 1 4 10 2" xfId="13087"/>
    <cellStyle name="40% - 强调文字颜色 1 4 11" xfId="13088"/>
    <cellStyle name="40% - 强调文字颜色 1 4 11 2" xfId="13089"/>
    <cellStyle name="40% - 强调文字颜色 1 4 12" xfId="13092"/>
    <cellStyle name="40% - 强调文字颜色 1 4 2" xfId="807"/>
    <cellStyle name="40% - 强调文字颜色 1 4 2 10" xfId="13094"/>
    <cellStyle name="40% - 强调文字颜色 1 4 2 10 2" xfId="13097"/>
    <cellStyle name="40% - 强调文字颜色 1 4 2 11" xfId="13099"/>
    <cellStyle name="40% - 强调文字颜色 1 4 2 2" xfId="816"/>
    <cellStyle name="40% - 强调文字颜色 1 4 2 2 2" xfId="13100"/>
    <cellStyle name="40% - 强调文字颜色 1 4 2 2 2 2" xfId="13101"/>
    <cellStyle name="40% - 强调文字颜色 1 4 2 2 2 2 2" xfId="13102"/>
    <cellStyle name="40% - 强调文字颜色 1 4 2 2 2 3" xfId="2999"/>
    <cellStyle name="40% - 强调文字颜色 1 4 2 2 2 3 2" xfId="2965"/>
    <cellStyle name="40% - 强调文字颜色 1 4 2 2 2 4" xfId="13104"/>
    <cellStyle name="40% - 强调文字颜色 1 4 2 2 2 4 2" xfId="13105"/>
    <cellStyle name="40% - 强调文字颜色 1 4 2 2 2 5" xfId="3672"/>
    <cellStyle name="40% - 强调文字颜色 1 4 2 2 2 5 2" xfId="13106"/>
    <cellStyle name="40% - 强调文字颜色 1 4 2 2 2 6" xfId="13107"/>
    <cellStyle name="40% - 强调文字颜色 1 4 2 2 3" xfId="8855"/>
    <cellStyle name="40% - 强调文字颜色 1 4 2 2 3 2" xfId="3729"/>
    <cellStyle name="40% - 强调文字颜色 1 4 2 2 3 2 2" xfId="3670"/>
    <cellStyle name="40% - 强调文字颜色 1 4 2 2 3 3" xfId="3733"/>
    <cellStyle name="40% - 强调文字颜色 1 4 2 2 4" xfId="12718"/>
    <cellStyle name="40% - 强调文字颜色 1 4 2 2 4 2" xfId="1603"/>
    <cellStyle name="40% - 强调文字颜色 1 4 2 2 4 2 2" xfId="13109"/>
    <cellStyle name="40% - 强调文字颜色 1 4 2 2 4 3" xfId="3812"/>
    <cellStyle name="40% - 强调文字颜色 1 4 2 2 5" xfId="12720"/>
    <cellStyle name="40% - 强调文字颜色 1 4 2 2 5 2" xfId="5459"/>
    <cellStyle name="40% - 强调文字颜色 1 4 2 2 6" xfId="13110"/>
    <cellStyle name="40% - 强调文字颜色 1 4 2 2 6 2" xfId="13111"/>
    <cellStyle name="40% - 强调文字颜色 1 4 2 2 7" xfId="838"/>
    <cellStyle name="40% - 强调文字颜色 1 4 2 2 7 2" xfId="299"/>
    <cellStyle name="40% - 强调文字颜色 1 4 2 2 8" xfId="5464"/>
    <cellStyle name="40% - 强调文字颜色 1 4 2 2 8 2" xfId="13112"/>
    <cellStyle name="40% - 强调文字颜色 1 4 2 2 9" xfId="13113"/>
    <cellStyle name="40% - 强调文字颜色 1 4 2 3" xfId="9284"/>
    <cellStyle name="40% - 强调文字颜色 1 4 2 3 2" xfId="13114"/>
    <cellStyle name="40% - 强调文字颜色 1 4 2 3 2 2" xfId="13115"/>
    <cellStyle name="40% - 强调文字颜色 1 4 2 3 2 2 2" xfId="12746"/>
    <cellStyle name="40% - 强调文字颜色 1 4 2 3 2 3" xfId="13116"/>
    <cellStyle name="40% - 强调文字颜色 1 4 2 3 3" xfId="13118"/>
    <cellStyle name="40% - 强调文字颜色 1 4 2 3 3 2" xfId="13120"/>
    <cellStyle name="40% - 强调文字颜色 1 4 2 3 3 2 2" xfId="13122"/>
    <cellStyle name="40% - 强调文字颜色 1 4 2 3 3 3" xfId="13124"/>
    <cellStyle name="40% - 强调文字颜色 1 4 2 3 4" xfId="12722"/>
    <cellStyle name="40% - 强调文字颜色 1 4 2 3 4 2" xfId="5473"/>
    <cellStyle name="40% - 强调文字颜色 1 4 2 3 5" xfId="12724"/>
    <cellStyle name="40% - 强调文字颜色 1 4 2 3 5 2" xfId="6625"/>
    <cellStyle name="40% - 强调文字颜色 1 4 2 3 6" xfId="13125"/>
    <cellStyle name="40% - 强调文字颜色 1 4 2 3 6 2" xfId="6737"/>
    <cellStyle name="40% - 强调文字颜色 1 4 2 3 7" xfId="7115"/>
    <cellStyle name="40% - 强调文字颜色 1 4 2 3 7 2" xfId="6806"/>
    <cellStyle name="40% - 强调文字颜色 1 4 2 3 8" xfId="13126"/>
    <cellStyle name="40% - 强调文字颜色 1 4 2 4" xfId="13127"/>
    <cellStyle name="40% - 强调文字颜色 1 4 2 4 2" xfId="13129"/>
    <cellStyle name="40% - 强调文字颜色 1 4 2 4 2 2" xfId="13132"/>
    <cellStyle name="40% - 强调文字颜色 1 4 2 4 3" xfId="13134"/>
    <cellStyle name="40% - 强调文字颜色 1 4 2 4 3 2" xfId="13136"/>
    <cellStyle name="40% - 强调文字颜色 1 4 2 4 4" xfId="13138"/>
    <cellStyle name="40% - 强调文字颜色 1 4 2 4 4 2" xfId="5482"/>
    <cellStyle name="40% - 强调文字颜色 1 4 2 4 5" xfId="13139"/>
    <cellStyle name="40% - 强调文字颜色 1 4 2 4 5 2" xfId="7165"/>
    <cellStyle name="40% - 强调文字颜色 1 4 2 4 6" xfId="13140"/>
    <cellStyle name="40% - 强调文字颜色 1 4 2 5" xfId="13142"/>
    <cellStyle name="40% - 强调文字颜色 1 4 2 5 2" xfId="13144"/>
    <cellStyle name="40% - 强调文字颜色 1 4 2 5 2 2" xfId="13146"/>
    <cellStyle name="40% - 强调文字颜色 1 4 2 5 3" xfId="13148"/>
    <cellStyle name="40% - 强调文字颜色 1 4 2 6" xfId="13150"/>
    <cellStyle name="40% - 强调文字颜色 1 4 2 6 2" xfId="13152"/>
    <cellStyle name="40% - 强调文字颜色 1 4 2 6 2 2" xfId="13154"/>
    <cellStyle name="40% - 强调文字颜色 1 4 2 6 3" xfId="13156"/>
    <cellStyle name="40% - 强调文字颜色 1 4 2 7" xfId="13158"/>
    <cellStyle name="40% - 强调文字颜色 1 4 2 7 2" xfId="13160"/>
    <cellStyle name="40% - 强调文字颜色 1 4 2 8" xfId="12572"/>
    <cellStyle name="40% - 强调文字颜色 1 4 2 8 2" xfId="13162"/>
    <cellStyle name="40% - 强调文字颜色 1 4 2 9" xfId="13164"/>
    <cellStyle name="40% - 强调文字颜色 1 4 2 9 2" xfId="13167"/>
    <cellStyle name="40% - 强调文字颜色 1 4 3" xfId="819"/>
    <cellStyle name="40% - 强调文字颜色 1 4 3 2" xfId="6706"/>
    <cellStyle name="40% - 强调文字颜色 1 4 3 2 2" xfId="13170"/>
    <cellStyle name="40% - 强调文字颜色 1 4 3 2 2 2" xfId="13171"/>
    <cellStyle name="40% - 强调文字颜色 1 4 3 2 3" xfId="13172"/>
    <cellStyle name="40% - 强调文字颜色 1 4 3 2 3 2" xfId="4801"/>
    <cellStyle name="40% - 强调文字颜色 1 4 3 2 4" xfId="13079"/>
    <cellStyle name="40% - 强调文字颜色 1 4 3 2 4 2" xfId="5493"/>
    <cellStyle name="40% - 强调文字颜色 1 4 3 2 5" xfId="13081"/>
    <cellStyle name="40% - 强调文字颜色 1 4 3 2 5 2" xfId="13173"/>
    <cellStyle name="40% - 强调文字颜色 1 4 3 2 6" xfId="13174"/>
    <cellStyle name="40% - 强调文字颜色 1 4 3 3" xfId="9290"/>
    <cellStyle name="40% - 强调文字颜色 1 4 3 3 2" xfId="13175"/>
    <cellStyle name="40% - 强调文字颜色 1 4 3 3 2 2" xfId="13176"/>
    <cellStyle name="40% - 强调文字颜色 1 4 3 3 3" xfId="13177"/>
    <cellStyle name="40% - 强调文字颜色 1 4 3 4" xfId="13178"/>
    <cellStyle name="40% - 强调文字颜色 1 4 3 4 2" xfId="13179"/>
    <cellStyle name="40% - 强调文字颜色 1 4 3 4 2 2" xfId="13180"/>
    <cellStyle name="40% - 强调文字颜色 1 4 3 4 3" xfId="13181"/>
    <cellStyle name="40% - 强调文字颜色 1 4 3 5" xfId="10176"/>
    <cellStyle name="40% - 强调文字颜色 1 4 3 5 2" xfId="6430"/>
    <cellStyle name="40% - 强调文字颜色 1 4 3 6" xfId="10179"/>
    <cellStyle name="40% - 强调文字颜色 1 4 3 6 2" xfId="6477"/>
    <cellStyle name="40% - 强调文字颜色 1 4 3 7" xfId="10182"/>
    <cellStyle name="40% - 强调文字颜色 1 4 3 7 2" xfId="6510"/>
    <cellStyle name="40% - 强调文字颜色 1 4 3 8" xfId="7992"/>
    <cellStyle name="40% - 强调文字颜色 1 4 3 8 2" xfId="10190"/>
    <cellStyle name="40% - 强调文字颜色 1 4 3 9" xfId="6175"/>
    <cellStyle name="40% - 强调文字颜色 1 4 4" xfId="6715"/>
    <cellStyle name="40% - 强调文字颜色 1 4 4 2" xfId="13183"/>
    <cellStyle name="40% - 强调文字颜色 1 4 4 2 2" xfId="13185"/>
    <cellStyle name="40% - 强调文字颜色 1 4 4 2 2 2" xfId="12449"/>
    <cellStyle name="40% - 强调文字颜色 1 4 4 2 3" xfId="13186"/>
    <cellStyle name="40% - 强调文字颜色 1 4 4 2 3 2" xfId="8439"/>
    <cellStyle name="40% - 强调文字颜色 1 4 4 2 4" xfId="13187"/>
    <cellStyle name="40% - 强调文字颜色 1 4 4 2 4 2" xfId="5577"/>
    <cellStyle name="40% - 强调文字颜色 1 4 4 2 5" xfId="13190"/>
    <cellStyle name="40% - 强调文字颜色 1 4 4 2 5 2" xfId="8477"/>
    <cellStyle name="40% - 强调文字颜色 1 4 4 2 6" xfId="13191"/>
    <cellStyle name="40% - 强调文字颜色 1 4 4 3" xfId="13193"/>
    <cellStyle name="40% - 强调文字颜色 1 4 4 3 2" xfId="13195"/>
    <cellStyle name="40% - 强调文字颜色 1 4 4 3 2 2" xfId="13196"/>
    <cellStyle name="40% - 强调文字颜色 1 4 4 3 3" xfId="13197"/>
    <cellStyle name="40% - 强调文字颜色 1 4 4 4" xfId="13199"/>
    <cellStyle name="40% - 强调文字颜色 1 4 4 4 2" xfId="13201"/>
    <cellStyle name="40% - 强调文字颜色 1 4 4 4 2 2" xfId="13202"/>
    <cellStyle name="40% - 强调文字颜色 1 4 4 4 3" xfId="13204"/>
    <cellStyle name="40% - 强调文字颜色 1 4 4 5" xfId="10199"/>
    <cellStyle name="40% - 强调文字颜色 1 4 4 5 2" xfId="2383"/>
    <cellStyle name="40% - 强调文字颜色 1 4 4 6" xfId="10203"/>
    <cellStyle name="40% - 强调文字颜色 1 4 4 6 2" xfId="2413"/>
    <cellStyle name="40% - 强调文字颜色 1 4 4 7" xfId="10210"/>
    <cellStyle name="40% - 强调文字颜色 1 4 4 7 2" xfId="10213"/>
    <cellStyle name="40% - 强调文字颜色 1 4 4 8" xfId="10216"/>
    <cellStyle name="40% - 强调文字颜色 1 4 4 8 2" xfId="10220"/>
    <cellStyle name="40% - 强调文字颜色 1 4 4 9" xfId="3397"/>
    <cellStyle name="40% - 强调文字颜色 1 4 5" xfId="13206"/>
    <cellStyle name="40% - 强调文字颜色 1 4 5 2" xfId="13208"/>
    <cellStyle name="40% - 强调文字颜色 1 4 5 2 2" xfId="13210"/>
    <cellStyle name="40% - 强调文字颜色 1 4 5 3" xfId="13212"/>
    <cellStyle name="40% - 强调文字颜色 1 4 5 3 2" xfId="13213"/>
    <cellStyle name="40% - 强调文字颜色 1 4 5 4" xfId="13214"/>
    <cellStyle name="40% - 强调文字颜色 1 4 5 4 2" xfId="13215"/>
    <cellStyle name="40% - 强调文字颜色 1 4 5 5" xfId="10225"/>
    <cellStyle name="40% - 强调文字颜色 1 4 5 5 2" xfId="2760"/>
    <cellStyle name="40% - 强调文字颜色 1 4 5 6" xfId="10228"/>
    <cellStyle name="40% - 强调文字颜色 1 4 6" xfId="5531"/>
    <cellStyle name="40% - 强调文字颜色 1 4 6 2" xfId="5535"/>
    <cellStyle name="40% - 强调文字颜色 1 4 6 2 2" xfId="5540"/>
    <cellStyle name="40% - 强调文字颜色 1 4 6 3" xfId="13217"/>
    <cellStyle name="40% - 强调文字颜色 1 4 7" xfId="5563"/>
    <cellStyle name="40% - 强调文字颜色 1 4 7 2" xfId="13219"/>
    <cellStyle name="40% - 强调文字颜色 1 4 7 2 2" xfId="5570"/>
    <cellStyle name="40% - 强调文字颜色 1 4 7 3" xfId="13220"/>
    <cellStyle name="40% - 强调文字颜色 1 4 8" xfId="13222"/>
    <cellStyle name="40% - 强调文字颜色 1 4 8 2" xfId="13189"/>
    <cellStyle name="40% - 强调文字颜色 1 4 9" xfId="13226"/>
    <cellStyle name="40% - 强调文字颜色 1 4 9 2" xfId="13228"/>
    <cellStyle name="40% - 强调文字颜色 1 5" xfId="8495"/>
    <cellStyle name="40% - 强调文字颜色 1 5 10" xfId="2290"/>
    <cellStyle name="40% - 强调文字颜色 1 5 10 2" xfId="8953"/>
    <cellStyle name="40% - 强调文字颜色 1 5 11" xfId="6324"/>
    <cellStyle name="40% - 强调文字颜色 1 5 11 2" xfId="233"/>
    <cellStyle name="40% - 强调文字颜色 1 5 12" xfId="8960"/>
    <cellStyle name="40% - 强调文字颜色 1 5 2" xfId="889"/>
    <cellStyle name="40% - 强调文字颜色 1 5 2 10" xfId="13049"/>
    <cellStyle name="40% - 强调文字颜色 1 5 2 10 2" xfId="13230"/>
    <cellStyle name="40% - 强调文字颜色 1 5 2 11" xfId="13232"/>
    <cellStyle name="40% - 强调文字颜色 1 5 2 2" xfId="13234"/>
    <cellStyle name="40% - 强调文字颜色 1 5 2 2 2" xfId="13236"/>
    <cellStyle name="40% - 强调文字颜色 1 5 2 2 2 2" xfId="13238"/>
    <cellStyle name="40% - 强调文字颜色 1 5 2 2 2 2 2" xfId="394"/>
    <cellStyle name="40% - 强调文字颜色 1 5 2 2 2 3" xfId="3958"/>
    <cellStyle name="40% - 强调文字颜色 1 5 2 2 2 3 2" xfId="431"/>
    <cellStyle name="40% - 强调文字颜色 1 5 2 2 2 4" xfId="13240"/>
    <cellStyle name="40% - 强调文字颜色 1 5 2 2 2 4 2" xfId="5960"/>
    <cellStyle name="40% - 强调文字颜色 1 5 2 2 2 5" xfId="13241"/>
    <cellStyle name="40% - 强调文字颜色 1 5 2 2 2 5 2" xfId="13242"/>
    <cellStyle name="40% - 强调文字颜色 1 5 2 2 2 6" xfId="13243"/>
    <cellStyle name="40% - 强调文字颜色 1 5 2 2 3" xfId="13246"/>
    <cellStyle name="40% - 强调文字颜色 1 5 2 2 3 2" xfId="7766"/>
    <cellStyle name="40% - 强调文字颜色 1 5 2 2 3 2 2" xfId="7770"/>
    <cellStyle name="40% - 强调文字颜色 1 5 2 2 3 3" xfId="3964"/>
    <cellStyle name="40% - 强调文字颜色 1 5 2 2 4" xfId="13248"/>
    <cellStyle name="40% - 强调文字颜色 1 5 2 2 4 2" xfId="1367"/>
    <cellStyle name="40% - 强调文字颜色 1 5 2 2 4 2 2" xfId="13249"/>
    <cellStyle name="40% - 强调文字颜色 1 5 2 2 4 3" xfId="1398"/>
    <cellStyle name="40% - 强调文字颜色 1 5 2 2 5" xfId="1084"/>
    <cellStyle name="40% - 强调文字颜色 1 5 2 2 5 2" xfId="1468"/>
    <cellStyle name="40% - 强调文字颜色 1 5 2 2 6" xfId="13250"/>
    <cellStyle name="40% - 强调文字颜色 1 5 2 2 6 2" xfId="13251"/>
    <cellStyle name="40% - 强调文字颜色 1 5 2 2 7" xfId="1651"/>
    <cellStyle name="40% - 强调文字颜色 1 5 2 2 7 2" xfId="1659"/>
    <cellStyle name="40% - 强调文字颜色 1 5 2 2 8" xfId="1674"/>
    <cellStyle name="40% - 强调文字颜色 1 5 2 2 8 2" xfId="13252"/>
    <cellStyle name="40% - 强调文字颜色 1 5 2 2 9" xfId="13253"/>
    <cellStyle name="40% - 强调文字颜色 1 5 2 3" xfId="9321"/>
    <cellStyle name="40% - 强调文字颜色 1 5 2 3 2" xfId="13255"/>
    <cellStyle name="40% - 强调文字颜色 1 5 2 3 2 2" xfId="13256"/>
    <cellStyle name="40% - 强调文字颜色 1 5 2 3 2 2 2" xfId="11376"/>
    <cellStyle name="40% - 强调文字颜色 1 5 2 3 2 3" xfId="13257"/>
    <cellStyle name="40% - 强调文字颜色 1 5 2 3 3" xfId="13258"/>
    <cellStyle name="40% - 强调文字颜色 1 5 2 3 3 2" xfId="13259"/>
    <cellStyle name="40% - 强调文字颜色 1 5 2 3 3 2 2" xfId="13260"/>
    <cellStyle name="40% - 强调文字颜色 1 5 2 3 3 3" xfId="6709"/>
    <cellStyle name="40% - 强调文字颜色 1 5 2 3 4" xfId="13262"/>
    <cellStyle name="40% - 强调文字颜色 1 5 2 3 4 2" xfId="13264"/>
    <cellStyle name="40% - 强调文字颜色 1 5 2 3 5" xfId="1796"/>
    <cellStyle name="40% - 强调文字颜色 1 5 2 3 5 2" xfId="13265"/>
    <cellStyle name="40% - 强调文字颜色 1 5 2 3 6" xfId="13266"/>
    <cellStyle name="40% - 强调文字颜色 1 5 2 3 6 2" xfId="13267"/>
    <cellStyle name="40% - 强调文字颜色 1 5 2 3 7" xfId="1934"/>
    <cellStyle name="40% - 强调文字颜色 1 5 2 3 7 2" xfId="13268"/>
    <cellStyle name="40% - 强调文字颜色 1 5 2 3 8" xfId="13269"/>
    <cellStyle name="40% - 强调文字颜色 1 5 2 4" xfId="13271"/>
    <cellStyle name="40% - 强调文字颜色 1 5 2 4 2" xfId="13273"/>
    <cellStyle name="40% - 强调文字颜色 1 5 2 4 2 2" xfId="13274"/>
    <cellStyle name="40% - 强调文字颜色 1 5 2 4 3" xfId="13275"/>
    <cellStyle name="40% - 强调文字颜色 1 5 2 4 3 2" xfId="13276"/>
    <cellStyle name="40% - 强调文字颜色 1 5 2 4 4" xfId="13277"/>
    <cellStyle name="40% - 强调文字颜色 1 5 2 4 4 2" xfId="13278"/>
    <cellStyle name="40% - 强调文字颜色 1 5 2 4 5" xfId="2020"/>
    <cellStyle name="40% - 强调文字颜色 1 5 2 4 5 2" xfId="13279"/>
    <cellStyle name="40% - 强调文字颜色 1 5 2 4 6" xfId="2043"/>
    <cellStyle name="40% - 强调文字颜色 1 5 2 5" xfId="13281"/>
    <cellStyle name="40% - 强调文字颜色 1 5 2 5 2" xfId="13284"/>
    <cellStyle name="40% - 强调文字颜色 1 5 2 5 2 2" xfId="10388"/>
    <cellStyle name="40% - 强调文字颜色 1 5 2 5 3" xfId="13286"/>
    <cellStyle name="40% - 强调文字颜色 1 5 2 6" xfId="13288"/>
    <cellStyle name="40% - 强调文字颜色 1 5 2 6 2" xfId="13290"/>
    <cellStyle name="40% - 强调文字颜色 1 5 2 6 2 2" xfId="10782"/>
    <cellStyle name="40% - 强调文字颜色 1 5 2 6 3" xfId="13292"/>
    <cellStyle name="40% - 强调文字颜色 1 5 2 7" xfId="13295"/>
    <cellStyle name="40% - 强调文字颜色 1 5 2 7 2" xfId="13298"/>
    <cellStyle name="40% - 强调文字颜色 1 5 2 8" xfId="12578"/>
    <cellStyle name="40% - 强调文字颜色 1 5 2 8 2" xfId="13301"/>
    <cellStyle name="40% - 强调文字颜色 1 5 2 9" xfId="13304"/>
    <cellStyle name="40% - 强调文字颜色 1 5 2 9 2" xfId="13308"/>
    <cellStyle name="40% - 强调文字颜色 1 5 3" xfId="13310"/>
    <cellStyle name="40% - 强调文字颜色 1 5 3 2" xfId="13312"/>
    <cellStyle name="40% - 强调文字颜色 1 5 3 2 2" xfId="13314"/>
    <cellStyle name="40% - 强调文字颜色 1 5 3 2 2 2" xfId="13315"/>
    <cellStyle name="40% - 强调文字颜色 1 5 3 2 3" xfId="13316"/>
    <cellStyle name="40% - 强调文字颜色 1 5 3 2 3 2" xfId="2388"/>
    <cellStyle name="40% - 强调文字颜色 1 5 3 2 4" xfId="13318"/>
    <cellStyle name="40% - 强调文字颜色 1 5 3 2 4 2" xfId="2497"/>
    <cellStyle name="40% - 强调文字颜色 1 5 3 2 5" xfId="2620"/>
    <cellStyle name="40% - 强调文字颜色 1 5 3 2 5 2" xfId="12740"/>
    <cellStyle name="40% - 强调文字颜色 1 5 3 2 6" xfId="13319"/>
    <cellStyle name="40% - 强调文字颜色 1 5 3 3" xfId="13321"/>
    <cellStyle name="40% - 强调文字颜色 1 5 3 3 2" xfId="13323"/>
    <cellStyle name="40% - 强调文字颜色 1 5 3 3 2 2" xfId="13324"/>
    <cellStyle name="40% - 强调文字颜色 1 5 3 3 3" xfId="13325"/>
    <cellStyle name="40% - 强调文字颜色 1 5 3 4" xfId="13327"/>
    <cellStyle name="40% - 强调文字颜色 1 5 3 4 2" xfId="13329"/>
    <cellStyle name="40% - 强调文字颜色 1 5 3 4 2 2" xfId="13330"/>
    <cellStyle name="40% - 强调文字颜色 1 5 3 4 3" xfId="13331"/>
    <cellStyle name="40% - 强调文字颜色 1 5 3 5" xfId="10250"/>
    <cellStyle name="40% - 强调文字颜色 1 5 3 5 2" xfId="1739"/>
    <cellStyle name="40% - 强调文字颜色 1 5 3 6" xfId="10255"/>
    <cellStyle name="40% - 强调文字颜色 1 5 3 6 2" xfId="4498"/>
    <cellStyle name="40% - 强调文字颜色 1 5 3 7" xfId="10261"/>
    <cellStyle name="40% - 强调文字颜色 1 5 3 7 2" xfId="10266"/>
    <cellStyle name="40% - 强调文字颜色 1 5 3 8" xfId="7999"/>
    <cellStyle name="40% - 强调文字颜色 1 5 3 8 2" xfId="10271"/>
    <cellStyle name="40% - 强调文字颜色 1 5 3 9" xfId="4907"/>
    <cellStyle name="40% - 强调文字颜色 1 5 4" xfId="10323"/>
    <cellStyle name="40% - 强调文字颜色 1 5 4 2" xfId="13334"/>
    <cellStyle name="40% - 强调文字颜色 1 5 4 2 2" xfId="13337"/>
    <cellStyle name="40% - 强调文字颜色 1 5 4 2 2 2" xfId="13165"/>
    <cellStyle name="40% - 强调文字颜色 1 5 4 2 3" xfId="13338"/>
    <cellStyle name="40% - 强调文字颜色 1 5 4 2 3 2" xfId="6176"/>
    <cellStyle name="40% - 强调文字颜色 1 5 4 2 4" xfId="13340"/>
    <cellStyle name="40% - 强调文字颜色 1 5 4 2 4 2" xfId="3398"/>
    <cellStyle name="40% - 强调文字颜色 1 5 4 2 5" xfId="3411"/>
    <cellStyle name="40% - 强调文字颜色 1 5 4 2 5 2" xfId="3412"/>
    <cellStyle name="40% - 强调文字颜色 1 5 4 2 6" xfId="13341"/>
    <cellStyle name="40% - 强调文字颜色 1 5 4 3" xfId="13345"/>
    <cellStyle name="40% - 强调文字颜色 1 5 4 3 2" xfId="13347"/>
    <cellStyle name="40% - 强调文字颜色 1 5 4 3 2 2" xfId="13305"/>
    <cellStyle name="40% - 强调文字颜色 1 5 4 3 3" xfId="13348"/>
    <cellStyle name="40% - 强调文字颜色 1 5 4 4" xfId="13350"/>
    <cellStyle name="40% - 强调文字颜色 1 5 4 4 2" xfId="13352"/>
    <cellStyle name="40% - 强调文字颜色 1 5 4 4 2 2" xfId="13354"/>
    <cellStyle name="40% - 强调文字颜色 1 5 4 4 3" xfId="13357"/>
    <cellStyle name="40% - 强调文字颜色 1 5 4 5" xfId="10278"/>
    <cellStyle name="40% - 强调文字颜色 1 5 4 5 2" xfId="6369"/>
    <cellStyle name="40% - 强调文字颜色 1 5 4 6" xfId="10282"/>
    <cellStyle name="40% - 强调文字颜色 1 5 4 6 2" xfId="13358"/>
    <cellStyle name="40% - 强调文字颜色 1 5 4 7" xfId="13361"/>
    <cellStyle name="40% - 强调文字颜色 1 5 4 7 2" xfId="13364"/>
    <cellStyle name="40% - 强调文字颜色 1 5 4 8" xfId="13367"/>
    <cellStyle name="40% - 强调文字颜色 1 5 4 8 2" xfId="13371"/>
    <cellStyle name="40% - 强调文字颜色 1 5 4 9" xfId="13374"/>
    <cellStyle name="40% - 强调文字颜色 1 5 5" xfId="13377"/>
    <cellStyle name="40% - 强调文字颜色 1 5 5 2" xfId="13380"/>
    <cellStyle name="40% - 强调文字颜色 1 5 5 2 2" xfId="13382"/>
    <cellStyle name="40% - 强调文字颜色 1 5 5 3" xfId="13385"/>
    <cellStyle name="40% - 强调文字颜色 1 5 5 3 2" xfId="13386"/>
    <cellStyle name="40% - 强调文字颜色 1 5 5 4" xfId="13387"/>
    <cellStyle name="40% - 强调文字颜色 1 5 5 4 2" xfId="13388"/>
    <cellStyle name="40% - 强调文字颜色 1 5 5 5" xfId="10288"/>
    <cellStyle name="40% - 强调文字颜色 1 5 5 5 2" xfId="8035"/>
    <cellStyle name="40% - 强调文字颜色 1 5 5 6" xfId="9992"/>
    <cellStyle name="40% - 强调文字颜色 1 5 6" xfId="1758"/>
    <cellStyle name="40% - 强调文字颜色 1 5 6 2" xfId="13390"/>
    <cellStyle name="40% - 强调文字颜色 1 5 6 2 2" xfId="6693"/>
    <cellStyle name="40% - 强调文字颜色 1 5 6 3" xfId="13391"/>
    <cellStyle name="40% - 强调文字颜色 1 5 7" xfId="13393"/>
    <cellStyle name="40% - 强调文字颜色 1 5 7 2" xfId="13395"/>
    <cellStyle name="40% - 强调文字颜色 1 5 7 2 2" xfId="8963"/>
    <cellStyle name="40% - 强调文字颜色 1 5 7 3" xfId="13396"/>
    <cellStyle name="40% - 强调文字颜色 1 5 8" xfId="13398"/>
    <cellStyle name="40% - 强调文字颜色 1 5 8 2" xfId="13401"/>
    <cellStyle name="40% - 强调文字颜色 1 5 9" xfId="13403"/>
    <cellStyle name="40% - 强调文字颜色 1 5 9 2" xfId="13405"/>
    <cellStyle name="40% - 强调文字颜色 1 6" xfId="8498"/>
    <cellStyle name="40% - 强调文字颜色 1 6 10" xfId="13407"/>
    <cellStyle name="40% - 强调文字颜色 1 6 10 2" xfId="13409"/>
    <cellStyle name="40% - 强调文字颜色 1 6 11" xfId="13413"/>
    <cellStyle name="40% - 强调文字颜色 1 6 2" xfId="8500"/>
    <cellStyle name="40% - 强调文字颜色 1 6 2 2" xfId="13415"/>
    <cellStyle name="40% - 强调文字颜色 1 6 2 2 2" xfId="13417"/>
    <cellStyle name="40% - 强调文字颜色 1 6 2 2 2 2" xfId="1159"/>
    <cellStyle name="40% - 强调文字颜色 1 6 2 2 3" xfId="513"/>
    <cellStyle name="40% - 强调文字颜色 1 6 2 2 3 2" xfId="9571"/>
    <cellStyle name="40% - 强调文字颜色 1 6 2 2 4" xfId="13419"/>
    <cellStyle name="40% - 强调文字颜色 1 6 2 2 4 2" xfId="4662"/>
    <cellStyle name="40% - 强调文字颜色 1 6 2 2 5" xfId="13421"/>
    <cellStyle name="40% - 强调文字颜色 1 6 2 2 5 2" xfId="4696"/>
    <cellStyle name="40% - 强调文字颜色 1 6 2 2 6" xfId="3154"/>
    <cellStyle name="40% - 强调文字颜色 1 6 2 3" xfId="9364"/>
    <cellStyle name="40% - 强调文字颜色 1 6 2 3 2" xfId="9418"/>
    <cellStyle name="40% - 强调文字颜色 1 6 2 3 2 2" xfId="13422"/>
    <cellStyle name="40% - 强调文字颜色 1 6 2 3 3" xfId="107"/>
    <cellStyle name="40% - 强调文字颜色 1 6 2 4" xfId="13424"/>
    <cellStyle name="40% - 强调文字颜色 1 6 2 4 2" xfId="13426"/>
    <cellStyle name="40% - 强调文字颜色 1 6 2 4 2 2" xfId="13427"/>
    <cellStyle name="40% - 强调文字颜色 1 6 2 4 3" xfId="2140"/>
    <cellStyle name="40% - 强调文字颜色 1 6 2 5" xfId="13429"/>
    <cellStyle name="40% - 强调文字颜色 1 6 2 5 2" xfId="13431"/>
    <cellStyle name="40% - 强调文字颜色 1 6 2 6" xfId="13433"/>
    <cellStyle name="40% - 强调文字颜色 1 6 2 6 2" xfId="13435"/>
    <cellStyle name="40% - 强调文字颜色 1 6 2 7" xfId="13438"/>
    <cellStyle name="40% - 强调文字颜色 1 6 2 7 2" xfId="13442"/>
    <cellStyle name="40% - 强调文字颜色 1 6 2 8" xfId="13445"/>
    <cellStyle name="40% - 强调文字颜色 1 6 2 8 2" xfId="13448"/>
    <cellStyle name="40% - 强调文字颜色 1 6 2 9" xfId="13355"/>
    <cellStyle name="40% - 强调文字颜色 1 6 3" xfId="13450"/>
    <cellStyle name="40% - 强调文字颜色 1 6 3 2" xfId="13452"/>
    <cellStyle name="40% - 强调文字颜色 1 6 3 2 2" xfId="13454"/>
    <cellStyle name="40% - 强调文字颜色 1 6 3 2 2 2" xfId="13455"/>
    <cellStyle name="40% - 强调文字颜色 1 6 3 2 3" xfId="13456"/>
    <cellStyle name="40% - 强调文字颜色 1 6 3 2 3 2" xfId="9641"/>
    <cellStyle name="40% - 强调文字颜色 1 6 3 2 4" xfId="13458"/>
    <cellStyle name="40% - 强调文字颜色 1 6 3 2 4 2" xfId="5230"/>
    <cellStyle name="40% - 强调文字颜色 1 6 3 2 5" xfId="5252"/>
    <cellStyle name="40% - 强调文字颜色 1 6 3 2 5 2" xfId="13459"/>
    <cellStyle name="40% - 强调文字颜色 1 6 3 2 6" xfId="13460"/>
    <cellStyle name="40% - 强调文字颜色 1 6 3 3" xfId="13462"/>
    <cellStyle name="40% - 强调文字颜色 1 6 3 3 2" xfId="12623"/>
    <cellStyle name="40% - 强调文字颜色 1 6 3 3 2 2" xfId="12626"/>
    <cellStyle name="40% - 强调文字颜色 1 6 3 3 3" xfId="12671"/>
    <cellStyle name="40% - 强调文字颜色 1 6 3 4" xfId="13464"/>
    <cellStyle name="40% - 强调文字颜色 1 6 3 4 2" xfId="12966"/>
    <cellStyle name="40% - 强调文字颜色 1 6 3 4 2 2" xfId="12972"/>
    <cellStyle name="40% - 强调文字颜色 1 6 3 4 3" xfId="13028"/>
    <cellStyle name="40% - 强调文字颜色 1 6 3 5" xfId="10311"/>
    <cellStyle name="40% - 强调文字颜色 1 6 3 5 2" xfId="6710"/>
    <cellStyle name="40% - 强调文字颜色 1 6 3 6" xfId="10315"/>
    <cellStyle name="40% - 强调文字颜色 1 6 3 6 2" xfId="10319"/>
    <cellStyle name="40% - 强调文字颜色 1 6 3 7" xfId="10325"/>
    <cellStyle name="40% - 强调文字颜色 1 6 3 7 2" xfId="10330"/>
    <cellStyle name="40% - 强调文字颜色 1 6 3 8" xfId="10335"/>
    <cellStyle name="40% - 强调文字颜色 1 6 3 8 2" xfId="10339"/>
    <cellStyle name="40% - 强调文字颜色 1 6 3 9" xfId="10344"/>
    <cellStyle name="40% - 强调文字颜色 1 6 4" xfId="10333"/>
    <cellStyle name="40% - 强调文字颜色 1 6 4 2" xfId="13468"/>
    <cellStyle name="40% - 强调文字颜色 1 6 4 2 2" xfId="13469"/>
    <cellStyle name="40% - 强调文字颜色 1 6 4 3" xfId="13470"/>
    <cellStyle name="40% - 强调文字颜色 1 6 4 3 2" xfId="13473"/>
    <cellStyle name="40% - 强调文字颜色 1 6 4 4" xfId="13474"/>
    <cellStyle name="40% - 强调文字颜色 1 6 4 4 2" xfId="13476"/>
    <cellStyle name="40% - 强调文字颜色 1 6 4 5" xfId="10350"/>
    <cellStyle name="40% - 强调文字颜色 1 6 4 5 2" xfId="10353"/>
    <cellStyle name="40% - 强调文字颜色 1 6 4 6" xfId="10357"/>
    <cellStyle name="40% - 强调文字颜色 1 6 5" xfId="13479"/>
    <cellStyle name="40% - 强调文字颜色 1 6 5 2" xfId="13481"/>
    <cellStyle name="40% - 强调文字颜色 1 6 5 2 2" xfId="13482"/>
    <cellStyle name="40% - 强调文字颜色 1 6 5 3" xfId="13483"/>
    <cellStyle name="40% - 强调文字颜色 1 6 6" xfId="1837"/>
    <cellStyle name="40% - 强调文字颜色 1 6 6 2" xfId="13485"/>
    <cellStyle name="40% - 强调文字颜色 1 6 6 2 2" xfId="9266"/>
    <cellStyle name="40% - 强调文字颜色 1 6 6 3" xfId="13486"/>
    <cellStyle name="40% - 强调文字颜色 1 6 7" xfId="13488"/>
    <cellStyle name="40% - 强调文字颜色 1 6 7 2" xfId="8258"/>
    <cellStyle name="40% - 强调文字颜色 1 6 8" xfId="13490"/>
    <cellStyle name="40% - 强调文字颜色 1 6 8 2" xfId="8098"/>
    <cellStyle name="40% - 强调文字颜色 1 6 9" xfId="13491"/>
    <cellStyle name="40% - 强调文字颜色 1 6 9 2" xfId="8107"/>
    <cellStyle name="40% - 强调文字颜色 1 7" xfId="6309"/>
    <cellStyle name="40% - 强调文字颜色 1 7 10" xfId="13493"/>
    <cellStyle name="40% - 强调文字颜色 1 7 10 2" xfId="13495"/>
    <cellStyle name="40% - 强调文字颜色 1 7 11" xfId="9938"/>
    <cellStyle name="40% - 强调文字颜色 1 7 2" xfId="8503"/>
    <cellStyle name="40% - 强调文字颜色 1 7 2 2" xfId="13497"/>
    <cellStyle name="40% - 强调文字颜色 1 7 2 2 2" xfId="13499"/>
    <cellStyle name="40% - 强调文字颜色 1 7 2 2 2 2" xfId="4582"/>
    <cellStyle name="40% - 强调文字颜色 1 7 2 2 3" xfId="13500"/>
    <cellStyle name="40% - 强调文字颜色 1 7 2 2 3 2" xfId="11234"/>
    <cellStyle name="40% - 强调文字颜色 1 7 2 2 4" xfId="13502"/>
    <cellStyle name="40% - 强调文字颜色 1 7 2 2 4 2" xfId="6206"/>
    <cellStyle name="40% - 强调文字颜色 1 7 2 2 5" xfId="13504"/>
    <cellStyle name="40% - 强调文字颜色 1 7 2 2 5 2" xfId="6627"/>
    <cellStyle name="40% - 强调文字颜色 1 7 2 2 6" xfId="13505"/>
    <cellStyle name="40% - 强调文字颜色 1 7 2 3" xfId="13507"/>
    <cellStyle name="40% - 强调文字颜色 1 7 2 3 2" xfId="13509"/>
    <cellStyle name="40% - 强调文字颜色 1 7 2 3 2 2" xfId="13510"/>
    <cellStyle name="40% - 强调文字颜色 1 7 2 3 3" xfId="13512"/>
    <cellStyle name="40% - 强调文字颜色 1 7 2 4" xfId="11406"/>
    <cellStyle name="40% - 强调文字颜色 1 7 2 4 2" xfId="11409"/>
    <cellStyle name="40% - 强调文字颜色 1 7 2 4 2 2" xfId="11411"/>
    <cellStyle name="40% - 强调文字颜色 1 7 2 4 3" xfId="6549"/>
    <cellStyle name="40% - 强调文字颜色 1 7 2 5" xfId="11417"/>
    <cellStyle name="40% - 强调文字颜色 1 7 2 5 2" xfId="11420"/>
    <cellStyle name="40% - 强调文字颜色 1 7 2 6" xfId="11424"/>
    <cellStyle name="40% - 强调文字颜色 1 7 2 6 2" xfId="11428"/>
    <cellStyle name="40% - 强调文字颜色 1 7 2 7" xfId="11433"/>
    <cellStyle name="40% - 强调文字颜色 1 7 2 7 2" xfId="11438"/>
    <cellStyle name="40% - 强调文字颜色 1 7 2 8" xfId="11441"/>
    <cellStyle name="40% - 强调文字颜色 1 7 2 8 2" xfId="11445"/>
    <cellStyle name="40% - 强调文字颜色 1 7 2 9" xfId="6378"/>
    <cellStyle name="40% - 强调文字颜色 1 7 3" xfId="13513"/>
    <cellStyle name="40% - 强调文字颜色 1 7 3 2" xfId="13515"/>
    <cellStyle name="40% - 强调文字颜色 1 7 3 2 2" xfId="8070"/>
    <cellStyle name="40% - 强调文字颜色 1 7 3 2 2 2" xfId="13516"/>
    <cellStyle name="40% - 强调文字颜色 1 7 3 2 3" xfId="13518"/>
    <cellStyle name="40% - 强调文字颜色 1 7 3 3" xfId="13520"/>
    <cellStyle name="40% - 强调文字颜色 1 7 3 3 2" xfId="8077"/>
    <cellStyle name="40% - 强调文字颜色 1 7 3 3 2 2" xfId="13521"/>
    <cellStyle name="40% - 强调文字颜色 1 7 3 3 3" xfId="13523"/>
    <cellStyle name="40% - 强调文字颜色 1 7 3 4" xfId="11465"/>
    <cellStyle name="40% - 强调文字颜色 1 7 3 4 2" xfId="11467"/>
    <cellStyle name="40% - 强调文字颜色 1 7 3 5" xfId="10378"/>
    <cellStyle name="40% - 强调文字颜色 1 7 3 5 2" xfId="11473"/>
    <cellStyle name="40% - 强调文字颜色 1 7 3 6" xfId="11476"/>
    <cellStyle name="40% - 强调文字颜色 1 7 3 6 2" xfId="11481"/>
    <cellStyle name="40% - 强调文字颜色 1 7 3 7" xfId="11484"/>
    <cellStyle name="40% - 强调文字颜色 1 7 3 7 2" xfId="11487"/>
    <cellStyle name="40% - 强调文字颜色 1 7 3 8" xfId="11491"/>
    <cellStyle name="40% - 强调文字颜色 1 7 4" xfId="10342"/>
    <cellStyle name="40% - 强调文字颜色 1 7 4 2" xfId="13527"/>
    <cellStyle name="40% - 强调文字颜色 1 7 4 2 2" xfId="13528"/>
    <cellStyle name="40% - 强调文字颜色 1 7 4 3" xfId="13529"/>
    <cellStyle name="40% - 强调文字颜色 1 7 4 3 2" xfId="13530"/>
    <cellStyle name="40% - 强调文字颜色 1 7 4 4" xfId="11503"/>
    <cellStyle name="40% - 强调文字颜色 1 7 4 4 2" xfId="11505"/>
    <cellStyle name="40% - 强调文字颜色 1 7 4 5" xfId="10383"/>
    <cellStyle name="40% - 强调文字颜色 1 7 4 5 2" xfId="11507"/>
    <cellStyle name="40% - 强调文字颜色 1 7 4 6" xfId="6406"/>
    <cellStyle name="40% - 强调文字颜色 1 7 5" xfId="13533"/>
    <cellStyle name="40% - 强调文字颜色 1 7 5 2" xfId="13534"/>
    <cellStyle name="40% - 强调文字颜色 1 7 5 2 2" xfId="13535"/>
    <cellStyle name="40% - 强调文字颜色 1 7 5 3" xfId="13536"/>
    <cellStyle name="40% - 强调文字颜色 1 7 6" xfId="1909"/>
    <cellStyle name="40% - 强调文字颜色 1 7 6 2" xfId="12430"/>
    <cellStyle name="40% - 强调文字颜色 1 7 6 2 2" xfId="9466"/>
    <cellStyle name="40% - 强调文字颜色 1 7 6 3" xfId="12432"/>
    <cellStyle name="40% - 强调文字颜色 1 7 7" xfId="13537"/>
    <cellStyle name="40% - 强调文字颜色 1 7 7 2" xfId="8362"/>
    <cellStyle name="40% - 强调文字颜色 1 7 8" xfId="13538"/>
    <cellStyle name="40% - 强调文字颜色 1 7 8 2" xfId="8397"/>
    <cellStyle name="40% - 强调文字颜色 1 7 9" xfId="13539"/>
    <cellStyle name="40% - 强调文字颜色 1 7 9 2" xfId="13540"/>
    <cellStyle name="40% - 强调文字颜色 1 8" xfId="8505"/>
    <cellStyle name="40% - 强调文字颜色 1 8 2" xfId="13541"/>
    <cellStyle name="40% - 强调文字颜色 1 8 2 2" xfId="13543"/>
    <cellStyle name="40% - 强调文字颜色 1 8 2 2 2" xfId="13545"/>
    <cellStyle name="40% - 强调文字颜色 1 8 2 3" xfId="13548"/>
    <cellStyle name="40% - 强调文字颜色 1 8 2 3 2" xfId="13550"/>
    <cellStyle name="40% - 强调文字颜色 1 8 2 4" xfId="11522"/>
    <cellStyle name="40% - 强调文字颜色 1 8 2 4 2" xfId="11525"/>
    <cellStyle name="40% - 强调文字颜色 1 8 2 5" xfId="11528"/>
    <cellStyle name="40% - 强调文字颜色 1 8 2 5 2" xfId="10827"/>
    <cellStyle name="40% - 强调文字颜色 1 8 2 6" xfId="11530"/>
    <cellStyle name="40% - 强调文字颜色 1 8 3" xfId="13552"/>
    <cellStyle name="40% - 强调文字颜色 1 8 3 2" xfId="13553"/>
    <cellStyle name="40% - 强调文字颜色 1 8 3 2 2" xfId="13555"/>
    <cellStyle name="40% - 强调文字颜色 1 8 3 3" xfId="13559"/>
    <cellStyle name="40% - 强调文字颜色 1 8 4" xfId="13562"/>
    <cellStyle name="40% - 强调文字颜色 1 8 4 2" xfId="13564"/>
    <cellStyle name="40% - 强调文字颜色 1 8 4 2 2" xfId="7214"/>
    <cellStyle name="40% - 强调文字颜色 1 8 4 3" xfId="13567"/>
    <cellStyle name="40% - 强调文字颜色 1 8 5" xfId="13569"/>
    <cellStyle name="40% - 强调文字颜色 1 8 5 2" xfId="13570"/>
    <cellStyle name="40% - 强调文字颜色 1 8 6" xfId="11747"/>
    <cellStyle name="40% - 强调文字颜色 1 8 6 2" xfId="13571"/>
    <cellStyle name="40% - 强调文字颜色 1 8 7" xfId="13572"/>
    <cellStyle name="40% - 强调文字颜色 1 8 7 2" xfId="8446"/>
    <cellStyle name="40% - 强调文字颜色 1 8 8" xfId="13573"/>
    <cellStyle name="40% - 强调文字颜色 1 8 8 2" xfId="8467"/>
    <cellStyle name="40% - 强调文字颜色 1 8 9" xfId="13574"/>
    <cellStyle name="40% - 强调文字颜色 1 9" xfId="13575"/>
    <cellStyle name="40% - 强调文字颜色 1 9 2" xfId="13576"/>
    <cellStyle name="40% - 强调文字颜色 1 9 2 2" xfId="13578"/>
    <cellStyle name="40% - 强调文字颜色 1 9 2 2 2" xfId="13580"/>
    <cellStyle name="40% - 强调文字颜色 1 9 2 3" xfId="13582"/>
    <cellStyle name="40% - 强调文字颜色 1 9 2 3 2" xfId="13586"/>
    <cellStyle name="40% - 强调文字颜色 1 9 2 4" xfId="11562"/>
    <cellStyle name="40% - 强调文字颜色 1 9 2 4 2" xfId="11564"/>
    <cellStyle name="40% - 强调文字颜色 1 9 2 5" xfId="11567"/>
    <cellStyle name="40% - 强调文字颜色 1 9 2 5 2" xfId="11569"/>
    <cellStyle name="40% - 强调文字颜色 1 9 2 6" xfId="11571"/>
    <cellStyle name="40% - 强调文字颜色 1 9 3" xfId="13588"/>
    <cellStyle name="40% - 强调文字颜色 1 9 3 2" xfId="13589"/>
    <cellStyle name="40% - 强调文字颜色 1 9 3 2 2" xfId="13591"/>
    <cellStyle name="40% - 强调文字颜色 1 9 3 3" xfId="13593"/>
    <cellStyle name="40% - 强调文字颜色 1 9 4" xfId="13596"/>
    <cellStyle name="40% - 强调文字颜色 1 9 4 2" xfId="13597"/>
    <cellStyle name="40% - 强调文字颜色 1 9 4 2 2" xfId="13599"/>
    <cellStyle name="40% - 强调文字颜色 1 9 4 3" xfId="13601"/>
    <cellStyle name="40% - 强调文字颜色 1 9 5" xfId="13602"/>
    <cellStyle name="40% - 强调文字颜色 1 9 5 2" xfId="13603"/>
    <cellStyle name="40% - 强调文字颜色 1 9 6" xfId="9428"/>
    <cellStyle name="40% - 强调文字颜色 1 9 6 2" xfId="13604"/>
    <cellStyle name="40% - 强调文字颜色 1 9 7" xfId="13605"/>
    <cellStyle name="40% - 强调文字颜色 1 9 7 2" xfId="13606"/>
    <cellStyle name="40% - 强调文字颜色 1 9 8" xfId="13607"/>
    <cellStyle name="40% - 强调文字颜色 1 9 8 2" xfId="10065"/>
    <cellStyle name="40% - 强调文字颜色 1 9 9" xfId="13608"/>
    <cellStyle name="40% - 强调文字颜色 2 10" xfId="11539"/>
    <cellStyle name="40% - 强调文字颜色 2 10 2" xfId="13611"/>
    <cellStyle name="40% - 强调文字颜色 2 10 2 2" xfId="13612"/>
    <cellStyle name="40% - 强调文字颜色 2 10 3" xfId="13613"/>
    <cellStyle name="40% - 强调文字颜色 2 10 3 2" xfId="13614"/>
    <cellStyle name="40% - 强调文字颜色 2 10 4" xfId="13615"/>
    <cellStyle name="40% - 强调文字颜色 2 10 4 2" xfId="13616"/>
    <cellStyle name="40% - 强调文字颜色 2 10 5" xfId="13617"/>
    <cellStyle name="40% - 强调文字颜色 2 10 5 2" xfId="9609"/>
    <cellStyle name="40% - 强调文字颜色 2 10 6" xfId="13618"/>
    <cellStyle name="40% - 强调文字颜色 2 11" xfId="13621"/>
    <cellStyle name="40% - 强调文字颜色 2 11 2" xfId="13622"/>
    <cellStyle name="40% - 强调文字颜色 2 11 2 2" xfId="374"/>
    <cellStyle name="40% - 强调文字颜色 2 11 3" xfId="13623"/>
    <cellStyle name="40% - 强调文字颜色 2 12" xfId="13624"/>
    <cellStyle name="40% - 强调文字颜色 2 12 2" xfId="13625"/>
    <cellStyle name="40% - 强调文字颜色 2 12 2 2" xfId="12493"/>
    <cellStyle name="40% - 强调文字颜色 2 12 3" xfId="13626"/>
    <cellStyle name="40% - 强调文字颜色 2 13" xfId="13627"/>
    <cellStyle name="40% - 强调文字颜色 2 13 2" xfId="13628"/>
    <cellStyle name="40% - 强调文字颜色 2 14" xfId="438"/>
    <cellStyle name="40% - 强调文字颜色 2 14 2" xfId="21"/>
    <cellStyle name="40% - 强调文字颜色 2 15" xfId="463"/>
    <cellStyle name="40% - 强调文字颜色 2 15 2" xfId="13629"/>
    <cellStyle name="40% - 强调文字颜色 2 16" xfId="13630"/>
    <cellStyle name="40% - 强调文字颜色 2 16 2" xfId="13631"/>
    <cellStyle name="40% - 强调文字颜色 2 2" xfId="11955"/>
    <cellStyle name="40% - 强调文字颜色 2 2 10" xfId="1342"/>
    <cellStyle name="40% - 强调文字颜色 2 2 10 2" xfId="13632"/>
    <cellStyle name="40% - 强调文字颜色 2 2 11" xfId="13634"/>
    <cellStyle name="40% - 强调文字颜色 2 2 11 2" xfId="13636"/>
    <cellStyle name="40% - 强调文字颜色 2 2 12" xfId="4167"/>
    <cellStyle name="40% - 强调文字颜色 2 2 12 2" xfId="13638"/>
    <cellStyle name="40% - 强调文字颜色 2 2 13" xfId="5952"/>
    <cellStyle name="40% - 强调文字颜色 2 2 13 2" xfId="6559"/>
    <cellStyle name="40% - 强调文字颜色 2 2 14" xfId="6563"/>
    <cellStyle name="40% - 强调文字颜色 2 2 2" xfId="13639"/>
    <cellStyle name="40% - 强调文字颜色 2 2 2 10" xfId="13641"/>
    <cellStyle name="40% - 强调文字颜色 2 2 2 10 2" xfId="7539"/>
    <cellStyle name="40% - 强调文字颜色 2 2 2 11" xfId="13644"/>
    <cellStyle name="40% - 强调文字颜色 2 2 2 11 2" xfId="8042"/>
    <cellStyle name="40% - 强调文字颜色 2 2 2 12" xfId="10000"/>
    <cellStyle name="40% - 强调文字颜色 2 2 2 2" xfId="13645"/>
    <cellStyle name="40% - 强调文字颜色 2 2 2 2 10" xfId="13646"/>
    <cellStyle name="40% - 强调文字颜色 2 2 2 2 10 2" xfId="13647"/>
    <cellStyle name="40% - 强调文字颜色 2 2 2 2 11" xfId="7939"/>
    <cellStyle name="40% - 强调文字颜色 2 2 2 2 2" xfId="13648"/>
    <cellStyle name="40% - 强调文字颜色 2 2 2 2 2 2" xfId="4112"/>
    <cellStyle name="40% - 强调文字颜色 2 2 2 2 2 2 2" xfId="4114"/>
    <cellStyle name="40% - 强调文字颜色 2 2 2 2 2 2 2 2" xfId="6635"/>
    <cellStyle name="40% - 强调文字颜色 2 2 2 2 2 2 3" xfId="4284"/>
    <cellStyle name="40% - 强调文字颜色 2 2 2 2 2 2 3 2" xfId="6637"/>
    <cellStyle name="40% - 强调文字颜色 2 2 2 2 2 2 4" xfId="6643"/>
    <cellStyle name="40% - 强调文字颜色 2 2 2 2 2 2 4 2" xfId="6648"/>
    <cellStyle name="40% - 强调文字颜色 2 2 2 2 2 2 5" xfId="6650"/>
    <cellStyle name="40% - 强调文字颜色 2 2 2 2 2 2 5 2" xfId="4744"/>
    <cellStyle name="40% - 强调文字颜色 2 2 2 2 2 2 6" xfId="6654"/>
    <cellStyle name="40% - 强调文字颜色 2 2 2 2 2 3" xfId="4118"/>
    <cellStyle name="40% - 强调文字颜色 2 2 2 2 2 3 2" xfId="3518"/>
    <cellStyle name="40% - 强调文字颜色 2 2 2 2 2 3 2 2" xfId="157"/>
    <cellStyle name="40% - 强调文字颜色 2 2 2 2 2 3 3" xfId="6666"/>
    <cellStyle name="40% - 强调文字颜色 2 2 2 2 2 4" xfId="4125"/>
    <cellStyle name="40% - 强调文字颜色 2 2 2 2 2 4 2" xfId="3943"/>
    <cellStyle name="40% - 强调文字颜色 2 2 2 2 2 4 2 2" xfId="8911"/>
    <cellStyle name="40% - 强调文字颜色 2 2 2 2 2 4 3" xfId="13649"/>
    <cellStyle name="40% - 强调文字颜色 2 2 2 2 2 5" xfId="4131"/>
    <cellStyle name="40% - 强调文字颜色 2 2 2 2 2 5 2" xfId="9012"/>
    <cellStyle name="40% - 强调文字颜色 2 2 2 2 2 6" xfId="13651"/>
    <cellStyle name="40% - 强调文字颜色 2 2 2 2 2 6 2" xfId="9127"/>
    <cellStyle name="40% - 强调文字颜色 2 2 2 2 2 7" xfId="9335"/>
    <cellStyle name="40% - 强调文字颜色 2 2 2 2 2 7 2" xfId="9157"/>
    <cellStyle name="40% - 强调文字颜色 2 2 2 2 2 8" xfId="13658"/>
    <cellStyle name="40% - 强调文字颜色 2 2 2 2 2 8 2" xfId="9197"/>
    <cellStyle name="40% - 强调文字颜色 2 2 2 2 2 9" xfId="13661"/>
    <cellStyle name="40% - 强调文字颜色 2 2 2 2 3" xfId="6976"/>
    <cellStyle name="40% - 强调文字颜色 2 2 2 2 3 2" xfId="4140"/>
    <cellStyle name="40% - 强调文字颜色 2 2 2 2 3 2 2" xfId="6745"/>
    <cellStyle name="40% - 强调文字颜色 2 2 2 2 3 2 2 2" xfId="6747"/>
    <cellStyle name="40% - 强调文字颜色 2 2 2 2 3 2 3" xfId="4472"/>
    <cellStyle name="40% - 强调文字颜色 2 2 2 2 3 3" xfId="5656"/>
    <cellStyle name="40% - 强调文字颜色 2 2 2 2 3 3 2" xfId="5658"/>
    <cellStyle name="40% - 强调文字颜色 2 2 2 2 3 3 2 2" xfId="6764"/>
    <cellStyle name="40% - 强调文字颜色 2 2 2 2 3 3 3" xfId="6768"/>
    <cellStyle name="40% - 强调文字颜色 2 2 2 2 3 4" xfId="5664"/>
    <cellStyle name="40% - 强调文字颜色 2 2 2 2 3 4 2" xfId="9289"/>
    <cellStyle name="40% - 强调文字颜色 2 2 2 2 3 5" xfId="4420"/>
    <cellStyle name="40% - 强调文字颜色 2 2 2 2 3 5 2" xfId="9325"/>
    <cellStyle name="40% - 强调文字颜色 2 2 2 2 3 6" xfId="13665"/>
    <cellStyle name="40% - 强调文字颜色 2 2 2 2 3 6 2" xfId="9368"/>
    <cellStyle name="40% - 强调文字颜色 2 2 2 2 3 7" xfId="9340"/>
    <cellStyle name="40% - 强调文字颜色 2 2 2 2 3 7 2" xfId="13668"/>
    <cellStyle name="40% - 强调文字颜色 2 2 2 2 3 8" xfId="13672"/>
    <cellStyle name="40% - 强调文字颜色 2 2 2 2 4" xfId="13673"/>
    <cellStyle name="40% - 强调文字颜色 2 2 2 2 4 2" xfId="726"/>
    <cellStyle name="40% - 强调文字颜色 2 2 2 2 4 2 2" xfId="13674"/>
    <cellStyle name="40% - 强调文字颜色 2 2 2 2 4 3" xfId="5669"/>
    <cellStyle name="40% - 强调文字颜色 2 2 2 2 4 3 2" xfId="13675"/>
    <cellStyle name="40% - 强调文字颜色 2 2 2 2 4 4" xfId="13678"/>
    <cellStyle name="40% - 强调文字颜色 2 2 2 2 4 4 2" xfId="9495"/>
    <cellStyle name="40% - 强调文字颜色 2 2 2 2 4 5" xfId="7433"/>
    <cellStyle name="40% - 强调文字颜色 2 2 2 2 4 5 2" xfId="9520"/>
    <cellStyle name="40% - 强调文字颜色 2 2 2 2 4 6" xfId="13679"/>
    <cellStyle name="40% - 强调文字颜色 2 2 2 2 5" xfId="13681"/>
    <cellStyle name="40% - 强调文字颜色 2 2 2 2 5 2" xfId="13682"/>
    <cellStyle name="40% - 强调文字颜色 2 2 2 2 5 2 2" xfId="13684"/>
    <cellStyle name="40% - 强调文字颜色 2 2 2 2 5 3" xfId="5671"/>
    <cellStyle name="40% - 强调文字颜色 2 2 2 2 6" xfId="1387"/>
    <cellStyle name="40% - 强调文字颜色 2 2 2 2 6 2" xfId="13687"/>
    <cellStyle name="40% - 强调文字颜色 2 2 2 2 6 2 2" xfId="13690"/>
    <cellStyle name="40% - 强调文字颜色 2 2 2 2 6 3" xfId="5679"/>
    <cellStyle name="40% - 强调文字颜色 2 2 2 2 7" xfId="13692"/>
    <cellStyle name="40% - 强调文字颜色 2 2 2 2 7 2" xfId="13693"/>
    <cellStyle name="40% - 强调文字颜色 2 2 2 2 8" xfId="13694"/>
    <cellStyle name="40% - 强调文字颜色 2 2 2 2 8 2" xfId="13695"/>
    <cellStyle name="40% - 强调文字颜色 2 2 2 2 9" xfId="13696"/>
    <cellStyle name="40% - 强调文字颜色 2 2 2 2 9 2" xfId="13697"/>
    <cellStyle name="40% - 强调文字颜色 2 2 2 3" xfId="13698"/>
    <cellStyle name="40% - 强调文字颜色 2 2 2 3 2" xfId="13699"/>
    <cellStyle name="40% - 强调文字颜色 2 2 2 3 2 2" xfId="4199"/>
    <cellStyle name="40% - 强调文字颜色 2 2 2 3 2 2 2" xfId="4204"/>
    <cellStyle name="40% - 强调文字颜色 2 2 2 3 2 3" xfId="4210"/>
    <cellStyle name="40% - 强调文字颜色 2 2 2 3 2 3 2" xfId="4217"/>
    <cellStyle name="40% - 强调文字颜色 2 2 2 3 2 4" xfId="4227"/>
    <cellStyle name="40% - 强调文字颜色 2 2 2 3 2 4 2" xfId="4232"/>
    <cellStyle name="40% - 强调文字颜色 2 2 2 3 2 5" xfId="4239"/>
    <cellStyle name="40% - 强调文字颜色 2 2 2 3 2 5 2" xfId="7414"/>
    <cellStyle name="40% - 强调文字颜色 2 2 2 3 2 6" xfId="13700"/>
    <cellStyle name="40% - 强调文字颜色 2 2 2 3 3" xfId="6987"/>
    <cellStyle name="40% - 强调文字颜色 2 2 2 3 3 2" xfId="4257"/>
    <cellStyle name="40% - 强调文字颜色 2 2 2 3 3 2 2" xfId="7254"/>
    <cellStyle name="40% - 强调文字颜色 2 2 2 3 3 3" xfId="2673"/>
    <cellStyle name="40% - 强调文字颜色 2 2 2 3 4" xfId="13703"/>
    <cellStyle name="40% - 强调文字颜色 2 2 2 3 4 2" xfId="754"/>
    <cellStyle name="40% - 强调文字颜色 2 2 2 3 4 2 2" xfId="13704"/>
    <cellStyle name="40% - 强调文字颜色 2 2 2 3 4 3" xfId="4441"/>
    <cellStyle name="40% - 强调文字颜色 2 2 2 3 5" xfId="13705"/>
    <cellStyle name="40% - 强调文字颜色 2 2 2 3 5 2" xfId="13706"/>
    <cellStyle name="40% - 强调文字颜色 2 2 2 3 6" xfId="1901"/>
    <cellStyle name="40% - 强调文字颜色 2 2 2 3 6 2" xfId="13708"/>
    <cellStyle name="40% - 强调文字颜色 2 2 2 3 7" xfId="13709"/>
    <cellStyle name="40% - 强调文字颜色 2 2 2 3 7 2" xfId="13710"/>
    <cellStyle name="40% - 强调文字颜色 2 2 2 3 8" xfId="13711"/>
    <cellStyle name="40% - 强调文字颜色 2 2 2 3 8 2" xfId="13712"/>
    <cellStyle name="40% - 强调文字颜色 2 2 2 3 9" xfId="13714"/>
    <cellStyle name="40% - 强调文字颜色 2 2 2 4" xfId="13715"/>
    <cellStyle name="40% - 强调文字颜色 2 2 2 4 2" xfId="13716"/>
    <cellStyle name="40% - 强调文字颜色 2 2 2 4 2 2" xfId="13717"/>
    <cellStyle name="40% - 强调文字颜色 2 2 2 4 2 2 2" xfId="13718"/>
    <cellStyle name="40% - 强调文字颜色 2 2 2 4 2 3" xfId="5095"/>
    <cellStyle name="40% - 强调文字颜色 2 2 2 4 2 3 2" xfId="13719"/>
    <cellStyle name="40% - 强调文字颜色 2 2 2 4 2 4" xfId="13721"/>
    <cellStyle name="40% - 强调文字颜色 2 2 2 4 2 4 2" xfId="11782"/>
    <cellStyle name="40% - 强调文字颜色 2 2 2 4 2 5" xfId="13722"/>
    <cellStyle name="40% - 强调文字颜色 2 2 2 4 2 5 2" xfId="11844"/>
    <cellStyle name="40% - 强调文字颜色 2 2 2 4 2 6" xfId="13723"/>
    <cellStyle name="40% - 强调文字颜色 2 2 2 4 3" xfId="7441"/>
    <cellStyle name="40% - 强调文字颜色 2 2 2 4 3 2" xfId="13725"/>
    <cellStyle name="40% - 强调文字颜色 2 2 2 4 3 2 2" xfId="13726"/>
    <cellStyle name="40% - 强调文字颜色 2 2 2 4 3 3" xfId="5727"/>
    <cellStyle name="40% - 强调文字颜色 2 2 2 4 4" xfId="13727"/>
    <cellStyle name="40% - 强调文字颜色 2 2 2 4 4 2" xfId="13728"/>
    <cellStyle name="40% - 强调文字颜色 2 2 2 4 4 2 2" xfId="13729"/>
    <cellStyle name="40% - 强调文字颜色 2 2 2 4 4 3" xfId="5737"/>
    <cellStyle name="40% - 强调文字颜色 2 2 2 4 5" xfId="13731"/>
    <cellStyle name="40% - 强调文字颜色 2 2 2 4 5 2" xfId="13733"/>
    <cellStyle name="40% - 强调文字颜色 2 2 2 4 6" xfId="831"/>
    <cellStyle name="40% - 强调文字颜色 2 2 2 4 6 2" xfId="13735"/>
    <cellStyle name="40% - 强调文字颜色 2 2 2 4 7" xfId="13737"/>
    <cellStyle name="40% - 强调文字颜色 2 2 2 4 7 2" xfId="13738"/>
    <cellStyle name="40% - 强调文字颜色 2 2 2 4 8" xfId="13739"/>
    <cellStyle name="40% - 强调文字颜色 2 2 2 4 8 2" xfId="13740"/>
    <cellStyle name="40% - 强调文字颜色 2 2 2 4 9" xfId="13742"/>
    <cellStyle name="40% - 强调文字颜色 2 2 2 5" xfId="13743"/>
    <cellStyle name="40% - 强调文字颜色 2 2 2 5 2" xfId="13745"/>
    <cellStyle name="40% - 强调文字颜色 2 2 2 5 2 2" xfId="13748"/>
    <cellStyle name="40% - 强调文字颜色 2 2 2 5 3" xfId="3240"/>
    <cellStyle name="40% - 强调文字颜色 2 2 2 5 3 2" xfId="13750"/>
    <cellStyle name="40% - 强调文字颜色 2 2 2 5 4" xfId="13751"/>
    <cellStyle name="40% - 强调文字颜色 2 2 2 5 4 2" xfId="13753"/>
    <cellStyle name="40% - 强调文字颜色 2 2 2 5 5" xfId="13754"/>
    <cellStyle name="40% - 强调文字颜色 2 2 2 5 5 2" xfId="13755"/>
    <cellStyle name="40% - 强调文字颜色 2 2 2 5 6" xfId="13756"/>
    <cellStyle name="40% - 强调文字颜色 2 2 2 6" xfId="12016"/>
    <cellStyle name="40% - 强调文字颜色 2 2 2 6 2" xfId="13757"/>
    <cellStyle name="40% - 强调文字颜色 2 2 2 6 2 2" xfId="13759"/>
    <cellStyle name="40% - 强调文字颜色 2 2 2 6 3" xfId="13760"/>
    <cellStyle name="40% - 强调文字颜色 2 2 2 7" xfId="3025"/>
    <cellStyle name="40% - 强调文字颜色 2 2 2 7 2" xfId="13761"/>
    <cellStyle name="40% - 强调文字颜色 2 2 2 7 2 2" xfId="13763"/>
    <cellStyle name="40% - 强调文字颜色 2 2 2 7 3" xfId="13764"/>
    <cellStyle name="40% - 强调文字颜色 2 2 2 8" xfId="13765"/>
    <cellStyle name="40% - 强调文字颜色 2 2 2 8 2" xfId="13766"/>
    <cellStyle name="40% - 强调文字颜色 2 2 2 9" xfId="13767"/>
    <cellStyle name="40% - 强调文字颜色 2 2 2 9 2" xfId="13769"/>
    <cellStyle name="40% - 强调文字颜色 2 2 3" xfId="13770"/>
    <cellStyle name="40% - 强调文字颜色 2 2 3 10" xfId="13771"/>
    <cellStyle name="40% - 强调文字颜色 2 2 3 10 2" xfId="13774"/>
    <cellStyle name="40% - 强调文字颜色 2 2 3 11" xfId="12194"/>
    <cellStyle name="40% - 强调文字颜色 2 2 3 2" xfId="13777"/>
    <cellStyle name="40% - 强调文字颜色 2 2 3 2 2" xfId="43"/>
    <cellStyle name="40% - 强调文字颜色 2 2 3 2 2 2" xfId="3249"/>
    <cellStyle name="40% - 强调文字颜色 2 2 3 2 2 2 2" xfId="6279"/>
    <cellStyle name="40% - 强调文字颜色 2 2 3 2 2 3" xfId="5770"/>
    <cellStyle name="40% - 强调文字颜色 2 2 3 2 2 3 2" xfId="6283"/>
    <cellStyle name="40% - 强调文字颜色 2 2 3 2 2 4" xfId="6291"/>
    <cellStyle name="40% - 强调文字颜色 2 2 3 2 2 4 2" xfId="6292"/>
    <cellStyle name="40% - 强调文字颜色 2 2 3 2 2 5" xfId="6303"/>
    <cellStyle name="40% - 强调文字颜色 2 2 3 2 2 5 2" xfId="12437"/>
    <cellStyle name="40% - 强调文字颜色 2 2 3 2 2 6" xfId="12438"/>
    <cellStyle name="40% - 强调文字颜色 2 2 3 2 3" xfId="7034"/>
    <cellStyle name="40% - 强调文字颜色 2 2 3 2 3 2" xfId="2837"/>
    <cellStyle name="40% - 强调文字颜色 2 2 3 2 3 2 2" xfId="8458"/>
    <cellStyle name="40% - 强调文字颜色 2 2 3 2 3 3" xfId="5777"/>
    <cellStyle name="40% - 强调文字颜色 2 2 3 2 4" xfId="9742"/>
    <cellStyle name="40% - 强调文字颜色 2 2 3 2 4 2" xfId="6313"/>
    <cellStyle name="40% - 强调文字颜色 2 2 3 2 4 2 2" xfId="9761"/>
    <cellStyle name="40% - 强调文字颜色 2 2 3 2 4 3" xfId="5782"/>
    <cellStyle name="40% - 强调文字颜色 2 2 3 2 5" xfId="10409"/>
    <cellStyle name="40% - 强调文字颜色 2 2 3 2 5 2" xfId="10419"/>
    <cellStyle name="40% - 强调文字颜色 2 2 3 2 6" xfId="10798"/>
    <cellStyle name="40% - 强调文字颜色 2 2 3 2 6 2" xfId="8112"/>
    <cellStyle name="40% - 强调文字颜色 2 2 3 2 7" xfId="4058"/>
    <cellStyle name="40% - 强调文字颜色 2 2 3 2 7 2" xfId="11028"/>
    <cellStyle name="40% - 强调文字颜色 2 2 3 2 8" xfId="11190"/>
    <cellStyle name="40% - 强调文字颜色 2 2 3 2 8 2" xfId="11192"/>
    <cellStyle name="40% - 强调文字颜色 2 2 3 2 9" xfId="11256"/>
    <cellStyle name="40% - 强调文字颜色 2 2 3 3" xfId="13778"/>
    <cellStyle name="40% - 强调文字颜色 2 2 3 3 2" xfId="13779"/>
    <cellStyle name="40% - 强调文字颜色 2 2 3 3 2 2" xfId="1487"/>
    <cellStyle name="40% - 强调文字颜色 2 2 3 3 2 2 2" xfId="6326"/>
    <cellStyle name="40% - 强调文字颜色 2 2 3 3 2 3" xfId="5152"/>
    <cellStyle name="40% - 强调文字颜色 2 2 3 3 2 3 2" xfId="6333"/>
    <cellStyle name="40% - 强调文字颜色 2 2 3 3 2 4" xfId="6341"/>
    <cellStyle name="40% - 强调文字颜色 2 2 3 3 2 4 2" xfId="6348"/>
    <cellStyle name="40% - 强调文字颜色 2 2 3 3 2 5" xfId="6351"/>
    <cellStyle name="40% - 强调文字颜色 2 2 3 3 2 5 2" xfId="13780"/>
    <cellStyle name="40% - 强调文字颜色 2 2 3 3 2 6" xfId="13781"/>
    <cellStyle name="40% - 强调文字颜色 2 2 3 3 3" xfId="13783"/>
    <cellStyle name="40% - 强调文字颜色 2 2 3 3 3 2" xfId="6358"/>
    <cellStyle name="40% - 强调文字颜色 2 2 3 3 3 2 2" xfId="7594"/>
    <cellStyle name="40% - 强调文字颜色 2 2 3 3 3 3" xfId="13784"/>
    <cellStyle name="40% - 强调文字颜色 2 2 3 3 4" xfId="7596"/>
    <cellStyle name="40% - 强调文字颜色 2 2 3 3 4 2" xfId="6363"/>
    <cellStyle name="40% - 强调文字颜色 2 2 3 3 4 2 2" xfId="497"/>
    <cellStyle name="40% - 强调文字颜色 2 2 3 3 4 3" xfId="5158"/>
    <cellStyle name="40% - 强调文字颜色 2 2 3 3 5" xfId="4350"/>
    <cellStyle name="40% - 强调文字颜色 2 2 3 3 5 2" xfId="7599"/>
    <cellStyle name="40% - 强调文字颜色 2 2 3 3 6" xfId="7602"/>
    <cellStyle name="40% - 强调文字颜色 2 2 3 3 6 2" xfId="7605"/>
    <cellStyle name="40% - 强调文字颜色 2 2 3 3 7" xfId="4067"/>
    <cellStyle name="40% - 强调文字颜色 2 2 3 3 7 2" xfId="7608"/>
    <cellStyle name="40% - 强调文字颜色 2 2 3 3 8" xfId="12219"/>
    <cellStyle name="40% - 强调文字颜色 2 2 3 3 8 2" xfId="11448"/>
    <cellStyle name="40% - 强调文字颜色 2 2 3 3 9" xfId="12297"/>
    <cellStyle name="40% - 强调文字颜色 2 2 3 4" xfId="13785"/>
    <cellStyle name="40% - 强调文字颜色 2 2 3 4 2" xfId="13786"/>
    <cellStyle name="40% - 强调文字颜色 2 2 3 4 2 2" xfId="12499"/>
    <cellStyle name="40% - 强调文字颜色 2 2 3 4 3" xfId="13787"/>
    <cellStyle name="40% - 强调文字颜色 2 2 3 4 3 2" xfId="13789"/>
    <cellStyle name="40% - 强调文字颜色 2 2 3 4 4" xfId="13790"/>
    <cellStyle name="40% - 强调文字颜色 2 2 3 4 4 2" xfId="13791"/>
    <cellStyle name="40% - 强调文字颜色 2 2 3 4 5" xfId="13793"/>
    <cellStyle name="40% - 强调文字颜色 2 2 3 4 5 2" xfId="13794"/>
    <cellStyle name="40% - 强调文字颜色 2 2 3 4 6" xfId="13795"/>
    <cellStyle name="40% - 强调文字颜色 2 2 3 5" xfId="10427"/>
    <cellStyle name="40% - 强调文字颜色 2 2 3 5 2" xfId="7664"/>
    <cellStyle name="40% - 强调文字颜色 2 2 3 5 2 2" xfId="4524"/>
    <cellStyle name="40% - 强调文字颜色 2 2 3 5 3" xfId="2822"/>
    <cellStyle name="40% - 强调文字颜色 2 2 3 6" xfId="1568"/>
    <cellStyle name="40% - 强调文字颜色 2 2 3 6 2" xfId="310"/>
    <cellStyle name="40% - 强调文字颜色 2 2 3 6 2 2" xfId="7705"/>
    <cellStyle name="40% - 强调文字颜色 2 2 3 6 3" xfId="7707"/>
    <cellStyle name="40% - 强调文字颜色 2 2 3 7" xfId="10467"/>
    <cellStyle name="40% - 强调文字颜色 2 2 3 7 2" xfId="10469"/>
    <cellStyle name="40% - 强调文字颜色 2 2 3 8" xfId="10481"/>
    <cellStyle name="40% - 强调文字颜色 2 2 3 8 2" xfId="10484"/>
    <cellStyle name="40% - 强调文字颜色 2 2 3 9" xfId="7486"/>
    <cellStyle name="40% - 强调文字颜色 2 2 3 9 2" xfId="10489"/>
    <cellStyle name="40% - 强调文字颜色 2 2 4" xfId="13472"/>
    <cellStyle name="40% - 强调文字颜色 2 2 4 10" xfId="264"/>
    <cellStyle name="40% - 强调文字颜色 2 2 4 10 2" xfId="896"/>
    <cellStyle name="40% - 强调文字颜色 2 2 4 11" xfId="284"/>
    <cellStyle name="40% - 强调文字颜色 2 2 4 2" xfId="13796"/>
    <cellStyle name="40% - 强调文字颜色 2 2 4 2 2" xfId="13797"/>
    <cellStyle name="40% - 强调文字颜色 2 2 4 2 2 2" xfId="7964"/>
    <cellStyle name="40% - 强调文字颜色 2 2 4 2 2 2 2" xfId="7971"/>
    <cellStyle name="40% - 强调文字颜色 2 2 4 2 2 3" xfId="5827"/>
    <cellStyle name="40% - 强调文字颜色 2 2 4 2 2 3 2" xfId="7979"/>
    <cellStyle name="40% - 强调文字颜色 2 2 4 2 2 4" xfId="7987"/>
    <cellStyle name="40% - 强调文字颜色 2 2 4 2 2 4 2" xfId="7990"/>
    <cellStyle name="40% - 强调文字颜色 2 2 4 2 2 5" xfId="2373"/>
    <cellStyle name="40% - 强调文字颜色 2 2 4 2 2 5 2" xfId="13798"/>
    <cellStyle name="40% - 强调文字颜色 2 2 4 2 2 6" xfId="13799"/>
    <cellStyle name="40% - 强调文字颜色 2 2 4 2 3" xfId="13801"/>
    <cellStyle name="40% - 强调文字颜色 2 2 4 2 3 2" xfId="7996"/>
    <cellStyle name="40% - 强调文字颜色 2 2 4 2 3 2 2" xfId="10217"/>
    <cellStyle name="40% - 强调文字颜色 2 2 4 2 3 3" xfId="5832"/>
    <cellStyle name="40% - 强调文字颜色 2 2 4 2 4" xfId="13802"/>
    <cellStyle name="40% - 强调文字颜色 2 2 4 2 4 2" xfId="8004"/>
    <cellStyle name="40% - 强调文字颜色 2 2 4 2 4 2 2" xfId="13368"/>
    <cellStyle name="40% - 强调文字颜色 2 2 4 2 4 3" xfId="5841"/>
    <cellStyle name="40% - 强调文字颜色 2 2 4 2 5" xfId="13804"/>
    <cellStyle name="40% - 强调文字颜色 2 2 4 2 5 2" xfId="13805"/>
    <cellStyle name="40% - 强调文字颜色 2 2 4 2 6" xfId="13806"/>
    <cellStyle name="40% - 强调文字颜色 2 2 4 2 6 2" xfId="13808"/>
    <cellStyle name="40% - 强调文字颜色 2 2 4 2 7" xfId="13809"/>
    <cellStyle name="40% - 强调文字颜色 2 2 4 2 7 2" xfId="13811"/>
    <cellStyle name="40% - 强调文字颜色 2 2 4 2 8" xfId="13812"/>
    <cellStyle name="40% - 强调文字颜色 2 2 4 2 8 2" xfId="13813"/>
    <cellStyle name="40% - 强调文字颜色 2 2 4 2 9" xfId="13814"/>
    <cellStyle name="40% - 强调文字颜色 2 2 4 3" xfId="13815"/>
    <cellStyle name="40% - 强调文字颜色 2 2 4 3 2" xfId="13816"/>
    <cellStyle name="40% - 强调文字颜色 2 2 4 3 2 2" xfId="7739"/>
    <cellStyle name="40% - 强调文字颜色 2 2 4 3 2 2 2" xfId="7742"/>
    <cellStyle name="40% - 强调文字颜色 2 2 4 3 2 3" xfId="451"/>
    <cellStyle name="40% - 强调文字颜色 2 2 4 3 3" xfId="13817"/>
    <cellStyle name="40% - 强调文字颜色 2 2 4 3 3 2" xfId="7749"/>
    <cellStyle name="40% - 强调文字颜色 2 2 4 3 3 2 2" xfId="10683"/>
    <cellStyle name="40% - 强调文字颜色 2 2 4 3 3 3" xfId="1173"/>
    <cellStyle name="40% - 强调文字颜色 2 2 4 3 4" xfId="13818"/>
    <cellStyle name="40% - 强调文字颜色 2 2 4 3 4 2" xfId="7753"/>
    <cellStyle name="40% - 强调文字颜色 2 2 4 3 5" xfId="13820"/>
    <cellStyle name="40% - 强调文字颜色 2 2 4 3 5 2" xfId="13821"/>
    <cellStyle name="40% - 强调文字颜色 2 2 4 3 6" xfId="13822"/>
    <cellStyle name="40% - 强调文字颜色 2 2 4 3 6 2" xfId="13823"/>
    <cellStyle name="40% - 强调文字颜色 2 2 4 3 7" xfId="13824"/>
    <cellStyle name="40% - 强调文字颜色 2 2 4 3 7 2" xfId="13825"/>
    <cellStyle name="40% - 强调文字颜色 2 2 4 3 8" xfId="13826"/>
    <cellStyle name="40% - 强调文字颜色 2 2 4 4" xfId="13827"/>
    <cellStyle name="40% - 强调文字颜色 2 2 4 4 2" xfId="13828"/>
    <cellStyle name="40% - 强调文字颜色 2 2 4 4 2 2" xfId="13829"/>
    <cellStyle name="40% - 强调文字颜色 2 2 4 4 3" xfId="13830"/>
    <cellStyle name="40% - 强调文字颜色 2 2 4 4 3 2" xfId="13831"/>
    <cellStyle name="40% - 强调文字颜色 2 2 4 4 4" xfId="13832"/>
    <cellStyle name="40% - 强调文字颜色 2 2 4 4 4 2" xfId="13833"/>
    <cellStyle name="40% - 强调文字颜色 2 2 4 4 5" xfId="13834"/>
    <cellStyle name="40% - 强调文字颜色 2 2 4 4 5 2" xfId="13835"/>
    <cellStyle name="40% - 强调文字颜色 2 2 4 4 6" xfId="13836"/>
    <cellStyle name="40% - 强调文字颜色 2 2 4 5" xfId="10502"/>
    <cellStyle name="40% - 强调文字颜色 2 2 4 5 2" xfId="7802"/>
    <cellStyle name="40% - 强调文字颜色 2 2 4 5 2 2" xfId="6918"/>
    <cellStyle name="40% - 强调文字颜色 2 2 4 5 3" xfId="6306"/>
    <cellStyle name="40% - 强调文字颜色 2 2 4 6" xfId="2514"/>
    <cellStyle name="40% - 强调文字颜色 2 2 4 6 2" xfId="10518"/>
    <cellStyle name="40% - 强调文字颜色 2 2 4 6 2 2" xfId="10521"/>
    <cellStyle name="40% - 强调文字颜色 2 2 4 6 3" xfId="10523"/>
    <cellStyle name="40% - 强调文字颜色 2 2 4 7" xfId="10525"/>
    <cellStyle name="40% - 强调文字颜色 2 2 4 7 2" xfId="10528"/>
    <cellStyle name="40% - 强调文字颜色 2 2 4 8" xfId="7734"/>
    <cellStyle name="40% - 强调文字颜色 2 2 4 8 2" xfId="10533"/>
    <cellStyle name="40% - 强调文字颜色 2 2 4 9" xfId="10537"/>
    <cellStyle name="40% - 强调文字颜色 2 2 4 9 2" xfId="10538"/>
    <cellStyle name="40% - 强调文字颜色 2 2 5" xfId="13837"/>
    <cellStyle name="40% - 强调文字颜色 2 2 5 2" xfId="11678"/>
    <cellStyle name="40% - 强调文字颜色 2 2 5 2 2" xfId="13838"/>
    <cellStyle name="40% - 强调文字颜色 2 2 5 2 2 2" xfId="9664"/>
    <cellStyle name="40% - 强调文字颜色 2 2 5 2 3" xfId="13840"/>
    <cellStyle name="40% - 强调文字颜色 2 2 5 2 3 2" xfId="4762"/>
    <cellStyle name="40% - 强调文字颜色 2 2 5 2 4" xfId="13841"/>
    <cellStyle name="40% - 强调文字颜色 2 2 5 2 4 2" xfId="4791"/>
    <cellStyle name="40% - 强调文字颜色 2 2 5 2 5" xfId="13842"/>
    <cellStyle name="40% - 强调文字颜色 2 2 5 2 5 2" xfId="13843"/>
    <cellStyle name="40% - 强调文字颜色 2 2 5 2 6" xfId="13844"/>
    <cellStyle name="40% - 强调文字颜色 2 2 5 3" xfId="13846"/>
    <cellStyle name="40% - 强调文字颜色 2 2 5 3 2" xfId="13847"/>
    <cellStyle name="40% - 强调文字颜色 2 2 5 3 2 2" xfId="7858"/>
    <cellStyle name="40% - 强调文字颜色 2 2 5 3 3" xfId="13848"/>
    <cellStyle name="40% - 强调文字颜色 2 2 5 4" xfId="13849"/>
    <cellStyle name="40% - 强调文字颜色 2 2 5 4 2" xfId="13850"/>
    <cellStyle name="40% - 强调文字颜色 2 2 5 4 2 2" xfId="13852"/>
    <cellStyle name="40% - 强调文字颜色 2 2 5 4 3" xfId="13853"/>
    <cellStyle name="40% - 强调文字颜色 2 2 5 5" xfId="10546"/>
    <cellStyle name="40% - 强调文字颜色 2 2 5 5 2" xfId="7904"/>
    <cellStyle name="40% - 强调文字颜色 2 2 5 6" xfId="2526"/>
    <cellStyle name="40% - 强调文字颜色 2 2 5 6 2" xfId="10556"/>
    <cellStyle name="40% - 强调文字颜色 2 2 5 7" xfId="10564"/>
    <cellStyle name="40% - 强调文字颜色 2 2 5 7 2" xfId="10569"/>
    <cellStyle name="40% - 强调文字颜色 2 2 5 8" xfId="646"/>
    <cellStyle name="40% - 强调文字颜色 2 2 5 8 2" xfId="650"/>
    <cellStyle name="40% - 强调文字颜色 2 2 5 9" xfId="706"/>
    <cellStyle name="40% - 强调文字颜色 2 2 6" xfId="13854"/>
    <cellStyle name="40% - 强调文字颜色 2 2 6 2" xfId="13858"/>
    <cellStyle name="40% - 强调文字颜色 2 2 6 2 2" xfId="13859"/>
    <cellStyle name="40% - 强调文字颜色 2 2 6 2 2 2" xfId="10043"/>
    <cellStyle name="40% - 强调文字颜色 2 2 6 2 3" xfId="13861"/>
    <cellStyle name="40% - 强调文字颜色 2 2 6 2 3 2" xfId="5404"/>
    <cellStyle name="40% - 强调文字颜色 2 2 6 2 4" xfId="13862"/>
    <cellStyle name="40% - 强调文字颜色 2 2 6 2 4 2" xfId="5450"/>
    <cellStyle name="40% - 强调文字颜色 2 2 6 2 5" xfId="13863"/>
    <cellStyle name="40% - 强调文字颜色 2 2 6 2 5 2" xfId="13864"/>
    <cellStyle name="40% - 强调文字颜色 2 2 6 2 6" xfId="13865"/>
    <cellStyle name="40% - 强调文字颜色 2 2 6 3" xfId="13866"/>
    <cellStyle name="40% - 强调文字颜色 2 2 6 3 2" xfId="13867"/>
    <cellStyle name="40% - 强调文字颜色 2 2 6 3 2 2" xfId="7976"/>
    <cellStyle name="40% - 强调文字颜色 2 2 6 3 3" xfId="13868"/>
    <cellStyle name="40% - 强调文字颜色 2 2 6 4" xfId="13869"/>
    <cellStyle name="40% - 强调文字颜色 2 2 6 4 2" xfId="13870"/>
    <cellStyle name="40% - 强调文字颜色 2 2 6 4 2 2" xfId="13872"/>
    <cellStyle name="40% - 强调文字颜色 2 2 6 4 3" xfId="13873"/>
    <cellStyle name="40% - 强调文字颜色 2 2 6 5" xfId="5834"/>
    <cellStyle name="40% - 强调文字颜色 2 2 6 5 2" xfId="5839"/>
    <cellStyle name="40% - 强调文字颜色 2 2 6 6" xfId="276"/>
    <cellStyle name="40% - 强调文字颜色 2 2 6 6 2" xfId="10579"/>
    <cellStyle name="40% - 强调文字颜色 2 2 6 7" xfId="10584"/>
    <cellStyle name="40% - 强调文字颜色 2 2 6 7 2" xfId="10588"/>
    <cellStyle name="40% - 强调文字颜色 2 2 6 8" xfId="295"/>
    <cellStyle name="40% - 强调文字颜色 2 2 6 8 2" xfId="843"/>
    <cellStyle name="40% - 强调文字颜色 2 2 6 9" xfId="242"/>
    <cellStyle name="40% - 强调文字颜色 2 2 7" xfId="13874"/>
    <cellStyle name="40% - 强调文字颜色 2 2 7 2" xfId="13875"/>
    <cellStyle name="40% - 强调文字颜色 2 2 7 2 2" xfId="630"/>
    <cellStyle name="40% - 强调文字颜色 2 2 7 3" xfId="1032"/>
    <cellStyle name="40% - 强调文字颜色 2 2 7 3 2" xfId="456"/>
    <cellStyle name="40% - 强调文字颜色 2 2 7 4" xfId="13876"/>
    <cellStyle name="40% - 强调文字颜色 2 2 7 4 2" xfId="13877"/>
    <cellStyle name="40% - 强调文字颜色 2 2 7 5" xfId="1294"/>
    <cellStyle name="40% - 强调文字颜色 2 2 7 5 2" xfId="1298"/>
    <cellStyle name="40% - 强调文字颜色 2 2 7 6" xfId="1322"/>
    <cellStyle name="40% - 强调文字颜色 2 2 8" xfId="13878"/>
    <cellStyle name="40% - 强调文字颜色 2 2 8 2" xfId="13247"/>
    <cellStyle name="40% - 强调文字颜色 2 2 8 2 2" xfId="1365"/>
    <cellStyle name="40% - 强调文字颜色 2 2 8 3" xfId="1082"/>
    <cellStyle name="40% - 强调文字颜色 2 2 9" xfId="984"/>
    <cellStyle name="40% - 强调文字颜色 2 2 9 2" xfId="13261"/>
    <cellStyle name="40% - 强调文字颜色 2 2 9 2 2" xfId="13263"/>
    <cellStyle name="40% - 强调文字颜色 2 2 9 3" xfId="1794"/>
    <cellStyle name="40% - 强调文字颜色 2 3" xfId="13880"/>
    <cellStyle name="40% - 强调文字颜色 2 3 10" xfId="8576"/>
    <cellStyle name="40% - 强调文字颜色 2 3 10 2" xfId="13881"/>
    <cellStyle name="40% - 强调文字颜色 2 3 11" xfId="13884"/>
    <cellStyle name="40% - 强调文字颜色 2 3 11 2" xfId="13885"/>
    <cellStyle name="40% - 强调文字颜色 2 3 12" xfId="13888"/>
    <cellStyle name="40% - 强调文字颜色 2 3 12 2" xfId="13889"/>
    <cellStyle name="40% - 强调文字颜色 2 3 13" xfId="13890"/>
    <cellStyle name="40% - 强调文字颜色 2 3 13 2" xfId="13891"/>
    <cellStyle name="40% - 强调文字颜色 2 3 14" xfId="13892"/>
    <cellStyle name="40% - 强调文字颜色 2 3 2" xfId="13894"/>
    <cellStyle name="40% - 强调文字颜色 2 3 2 10" xfId="7151"/>
    <cellStyle name="40% - 强调文字颜色 2 3 2 10 2" xfId="13895"/>
    <cellStyle name="40% - 强调文字颜色 2 3 2 11" xfId="13897"/>
    <cellStyle name="40% - 强调文字颜色 2 3 2 11 2" xfId="13899"/>
    <cellStyle name="40% - 强调文字颜色 2 3 2 12" xfId="210"/>
    <cellStyle name="40% - 强调文字颜色 2 3 2 2" xfId="13901"/>
    <cellStyle name="40% - 强调文字颜色 2 3 2 2 10" xfId="13902"/>
    <cellStyle name="40% - 强调文字颜色 2 3 2 2 10 2" xfId="7790"/>
    <cellStyle name="40% - 强调文字颜色 2 3 2 2 11" xfId="13903"/>
    <cellStyle name="40% - 强调文字颜色 2 3 2 2 2" xfId="13904"/>
    <cellStyle name="40% - 强调文字颜色 2 3 2 2 2 2" xfId="13905"/>
    <cellStyle name="40% - 强调文字颜色 2 3 2 2 2 2 2" xfId="13906"/>
    <cellStyle name="40% - 强调文字颜色 2 3 2 2 2 2 2 2" xfId="6708"/>
    <cellStyle name="40% - 强调文字颜色 2 3 2 2 2 2 3" xfId="13908"/>
    <cellStyle name="40% - 强调文字颜色 2 3 2 2 2 2 3 2" xfId="13909"/>
    <cellStyle name="40% - 强调文字颜色 2 3 2 2 2 2 4" xfId="13911"/>
    <cellStyle name="40% - 强调文字颜色 2 3 2 2 2 2 4 2" xfId="13912"/>
    <cellStyle name="40% - 强调文字颜色 2 3 2 2 2 2 5" xfId="13913"/>
    <cellStyle name="40% - 强调文字颜色 2 3 2 2 2 2 5 2" xfId="13914"/>
    <cellStyle name="40% - 强调文字颜色 2 3 2 2 2 2 6" xfId="13915"/>
    <cellStyle name="40% - 强调文字颜色 2 3 2 2 2 3" xfId="5917"/>
    <cellStyle name="40% - 强调文字颜色 2 3 2 2 2 3 2" xfId="5919"/>
    <cellStyle name="40% - 强调文字颜色 2 3 2 2 2 3 2 2" xfId="13916"/>
    <cellStyle name="40% - 强调文字颜色 2 3 2 2 2 3 3" xfId="13918"/>
    <cellStyle name="40% - 强调文字颜色 2 3 2 2 2 4" xfId="5924"/>
    <cellStyle name="40% - 强调文字颜色 2 3 2 2 2 4 2" xfId="13921"/>
    <cellStyle name="40% - 强调文字颜色 2 3 2 2 2 4 2 2" xfId="13923"/>
    <cellStyle name="40% - 强调文字颜色 2 3 2 2 2 4 3" xfId="13924"/>
    <cellStyle name="40% - 强调文字颜色 2 3 2 2 2 5" xfId="7618"/>
    <cellStyle name="40% - 强调文字颜色 2 3 2 2 2 5 2" xfId="13926"/>
    <cellStyle name="40% - 强调文字颜色 2 3 2 2 2 6" xfId="13927"/>
    <cellStyle name="40% - 强调文字颜色 2 3 2 2 2 6 2" xfId="13930"/>
    <cellStyle name="40% - 强调文字颜色 2 3 2 2 2 7" xfId="8653"/>
    <cellStyle name="40% - 强调文字颜色 2 3 2 2 2 7 2" xfId="13933"/>
    <cellStyle name="40% - 强调文字颜色 2 3 2 2 2 8" xfId="6032"/>
    <cellStyle name="40% - 强调文字颜色 2 3 2 2 2 8 2" xfId="6035"/>
    <cellStyle name="40% - 强调文字颜色 2 3 2 2 2 9" xfId="4431"/>
    <cellStyle name="40% - 强调文字颜色 2 3 2 2 3" xfId="8950"/>
    <cellStyle name="40% - 强调文字颜色 2 3 2 2 3 2" xfId="3658"/>
    <cellStyle name="40% - 强调文字颜色 2 3 2 2 3 2 2" xfId="3660"/>
    <cellStyle name="40% - 强调文字颜色 2 3 2 2 3 2 2 2" xfId="13937"/>
    <cellStyle name="40% - 强调文字颜色 2 3 2 2 3 2 3" xfId="13938"/>
    <cellStyle name="40% - 强调文字颜色 2 3 2 2 3 3" xfId="1842"/>
    <cellStyle name="40% - 强调文字颜色 2 3 2 2 3 3 2" xfId="5928"/>
    <cellStyle name="40% - 强调文字颜色 2 3 2 2 3 3 2 2" xfId="13941"/>
    <cellStyle name="40% - 强调文字颜色 2 3 2 2 3 3 3" xfId="13942"/>
    <cellStyle name="40% - 强调文字颜色 2 3 2 2 3 4" xfId="5933"/>
    <cellStyle name="40% - 强调文字颜色 2 3 2 2 3 4 2" xfId="13946"/>
    <cellStyle name="40% - 强调文字颜色 2 3 2 2 3 5" xfId="7623"/>
    <cellStyle name="40% - 强调文字颜色 2 3 2 2 3 5 2" xfId="45"/>
    <cellStyle name="40% - 强调文字颜色 2 3 2 2 3 6" xfId="13947"/>
    <cellStyle name="40% - 强调文字颜色 2 3 2 2 3 6 2" xfId="13949"/>
    <cellStyle name="40% - 强调文字颜色 2 3 2 2 3 7" xfId="8659"/>
    <cellStyle name="40% - 强调文字颜色 2 3 2 2 3 7 2" xfId="13951"/>
    <cellStyle name="40% - 强调文字颜色 2 3 2 2 3 8" xfId="6060"/>
    <cellStyle name="40% - 强调文字颜色 2 3 2 2 4" xfId="13952"/>
    <cellStyle name="40% - 强调文字颜色 2 3 2 2 4 2" xfId="13953"/>
    <cellStyle name="40% - 强调文字颜色 2 3 2 2 4 2 2" xfId="12944"/>
    <cellStyle name="40% - 强调文字颜色 2 3 2 2 4 3" xfId="5938"/>
    <cellStyle name="40% - 强调文字颜色 2 3 2 2 4 3 2" xfId="13954"/>
    <cellStyle name="40% - 强调文字颜色 2 3 2 2 4 4" xfId="13957"/>
    <cellStyle name="40% - 强调文字颜色 2 3 2 2 4 4 2" xfId="13959"/>
    <cellStyle name="40% - 强调文字颜色 2 3 2 2 4 5" xfId="7626"/>
    <cellStyle name="40% - 强调文字颜色 2 3 2 2 4 5 2" xfId="13960"/>
    <cellStyle name="40% - 强调文字颜色 2 3 2 2 4 6" xfId="13961"/>
    <cellStyle name="40% - 强调文字颜色 2 3 2 2 5" xfId="13963"/>
    <cellStyle name="40% - 强调文字颜色 2 3 2 2 5 2" xfId="13964"/>
    <cellStyle name="40% - 强调文字颜色 2 3 2 2 5 2 2" xfId="13965"/>
    <cellStyle name="40% - 强调文字颜色 2 3 2 2 5 3" xfId="5940"/>
    <cellStyle name="40% - 强调文字颜色 2 3 2 2 6" xfId="13966"/>
    <cellStyle name="40% - 强调文字颜色 2 3 2 2 6 2" xfId="13968"/>
    <cellStyle name="40% - 强调文字颜色 2 3 2 2 6 2 2" xfId="13971"/>
    <cellStyle name="40% - 强调文字颜色 2 3 2 2 6 3" xfId="422"/>
    <cellStyle name="40% - 强调文字颜色 2 3 2 2 7" xfId="13972"/>
    <cellStyle name="40% - 强调文字颜色 2 3 2 2 7 2" xfId="13973"/>
    <cellStyle name="40% - 强调文字颜色 2 3 2 2 8" xfId="13975"/>
    <cellStyle name="40% - 强调文字颜色 2 3 2 2 8 2" xfId="13976"/>
    <cellStyle name="40% - 强调文字颜色 2 3 2 2 9" xfId="13977"/>
    <cellStyle name="40% - 强调文字颜色 2 3 2 2 9 2" xfId="13978"/>
    <cellStyle name="40% - 强调文字颜色 2 3 2 3" xfId="13979"/>
    <cellStyle name="40% - 强调文字颜色 2 3 2 3 2" xfId="13980"/>
    <cellStyle name="40% - 强调文字颜色 2 3 2 3 2 2" xfId="13981"/>
    <cellStyle name="40% - 强调文字颜色 2 3 2 3 2 2 2" xfId="6642"/>
    <cellStyle name="40% - 强调文字颜色 2 3 2 3 2 3" xfId="1899"/>
    <cellStyle name="40% - 强调文字颜色 2 3 2 3 2 3 2" xfId="5957"/>
    <cellStyle name="40% - 强调文字颜色 2 3 2 3 2 4" xfId="5617"/>
    <cellStyle name="40% - 强调文字颜色 2 3 2 3 2 4 2" xfId="13983"/>
    <cellStyle name="40% - 强调文字颜色 2 3 2 3 2 5" xfId="13985"/>
    <cellStyle name="40% - 强调文字颜色 2 3 2 3 2 5 2" xfId="250"/>
    <cellStyle name="40% - 强调文字颜色 2 3 2 3 2 6" xfId="13986"/>
    <cellStyle name="40% - 强调文字颜色 2 3 2 3 3" xfId="13989"/>
    <cellStyle name="40% - 强调文字颜色 2 3 2 3 3 2" xfId="3705"/>
    <cellStyle name="40% - 强调文字颜色 2 3 2 3 3 2 2" xfId="3715"/>
    <cellStyle name="40% - 强调文字颜色 2 3 2 3 3 3" xfId="828"/>
    <cellStyle name="40% - 强调文字颜色 2 3 2 3 4" xfId="13990"/>
    <cellStyle name="40% - 强调文字颜色 2 3 2 3 4 2" xfId="13991"/>
    <cellStyle name="40% - 强调文字颜色 2 3 2 3 4 2 2" xfId="13992"/>
    <cellStyle name="40% - 强调文字颜色 2 3 2 3 4 3" xfId="5261"/>
    <cellStyle name="40% - 强调文字颜色 2 3 2 3 5" xfId="13993"/>
    <cellStyle name="40% - 强调文字颜色 2 3 2 3 5 2" xfId="13994"/>
    <cellStyle name="40% - 强调文字颜色 2 3 2 3 6" xfId="13995"/>
    <cellStyle name="40% - 强调文字颜色 2 3 2 3 6 2" xfId="13996"/>
    <cellStyle name="40% - 强调文字颜色 2 3 2 3 7" xfId="13997"/>
    <cellStyle name="40% - 强调文字颜色 2 3 2 3 7 2" xfId="13998"/>
    <cellStyle name="40% - 强调文字颜色 2 3 2 3 8" xfId="14000"/>
    <cellStyle name="40% - 强调文字颜色 2 3 2 3 8 2" xfId="14001"/>
    <cellStyle name="40% - 强调文字颜色 2 3 2 3 9" xfId="14003"/>
    <cellStyle name="40% - 强调文字颜色 2 3 2 4" xfId="14004"/>
    <cellStyle name="40% - 强调文字颜色 2 3 2 4 2" xfId="14005"/>
    <cellStyle name="40% - 强调文字颜色 2 3 2 4 2 2" xfId="14006"/>
    <cellStyle name="40% - 强调文字颜色 2 3 2 4 2 2 2" xfId="7182"/>
    <cellStyle name="40% - 强调文字颜色 2 3 2 4 2 3" xfId="5280"/>
    <cellStyle name="40% - 强调文字颜色 2 3 2 4 2 3 2" xfId="14007"/>
    <cellStyle name="40% - 强调文字颜色 2 3 2 4 2 4" xfId="14009"/>
    <cellStyle name="40% - 强调文字颜色 2 3 2 4 2 4 2" xfId="14010"/>
    <cellStyle name="40% - 强调文字颜色 2 3 2 4 2 5" xfId="14011"/>
    <cellStyle name="40% - 强调文字颜色 2 3 2 4 2 5 2" xfId="14012"/>
    <cellStyle name="40% - 强调文字颜色 2 3 2 4 2 6" xfId="14013"/>
    <cellStyle name="40% - 强调文字颜色 2 3 2 4 3" xfId="14015"/>
    <cellStyle name="40% - 强调文字颜色 2 3 2 4 3 2" xfId="14016"/>
    <cellStyle name="40% - 强调文字颜色 2 3 2 4 3 2 2" xfId="7261"/>
    <cellStyle name="40% - 强调文字颜色 2 3 2 4 3 3" xfId="5966"/>
    <cellStyle name="40% - 强调文字颜色 2 3 2 4 4" xfId="14017"/>
    <cellStyle name="40% - 强调文字颜色 2 3 2 4 4 2" xfId="14018"/>
    <cellStyle name="40% - 强调文字颜色 2 3 2 4 4 2 2" xfId="14019"/>
    <cellStyle name="40% - 强调文字颜色 2 3 2 4 4 3" xfId="5970"/>
    <cellStyle name="40% - 强调文字颜色 2 3 2 4 5" xfId="14020"/>
    <cellStyle name="40% - 强调文字颜色 2 3 2 4 5 2" xfId="14021"/>
    <cellStyle name="40% - 强调文字颜色 2 3 2 4 6" xfId="14022"/>
    <cellStyle name="40% - 强调文字颜色 2 3 2 4 6 2" xfId="14023"/>
    <cellStyle name="40% - 强调文字颜色 2 3 2 4 7" xfId="14024"/>
    <cellStyle name="40% - 强调文字颜色 2 3 2 4 7 2" xfId="14025"/>
    <cellStyle name="40% - 强调文字颜色 2 3 2 4 8" xfId="14027"/>
    <cellStyle name="40% - 强调文字颜色 2 3 2 4 8 2" xfId="14028"/>
    <cellStyle name="40% - 强调文字颜色 2 3 2 4 9" xfId="14030"/>
    <cellStyle name="40% - 强调文字颜色 2 3 2 5" xfId="14031"/>
    <cellStyle name="40% - 强调文字颜色 2 3 2 5 2" xfId="14033"/>
    <cellStyle name="40% - 强调文字颜色 2 3 2 5 2 2" xfId="14036"/>
    <cellStyle name="40% - 强调文字颜色 2 3 2 5 3" xfId="14037"/>
    <cellStyle name="40% - 强调文字颜色 2 3 2 5 3 2" xfId="14040"/>
    <cellStyle name="40% - 强调文字颜色 2 3 2 5 4" xfId="14041"/>
    <cellStyle name="40% - 强调文字颜色 2 3 2 5 4 2" xfId="14043"/>
    <cellStyle name="40% - 强调文字颜色 2 3 2 5 5" xfId="14044"/>
    <cellStyle name="40% - 强调文字颜色 2 3 2 5 5 2" xfId="14045"/>
    <cellStyle name="40% - 强调文字颜色 2 3 2 5 6" xfId="14046"/>
    <cellStyle name="40% - 强调文字颜色 2 3 2 6" xfId="14047"/>
    <cellStyle name="40% - 强调文字颜色 2 3 2 6 2" xfId="14048"/>
    <cellStyle name="40% - 强调文字颜色 2 3 2 6 2 2" xfId="14051"/>
    <cellStyle name="40% - 强调文字颜色 2 3 2 6 3" xfId="14052"/>
    <cellStyle name="40% - 强调文字颜色 2 3 2 7" xfId="14053"/>
    <cellStyle name="40% - 强调文字颜色 2 3 2 7 2" xfId="14054"/>
    <cellStyle name="40% - 强调文字颜色 2 3 2 7 2 2" xfId="14056"/>
    <cellStyle name="40% - 强调文字颜色 2 3 2 7 3" xfId="14057"/>
    <cellStyle name="40% - 强调文字颜色 2 3 2 8" xfId="12592"/>
    <cellStyle name="40% - 强调文字颜色 2 3 2 8 2" xfId="14058"/>
    <cellStyle name="40% - 强调文字颜色 2 3 2 9" xfId="14059"/>
    <cellStyle name="40% - 强调文字颜色 2 3 2 9 2" xfId="14060"/>
    <cellStyle name="40% - 强调文字颜色 2 3 3" xfId="14061"/>
    <cellStyle name="40% - 强调文字颜色 2 3 3 10" xfId="14062"/>
    <cellStyle name="40% - 强调文字颜色 2 3 3 10 2" xfId="2853"/>
    <cellStyle name="40% - 强调文字颜色 2 3 3 11" xfId="14063"/>
    <cellStyle name="40% - 强调文字颜色 2 3 3 2" xfId="14065"/>
    <cellStyle name="40% - 强调文字颜色 2 3 3 2 2" xfId="14066"/>
    <cellStyle name="40% - 强调文字颜色 2 3 3 2 2 2" xfId="3538"/>
    <cellStyle name="40% - 强调文字颜色 2 3 3 2 2 2 2" xfId="12751"/>
    <cellStyle name="40% - 强调文字颜色 2 3 3 2 2 3" xfId="5997"/>
    <cellStyle name="40% - 强调文字颜色 2 3 3 2 2 3 2" xfId="12754"/>
    <cellStyle name="40% - 强调文字颜色 2 3 3 2 2 4" xfId="12759"/>
    <cellStyle name="40% - 强调文字颜色 2 3 3 2 2 4 2" xfId="12763"/>
    <cellStyle name="40% - 强调文字颜色 2 3 3 2 2 5" xfId="4308"/>
    <cellStyle name="40% - 强调文字颜色 2 3 3 2 2 5 2" xfId="12766"/>
    <cellStyle name="40% - 强调文字颜色 2 3 3 2 2 6" xfId="12767"/>
    <cellStyle name="40% - 强调文字颜色 2 3 3 2 3" xfId="14067"/>
    <cellStyle name="40% - 强调文字颜色 2 3 3 2 3 2" xfId="3559"/>
    <cellStyle name="40% - 强调文字颜色 2 3 3 2 3 2 2" xfId="36"/>
    <cellStyle name="40% - 强调文字颜色 2 3 3 2 3 3" xfId="3869"/>
    <cellStyle name="40% - 强调文字颜色 2 3 3 2 4" xfId="14068"/>
    <cellStyle name="40% - 强调文字颜色 2 3 3 2 4 2" xfId="12793"/>
    <cellStyle name="40% - 强调文字颜色 2 3 3 2 4 2 2" xfId="8302"/>
    <cellStyle name="40% - 强调文字颜色 2 3 3 2 4 3" xfId="6007"/>
    <cellStyle name="40% - 强调文字颜色 2 3 3 2 5" xfId="14069"/>
    <cellStyle name="40% - 强调文字颜色 2 3 3 2 5 2" xfId="14070"/>
    <cellStyle name="40% - 强调文字颜色 2 3 3 2 6" xfId="14071"/>
    <cellStyle name="40% - 强调文字颜色 2 3 3 2 6 2" xfId="14072"/>
    <cellStyle name="40% - 强调文字颜色 2 3 3 2 7" xfId="14073"/>
    <cellStyle name="40% - 强调文字颜色 2 3 3 2 7 2" xfId="14074"/>
    <cellStyle name="40% - 强调文字颜色 2 3 3 2 8" xfId="14077"/>
    <cellStyle name="40% - 强调文字颜色 2 3 3 2 8 2" xfId="14078"/>
    <cellStyle name="40% - 强调文字颜色 2 3 3 2 9" xfId="14079"/>
    <cellStyle name="40% - 强调文字颜色 2 3 3 3" xfId="14080"/>
    <cellStyle name="40% - 强调文字颜色 2 3 3 3 2" xfId="14081"/>
    <cellStyle name="40% - 强调文字颜色 2 3 3 3 2 2" xfId="3591"/>
    <cellStyle name="40% - 强调文字颜色 2 3 3 3 2 2 2" xfId="8390"/>
    <cellStyle name="40% - 强调文字颜色 2 3 3 3 2 3" xfId="12810"/>
    <cellStyle name="40% - 强调文字颜色 2 3 3 3 2 3 2" xfId="12812"/>
    <cellStyle name="40% - 强调文字颜色 2 3 3 3 2 4" xfId="12817"/>
    <cellStyle name="40% - 强调文字颜色 2 3 3 3 2 4 2" xfId="14084"/>
    <cellStyle name="40% - 强调文字颜色 2 3 3 3 2 5" xfId="14086"/>
    <cellStyle name="40% - 强调文字颜色 2 3 3 3 2 5 2" xfId="14087"/>
    <cellStyle name="40% - 强调文字颜色 2 3 3 3 2 6" xfId="14088"/>
    <cellStyle name="40% - 强调文字颜色 2 3 3 3 3" xfId="14090"/>
    <cellStyle name="40% - 强调文字颜色 2 3 3 3 3 2" xfId="14091"/>
    <cellStyle name="40% - 强调文字颜色 2 3 3 3 3 2 2" xfId="8465"/>
    <cellStyle name="40% - 强调文字颜色 2 3 3 3 3 3" xfId="14092"/>
    <cellStyle name="40% - 强调文字颜色 2 3 3 3 4" xfId="14093"/>
    <cellStyle name="40% - 强调文字颜色 2 3 3 3 4 2" xfId="14094"/>
    <cellStyle name="40% - 强调文字颜色 2 3 3 3 4 2 2" xfId="9484"/>
    <cellStyle name="40% - 强调文字颜色 2 3 3 3 4 3" xfId="14096"/>
    <cellStyle name="40% - 强调文字颜色 2 3 3 3 5" xfId="14097"/>
    <cellStyle name="40% - 强调文字颜色 2 3 3 3 5 2" xfId="14098"/>
    <cellStyle name="40% - 强调文字颜色 2 3 3 3 6" xfId="14099"/>
    <cellStyle name="40% - 强调文字颜色 2 3 3 3 6 2" xfId="14100"/>
    <cellStyle name="40% - 强调文字颜色 2 3 3 3 7" xfId="14101"/>
    <cellStyle name="40% - 强调文字颜色 2 3 3 3 7 2" xfId="14102"/>
    <cellStyle name="40% - 强调文字颜色 2 3 3 3 8" xfId="14103"/>
    <cellStyle name="40% - 强调文字颜色 2 3 3 3 8 2" xfId="14104"/>
    <cellStyle name="40% - 强调文字颜色 2 3 3 3 9" xfId="14106"/>
    <cellStyle name="40% - 强调文字颜色 2 3 3 4" xfId="14107"/>
    <cellStyle name="40% - 强调文字颜色 2 3 3 4 2" xfId="14108"/>
    <cellStyle name="40% - 强调文字颜色 2 3 3 4 2 2" xfId="12834"/>
    <cellStyle name="40% - 强调文字颜色 2 3 3 4 3" xfId="14109"/>
    <cellStyle name="40% - 强调文字颜色 2 3 3 4 3 2" xfId="14110"/>
    <cellStyle name="40% - 强调文字颜色 2 3 3 4 4" xfId="14111"/>
    <cellStyle name="40% - 强调文字颜色 2 3 3 4 4 2" xfId="14112"/>
    <cellStyle name="40% - 强调文字颜色 2 3 3 4 5" xfId="14113"/>
    <cellStyle name="40% - 强调文字颜色 2 3 3 4 5 2" xfId="14114"/>
    <cellStyle name="40% - 强调文字颜色 2 3 3 4 6" xfId="14115"/>
    <cellStyle name="40% - 强调文字颜色 2 3 3 5" xfId="10594"/>
    <cellStyle name="40% - 强调文字颜色 2 3 3 5 2" xfId="8686"/>
    <cellStyle name="40% - 强调文字颜色 2 3 3 5 2 2" xfId="8692"/>
    <cellStyle name="40% - 强调文字颜色 2 3 3 5 3" xfId="8701"/>
    <cellStyle name="40% - 强调文字颜色 2 3 3 6" xfId="2555"/>
    <cellStyle name="40% - 强调文字颜色 2 3 3 6 2" xfId="8750"/>
    <cellStyle name="40% - 强调文字颜色 2 3 3 6 2 2" xfId="8756"/>
    <cellStyle name="40% - 强调文字颜色 2 3 3 6 3" xfId="8759"/>
    <cellStyle name="40% - 强调文字颜色 2 3 3 7" xfId="10597"/>
    <cellStyle name="40% - 强调文字颜色 2 3 3 7 2" xfId="8778"/>
    <cellStyle name="40% - 强调文字颜色 2 3 3 8" xfId="8020"/>
    <cellStyle name="40% - 强调文字颜色 2 3 3 8 2" xfId="10599"/>
    <cellStyle name="40% - 强调文字颜色 2 3 3 9" xfId="7714"/>
    <cellStyle name="40% - 强调文字颜色 2 3 3 9 2" xfId="10601"/>
    <cellStyle name="40% - 强调文字颜色 2 3 4" xfId="13475"/>
    <cellStyle name="40% - 强调文字颜色 2 3 4 10" xfId="14117"/>
    <cellStyle name="40% - 强调文字颜色 2 3 4 10 2" xfId="14120"/>
    <cellStyle name="40% - 强调文字颜色 2 3 4 11" xfId="14123"/>
    <cellStyle name="40% - 强调文字颜色 2 3 4 2" xfId="14125"/>
    <cellStyle name="40% - 强调文字颜色 2 3 4 2 2" xfId="14127"/>
    <cellStyle name="40% - 强调文字颜色 2 3 4 2 2 2" xfId="12908"/>
    <cellStyle name="40% - 强调文字颜色 2 3 4 2 2 2 2" xfId="12910"/>
    <cellStyle name="40% - 强调文字颜色 2 3 4 2 2 3" xfId="6039"/>
    <cellStyle name="40% - 强调文字颜色 2 3 4 2 2 3 2" xfId="12912"/>
    <cellStyle name="40% - 强调文字颜色 2 3 4 2 2 4" xfId="12916"/>
    <cellStyle name="40% - 强调文字颜色 2 3 4 2 2 4 2" xfId="14128"/>
    <cellStyle name="40% - 强调文字颜色 2 3 4 2 2 5" xfId="14129"/>
    <cellStyle name="40% - 强调文字颜色 2 3 4 2 2 5 2" xfId="14130"/>
    <cellStyle name="40% - 强调文字颜色 2 3 4 2 2 6" xfId="14131"/>
    <cellStyle name="40% - 强调文字颜色 2 3 4 2 3" xfId="14134"/>
    <cellStyle name="40% - 强调文字颜色 2 3 4 2 3 2" xfId="14136"/>
    <cellStyle name="40% - 强调文字颜色 2 3 4 2 3 2 2" xfId="14137"/>
    <cellStyle name="40% - 强调文字颜色 2 3 4 2 3 3" xfId="6042"/>
    <cellStyle name="40% - 强调文字颜色 2 3 4 2 4" xfId="14139"/>
    <cellStyle name="40% - 强调文字颜色 2 3 4 2 4 2" xfId="13939"/>
    <cellStyle name="40% - 强调文字颜色 2 3 4 2 4 2 2" xfId="14141"/>
    <cellStyle name="40% - 强调文字颜色 2 3 4 2 4 3" xfId="6052"/>
    <cellStyle name="40% - 强调文字颜色 2 3 4 2 5" xfId="14142"/>
    <cellStyle name="40% - 强调文字颜色 2 3 4 2 5 2" xfId="13943"/>
    <cellStyle name="40% - 强调文字颜色 2 3 4 2 6" xfId="14143"/>
    <cellStyle name="40% - 强调文字颜色 2 3 4 2 6 2" xfId="14144"/>
    <cellStyle name="40% - 强调文字颜色 2 3 4 2 7" xfId="14145"/>
    <cellStyle name="40% - 强调文字颜色 2 3 4 2 7 2" xfId="301"/>
    <cellStyle name="40% - 强调文字颜色 2 3 4 2 8" xfId="14147"/>
    <cellStyle name="40% - 强调文字颜色 2 3 4 2 8 2" xfId="14148"/>
    <cellStyle name="40% - 强调文字颜色 2 3 4 2 9" xfId="14149"/>
    <cellStyle name="40% - 强调文字颜色 2 3 4 3" xfId="14150"/>
    <cellStyle name="40% - 强调文字颜色 2 3 4 3 2" xfId="14151"/>
    <cellStyle name="40% - 强调文字颜色 2 3 4 3 2 2" xfId="12933"/>
    <cellStyle name="40% - 强调文字颜色 2 3 4 3 2 2 2" xfId="3223"/>
    <cellStyle name="40% - 强调文字颜色 2 3 4 3 2 3" xfId="4557"/>
    <cellStyle name="40% - 强调文字颜色 2 3 4 3 3" xfId="14152"/>
    <cellStyle name="40% - 强调文字颜色 2 3 4 3 3 2" xfId="14153"/>
    <cellStyle name="40% - 强调文字颜色 2 3 4 3 3 2 2" xfId="3164"/>
    <cellStyle name="40% - 强调文字颜色 2 3 4 3 3 3" xfId="4593"/>
    <cellStyle name="40% - 强调文字颜色 2 3 4 3 4" xfId="14154"/>
    <cellStyle name="40% - 强调文字颜色 2 3 4 3 4 2" xfId="14155"/>
    <cellStyle name="40% - 强调文字颜色 2 3 4 3 5" xfId="14156"/>
    <cellStyle name="40% - 强调文字颜色 2 3 4 3 5 2" xfId="14157"/>
    <cellStyle name="40% - 强调文字颜色 2 3 4 3 6" xfId="14158"/>
    <cellStyle name="40% - 强调文字颜色 2 3 4 3 6 2" xfId="14159"/>
    <cellStyle name="40% - 强调文字颜色 2 3 4 3 7" xfId="14160"/>
    <cellStyle name="40% - 强调文字颜色 2 3 4 3 7 2" xfId="14161"/>
    <cellStyle name="40% - 强调文字颜色 2 3 4 3 8" xfId="14162"/>
    <cellStyle name="40% - 强调文字颜色 2 3 4 4" xfId="14163"/>
    <cellStyle name="40% - 强调文字颜色 2 3 4 4 2" xfId="14164"/>
    <cellStyle name="40% - 强调文字颜色 2 3 4 4 2 2" xfId="14165"/>
    <cellStyle name="40% - 强调文字颜色 2 3 4 4 3" xfId="14166"/>
    <cellStyle name="40% - 强调文字颜色 2 3 4 4 3 2" xfId="14167"/>
    <cellStyle name="40% - 强调文字颜色 2 3 4 4 4" xfId="14168"/>
    <cellStyle name="40% - 强调文字颜色 2 3 4 4 4 2" xfId="14169"/>
    <cellStyle name="40% - 强调文字颜色 2 3 4 4 5" xfId="14170"/>
    <cellStyle name="40% - 强调文字颜色 2 3 4 4 5 2" xfId="14171"/>
    <cellStyle name="40% - 强调文字颜色 2 3 4 4 6" xfId="14172"/>
    <cellStyle name="40% - 强调文字颜色 2 3 4 5" xfId="10609"/>
    <cellStyle name="40% - 强调文字颜色 2 3 4 5 2" xfId="4585"/>
    <cellStyle name="40% - 强调文字颜色 2 3 4 5 2 2" xfId="8810"/>
    <cellStyle name="40% - 强调文字颜色 2 3 4 5 3" xfId="8814"/>
    <cellStyle name="40% - 强调文字颜色 2 3 4 6" xfId="10618"/>
    <cellStyle name="40% - 强调文字颜色 2 3 4 6 2" xfId="484"/>
    <cellStyle name="40% - 强调文字颜色 2 3 4 6 2 2" xfId="10620"/>
    <cellStyle name="40% - 强调文字颜色 2 3 4 6 3" xfId="10622"/>
    <cellStyle name="40% - 强调文字颜色 2 3 4 7" xfId="10624"/>
    <cellStyle name="40% - 强调文字颜色 2 3 4 7 2" xfId="10626"/>
    <cellStyle name="40% - 强调文字颜色 2 3 4 8" xfId="7743"/>
    <cellStyle name="40% - 强调文字颜色 2 3 4 8 2" xfId="10630"/>
    <cellStyle name="40% - 强调文字颜色 2 3 4 9" xfId="3496"/>
    <cellStyle name="40% - 强调文字颜色 2 3 4 9 2" xfId="3498"/>
    <cellStyle name="40% - 强调文字颜色 2 3 5" xfId="14173"/>
    <cellStyle name="40% - 强调文字颜色 2 3 5 2" xfId="11695"/>
    <cellStyle name="40% - 强调文字颜色 2 3 5 2 2" xfId="14174"/>
    <cellStyle name="40% - 强调文字颜色 2 3 5 2 2 2" xfId="12975"/>
    <cellStyle name="40% - 强调文字颜色 2 3 5 2 3" xfId="14175"/>
    <cellStyle name="40% - 强调文字颜色 2 3 5 2 3 2" xfId="6735"/>
    <cellStyle name="40% - 强调文字颜色 2 3 5 2 4" xfId="14177"/>
    <cellStyle name="40% - 强调文字颜色 2 3 5 2 4 2" xfId="6756"/>
    <cellStyle name="40% - 强调文字颜色 2 3 5 2 5" xfId="14178"/>
    <cellStyle name="40% - 强调文字颜色 2 3 5 2 5 2" xfId="14179"/>
    <cellStyle name="40% - 强调文字颜色 2 3 5 2 6" xfId="14180"/>
    <cellStyle name="40% - 强调文字颜色 2 3 5 3" xfId="14182"/>
    <cellStyle name="40% - 强调文字颜色 2 3 5 3 2" xfId="14183"/>
    <cellStyle name="40% - 强调文字颜色 2 3 5 3 2 2" xfId="14184"/>
    <cellStyle name="40% - 强调文字颜色 2 3 5 3 3" xfId="14185"/>
    <cellStyle name="40% - 强调文字颜色 2 3 5 4" xfId="14186"/>
    <cellStyle name="40% - 强调文字颜色 2 3 5 4 2" xfId="14187"/>
    <cellStyle name="40% - 强调文字颜色 2 3 5 4 2 2" xfId="14189"/>
    <cellStyle name="40% - 强调文字颜色 2 3 5 4 3" xfId="14190"/>
    <cellStyle name="40% - 强调文字颜色 2 3 5 5" xfId="10634"/>
    <cellStyle name="40% - 强调文字颜色 2 3 5 5 2" xfId="4729"/>
    <cellStyle name="40% - 强调文字颜色 2 3 5 6" xfId="344"/>
    <cellStyle name="40% - 强调文字颜色 2 3 5 6 2" xfId="10636"/>
    <cellStyle name="40% - 强调文字颜色 2 3 5 7" xfId="10640"/>
    <cellStyle name="40% - 强调文字颜色 2 3 5 7 2" xfId="10644"/>
    <cellStyle name="40% - 强调文字颜色 2 3 5 8" xfId="472"/>
    <cellStyle name="40% - 强调文字颜色 2 3 5 8 2" xfId="1048"/>
    <cellStyle name="40% - 强调文字颜色 2 3 5 9" xfId="1054"/>
    <cellStyle name="40% - 强调文字颜色 2 3 6" xfId="5846"/>
    <cellStyle name="40% - 强调文字颜色 2 3 6 2" xfId="14191"/>
    <cellStyle name="40% - 强调文字颜色 2 3 6 2 2" xfId="14192"/>
    <cellStyle name="40% - 强调文字颜色 2 3 6 2 2 2" xfId="14193"/>
    <cellStyle name="40% - 强调文字颜色 2 3 6 2 3" xfId="14194"/>
    <cellStyle name="40% - 强调文字颜色 2 3 6 2 3 2" xfId="7242"/>
    <cellStyle name="40% - 强调文字颜色 2 3 6 2 4" xfId="14195"/>
    <cellStyle name="40% - 强调文字颜色 2 3 6 2 4 2" xfId="7265"/>
    <cellStyle name="40% - 强调文字颜色 2 3 6 2 5" xfId="14196"/>
    <cellStyle name="40% - 强调文字颜色 2 3 6 2 5 2" xfId="14197"/>
    <cellStyle name="40% - 强调文字颜色 2 3 6 2 6" xfId="14198"/>
    <cellStyle name="40% - 强调文字颜色 2 3 6 3" xfId="14200"/>
    <cellStyle name="40% - 强调文字颜色 2 3 6 3 2" xfId="14201"/>
    <cellStyle name="40% - 强调文字颜色 2 3 6 3 2 2" xfId="14202"/>
    <cellStyle name="40% - 强调文字颜色 2 3 6 3 3" xfId="14203"/>
    <cellStyle name="40% - 强调文字颜色 2 3 6 4" xfId="14204"/>
    <cellStyle name="40% - 强调文字颜色 2 3 6 4 2" xfId="14205"/>
    <cellStyle name="40% - 强调文字颜色 2 3 6 4 2 2" xfId="14207"/>
    <cellStyle name="40% - 强调文字颜色 2 3 6 4 3" xfId="14208"/>
    <cellStyle name="40% - 强调文字颜色 2 3 6 5" xfId="10648"/>
    <cellStyle name="40% - 强调文字颜色 2 3 6 5 2" xfId="10650"/>
    <cellStyle name="40% - 强调文字颜色 2 3 6 6" xfId="10652"/>
    <cellStyle name="40% - 强调文字颜色 2 3 6 6 2" xfId="14209"/>
    <cellStyle name="40% - 强调文字颜色 2 3 6 7" xfId="14210"/>
    <cellStyle name="40% - 强调文字颜色 2 3 6 7 2" xfId="14211"/>
    <cellStyle name="40% - 强调文字颜色 2 3 6 8" xfId="488"/>
    <cellStyle name="40% - 强调文字颜色 2 3 6 8 2" xfId="67"/>
    <cellStyle name="40% - 强调文字颜色 2 3 6 9" xfId="1095"/>
    <cellStyle name="40% - 强调文字颜色 2 3 7" xfId="14212"/>
    <cellStyle name="40% - 强调文字颜色 2 3 7 2" xfId="14213"/>
    <cellStyle name="40% - 强调文字颜色 2 3 7 2 2" xfId="1616"/>
    <cellStyle name="40% - 强调文字颜色 2 3 7 3" xfId="2364"/>
    <cellStyle name="40% - 强调文字颜色 2 3 7 3 2" xfId="1876"/>
    <cellStyle name="40% - 强调文字颜色 2 3 7 4" xfId="14214"/>
    <cellStyle name="40% - 强调文字颜色 2 3 7 4 2" xfId="14215"/>
    <cellStyle name="40% - 强调文字颜色 2 3 7 5" xfId="2419"/>
    <cellStyle name="40% - 强调文字颜色 2 3 7 5 2" xfId="1992"/>
    <cellStyle name="40% - 强调文字颜色 2 3 7 6" xfId="2423"/>
    <cellStyle name="40% - 强调文字颜色 2 3 8" xfId="14216"/>
    <cellStyle name="40% - 强调文字颜色 2 3 8 2" xfId="13317"/>
    <cellStyle name="40% - 强调文字颜色 2 3 8 2 2" xfId="2496"/>
    <cellStyle name="40% - 强调文字颜色 2 3 8 3" xfId="2618"/>
    <cellStyle name="40% - 强调文字颜色 2 3 9" xfId="14217"/>
    <cellStyle name="40% - 强调文字颜色 2 3 9 2" xfId="14219"/>
    <cellStyle name="40% - 强调文字颜色 2 3 9 2 2" xfId="14222"/>
    <cellStyle name="40% - 强调文字颜色 2 3 9 3" xfId="200"/>
    <cellStyle name="40% - 强调文字颜色 2 4" xfId="8508"/>
    <cellStyle name="40% - 强调文字颜色 2 4 10" xfId="14223"/>
    <cellStyle name="40% - 强调文字颜色 2 4 10 2" xfId="13141"/>
    <cellStyle name="40% - 强调文字颜色 2 4 11" xfId="14224"/>
    <cellStyle name="40% - 强调文字颜色 2 4 11 2" xfId="14225"/>
    <cellStyle name="40% - 强调文字颜色 2 4 12" xfId="14227"/>
    <cellStyle name="40% - 强调文字颜色 2 4 2" xfId="3600"/>
    <cellStyle name="40% - 强调文字颜色 2 4 2 10" xfId="14229"/>
    <cellStyle name="40% - 强调文字颜色 2 4 2 10 2" xfId="3887"/>
    <cellStyle name="40% - 强调文字颜色 2 4 2 11" xfId="14230"/>
    <cellStyle name="40% - 强调文字颜色 2 4 2 2" xfId="14231"/>
    <cellStyle name="40% - 强调文字颜色 2 4 2 2 2" xfId="12417"/>
    <cellStyle name="40% - 强调文字颜色 2 4 2 2 2 2" xfId="14232"/>
    <cellStyle name="40% - 强调文字颜色 2 4 2 2 2 2 2" xfId="14233"/>
    <cellStyle name="40% - 强调文字颜色 2 4 2 2 2 3" xfId="2937"/>
    <cellStyle name="40% - 强调文字颜色 2 4 2 2 2 3 2" xfId="14234"/>
    <cellStyle name="40% - 强调文字颜色 2 4 2 2 2 4" xfId="14236"/>
    <cellStyle name="40% - 强调文字颜色 2 4 2 2 2 4 2" xfId="14237"/>
    <cellStyle name="40% - 强调文字颜色 2 4 2 2 2 5" xfId="7769"/>
    <cellStyle name="40% - 强调文字颜色 2 4 2 2 2 5 2" xfId="14238"/>
    <cellStyle name="40% - 强调文字颜色 2 4 2 2 2 6" xfId="14239"/>
    <cellStyle name="40% - 强调文字颜色 2 4 2 2 3" xfId="11324"/>
    <cellStyle name="40% - 强调文字颜色 2 4 2 2 3 2" xfId="6003"/>
    <cellStyle name="40% - 强调文字颜色 2 4 2 2 3 2 2" xfId="6006"/>
    <cellStyle name="40% - 强调文字颜色 2 4 2 2 3 3" xfId="2954"/>
    <cellStyle name="40% - 强调文字颜色 2 4 2 2 4" xfId="14241"/>
    <cellStyle name="40% - 强调文字颜色 2 4 2 2 4 2" xfId="14242"/>
    <cellStyle name="40% - 强调文字颜色 2 4 2 2 4 2 2" xfId="14095"/>
    <cellStyle name="40% - 强调文字颜色 2 4 2 2 4 3" xfId="2961"/>
    <cellStyle name="40% - 强调文字颜色 2 4 2 2 5" xfId="14243"/>
    <cellStyle name="40% - 强调文字颜色 2 4 2 2 5 2" xfId="14244"/>
    <cellStyle name="40% - 强调文字颜色 2 4 2 2 6" xfId="14245"/>
    <cellStyle name="40% - 强调文字颜色 2 4 2 2 6 2" xfId="14247"/>
    <cellStyle name="40% - 强调文字颜色 2 4 2 2 7" xfId="7273"/>
    <cellStyle name="40% - 强调文字颜色 2 4 2 2 7 2" xfId="7276"/>
    <cellStyle name="40% - 强调文字颜色 2 4 2 2 8" xfId="7281"/>
    <cellStyle name="40% - 强调文字颜色 2 4 2 2 8 2" xfId="14248"/>
    <cellStyle name="40% - 强调文字颜色 2 4 2 2 9" xfId="14249"/>
    <cellStyle name="40% - 强调文字颜色 2 4 2 3" xfId="9491"/>
    <cellStyle name="40% - 强调文字颜色 2 4 2 3 2" xfId="14250"/>
    <cellStyle name="40% - 强调文字颜色 2 4 2 3 2 2" xfId="14251"/>
    <cellStyle name="40% - 强调文字颜色 2 4 2 3 2 2 2" xfId="13910"/>
    <cellStyle name="40% - 强调文字颜色 2 4 2 3 2 3" xfId="14252"/>
    <cellStyle name="40% - 强调文字颜色 2 4 2 3 3" xfId="8343"/>
    <cellStyle name="40% - 强调文字颜色 2 4 2 3 3 2" xfId="6047"/>
    <cellStyle name="40% - 强调文字颜色 2 4 2 3 3 2 2" xfId="6051"/>
    <cellStyle name="40% - 强调文字颜色 2 4 2 3 3 3" xfId="2687"/>
    <cellStyle name="40% - 强调文字颜色 2 4 2 3 4" xfId="14253"/>
    <cellStyle name="40% - 强调文字颜色 2 4 2 3 4 2" xfId="4620"/>
    <cellStyle name="40% - 强调文字颜色 2 4 2 3 5" xfId="14254"/>
    <cellStyle name="40% - 强调文字颜色 2 4 2 3 5 2" xfId="3219"/>
    <cellStyle name="40% - 强调文字颜色 2 4 2 3 6" xfId="14255"/>
    <cellStyle name="40% - 强调文字颜色 2 4 2 3 6 2" xfId="2470"/>
    <cellStyle name="40% - 强调文字颜色 2 4 2 3 7" xfId="10923"/>
    <cellStyle name="40% - 强调文字颜色 2 4 2 3 7 2" xfId="3337"/>
    <cellStyle name="40% - 强调文字颜色 2 4 2 3 8" xfId="11041"/>
    <cellStyle name="40% - 强调文字颜色 2 4 2 4" xfId="14257"/>
    <cellStyle name="40% - 强调文字颜色 2 4 2 4 2" xfId="14259"/>
    <cellStyle name="40% - 强调文字颜色 2 4 2 4 2 2" xfId="14260"/>
    <cellStyle name="40% - 强调文字颜色 2 4 2 4 3" xfId="14261"/>
    <cellStyle name="40% - 强调文字颜色 2 4 2 4 3 2" xfId="14262"/>
    <cellStyle name="40% - 强调文字颜色 2 4 2 4 4" xfId="14263"/>
    <cellStyle name="40% - 强调文字颜色 2 4 2 4 4 2" xfId="5208"/>
    <cellStyle name="40% - 强调文字颜色 2 4 2 4 5" xfId="14264"/>
    <cellStyle name="40% - 强调文字颜色 2 4 2 4 5 2" xfId="5340"/>
    <cellStyle name="40% - 强调文字颜色 2 4 2 4 6" xfId="14265"/>
    <cellStyle name="40% - 强调文字颜色 2 4 2 5" xfId="14267"/>
    <cellStyle name="40% - 强调文字颜色 2 4 2 5 2" xfId="14268"/>
    <cellStyle name="40% - 强调文字颜色 2 4 2 5 2 2" xfId="14270"/>
    <cellStyle name="40% - 强调文字颜色 2 4 2 5 3" xfId="14271"/>
    <cellStyle name="40% - 强调文字颜色 2 4 2 6" xfId="14272"/>
    <cellStyle name="40% - 强调文字颜色 2 4 2 6 2" xfId="14273"/>
    <cellStyle name="40% - 强调文字颜色 2 4 2 6 2 2" xfId="14275"/>
    <cellStyle name="40% - 强调文字颜色 2 4 2 6 3" xfId="14276"/>
    <cellStyle name="40% - 强调文字颜色 2 4 2 7" xfId="14277"/>
    <cellStyle name="40% - 强调文字颜色 2 4 2 7 2" xfId="14278"/>
    <cellStyle name="40% - 强调文字颜色 2 4 2 8" xfId="12596"/>
    <cellStyle name="40% - 强调文字颜色 2 4 2 8 2" xfId="14279"/>
    <cellStyle name="40% - 强调文字颜色 2 4 2 9" xfId="14280"/>
    <cellStyle name="40% - 强调文字颜色 2 4 2 9 2" xfId="14281"/>
    <cellStyle name="40% - 强调文字颜色 2 4 3" xfId="14282"/>
    <cellStyle name="40% - 强调文字颜色 2 4 3 2" xfId="14283"/>
    <cellStyle name="40% - 强调文字颜色 2 4 3 2 2" xfId="14284"/>
    <cellStyle name="40% - 强调文字颜色 2 4 3 2 2 2" xfId="13103"/>
    <cellStyle name="40% - 强调文字颜色 2 4 3 2 3" xfId="14285"/>
    <cellStyle name="40% - 强调文字颜色 2 4 3 2 3 2" xfId="3742"/>
    <cellStyle name="40% - 强调文字颜色 2 4 3 2 4" xfId="14286"/>
    <cellStyle name="40% - 强调文字颜色 2 4 3 2 4 2" xfId="14287"/>
    <cellStyle name="40% - 强调文字颜色 2 4 3 2 5" xfId="14288"/>
    <cellStyle name="40% - 强调文字颜色 2 4 3 2 5 2" xfId="14289"/>
    <cellStyle name="40% - 强调文字颜色 2 4 3 2 6" xfId="14290"/>
    <cellStyle name="40% - 强调文字颜色 2 4 3 3" xfId="9496"/>
    <cellStyle name="40% - 强调文字颜色 2 4 3 3 2" xfId="14292"/>
    <cellStyle name="40% - 强调文字颜色 2 4 3 3 2 2" xfId="14293"/>
    <cellStyle name="40% - 强调文字颜色 2 4 3 3 3" xfId="14294"/>
    <cellStyle name="40% - 强调文字颜色 2 4 3 4" xfId="14295"/>
    <cellStyle name="40% - 强调文字颜色 2 4 3 4 2" xfId="14296"/>
    <cellStyle name="40% - 强调文字颜色 2 4 3 4 2 2" xfId="14297"/>
    <cellStyle name="40% - 强调文字颜色 2 4 3 4 3" xfId="14298"/>
    <cellStyle name="40% - 强调文字颜色 2 4 3 5" xfId="10659"/>
    <cellStyle name="40% - 强调文字颜色 2 4 3 5 2" xfId="6962"/>
    <cellStyle name="40% - 强调文字颜色 2 4 3 6" xfId="2573"/>
    <cellStyle name="40% - 强调文字颜色 2 4 3 6 2" xfId="7021"/>
    <cellStyle name="40% - 强调文字颜色 2 4 3 7" xfId="10664"/>
    <cellStyle name="40% - 强调文字颜色 2 4 3 7 2" xfId="7052"/>
    <cellStyle name="40% - 强调文字颜色 2 4 3 8" xfId="8024"/>
    <cellStyle name="40% - 强调文字颜色 2 4 3 8 2" xfId="10668"/>
    <cellStyle name="40% - 强调文字颜色 2 4 3 9" xfId="7513"/>
    <cellStyle name="40% - 强调文字颜色 2 4 4" xfId="10356"/>
    <cellStyle name="40% - 强调文字颜色 2 4 4 2" xfId="11732"/>
    <cellStyle name="40% - 强调文字颜色 2 4 4 2 2" xfId="11733"/>
    <cellStyle name="40% - 强调文字颜色 2 4 4 2 2 2" xfId="12777"/>
    <cellStyle name="40% - 强调文字颜色 2 4 4 2 3" xfId="14299"/>
    <cellStyle name="40% - 强调文字颜色 2 4 4 2 3 2" xfId="12779"/>
    <cellStyle name="40% - 强调文字颜色 2 4 4 2 4" xfId="14300"/>
    <cellStyle name="40% - 强调文字颜色 2 4 4 2 4 2" xfId="14301"/>
    <cellStyle name="40% - 强调文字颜色 2 4 4 2 5" xfId="14302"/>
    <cellStyle name="40% - 强调文字颜色 2 4 4 2 5 2" xfId="14303"/>
    <cellStyle name="40% - 强调文字颜色 2 4 4 2 6" xfId="14304"/>
    <cellStyle name="40% - 强调文字颜色 2 4 4 3" xfId="11736"/>
    <cellStyle name="40% - 强调文字颜色 2 4 4 3 2" xfId="11217"/>
    <cellStyle name="40% - 强调文字颜色 2 4 4 3 2 2" xfId="14306"/>
    <cellStyle name="40% - 强调文字颜色 2 4 4 3 3" xfId="14307"/>
    <cellStyle name="40% - 强调文字颜色 2 4 4 4" xfId="11739"/>
    <cellStyle name="40% - 强调文字颜色 2 4 4 4 2" xfId="14308"/>
    <cellStyle name="40% - 强调文字颜色 2 4 4 4 2 2" xfId="14309"/>
    <cellStyle name="40% - 强调文字颜色 2 4 4 4 3" xfId="14310"/>
    <cellStyle name="40% - 强调文字颜色 2 4 4 5" xfId="10675"/>
    <cellStyle name="40% - 强调文字颜色 2 4 4 5 2" xfId="5139"/>
    <cellStyle name="40% - 强调文字颜色 2 4 4 6" xfId="10677"/>
    <cellStyle name="40% - 强调文字颜色 2 4 4 6 2" xfId="4652"/>
    <cellStyle name="40% - 强调文字颜色 2 4 4 7" xfId="10679"/>
    <cellStyle name="40% - 强调文字颜色 2 4 4 7 2" xfId="10681"/>
    <cellStyle name="40% - 强调文字颜色 2 4 4 8" xfId="10684"/>
    <cellStyle name="40% - 强调文字颜色 2 4 4 8 2" xfId="10686"/>
    <cellStyle name="40% - 强调文字颜色 2 4 4 9" xfId="3640"/>
    <cellStyle name="40% - 强调文字颜色 2 4 5" xfId="14312"/>
    <cellStyle name="40% - 强调文字颜色 2 4 5 2" xfId="11744"/>
    <cellStyle name="40% - 强调文字颜色 2 4 5 2 2" xfId="11745"/>
    <cellStyle name="40% - 强调文字颜色 2 4 5 3" xfId="9421"/>
    <cellStyle name="40% - 强调文字颜色 2 4 5 3 2" xfId="9426"/>
    <cellStyle name="40% - 强调文字颜色 2 4 5 4" xfId="9429"/>
    <cellStyle name="40% - 强调文字颜色 2 4 5 4 2" xfId="14314"/>
    <cellStyle name="40% - 强调文字颜色 2 4 5 5" xfId="10689"/>
    <cellStyle name="40% - 强调文字颜色 2 4 5 5 2" xfId="5324"/>
    <cellStyle name="40% - 强调文字颜色 2 4 5 6" xfId="5382"/>
    <cellStyle name="40% - 强调文字颜色 2 4 6" xfId="5855"/>
    <cellStyle name="40% - 强调文字颜色 2 4 6 2" xfId="14316"/>
    <cellStyle name="40% - 强调文字颜色 2 4 6 2 2" xfId="9982"/>
    <cellStyle name="40% - 强调文字颜色 2 4 6 3" xfId="14317"/>
    <cellStyle name="40% - 强调文字颜色 2 4 7" xfId="14319"/>
    <cellStyle name="40% - 强调文字颜色 2 4 7 2" xfId="14321"/>
    <cellStyle name="40% - 强调文字颜色 2 4 7 2 2" xfId="3160"/>
    <cellStyle name="40% - 强调文字颜色 2 4 7 3" xfId="3257"/>
    <cellStyle name="40% - 强调文字颜色 2 4 8" xfId="14323"/>
    <cellStyle name="40% - 强调文字颜色 2 4 8 2" xfId="13339"/>
    <cellStyle name="40% - 强调文字颜色 2 4 9" xfId="14324"/>
    <cellStyle name="40% - 强调文字颜色 2 4 9 2" xfId="14325"/>
    <cellStyle name="40% - 强调文字颜色 2 5" xfId="8510"/>
    <cellStyle name="40% - 强调文字颜色 2 5 10" xfId="14326"/>
    <cellStyle name="40% - 强调文字颜色 2 5 10 2" xfId="14327"/>
    <cellStyle name="40% - 强调文字颜色 2 5 11" xfId="14329"/>
    <cellStyle name="40% - 强调文字颜色 2 5 11 2" xfId="14331"/>
    <cellStyle name="40% - 强调文字颜色 2 5 12" xfId="14333"/>
    <cellStyle name="40% - 强调文字颜色 2 5 2" xfId="14334"/>
    <cellStyle name="40% - 强调文字颜色 2 5 2 10" xfId="9054"/>
    <cellStyle name="40% - 强调文字颜色 2 5 2 10 2" xfId="5084"/>
    <cellStyle name="40% - 强调文字颜色 2 5 2 11" xfId="1217"/>
    <cellStyle name="40% - 强调文字颜色 2 5 2 2" xfId="14335"/>
    <cellStyle name="40% - 强调文字颜色 2 5 2 2 2" xfId="14336"/>
    <cellStyle name="40% - 强调文字颜色 2 5 2 2 2 2" xfId="14337"/>
    <cellStyle name="40% - 强调文字颜色 2 5 2 2 2 2 2" xfId="3606"/>
    <cellStyle name="40% - 强调文字颜色 2 5 2 2 2 3" xfId="1977"/>
    <cellStyle name="40% - 强调文字颜色 2 5 2 2 2 3 2" xfId="14338"/>
    <cellStyle name="40% - 强调文字颜色 2 5 2 2 2 4" xfId="14340"/>
    <cellStyle name="40% - 强调文字颜色 2 5 2 2 2 4 2" xfId="14344"/>
    <cellStyle name="40% - 强调文字颜色 2 5 2 2 2 5" xfId="14345"/>
    <cellStyle name="40% - 强调文字颜色 2 5 2 2 2 5 2" xfId="14346"/>
    <cellStyle name="40% - 强调文字颜色 2 5 2 2 2 6" xfId="14347"/>
    <cellStyle name="40% - 强调文字颜色 2 5 2 2 3" xfId="14349"/>
    <cellStyle name="40% - 强调文字颜色 2 5 2 2 3 2" xfId="6494"/>
    <cellStyle name="40% - 强调文字颜色 2 5 2 2 3 2 2" xfId="7627"/>
    <cellStyle name="40% - 强调文字颜色 2 5 2 2 3 3" xfId="2123"/>
    <cellStyle name="40% - 强调文字颜色 2 5 2 2 4" xfId="13747"/>
    <cellStyle name="40% - 强调文字颜色 2 5 2 2 4 2" xfId="14350"/>
    <cellStyle name="40% - 强调文字颜色 2 5 2 2 4 2 2" xfId="14352"/>
    <cellStyle name="40% - 强调文字颜色 2 5 2 2 4 3" xfId="2158"/>
    <cellStyle name="40% - 强调文字颜色 2 5 2 2 5" xfId="14353"/>
    <cellStyle name="40% - 强调文字颜色 2 5 2 2 5 2" xfId="14354"/>
    <cellStyle name="40% - 强调文字颜色 2 5 2 2 6" xfId="10813"/>
    <cellStyle name="40% - 强调文字颜色 2 5 2 2 6 2" xfId="12383"/>
    <cellStyle name="40% - 强调文字颜色 2 5 2 2 7" xfId="11774"/>
    <cellStyle name="40% - 强调文字颜色 2 5 2 2 7 2" xfId="11776"/>
    <cellStyle name="40% - 强调文字颜色 2 5 2 2 8" xfId="11087"/>
    <cellStyle name="40% - 强调文字颜色 2 5 2 2 8 2" xfId="14355"/>
    <cellStyle name="40% - 强调文字颜色 2 5 2 2 9" xfId="14356"/>
    <cellStyle name="40% - 强调文字颜色 2 5 2 3" xfId="9517"/>
    <cellStyle name="40% - 强调文字颜色 2 5 2 3 2" xfId="14357"/>
    <cellStyle name="40% - 强调文字颜色 2 5 2 3 2 2" xfId="14358"/>
    <cellStyle name="40% - 强调文字颜色 2 5 2 3 2 2 2" xfId="14359"/>
    <cellStyle name="40% - 强调文字颜色 2 5 2 3 2 3" xfId="14360"/>
    <cellStyle name="40% - 强调文字颜色 2 5 2 3 3" xfId="14361"/>
    <cellStyle name="40% - 强调文字颜色 2 5 2 3 3 2" xfId="4330"/>
    <cellStyle name="40% - 强调文字颜色 2 5 2 3 3 2 2" xfId="7661"/>
    <cellStyle name="40% - 强调文字颜色 2 5 2 3 3 3" xfId="3040"/>
    <cellStyle name="40% - 强调文字颜色 2 5 2 3 4" xfId="13749"/>
    <cellStyle name="40% - 强调文字颜色 2 5 2 3 4 2" xfId="14362"/>
    <cellStyle name="40% - 强调文字颜色 2 5 2 3 5" xfId="14363"/>
    <cellStyle name="40% - 强调文字颜色 2 5 2 3 5 2" xfId="14364"/>
    <cellStyle name="40% - 强调文字颜色 2 5 2 3 6" xfId="10819"/>
    <cellStyle name="40% - 强调文字颜色 2 5 2 3 6 2" xfId="14366"/>
    <cellStyle name="40% - 强调文字颜色 2 5 2 3 7" xfId="11780"/>
    <cellStyle name="40% - 强调文字颜色 2 5 2 3 7 2" xfId="14367"/>
    <cellStyle name="40% - 强调文字颜色 2 5 2 3 8" xfId="14368"/>
    <cellStyle name="40% - 强调文字颜色 2 5 2 4" xfId="14369"/>
    <cellStyle name="40% - 强调文字颜色 2 5 2 4 2" xfId="14370"/>
    <cellStyle name="40% - 强调文字颜色 2 5 2 4 2 2" xfId="14371"/>
    <cellStyle name="40% - 强调文字颜色 2 5 2 4 3" xfId="14372"/>
    <cellStyle name="40% - 强调文字颜色 2 5 2 4 3 2" xfId="14373"/>
    <cellStyle name="40% - 强调文字颜色 2 5 2 4 4" xfId="13752"/>
    <cellStyle name="40% - 强调文字颜色 2 5 2 4 4 2" xfId="14374"/>
    <cellStyle name="40% - 强调文字颜色 2 5 2 4 5" xfId="14375"/>
    <cellStyle name="40% - 强调文字颜色 2 5 2 4 5 2" xfId="14376"/>
    <cellStyle name="40% - 强调文字颜色 2 5 2 4 6" xfId="10824"/>
    <cellStyle name="40% - 强调文字颜色 2 5 2 5" xfId="14377"/>
    <cellStyle name="40% - 强调文字颜色 2 5 2 5 2" xfId="14378"/>
    <cellStyle name="40% - 强调文字颜色 2 5 2 5 2 2" xfId="14380"/>
    <cellStyle name="40% - 强调文字颜色 2 5 2 5 3" xfId="14381"/>
    <cellStyle name="40% - 强调文字颜色 2 5 2 6" xfId="14382"/>
    <cellStyle name="40% - 强调文字颜色 2 5 2 6 2" xfId="14383"/>
    <cellStyle name="40% - 强调文字颜色 2 5 2 6 2 2" xfId="14385"/>
    <cellStyle name="40% - 强调文字颜色 2 5 2 6 3" xfId="14386"/>
    <cellStyle name="40% - 强调文字颜色 2 5 2 7" xfId="14388"/>
    <cellStyle name="40% - 强调文字颜色 2 5 2 7 2" xfId="14390"/>
    <cellStyle name="40% - 强调文字颜色 2 5 2 8" xfId="12601"/>
    <cellStyle name="40% - 强调文字颜色 2 5 2 8 2" xfId="14392"/>
    <cellStyle name="40% - 强调文字颜色 2 5 2 9" xfId="14394"/>
    <cellStyle name="40% - 强调文字颜色 2 5 2 9 2" xfId="14396"/>
    <cellStyle name="40% - 强调文字颜色 2 5 3" xfId="236"/>
    <cellStyle name="40% - 强调文字颜色 2 5 3 2" xfId="14397"/>
    <cellStyle name="40% - 强调文字颜色 2 5 3 2 2" xfId="14398"/>
    <cellStyle name="40% - 强调文字颜色 2 5 3 2 2 2" xfId="13239"/>
    <cellStyle name="40% - 强调文字颜色 2 5 3 2 3" xfId="14399"/>
    <cellStyle name="40% - 强调文字颜色 2 5 3 2 3 2" xfId="7773"/>
    <cellStyle name="40% - 强调文字颜色 2 5 3 2 4" xfId="13758"/>
    <cellStyle name="40% - 强调文字颜色 2 5 3 2 4 2" xfId="1410"/>
    <cellStyle name="40% - 强调文字颜色 2 5 3 2 5" xfId="6417"/>
    <cellStyle name="40% - 强调文字颜色 2 5 3 2 5 2" xfId="14401"/>
    <cellStyle name="40% - 强调文字颜色 2 5 3 2 6" xfId="10835"/>
    <cellStyle name="40% - 强调文字颜色 2 5 3 3" xfId="14402"/>
    <cellStyle name="40% - 强调文字颜色 2 5 3 3 2" xfId="14403"/>
    <cellStyle name="40% - 强调文字颜色 2 5 3 3 2 2" xfId="14404"/>
    <cellStyle name="40% - 强调文字颜色 2 5 3 3 3" xfId="14405"/>
    <cellStyle name="40% - 强调文字颜色 2 5 3 4" xfId="14406"/>
    <cellStyle name="40% - 强调文字颜色 2 5 3 4 2" xfId="14407"/>
    <cellStyle name="40% - 强调文字颜色 2 5 3 4 2 2" xfId="14408"/>
    <cellStyle name="40% - 强调文字颜色 2 5 3 4 3" xfId="14409"/>
    <cellStyle name="40% - 强调文字颜色 2 5 3 5" xfId="10707"/>
    <cellStyle name="40% - 强调文字颜色 2 5 3 5 2" xfId="4984"/>
    <cellStyle name="40% - 强调文字颜色 2 5 3 6" xfId="10709"/>
    <cellStyle name="40% - 强调文字颜色 2 5 3 6 2" xfId="5037"/>
    <cellStyle name="40% - 强调文字颜色 2 5 3 7" xfId="10712"/>
    <cellStyle name="40% - 强调文字颜色 2 5 3 7 2" xfId="10715"/>
    <cellStyle name="40% - 强调文字颜色 2 5 3 8" xfId="8028"/>
    <cellStyle name="40% - 强调文字颜色 2 5 3 8 2" xfId="10718"/>
    <cellStyle name="40% - 强调文字颜色 2 5 3 9" xfId="7948"/>
    <cellStyle name="40% - 强调文字颜色 2 5 4" xfId="14412"/>
    <cellStyle name="40% - 强调文字颜色 2 5 4 2" xfId="14414"/>
    <cellStyle name="40% - 强调文字颜色 2 5 4 2 2" xfId="14415"/>
    <cellStyle name="40% - 强调文字颜色 2 5 4 2 2 2" xfId="14416"/>
    <cellStyle name="40% - 强调文字颜色 2 5 4 2 3" xfId="14417"/>
    <cellStyle name="40% - 强调文字颜色 2 5 4 2 3 2" xfId="14418"/>
    <cellStyle name="40% - 强调文字颜色 2 5 4 2 4" xfId="13762"/>
    <cellStyle name="40% - 强调文字颜色 2 5 4 2 4 2" xfId="14419"/>
    <cellStyle name="40% - 强调文字颜色 2 5 4 2 5" xfId="14420"/>
    <cellStyle name="40% - 强调文字颜色 2 5 4 2 5 2" xfId="14421"/>
    <cellStyle name="40% - 强调文字颜色 2 5 4 2 6" xfId="10848"/>
    <cellStyle name="40% - 强调文字颜色 2 5 4 3" xfId="14422"/>
    <cellStyle name="40% - 强调文字颜色 2 5 4 3 2" xfId="14423"/>
    <cellStyle name="40% - 强调文字颜色 2 5 4 3 2 2" xfId="14424"/>
    <cellStyle name="40% - 强调文字颜色 2 5 4 3 3" xfId="14425"/>
    <cellStyle name="40% - 强调文字颜色 2 5 4 4" xfId="14426"/>
    <cellStyle name="40% - 强调文字颜色 2 5 4 4 2" xfId="14427"/>
    <cellStyle name="40% - 强调文字颜色 2 5 4 4 2 2" xfId="14428"/>
    <cellStyle name="40% - 强调文字颜色 2 5 4 4 3" xfId="14429"/>
    <cellStyle name="40% - 强调文字颜色 2 5 4 5" xfId="10722"/>
    <cellStyle name="40% - 强调文字颜色 2 5 4 5 2" xfId="6554"/>
    <cellStyle name="40% - 强调文字颜色 2 5 4 6" xfId="10725"/>
    <cellStyle name="40% - 强调文字颜色 2 5 4 6 2" xfId="14430"/>
    <cellStyle name="40% - 强调文字颜色 2 5 4 7" xfId="14432"/>
    <cellStyle name="40% - 强调文字颜色 2 5 4 7 2" xfId="14434"/>
    <cellStyle name="40% - 强调文字颜色 2 5 4 8" xfId="14436"/>
    <cellStyle name="40% - 强调文字颜色 2 5 4 8 2" xfId="14438"/>
    <cellStyle name="40% - 强调文字颜色 2 5 4 9" xfId="14440"/>
    <cellStyle name="40% - 强调文字颜色 2 5 5" xfId="14442"/>
    <cellStyle name="40% - 强调文字颜色 2 5 5 2" xfId="14444"/>
    <cellStyle name="40% - 强调文字颜色 2 5 5 2 2" xfId="14445"/>
    <cellStyle name="40% - 强调文字颜色 2 5 5 3" xfId="14446"/>
    <cellStyle name="40% - 强调文字颜色 2 5 5 3 2" xfId="14447"/>
    <cellStyle name="40% - 强调文字颜色 2 5 5 4" xfId="14448"/>
    <cellStyle name="40% - 强调文字颜色 2 5 5 4 2" xfId="14449"/>
    <cellStyle name="40% - 强调文字颜色 2 5 5 5" xfId="10727"/>
    <cellStyle name="40% - 强调文字颜色 2 5 5 5 2" xfId="10731"/>
    <cellStyle name="40% - 强调文字颜色 2 5 5 6" xfId="10733"/>
    <cellStyle name="40% - 强调文字颜色 2 5 6" xfId="660"/>
    <cellStyle name="40% - 强调文字颜色 2 5 6 2" xfId="14450"/>
    <cellStyle name="40% - 强调文字颜色 2 5 6 2 2" xfId="10536"/>
    <cellStyle name="40% - 强调文字颜色 2 5 6 3" xfId="14451"/>
    <cellStyle name="40% - 强调文字颜色 2 5 7" xfId="14452"/>
    <cellStyle name="40% - 强调文字颜色 2 5 7 2" xfId="14453"/>
    <cellStyle name="40% - 强调文字颜色 2 5 7 2 2" xfId="3495"/>
    <cellStyle name="40% - 强调文字颜色 2 5 7 3" xfId="14454"/>
    <cellStyle name="40% - 强调文字颜色 2 5 8" xfId="14455"/>
    <cellStyle name="40% - 强调文字颜色 2 5 8 2" xfId="14456"/>
    <cellStyle name="40% - 强调文字颜色 2 5 9" xfId="14457"/>
    <cellStyle name="40% - 强调文字颜色 2 5 9 2" xfId="14458"/>
    <cellStyle name="40% - 强调文字颜色 2 6" xfId="14460"/>
    <cellStyle name="40% - 强调文字颜色 2 6 10" xfId="14461"/>
    <cellStyle name="40% - 强调文字颜色 2 6 10 2" xfId="6993"/>
    <cellStyle name="40% - 强调文字颜色 2 6 11" xfId="9041"/>
    <cellStyle name="40% - 强调文字颜色 2 6 2" xfId="12519"/>
    <cellStyle name="40% - 强调文字颜色 2 6 2 2" xfId="12521"/>
    <cellStyle name="40% - 强调文字颜色 2 6 2 2 2" xfId="12523"/>
    <cellStyle name="40% - 强调文字颜色 2 6 2 2 2 2" xfId="4515"/>
    <cellStyle name="40% - 强调文字颜色 2 6 2 2 3" xfId="14462"/>
    <cellStyle name="40% - 强调文字颜色 2 6 2 2 3 2" xfId="9504"/>
    <cellStyle name="40% - 强调文字颜色 2 6 2 2 4" xfId="4523"/>
    <cellStyle name="40% - 强调文字颜色 2 6 2 2 4 2" xfId="7669"/>
    <cellStyle name="40% - 强调文字颜色 2 6 2 2 5" xfId="5180"/>
    <cellStyle name="40% - 强调文字颜色 2 6 2 2 5 2" xfId="10431"/>
    <cellStyle name="40% - 强调文字颜色 2 6 2 2 6" xfId="10433"/>
    <cellStyle name="40% - 强调文字颜色 2 6 2 3" xfId="8730"/>
    <cellStyle name="40% - 强调文字颜色 2 6 2 3 2" xfId="12525"/>
    <cellStyle name="40% - 强调文字颜色 2 6 2 3 2 2" xfId="14463"/>
    <cellStyle name="40% - 强调文字颜色 2 6 2 3 3" xfId="9715"/>
    <cellStyle name="40% - 强调文字颜色 2 6 2 4" xfId="12527"/>
    <cellStyle name="40% - 强调文字颜色 2 6 2 4 2" xfId="12529"/>
    <cellStyle name="40% - 强调文字颜色 2 6 2 4 2 2" xfId="14464"/>
    <cellStyle name="40% - 强调文字颜色 2 6 2 4 3" xfId="14465"/>
    <cellStyle name="40% - 强调文字颜色 2 6 2 5" xfId="12531"/>
    <cellStyle name="40% - 强调文字颜色 2 6 2 5 2" xfId="12533"/>
    <cellStyle name="40% - 强调文字颜色 2 6 2 6" xfId="9741"/>
    <cellStyle name="40% - 强调文字颜色 2 6 2 6 2" xfId="14466"/>
    <cellStyle name="40% - 强调文字颜色 2 6 2 7" xfId="14468"/>
    <cellStyle name="40% - 强调文字颜色 2 6 2 7 2" xfId="14470"/>
    <cellStyle name="40% - 强调文字颜色 2 6 2 8" xfId="14472"/>
    <cellStyle name="40% - 强调文字颜色 2 6 2 8 2" xfId="14474"/>
    <cellStyle name="40% - 强调文字颜色 2 6 2 9" xfId="14476"/>
    <cellStyle name="40% - 强调文字颜色 2 6 3" xfId="2032"/>
    <cellStyle name="40% - 强调文字颜色 2 6 3 2" xfId="12535"/>
    <cellStyle name="40% - 强调文字颜色 2 6 3 2 2" xfId="12537"/>
    <cellStyle name="40% - 强调文字颜色 2 6 3 2 2 2" xfId="14477"/>
    <cellStyle name="40% - 强调文字颜色 2 6 3 2 3" xfId="14478"/>
    <cellStyle name="40% - 强调文字颜色 2 6 3 2 3 2" xfId="9580"/>
    <cellStyle name="40% - 强调文字颜色 2 6 3 2 4" xfId="7704"/>
    <cellStyle name="40% - 强调文字颜色 2 6 3 2 4 2" xfId="4669"/>
    <cellStyle name="40% - 强调文字颜色 2 6 3 2 5" xfId="10454"/>
    <cellStyle name="40% - 强调文字颜色 2 6 3 2 5 2" xfId="14479"/>
    <cellStyle name="40% - 强调文字颜色 2 6 3 2 6" xfId="10882"/>
    <cellStyle name="40% - 强调文字颜色 2 6 3 3" xfId="12539"/>
    <cellStyle name="40% - 强调文字颜色 2 6 3 3 2" xfId="14480"/>
    <cellStyle name="40% - 强调文字颜色 2 6 3 3 2 2" xfId="14481"/>
    <cellStyle name="40% - 强调文字颜色 2 6 3 3 3" xfId="14482"/>
    <cellStyle name="40% - 强调文字颜色 2 6 3 4" xfId="14483"/>
    <cellStyle name="40% - 强调文字颜色 2 6 3 4 2" xfId="14484"/>
    <cellStyle name="40% - 强调文字颜色 2 6 3 4 2 2" xfId="14485"/>
    <cellStyle name="40% - 强调文字颜色 2 6 3 4 3" xfId="14486"/>
    <cellStyle name="40% - 强调文字颜色 2 6 3 5" xfId="10743"/>
    <cellStyle name="40% - 强调文字颜色 2 6 3 5 2" xfId="6644"/>
    <cellStyle name="40% - 强调文字颜色 2 6 3 6" xfId="10745"/>
    <cellStyle name="40% - 强调文字颜色 2 6 3 6 2" xfId="10747"/>
    <cellStyle name="40% - 强调文字颜色 2 6 3 7" xfId="10750"/>
    <cellStyle name="40% - 强调文字颜色 2 6 3 7 2" xfId="10753"/>
    <cellStyle name="40% - 强调文字颜色 2 6 3 8" xfId="10756"/>
    <cellStyle name="40% - 强调文字颜色 2 6 3 8 2" xfId="10758"/>
    <cellStyle name="40% - 强调文字颜色 2 6 3 9" xfId="10760"/>
    <cellStyle name="40% - 强调文字颜色 2 6 4" xfId="12544"/>
    <cellStyle name="40% - 强调文字颜色 2 6 4 2" xfId="12547"/>
    <cellStyle name="40% - 强调文字颜色 2 6 4 2 2" xfId="12549"/>
    <cellStyle name="40% - 强调文字颜色 2 6 4 3" xfId="12551"/>
    <cellStyle name="40% - 强调文字颜色 2 6 4 3 2" xfId="159"/>
    <cellStyle name="40% - 强调文字颜色 2 6 4 4" xfId="14487"/>
    <cellStyle name="40% - 强调文字颜色 2 6 4 4 2" xfId="14488"/>
    <cellStyle name="40% - 强调文字颜色 2 6 4 5" xfId="10764"/>
    <cellStyle name="40% - 强调文字颜色 2 6 4 5 2" xfId="10766"/>
    <cellStyle name="40% - 强调文字颜色 2 6 4 6" xfId="10768"/>
    <cellStyle name="40% - 强调文字颜色 2 6 5" xfId="12554"/>
    <cellStyle name="40% - 强调文字颜色 2 6 5 2" xfId="12557"/>
    <cellStyle name="40% - 强调文字颜色 2 6 5 2 2" xfId="14489"/>
    <cellStyle name="40% - 强调文字颜色 2 6 5 3" xfId="14490"/>
    <cellStyle name="40% - 强调文字颜色 2 6 6" xfId="5866"/>
    <cellStyle name="40% - 强调文字颜色 2 6 6 2" xfId="12559"/>
    <cellStyle name="40% - 强调文字颜色 2 6 6 2 2" xfId="10900"/>
    <cellStyle name="40% - 强调文字颜色 2 6 6 3" xfId="14491"/>
    <cellStyle name="40% - 强调文字颜色 2 6 7" xfId="14492"/>
    <cellStyle name="40% - 强调文字颜色 2 6 7 2" xfId="3801"/>
    <cellStyle name="40% - 强调文字颜色 2 6 8" xfId="14493"/>
    <cellStyle name="40% - 强调文字颜色 2 6 8 2" xfId="3842"/>
    <cellStyle name="40% - 强调文字颜色 2 6 9" xfId="14228"/>
    <cellStyle name="40% - 强调文字颜色 2 6 9 2" xfId="3885"/>
    <cellStyle name="40% - 强调文字颜色 2 7" xfId="9762"/>
    <cellStyle name="40% - 强调文字颜色 2 7 10" xfId="6662"/>
    <cellStyle name="40% - 强调文字颜色 2 7 10 2" xfId="134"/>
    <cellStyle name="40% - 强调文字颜色 2 7 11" xfId="3515"/>
    <cellStyle name="40% - 强调文字颜色 2 7 2" xfId="9766"/>
    <cellStyle name="40% - 强调文字颜色 2 7 2 2" xfId="9769"/>
    <cellStyle name="40% - 强调文字颜色 2 7 2 2 2" xfId="943"/>
    <cellStyle name="40% - 强调文字颜色 2 7 2 2 2 2" xfId="6725"/>
    <cellStyle name="40% - 强调文字颜色 2 7 2 2 3" xfId="369"/>
    <cellStyle name="40% - 强调文字颜色 2 7 2 2 3 2" xfId="6913"/>
    <cellStyle name="40% - 强调文字颜色 2 7 2 2 4" xfId="6915"/>
    <cellStyle name="40% - 强调文字颜色 2 7 2 2 4 2" xfId="8627"/>
    <cellStyle name="40% - 强调文字颜色 2 7 2 2 5" xfId="1799"/>
    <cellStyle name="40% - 强调文字颜色 2 7 2 2 5 2" xfId="1804"/>
    <cellStyle name="40% - 强调文字颜色 2 7 2 2 6" xfId="1816"/>
    <cellStyle name="40% - 强调文字颜色 2 7 2 3" xfId="9772"/>
    <cellStyle name="40% - 强调文字颜色 2 7 2 3 2" xfId="9774"/>
    <cellStyle name="40% - 强调文字颜色 2 7 2 3 2 2" xfId="9778"/>
    <cellStyle name="40% - 强调文字颜色 2 7 2 3 3" xfId="9779"/>
    <cellStyle name="40% - 强调文字颜色 2 7 2 4" xfId="9782"/>
    <cellStyle name="40% - 强调文字颜色 2 7 2 4 2" xfId="9785"/>
    <cellStyle name="40% - 强调文字颜色 2 7 2 4 2 2" xfId="3138"/>
    <cellStyle name="40% - 强调文字颜色 2 7 2 4 3" xfId="9787"/>
    <cellStyle name="40% - 强调文字颜色 2 7 2 5" xfId="9790"/>
    <cellStyle name="40% - 强调文字颜色 2 7 2 5 2" xfId="9794"/>
    <cellStyle name="40% - 强调文字颜色 2 7 2 6" xfId="9797"/>
    <cellStyle name="40% - 强调文字颜色 2 7 2 6 2" xfId="9803"/>
    <cellStyle name="40% - 强调文字颜色 2 7 2 7" xfId="9806"/>
    <cellStyle name="40% - 强调文字颜色 2 7 2 7 2" xfId="5271"/>
    <cellStyle name="40% - 强调文字颜色 2 7 2 8" xfId="9810"/>
    <cellStyle name="40% - 强调文字颜色 2 7 2 8 2" xfId="9815"/>
    <cellStyle name="40% - 强调文字颜色 2 7 2 9" xfId="8045"/>
    <cellStyle name="40% - 强调文字颜色 2 7 3" xfId="2048"/>
    <cellStyle name="40% - 强调文字颜色 2 7 3 2" xfId="9817"/>
    <cellStyle name="40% - 强调文字颜色 2 7 3 2 2" xfId="9820"/>
    <cellStyle name="40% - 强调文字颜色 2 7 3 2 2 2" xfId="3792"/>
    <cellStyle name="40% - 强调文字颜色 2 7 3 2 3" xfId="9822"/>
    <cellStyle name="40% - 强调文字颜色 2 7 3 3" xfId="9825"/>
    <cellStyle name="40% - 强调文字颜色 2 7 3 3 2" xfId="9827"/>
    <cellStyle name="40% - 强调文字颜色 2 7 3 3 2 2" xfId="9831"/>
    <cellStyle name="40% - 强调文字颜色 2 7 3 3 3" xfId="9832"/>
    <cellStyle name="40% - 强调文字颜色 2 7 3 4" xfId="9835"/>
    <cellStyle name="40% - 强调文字颜色 2 7 3 4 2" xfId="9838"/>
    <cellStyle name="40% - 强调文字颜色 2 7 3 5" xfId="9841"/>
    <cellStyle name="40% - 强调文字颜色 2 7 3 5 2" xfId="9845"/>
    <cellStyle name="40% - 强调文字颜色 2 7 3 6" xfId="9847"/>
    <cellStyle name="40% - 强调文字颜色 2 7 3 6 2" xfId="9852"/>
    <cellStyle name="40% - 强调文字颜色 2 7 3 7" xfId="9854"/>
    <cellStyle name="40% - 强调文字颜色 2 7 3 7 2" xfId="9857"/>
    <cellStyle name="40% - 强调文字颜色 2 7 3 8" xfId="9860"/>
    <cellStyle name="40% - 强调文字颜色 2 7 4" xfId="9866"/>
    <cellStyle name="40% - 强调文字颜色 2 7 4 2" xfId="9868"/>
    <cellStyle name="40% - 强调文字颜色 2 7 4 2 2" xfId="9871"/>
    <cellStyle name="40% - 强调文字颜色 2 7 4 3" xfId="9873"/>
    <cellStyle name="40% - 强调文字颜色 2 7 4 3 2" xfId="9875"/>
    <cellStyle name="40% - 强调文字颜色 2 7 4 4" xfId="9878"/>
    <cellStyle name="40% - 强调文字颜色 2 7 4 4 2" xfId="9881"/>
    <cellStyle name="40% - 强调文字颜色 2 7 4 5" xfId="9884"/>
    <cellStyle name="40% - 强调文字颜色 2 7 4 5 2" xfId="9887"/>
    <cellStyle name="40% - 强调文字颜色 2 7 4 6" xfId="9889"/>
    <cellStyle name="40% - 强调文字颜色 2 7 5" xfId="9892"/>
    <cellStyle name="40% - 强调文字颜色 2 7 5 2" xfId="9896"/>
    <cellStyle name="40% - 强调文字颜色 2 7 5 2 2" xfId="9898"/>
    <cellStyle name="40% - 强调文字颜色 2 7 5 3" xfId="9900"/>
    <cellStyle name="40% - 强调文字颜色 2 7 6" xfId="5872"/>
    <cellStyle name="40% - 强调文字颜色 2 7 6 2" xfId="9903"/>
    <cellStyle name="40% - 强调文字颜色 2 7 6 2 2" xfId="9908"/>
    <cellStyle name="40% - 强调文字颜色 2 7 6 3" xfId="9911"/>
    <cellStyle name="40% - 强调文字颜色 2 7 7" xfId="2397"/>
    <cellStyle name="40% - 强调文字颜色 2 7 7 2" xfId="3944"/>
    <cellStyle name="40% - 强调文字颜色 2 7 8" xfId="2958"/>
    <cellStyle name="40% - 强调文字颜色 2 7 8 2" xfId="4012"/>
    <cellStyle name="40% - 强调文字颜色 2 7 9" xfId="4044"/>
    <cellStyle name="40% - 强调文字颜色 2 7 9 2" xfId="4048"/>
    <cellStyle name="40% - 强调文字颜色 2 8" xfId="9912"/>
    <cellStyle name="40% - 强调文字颜色 2 8 2" xfId="9915"/>
    <cellStyle name="40% - 强调文字颜色 2 8 2 2" xfId="9918"/>
    <cellStyle name="40% - 强调文字颜色 2 8 2 2 2" xfId="9921"/>
    <cellStyle name="40% - 强调文字颜色 2 8 2 3" xfId="9925"/>
    <cellStyle name="40% - 强调文字颜色 2 8 2 3 2" xfId="9927"/>
    <cellStyle name="40% - 强调文字颜色 2 8 2 4" xfId="9931"/>
    <cellStyle name="40% - 强调文字颜色 2 8 2 4 2" xfId="9935"/>
    <cellStyle name="40% - 强调文字颜色 2 8 2 5" xfId="9940"/>
    <cellStyle name="40% - 强调文字颜色 2 8 2 5 2" xfId="9944"/>
    <cellStyle name="40% - 强调文字颜色 2 8 2 6" xfId="9948"/>
    <cellStyle name="40% - 强调文字颜色 2 8 3" xfId="2074"/>
    <cellStyle name="40% - 强调文字颜色 2 8 3 2" xfId="9951"/>
    <cellStyle name="40% - 强调文字颜色 2 8 3 2 2" xfId="9954"/>
    <cellStyle name="40% - 强调文字颜色 2 8 3 3" xfId="9958"/>
    <cellStyle name="40% - 强调文字颜色 2 8 4" xfId="9964"/>
    <cellStyle name="40% - 强调文字颜色 2 8 4 2" xfId="9966"/>
    <cellStyle name="40% - 强调文字颜色 2 8 4 2 2" xfId="9968"/>
    <cellStyle name="40% - 强调文字颜色 2 8 4 3" xfId="9971"/>
    <cellStyle name="40% - 强调文字颜色 2 8 5" xfId="9974"/>
    <cellStyle name="40% - 强调文字颜色 2 8 5 2" xfId="9977"/>
    <cellStyle name="40% - 强调文字颜色 2 8 6" xfId="9980"/>
    <cellStyle name="40% - 强调文字颜色 2 8 6 2" xfId="9984"/>
    <cellStyle name="40% - 强调文字颜色 2 8 7" xfId="4099"/>
    <cellStyle name="40% - 强调文字颜色 2 8 7 2" xfId="4103"/>
    <cellStyle name="40% - 强调文字颜色 2 8 8" xfId="2974"/>
    <cellStyle name="40% - 强调文字颜色 2 8 8 2" xfId="4134"/>
    <cellStyle name="40% - 强调文字颜色 2 8 9" xfId="4146"/>
    <cellStyle name="40% - 强调文字颜色 2 9" xfId="9482"/>
    <cellStyle name="40% - 强调文字颜色 2 9 2" xfId="9987"/>
    <cellStyle name="40% - 强调文字颜色 2 9 2 2" xfId="9990"/>
    <cellStyle name="40% - 强调文字颜色 2 9 2 2 2" xfId="9996"/>
    <cellStyle name="40% - 强调文字颜色 2 9 2 3" xfId="10001"/>
    <cellStyle name="40% - 强调文字颜色 2 9 2 3 2" xfId="10003"/>
    <cellStyle name="40% - 强调文字颜色 2 9 2 4" xfId="6866"/>
    <cellStyle name="40% - 强调文字颜色 2 9 2 4 2" xfId="10010"/>
    <cellStyle name="40% - 强调文字颜色 2 9 2 5" xfId="10012"/>
    <cellStyle name="40% - 强调文字颜色 2 9 2 5 2" xfId="10015"/>
    <cellStyle name="40% - 强调文字颜色 2 9 2 6" xfId="10018"/>
    <cellStyle name="40% - 强调文字颜色 2 9 3" xfId="10021"/>
    <cellStyle name="40% - 强调文字颜色 2 9 3 2" xfId="10024"/>
    <cellStyle name="40% - 强调文字颜色 2 9 3 2 2" xfId="592"/>
    <cellStyle name="40% - 强调文字颜色 2 9 3 3" xfId="10026"/>
    <cellStyle name="40% - 强调文字颜色 2 9 4" xfId="10033"/>
    <cellStyle name="40% - 强调文字颜色 2 9 4 2" xfId="10036"/>
    <cellStyle name="40% - 强调文字颜色 2 9 4 2 2" xfId="10038"/>
    <cellStyle name="40% - 强调文字颜色 2 9 4 3" xfId="10041"/>
    <cellStyle name="40% - 强调文字颜色 2 9 5" xfId="10046"/>
    <cellStyle name="40% - 强调文字颜色 2 9 5 2" xfId="10050"/>
    <cellStyle name="40% - 强调文字颜色 2 9 6" xfId="10055"/>
    <cellStyle name="40% - 强调文字颜色 2 9 6 2" xfId="10060"/>
    <cellStyle name="40% - 强调文字颜色 2 9 7" xfId="4190"/>
    <cellStyle name="40% - 强调文字颜色 2 9 7 2" xfId="4195"/>
    <cellStyle name="40% - 强调文字颜色 2 9 8" xfId="4247"/>
    <cellStyle name="40% - 强调文字颜色 2 9 8 2" xfId="4250"/>
    <cellStyle name="40% - 强调文字颜色 2 9 9" xfId="4260"/>
    <cellStyle name="40% - 强调文字颜色 3 10" xfId="14495"/>
    <cellStyle name="40% - 强调文字颜色 3 10 2" xfId="14497"/>
    <cellStyle name="40% - 强调文字颜色 3 10 2 2" xfId="14500"/>
    <cellStyle name="40% - 强调文字颜色 3 10 3" xfId="14503"/>
    <cellStyle name="40% - 强调文字颜色 3 10 3 2" xfId="14505"/>
    <cellStyle name="40% - 强调文字颜色 3 10 4" xfId="8888"/>
    <cellStyle name="40% - 强调文字颜色 3 10 4 2" xfId="14507"/>
    <cellStyle name="40% - 强调文字颜色 3 10 5" xfId="14508"/>
    <cellStyle name="40% - 强调文字颜色 3 10 5 2" xfId="14509"/>
    <cellStyle name="40% - 强调文字颜色 3 10 6" xfId="1042"/>
    <cellStyle name="40% - 强调文字颜色 3 11" xfId="14511"/>
    <cellStyle name="40% - 强调文字颜色 3 11 2" xfId="14513"/>
    <cellStyle name="40% - 强调文字颜色 3 11 2 2" xfId="14516"/>
    <cellStyle name="40% - 强调文字颜色 3 11 3" xfId="14519"/>
    <cellStyle name="40% - 强调文字颜色 3 12" xfId="14522"/>
    <cellStyle name="40% - 强调文字颜色 3 12 2" xfId="14524"/>
    <cellStyle name="40% - 强调文字颜色 3 12 2 2" xfId="14526"/>
    <cellStyle name="40% - 强调文字颜色 3 12 3" xfId="1667"/>
    <cellStyle name="40% - 强调文字颜色 3 13" xfId="4373"/>
    <cellStyle name="40% - 强调文字颜色 3 13 2" xfId="14528"/>
    <cellStyle name="40% - 强调文字颜色 3 14" xfId="3851"/>
    <cellStyle name="40% - 强调文字颜色 3 14 2" xfId="14530"/>
    <cellStyle name="40% - 强调文字颜色 3 15" xfId="14532"/>
    <cellStyle name="40% - 强调文字颜色 3 15 2" xfId="14534"/>
    <cellStyle name="40% - 强调文字颜色 3 16" xfId="14536"/>
    <cellStyle name="40% - 强调文字颜色 3 16 2" xfId="3549"/>
    <cellStyle name="40% - 强调文字颜色 3 2" xfId="14539"/>
    <cellStyle name="40% - 强调文字颜色 3 2 10" xfId="14181"/>
    <cellStyle name="40% - 强调文字颜色 3 2 10 2" xfId="14540"/>
    <cellStyle name="40% - 强调文字颜色 3 2 11" xfId="14541"/>
    <cellStyle name="40% - 强调文字颜色 3 2 11 2" xfId="14542"/>
    <cellStyle name="40% - 强调文字颜色 3 2 12" xfId="14543"/>
    <cellStyle name="40% - 强调文字颜色 3 2 12 2" xfId="14544"/>
    <cellStyle name="40% - 强调文字颜色 3 2 13" xfId="13128"/>
    <cellStyle name="40% - 强调文字颜色 3 2 13 2" xfId="13130"/>
    <cellStyle name="40% - 强调文字颜色 3 2 14" xfId="13133"/>
    <cellStyle name="40% - 强调文字颜色 3 2 2" xfId="14545"/>
    <cellStyle name="40% - 强调文字颜色 3 2 2 10" xfId="14547"/>
    <cellStyle name="40% - 强调文字颜色 3 2 2 10 2" xfId="14549"/>
    <cellStyle name="40% - 强调文字颜色 3 2 2 11" xfId="14551"/>
    <cellStyle name="40% - 强调文字颜色 3 2 2 11 2" xfId="14553"/>
    <cellStyle name="40% - 强调文字颜色 3 2 2 12" xfId="1236"/>
    <cellStyle name="40% - 强调文字颜色 3 2 2 2" xfId="14554"/>
    <cellStyle name="40% - 强调文字颜色 3 2 2 2 10" xfId="14555"/>
    <cellStyle name="40% - 强调文字颜色 3 2 2 2 10 2" xfId="14556"/>
    <cellStyle name="40% - 强调文字颜色 3 2 2 2 11" xfId="14558"/>
    <cellStyle name="40% - 强调文字颜色 3 2 2 2 2" xfId="14560"/>
    <cellStyle name="40% - 强调文字颜色 3 2 2 2 2 2" xfId="14562"/>
    <cellStyle name="40% - 强调文字颜色 3 2 2 2 2 2 2" xfId="14564"/>
    <cellStyle name="40% - 强调文字颜色 3 2 2 2 2 2 2 2" xfId="14565"/>
    <cellStyle name="40% - 强调文字颜色 3 2 2 2 2 2 3" xfId="14566"/>
    <cellStyle name="40% - 强调文字颜色 3 2 2 2 2 2 3 2" xfId="14567"/>
    <cellStyle name="40% - 强调文字颜色 3 2 2 2 2 2 4" xfId="8871"/>
    <cellStyle name="40% - 强调文字颜色 3 2 2 2 2 2 4 2" xfId="8873"/>
    <cellStyle name="40% - 强调文字颜色 3 2 2 2 2 2 5" xfId="8876"/>
    <cellStyle name="40% - 强调文字颜色 3 2 2 2 2 2 5 2" xfId="14568"/>
    <cellStyle name="40% - 强调文字颜色 3 2 2 2 2 2 6" xfId="10643"/>
    <cellStyle name="40% - 强调文字颜色 3 2 2 2 2 3" xfId="7383"/>
    <cellStyle name="40% - 强调文字颜色 3 2 2 2 2 3 2" xfId="7385"/>
    <cellStyle name="40% - 强调文字颜色 3 2 2 2 2 3 2 2" xfId="14569"/>
    <cellStyle name="40% - 强调文字颜色 3 2 2 2 2 3 3" xfId="14570"/>
    <cellStyle name="40% - 强调文字颜色 3 2 2 2 2 4" xfId="4650"/>
    <cellStyle name="40% - 强调文字颜色 3 2 2 2 2 4 2" xfId="14572"/>
    <cellStyle name="40% - 强调文字颜色 3 2 2 2 2 4 2 2" xfId="14573"/>
    <cellStyle name="40% - 强调文字颜色 3 2 2 2 2 4 3" xfId="14574"/>
    <cellStyle name="40% - 强调文字颜色 3 2 2 2 2 5" xfId="9300"/>
    <cellStyle name="40% - 强调文字颜色 3 2 2 2 2 5 2" xfId="14577"/>
    <cellStyle name="40% - 强调文字颜色 3 2 2 2 2 6" xfId="4339"/>
    <cellStyle name="40% - 强调文字颜色 3 2 2 2 2 6 2" xfId="4344"/>
    <cellStyle name="40% - 强调文字颜色 3 2 2 2 2 7" xfId="4360"/>
    <cellStyle name="40% - 强调文字颜色 3 2 2 2 2 7 2" xfId="4366"/>
    <cellStyle name="40% - 强调文字颜色 3 2 2 2 2 8" xfId="4378"/>
    <cellStyle name="40% - 强调文字颜色 3 2 2 2 2 8 2" xfId="4380"/>
    <cellStyle name="40% - 强调文字颜色 3 2 2 2 2 9" xfId="3853"/>
    <cellStyle name="40% - 强调文字颜色 3 2 2 2 3" xfId="9025"/>
    <cellStyle name="40% - 强调文字颜色 3 2 2 2 3 2" xfId="14579"/>
    <cellStyle name="40% - 强调文字颜色 3 2 2 2 3 2 2" xfId="14581"/>
    <cellStyle name="40% - 强调文字颜色 3 2 2 2 3 2 2 2" xfId="14582"/>
    <cellStyle name="40% - 强调文字颜色 3 2 2 2 3 2 3" xfId="12637"/>
    <cellStyle name="40% - 强调文字颜色 3 2 2 2 3 3" xfId="7389"/>
    <cellStyle name="40% - 强调文字颜色 3 2 2 2 3 3 2" xfId="7391"/>
    <cellStyle name="40% - 强调文字颜色 3 2 2 2 3 3 2 2" xfId="14583"/>
    <cellStyle name="40% - 强调文字颜色 3 2 2 2 3 3 3" xfId="12640"/>
    <cellStyle name="40% - 强调文字颜色 3 2 2 2 3 4" xfId="2245"/>
    <cellStyle name="40% - 强调文字颜色 3 2 2 2 3 4 2" xfId="14585"/>
    <cellStyle name="40% - 强调文字颜色 3 2 2 2 3 5" xfId="9305"/>
    <cellStyle name="40% - 强调文字颜色 3 2 2 2 3 5 2" xfId="14586"/>
    <cellStyle name="40% - 强调文字颜色 3 2 2 2 3 6" xfId="14588"/>
    <cellStyle name="40% - 强调文字颜色 3 2 2 2 3 6 2" xfId="14590"/>
    <cellStyle name="40% - 强调文字颜色 3 2 2 2 3 7" xfId="10967"/>
    <cellStyle name="40% - 强调文字颜色 3 2 2 2 3 7 2" xfId="14592"/>
    <cellStyle name="40% - 强调文字颜色 3 2 2 2 3 8" xfId="14595"/>
    <cellStyle name="40% - 强调文字颜色 3 2 2 2 4" xfId="14597"/>
    <cellStyle name="40% - 强调文字颜色 3 2 2 2 4 2" xfId="14599"/>
    <cellStyle name="40% - 强调文字颜色 3 2 2 2 4 2 2" xfId="14600"/>
    <cellStyle name="40% - 强调文字颜色 3 2 2 2 4 3" xfId="7395"/>
    <cellStyle name="40% - 强调文字颜色 3 2 2 2 4 3 2" xfId="14601"/>
    <cellStyle name="40% - 强调文字颜色 3 2 2 2 4 4" xfId="14603"/>
    <cellStyle name="40% - 强调文字颜色 3 2 2 2 4 4 2" xfId="14605"/>
    <cellStyle name="40% - 强调文字颜色 3 2 2 2 4 5" xfId="9310"/>
    <cellStyle name="40% - 强调文字颜色 3 2 2 2 4 5 2" xfId="14606"/>
    <cellStyle name="40% - 强调文字颜色 3 2 2 2 4 6" xfId="14607"/>
    <cellStyle name="40% - 强调文字颜色 3 2 2 2 5" xfId="14610"/>
    <cellStyle name="40% - 强调文字颜色 3 2 2 2 5 2" xfId="14612"/>
    <cellStyle name="40% - 强调文字颜色 3 2 2 2 5 2 2" xfId="14613"/>
    <cellStyle name="40% - 强调文字颜色 3 2 2 2 5 3" xfId="5689"/>
    <cellStyle name="40% - 强调文字颜色 3 2 2 2 6" xfId="1131"/>
    <cellStyle name="40% - 强调文字颜色 3 2 2 2 6 2" xfId="12162"/>
    <cellStyle name="40% - 强调文字颜色 3 2 2 2 6 2 2" xfId="12164"/>
    <cellStyle name="40% - 强调文字颜色 3 2 2 2 6 3" xfId="5787"/>
    <cellStyle name="40% - 强调文字颜色 3 2 2 2 7" xfId="14615"/>
    <cellStyle name="40% - 强调文字颜色 3 2 2 2 7 2" xfId="12180"/>
    <cellStyle name="40% - 强调文字颜色 3 2 2 2 8" xfId="14617"/>
    <cellStyle name="40% - 强调文字颜色 3 2 2 2 8 2" xfId="12185"/>
    <cellStyle name="40% - 强调文字颜色 3 2 2 2 9" xfId="14618"/>
    <cellStyle name="40% - 强调文字颜色 3 2 2 2 9 2" xfId="14619"/>
    <cellStyle name="40% - 强调文字颜色 3 2 2 3" xfId="14622"/>
    <cellStyle name="40% - 强调文字颜色 3 2 2 3 2" xfId="2132"/>
    <cellStyle name="40% - 强调文字颜色 3 2 2 3 2 2" xfId="1854"/>
    <cellStyle name="40% - 强调文字颜色 3 2 2 3 2 2 2" xfId="14624"/>
    <cellStyle name="40% - 强调文字颜色 3 2 2 3 2 3" xfId="4954"/>
    <cellStyle name="40% - 强调文字颜色 3 2 2 3 2 3 2" xfId="4959"/>
    <cellStyle name="40% - 强调文字颜色 3 2 2 3 2 4" xfId="411"/>
    <cellStyle name="40% - 强调文字颜色 3 2 2 3 2 4 2" xfId="14627"/>
    <cellStyle name="40% - 强调文字颜色 3 2 2 3 2 5" xfId="14629"/>
    <cellStyle name="40% - 强调文字颜色 3 2 2 3 2 5 2" xfId="14631"/>
    <cellStyle name="40% - 强调文字颜色 3 2 2 3 2 6" xfId="14633"/>
    <cellStyle name="40% - 强调文字颜色 3 2 2 3 3" xfId="1181"/>
    <cellStyle name="40% - 强调文字颜色 3 2 2 3 3 2" xfId="1930"/>
    <cellStyle name="40% - 强调文字颜色 3 2 2 3 3 2 2" xfId="14637"/>
    <cellStyle name="40% - 强调文字颜色 3 2 2 3 3 3" xfId="7122"/>
    <cellStyle name="40% - 强调文字颜色 3 2 2 3 4" xfId="722"/>
    <cellStyle name="40% - 强调文字颜色 3 2 2 3 4 2" xfId="340"/>
    <cellStyle name="40% - 强调文字颜色 3 2 2 3 4 2 2" xfId="14638"/>
    <cellStyle name="40% - 强调文字颜色 3 2 2 3 4 3" xfId="7408"/>
    <cellStyle name="40% - 强调文字颜色 3 2 2 3 5" xfId="1352"/>
    <cellStyle name="40% - 强调文字颜色 3 2 2 3 5 2" xfId="14640"/>
    <cellStyle name="40% - 强调文字颜色 3 2 2 3 6" xfId="2668"/>
    <cellStyle name="40% - 强调文字颜色 3 2 2 3 6 2" xfId="10297"/>
    <cellStyle name="40% - 强调文字颜色 3 2 2 3 7" xfId="14642"/>
    <cellStyle name="40% - 强调文字颜色 3 2 2 3 7 2" xfId="10370"/>
    <cellStyle name="40% - 强调文字颜色 3 2 2 3 8" xfId="14645"/>
    <cellStyle name="40% - 强调文字颜色 3 2 2 3 8 2" xfId="11712"/>
    <cellStyle name="40% - 强调文字颜色 3 2 2 3 9" xfId="14646"/>
    <cellStyle name="40% - 强调文字颜色 3 2 2 4" xfId="10920"/>
    <cellStyle name="40% - 强调文字颜色 3 2 2 4 2" xfId="2134"/>
    <cellStyle name="40% - 强调文字颜色 3 2 2 4 2 2" xfId="14648"/>
    <cellStyle name="40% - 强调文字颜色 3 2 2 4 2 2 2" xfId="14650"/>
    <cellStyle name="40% - 强调文字颜色 3 2 2 4 2 3" xfId="4213"/>
    <cellStyle name="40% - 强调文字颜色 3 2 2 4 2 3 2" xfId="14652"/>
    <cellStyle name="40% - 强调文字颜色 3 2 2 4 2 4" xfId="14654"/>
    <cellStyle name="40% - 强调文字颜色 3 2 2 4 2 4 2" xfId="14655"/>
    <cellStyle name="40% - 强调文字颜色 3 2 2 4 2 5" xfId="14656"/>
    <cellStyle name="40% - 强调文字颜色 3 2 2 4 2 5 2" xfId="14657"/>
    <cellStyle name="40% - 强调文字颜色 3 2 2 4 2 6" xfId="14658"/>
    <cellStyle name="40% - 强调文字颜色 3 2 2 4 3" xfId="12206"/>
    <cellStyle name="40% - 强调文字颜色 3 2 2 4 3 2" xfId="14661"/>
    <cellStyle name="40% - 强调文字颜色 3 2 2 4 3 2 2" xfId="1936"/>
    <cellStyle name="40% - 强调文字颜色 3 2 2 4 3 3" xfId="4233"/>
    <cellStyle name="40% - 强调文字颜色 3 2 2 4 4" xfId="14663"/>
    <cellStyle name="40% - 强调文字颜色 3 2 2 4 4 2" xfId="14665"/>
    <cellStyle name="40% - 强调文字颜色 3 2 2 4 4 2 2" xfId="2700"/>
    <cellStyle name="40% - 强调文字颜色 3 2 2 4 4 3" xfId="7415"/>
    <cellStyle name="40% - 强调文字颜色 3 2 2 4 5" xfId="14667"/>
    <cellStyle name="40% - 强调文字颜色 3 2 2 4 5 2" xfId="14064"/>
    <cellStyle name="40% - 强调文字颜色 3 2 2 4 6" xfId="2691"/>
    <cellStyle name="40% - 强调文字颜色 3 2 2 4 6 2" xfId="14668"/>
    <cellStyle name="40% - 强调文字颜色 3 2 2 4 7" xfId="14669"/>
    <cellStyle name="40% - 强调文字颜色 3 2 2 4 7 2" xfId="14671"/>
    <cellStyle name="40% - 强调文字颜色 3 2 2 4 8" xfId="14673"/>
    <cellStyle name="40% - 强调文字颜色 3 2 2 4 8 2" xfId="14676"/>
    <cellStyle name="40% - 强调文字颜色 3 2 2 4 9" xfId="14678"/>
    <cellStyle name="40% - 强调文字颜色 3 2 2 5" xfId="14679"/>
    <cellStyle name="40% - 强调文字颜色 3 2 2 5 2" xfId="1359"/>
    <cellStyle name="40% - 强调文字颜色 3 2 2 5 2 2" xfId="14246"/>
    <cellStyle name="40% - 强调文字颜色 3 2 2 5 3" xfId="12209"/>
    <cellStyle name="40% - 强调文字颜色 3 2 2 5 3 2" xfId="14256"/>
    <cellStyle name="40% - 强调文字颜色 3 2 2 5 4" xfId="14681"/>
    <cellStyle name="40% - 强调文字颜色 3 2 2 5 4 2" xfId="14266"/>
    <cellStyle name="40% - 强调文字颜色 3 2 2 5 5" xfId="14682"/>
    <cellStyle name="40% - 强调文字颜色 3 2 2 5 5 2" xfId="14683"/>
    <cellStyle name="40% - 强调文字颜色 3 2 2 5 6" xfId="14684"/>
    <cellStyle name="40% - 强调文字颜色 3 2 2 6" xfId="14685"/>
    <cellStyle name="40% - 强调文字颜色 3 2 2 6 2" xfId="14687"/>
    <cellStyle name="40% - 强调文字颜色 3 2 2 6 2 2" xfId="14291"/>
    <cellStyle name="40% - 强调文字颜色 3 2 2 6 3" xfId="14688"/>
    <cellStyle name="40% - 强调文字颜色 3 2 2 7" xfId="13095"/>
    <cellStyle name="40% - 强调文字颜色 3 2 2 7 2" xfId="14689"/>
    <cellStyle name="40% - 强调文字颜色 3 2 2 7 2 2" xfId="14305"/>
    <cellStyle name="40% - 强调文字颜色 3 2 2 7 3" xfId="14690"/>
    <cellStyle name="40% - 强调文字颜色 3 2 2 8" xfId="14691"/>
    <cellStyle name="40% - 强调文字颜色 3 2 2 8 2" xfId="14692"/>
    <cellStyle name="40% - 强调文字颜色 3 2 2 9" xfId="14693"/>
    <cellStyle name="40% - 强调文字颜色 3 2 2 9 2" xfId="14694"/>
    <cellStyle name="40% - 强调文字颜色 3 2 3" xfId="14695"/>
    <cellStyle name="40% - 强调文字颜色 3 2 3 10" xfId="7019"/>
    <cellStyle name="40% - 强调文字颜色 3 2 3 10 2" xfId="7026"/>
    <cellStyle name="40% - 强调文字颜色 3 2 3 11" xfId="7031"/>
    <cellStyle name="40% - 强调文字颜色 3 2 3 2" xfId="14696"/>
    <cellStyle name="40% - 强调文字颜色 3 2 3 2 2" xfId="14699"/>
    <cellStyle name="40% - 强调文字颜色 3 2 3 2 2 2" xfId="4124"/>
    <cellStyle name="40% - 强调文字颜色 3 2 3 2 2 2 2" xfId="3940"/>
    <cellStyle name="40% - 强调文字颜色 3 2 3 2 2 3" xfId="4128"/>
    <cellStyle name="40% - 强调文字颜色 3 2 3 2 2 3 2" xfId="9009"/>
    <cellStyle name="40% - 强调文字颜色 3 2 3 2 2 4" xfId="13653"/>
    <cellStyle name="40% - 强调文字颜色 3 2 3 2 2 4 2" xfId="9129"/>
    <cellStyle name="40% - 强调文字颜色 3 2 3 2 2 5" xfId="9338"/>
    <cellStyle name="40% - 强调文字颜色 3 2 3 2 2 5 2" xfId="9159"/>
    <cellStyle name="40% - 强调文字颜色 3 2 3 2 2 6" xfId="13655"/>
    <cellStyle name="40% - 强调文字颜色 3 2 3 2 3" xfId="12215"/>
    <cellStyle name="40% - 强调文字颜色 3 2 3 2 3 2" xfId="5663"/>
    <cellStyle name="40% - 强调文字颜色 3 2 3 2 3 2 2" xfId="9287"/>
    <cellStyle name="40% - 强调文字颜色 3 2 3 2 3 3" xfId="4417"/>
    <cellStyle name="40% - 强调文字颜色 3 2 3 2 4" xfId="14701"/>
    <cellStyle name="40% - 强调文字颜色 3 2 3 2 4 2" xfId="13677"/>
    <cellStyle name="40% - 强调文字颜色 3 2 3 2 4 2 2" xfId="9493"/>
    <cellStyle name="40% - 强调文字颜色 3 2 3 2 4 3" xfId="7430"/>
    <cellStyle name="40% - 强调文字颜色 3 2 3 2 5" xfId="13546"/>
    <cellStyle name="40% - 强调文字颜色 3 2 3 2 5 2" xfId="14703"/>
    <cellStyle name="40% - 强调文字颜色 3 2 3 2 6" xfId="14705"/>
    <cellStyle name="40% - 强调文字颜色 3 2 3 2 6 2" xfId="12264"/>
    <cellStyle name="40% - 强调文字颜色 3 2 3 2 7" xfId="14708"/>
    <cellStyle name="40% - 强调文字颜色 3 2 3 2 7 2" xfId="8351"/>
    <cellStyle name="40% - 强调文字颜色 3 2 3 2 8" xfId="14711"/>
    <cellStyle name="40% - 强调文字颜色 3 2 3 2 8 2" xfId="8368"/>
    <cellStyle name="40% - 强调文字颜色 3 2 3 2 9" xfId="14712"/>
    <cellStyle name="40% - 强调文字颜色 3 2 3 3" xfId="14714"/>
    <cellStyle name="40% - 强调文字颜色 3 2 3 3 2" xfId="14718"/>
    <cellStyle name="40% - 强调文字颜色 3 2 3 3 2 2" xfId="4226"/>
    <cellStyle name="40% - 强调文字颜色 3 2 3 3 2 2 2" xfId="4229"/>
    <cellStyle name="40% - 强调文字颜色 3 2 3 3 2 3" xfId="4242"/>
    <cellStyle name="40% - 强调文字颜色 3 2 3 3 2 3 2" xfId="7412"/>
    <cellStyle name="40% - 强调文字颜色 3 2 3 3 2 4" xfId="13702"/>
    <cellStyle name="40% - 强调文字颜色 3 2 3 3 2 4 2" xfId="10703"/>
    <cellStyle name="40% - 强调文字颜色 3 2 3 3 2 5" xfId="14720"/>
    <cellStyle name="40% - 强调文字颜色 3 2 3 3 2 5 2" xfId="10738"/>
    <cellStyle name="40% - 强调文字颜色 3 2 3 3 2 6" xfId="14722"/>
    <cellStyle name="40% - 强调文字颜色 3 2 3 3 3" xfId="14118"/>
    <cellStyle name="40% - 强调文字颜色 3 2 3 3 3 2" xfId="14121"/>
    <cellStyle name="40% - 强调文字颜色 3 2 3 3 3 2 2" xfId="10924"/>
    <cellStyle name="40% - 强调文字颜色 3 2 3 3 3 3" xfId="14724"/>
    <cellStyle name="40% - 强调文字颜色 3 2 3 3 4" xfId="14124"/>
    <cellStyle name="40% - 强调文字颜色 3 2 3 3 4 2" xfId="14726"/>
    <cellStyle name="40% - 强调文字颜色 3 2 3 3 4 2 2" xfId="11141"/>
    <cellStyle name="40% - 强调文字颜色 3 2 3 3 4 3" xfId="14727"/>
    <cellStyle name="40% - 强调文字颜色 3 2 3 3 5" xfId="13551"/>
    <cellStyle name="40% - 强调文字颜色 3 2 3 3 5 2" xfId="14728"/>
    <cellStyle name="40% - 强调文字颜色 3 2 3 3 6" xfId="14729"/>
    <cellStyle name="40% - 强调文字颜色 3 2 3 3 6 2" xfId="14730"/>
    <cellStyle name="40% - 强调文字颜色 3 2 3 3 7" xfId="14732"/>
    <cellStyle name="40% - 强调文字颜色 3 2 3 3 7 2" xfId="14734"/>
    <cellStyle name="40% - 强调文字颜色 3 2 3 3 8" xfId="14736"/>
    <cellStyle name="40% - 强调文字颜色 3 2 3 3 8 2" xfId="14738"/>
    <cellStyle name="40% - 强调文字颜色 3 2 3 3 9" xfId="14739"/>
    <cellStyle name="40% - 强调文字颜色 3 2 3 4" xfId="1375"/>
    <cellStyle name="40% - 强调文字颜色 3 2 3 4 2" xfId="14741"/>
    <cellStyle name="40% - 强调文字颜色 3 2 3 4 2 2" xfId="13720"/>
    <cellStyle name="40% - 强调文字颜色 3 2 3 4 3" xfId="14742"/>
    <cellStyle name="40% - 强调文字颜色 3 2 3 4 3 2" xfId="14743"/>
    <cellStyle name="40% - 强调文字颜色 3 2 3 4 4" xfId="14744"/>
    <cellStyle name="40% - 强调文字颜色 3 2 3 4 4 2" xfId="14745"/>
    <cellStyle name="40% - 强调文字颜色 3 2 3 4 5" xfId="11526"/>
    <cellStyle name="40% - 强调文字颜色 3 2 3 4 5 2" xfId="14746"/>
    <cellStyle name="40% - 强调文字颜色 3 2 3 4 6" xfId="14747"/>
    <cellStyle name="40% - 强调文字颜色 3 2 3 5" xfId="10807"/>
    <cellStyle name="40% - 强调文字颜色 3 2 3 5 2" xfId="10811"/>
    <cellStyle name="40% - 强调文字颜色 3 2 3 5 2 2" xfId="10814"/>
    <cellStyle name="40% - 强调文字颜色 3 2 3 5 3" xfId="10816"/>
    <cellStyle name="40% - 强调文字颜色 3 2 3 6" xfId="2642"/>
    <cellStyle name="40% - 强调文字颜色 3 2 3 6 2" xfId="10832"/>
    <cellStyle name="40% - 强调文字颜色 3 2 3 6 2 2" xfId="10836"/>
    <cellStyle name="40% - 强调文字颜色 3 2 3 6 3" xfId="10841"/>
    <cellStyle name="40% - 强调文字颜色 3 2 3 7" xfId="10843"/>
    <cellStyle name="40% - 强调文字颜色 3 2 3 7 2" xfId="10845"/>
    <cellStyle name="40% - 强调文字颜色 3 2 3 8" xfId="10854"/>
    <cellStyle name="40% - 强调文字颜色 3 2 3 8 2" xfId="10856"/>
    <cellStyle name="40% - 强调文字颜色 3 2 3 9" xfId="9408"/>
    <cellStyle name="40% - 强调文字颜色 3 2 3 9 2" xfId="10859"/>
    <cellStyle name="40% - 强调文字颜色 3 2 4" xfId="14749"/>
    <cellStyle name="40% - 强调文字颜色 3 2 4 10" xfId="3962"/>
    <cellStyle name="40% - 强调文字颜色 3 2 4 10 2" xfId="3965"/>
    <cellStyle name="40% - 强调文字颜色 3 2 4 11" xfId="3972"/>
    <cellStyle name="40% - 强调文字颜色 3 2 4 2" xfId="14750"/>
    <cellStyle name="40% - 强调文字颜色 3 2 4 2 2" xfId="14752"/>
    <cellStyle name="40% - 强调文字颜色 3 2 4 2 2 2" xfId="6290"/>
    <cellStyle name="40% - 强调文字颜色 3 2 4 2 2 2 2" xfId="6297"/>
    <cellStyle name="40% - 强调文字颜色 3 2 4 2 2 3" xfId="6301"/>
    <cellStyle name="40% - 强调文字颜色 3 2 4 2 2 3 2" xfId="12436"/>
    <cellStyle name="40% - 强调文字颜色 3 2 4 2 2 4" xfId="12441"/>
    <cellStyle name="40% - 强调文字颜色 3 2 4 2 2 4 2" xfId="12443"/>
    <cellStyle name="40% - 强调文字颜色 3 2 4 2 2 5" xfId="12445"/>
    <cellStyle name="40% - 强调文字颜色 3 2 4 2 2 5 2" xfId="14753"/>
    <cellStyle name="40% - 强调文字颜色 3 2 4 2 2 6" xfId="14755"/>
    <cellStyle name="40% - 强调文字颜色 3 2 4 2 3" xfId="14758"/>
    <cellStyle name="40% - 强调文字颜色 3 2 4 2 3 2" xfId="12453"/>
    <cellStyle name="40% - 强调文字颜色 3 2 4 2 3 2 2" xfId="12455"/>
    <cellStyle name="40% - 强调文字颜色 3 2 4 2 3 3" xfId="6435"/>
    <cellStyle name="40% - 强调文字颜色 3 2 4 2 4" xfId="14760"/>
    <cellStyle name="40% - 强调文字颜色 3 2 4 2 4 2" xfId="10172"/>
    <cellStyle name="40% - 强调文字颜色 3 2 4 2 4 2 2" xfId="10175"/>
    <cellStyle name="40% - 强调文字颜色 3 2 4 2 4 3" xfId="6443"/>
    <cellStyle name="40% - 强调文字颜色 3 2 4 2 5" xfId="13556"/>
    <cellStyle name="40% - 强调文字颜色 3 2 4 2 5 2" xfId="10657"/>
    <cellStyle name="40% - 强调文字颜色 3 2 4 2 6" xfId="14762"/>
    <cellStyle name="40% - 强调文字颜色 3 2 4 2 6 2" xfId="10960"/>
    <cellStyle name="40% - 强调文字颜色 3 2 4 2 7" xfId="14765"/>
    <cellStyle name="40% - 强调文字颜色 3 2 4 2 7 2" xfId="8923"/>
    <cellStyle name="40% - 强调文字颜色 3 2 4 2 8" xfId="14767"/>
    <cellStyle name="40% - 强调文字颜色 3 2 4 2 8 2" xfId="8635"/>
    <cellStyle name="40% - 强调文字颜色 3 2 4 2 9" xfId="14768"/>
    <cellStyle name="40% - 强调文字颜色 3 2 4 3" xfId="14771"/>
    <cellStyle name="40% - 强调文字颜色 3 2 4 3 2" xfId="14773"/>
    <cellStyle name="40% - 强调文字颜色 3 2 4 3 2 2" xfId="6340"/>
    <cellStyle name="40% - 强调文字颜色 3 2 4 3 2 2 2" xfId="6347"/>
    <cellStyle name="40% - 强调文字颜色 3 2 4 3 2 3" xfId="6350"/>
    <cellStyle name="40% - 强调文字颜色 3 2 4 3 3" xfId="14775"/>
    <cellStyle name="40% - 强调文字颜色 3 2 4 3 3 2" xfId="14777"/>
    <cellStyle name="40% - 强调文字颜色 3 2 4 3 3 2 2" xfId="14778"/>
    <cellStyle name="40% - 强调文字颜色 3 2 4 3 3 3" xfId="14779"/>
    <cellStyle name="40% - 强调文字颜色 3 2 4 3 4" xfId="14781"/>
    <cellStyle name="40% - 强调文字颜色 3 2 4 3 4 2" xfId="11634"/>
    <cellStyle name="40% - 强调文字颜色 3 2 4 3 5" xfId="14783"/>
    <cellStyle name="40% - 强调文字颜色 3 2 4 3 5 2" xfId="11848"/>
    <cellStyle name="40% - 强调文字颜色 3 2 4 3 6" xfId="14784"/>
    <cellStyle name="40% - 强调文字颜色 3 2 4 3 6 2" xfId="12055"/>
    <cellStyle name="40% - 强调文字颜色 3 2 4 3 7" xfId="14786"/>
    <cellStyle name="40% - 强调文字颜色 3 2 4 3 7 2" xfId="9022"/>
    <cellStyle name="40% - 强调文字颜色 3 2 4 3 8" xfId="14788"/>
    <cellStyle name="40% - 强调文字颜色 3 2 4 4" xfId="1380"/>
    <cellStyle name="40% - 强调文字颜色 3 2 4 4 2" xfId="14790"/>
    <cellStyle name="40% - 强调文字颜色 3 2 4 4 2 2" xfId="12504"/>
    <cellStyle name="40% - 强调文字颜色 3 2 4 4 3" xfId="14791"/>
    <cellStyle name="40% - 强调文字颜色 3 2 4 4 3 2" xfId="14792"/>
    <cellStyle name="40% - 强调文字颜色 3 2 4 4 4" xfId="643"/>
    <cellStyle name="40% - 强调文字颜色 3 2 4 4 4 2" xfId="14793"/>
    <cellStyle name="40% - 强调文字颜色 3 2 4 4 5" xfId="11545"/>
    <cellStyle name="40% - 强调文字颜色 3 2 4 4 5 2" xfId="14794"/>
    <cellStyle name="40% - 强调文字颜色 3 2 4 4 6" xfId="14796"/>
    <cellStyle name="40% - 强调文字颜色 3 2 4 5" xfId="10871"/>
    <cellStyle name="40% - 强调文字颜色 3 2 4 5 2" xfId="10875"/>
    <cellStyle name="40% - 强调文字颜色 3 2 4 5 2 2" xfId="10434"/>
    <cellStyle name="40% - 强调文字颜色 3 2 4 5 3" xfId="10877"/>
    <cellStyle name="40% - 强调文字颜色 3 2 4 6" xfId="1123"/>
    <cellStyle name="40% - 强调文字颜色 3 2 4 6 2" xfId="10879"/>
    <cellStyle name="40% - 强调文字颜色 3 2 4 6 2 2" xfId="10883"/>
    <cellStyle name="40% - 强调文字颜色 3 2 4 6 3" xfId="10888"/>
    <cellStyle name="40% - 强调文字颜色 3 2 4 7" xfId="10890"/>
    <cellStyle name="40% - 强调文字颜色 3 2 4 7 2" xfId="10892"/>
    <cellStyle name="40% - 强调文字颜色 3 2 4 8" xfId="7780"/>
    <cellStyle name="40% - 强调文字颜色 3 2 4 8 2" xfId="10895"/>
    <cellStyle name="40% - 强调文字颜色 3 2 4 9" xfId="10898"/>
    <cellStyle name="40% - 强调文字颜色 3 2 4 9 2" xfId="10901"/>
    <cellStyle name="40% - 强调文字颜色 3 2 5" xfId="8657"/>
    <cellStyle name="40% - 强调文字颜色 3 2 5 2" xfId="11898"/>
    <cellStyle name="40% - 强调文字颜色 3 2 5 2 2" xfId="14798"/>
    <cellStyle name="40% - 强调文字颜色 3 2 5 2 2 2" xfId="7986"/>
    <cellStyle name="40% - 强调文字颜色 3 2 5 2 3" xfId="14799"/>
    <cellStyle name="40% - 强调文字颜色 3 2 5 2 3 2" xfId="14800"/>
    <cellStyle name="40% - 强调文字颜色 3 2 5 2 4" xfId="14801"/>
    <cellStyle name="40% - 强调文字颜色 3 2 5 2 4 2" xfId="14802"/>
    <cellStyle name="40% - 强调文字颜色 3 2 5 2 5" xfId="7215"/>
    <cellStyle name="40% - 强调文字颜色 3 2 5 2 5 2" xfId="7217"/>
    <cellStyle name="40% - 强调文字颜色 3 2 5 2 6" xfId="7219"/>
    <cellStyle name="40% - 强调文字颜色 3 2 5 3" xfId="14804"/>
    <cellStyle name="40% - 强调文字颜色 3 2 5 3 2" xfId="14806"/>
    <cellStyle name="40% - 强调文字颜色 3 2 5 3 2 2" xfId="482"/>
    <cellStyle name="40% - 强调文字颜色 3 2 5 3 3" xfId="14807"/>
    <cellStyle name="40% - 强调文字颜色 3 2 5 4" xfId="717"/>
    <cellStyle name="40% - 强调文字颜色 3 2 5 4 2" xfId="14808"/>
    <cellStyle name="40% - 强调文字颜色 3 2 5 4 2 2" xfId="1482"/>
    <cellStyle name="40% - 强调文字颜色 3 2 5 4 3" xfId="14809"/>
    <cellStyle name="40% - 强调文字颜色 3 2 5 5" xfId="10908"/>
    <cellStyle name="40% - 强调文字颜色 3 2 5 5 2" xfId="10910"/>
    <cellStyle name="40% - 强调文字颜色 3 2 5 6" xfId="2662"/>
    <cellStyle name="40% - 强调文字颜色 3 2 5 6 2" xfId="10912"/>
    <cellStyle name="40% - 强调文字颜色 3 2 5 7" xfId="10915"/>
    <cellStyle name="40% - 强调文字颜色 3 2 5 7 2" xfId="10917"/>
    <cellStyle name="40% - 强调文字颜色 3 2 5 8" xfId="1368"/>
    <cellStyle name="40% - 强调文字颜色 3 2 5 8 2" xfId="1371"/>
    <cellStyle name="40% - 强调文字颜色 3 2 5 9" xfId="1376"/>
    <cellStyle name="40% - 强调文字颜色 3 2 6" xfId="14810"/>
    <cellStyle name="40% - 强调文字颜色 3 2 6 2" xfId="14812"/>
    <cellStyle name="40% - 强调文字颜色 3 2 6 2 2" xfId="14814"/>
    <cellStyle name="40% - 强调文字颜色 3 2 6 2 2 2" xfId="40"/>
    <cellStyle name="40% - 强调文字颜色 3 2 6 2 3" xfId="14815"/>
    <cellStyle name="40% - 强调文字颜色 3 2 6 2 3 2" xfId="14816"/>
    <cellStyle name="40% - 强调文字颜色 3 2 6 2 4" xfId="14817"/>
    <cellStyle name="40% - 强调文字颜色 3 2 6 2 4 2" xfId="14818"/>
    <cellStyle name="40% - 强调文字颜色 3 2 6 2 5" xfId="14819"/>
    <cellStyle name="40% - 强调文字颜色 3 2 6 2 5 2" xfId="92"/>
    <cellStyle name="40% - 强调文字颜色 3 2 6 2 6" xfId="14820"/>
    <cellStyle name="40% - 强调文字颜色 3 2 6 3" xfId="14822"/>
    <cellStyle name="40% - 强调文字颜色 3 2 6 3 2" xfId="14824"/>
    <cellStyle name="40% - 强调文字颜色 3 2 6 3 2 2" xfId="1939"/>
    <cellStyle name="40% - 强调文字颜色 3 2 6 3 3" xfId="14826"/>
    <cellStyle name="40% - 强调文字颜色 3 2 6 4" xfId="1384"/>
    <cellStyle name="40% - 强调文字颜色 3 2 6 4 2" xfId="14828"/>
    <cellStyle name="40% - 强调文字颜色 3 2 6 4 2 2" xfId="2694"/>
    <cellStyle name="40% - 强调文字颜色 3 2 6 4 3" xfId="14829"/>
    <cellStyle name="40% - 强调文字颜色 3 2 6 5" xfId="6044"/>
    <cellStyle name="40% - 强调文字颜色 3 2 6 5 2" xfId="6048"/>
    <cellStyle name="40% - 强调文字颜色 3 2 6 6" xfId="2683"/>
    <cellStyle name="40% - 强调文字颜色 3 2 6 6 2" xfId="14830"/>
    <cellStyle name="40% - 强调文字颜色 3 2 6 7" xfId="14831"/>
    <cellStyle name="40% - 强调文字颜色 3 2 6 7 2" xfId="14833"/>
    <cellStyle name="40% - 强调文字颜色 3 2 6 8" xfId="1401"/>
    <cellStyle name="40% - 强调文字颜色 3 2 6 8 2" xfId="321"/>
    <cellStyle name="40% - 强调文字颜色 3 2 6 9" xfId="1407"/>
    <cellStyle name="40% - 强调文字颜色 3 2 7" xfId="14834"/>
    <cellStyle name="40% - 强调文字颜色 3 2 7 2" xfId="14835"/>
    <cellStyle name="40% - 强调文字颜色 3 2 7 2 2" xfId="4182"/>
    <cellStyle name="40% - 强调文字颜色 3 2 7 3" xfId="4553"/>
    <cellStyle name="40% - 强调文字颜色 3 2 7 3 2" xfId="4555"/>
    <cellStyle name="40% - 强调文字颜色 3 2 7 4" xfId="4590"/>
    <cellStyle name="40% - 强调文字颜色 3 2 7 4 2" xfId="4595"/>
    <cellStyle name="40% - 强调文字颜色 3 2 7 5" xfId="4617"/>
    <cellStyle name="40% - 强调文字颜色 3 2 7 5 2" xfId="2478"/>
    <cellStyle name="40% - 强调文字颜色 3 2 7 6" xfId="4627"/>
    <cellStyle name="40% - 强调文字颜色 3 2 8" xfId="14836"/>
    <cellStyle name="40% - 强调文字颜色 3 2 8 2" xfId="13418"/>
    <cellStyle name="40% - 强调文字颜色 3 2 8 2 2" xfId="4661"/>
    <cellStyle name="40% - 强调文字颜色 3 2 8 3" xfId="13420"/>
    <cellStyle name="40% - 强调文字颜色 3 2 9" xfId="14838"/>
    <cellStyle name="40% - 强调文字颜色 3 2 9 2" xfId="14839"/>
    <cellStyle name="40% - 强调文字颜色 3 2 9 2 2" xfId="14840"/>
    <cellStyle name="40% - 强调文字颜色 3 2 9 3" xfId="14841"/>
    <cellStyle name="40% - 强调文字颜色 3 3" xfId="14842"/>
    <cellStyle name="40% - 强调文字颜色 3 3 10" xfId="14843"/>
    <cellStyle name="40% - 强调文字颜色 3 3 10 2" xfId="14844"/>
    <cellStyle name="40% - 强调文字颜色 3 3 11" xfId="12424"/>
    <cellStyle name="40% - 强调文字颜色 3 3 11 2" xfId="14845"/>
    <cellStyle name="40% - 强调文字颜色 3 3 12" xfId="14846"/>
    <cellStyle name="40% - 强调文字颜色 3 3 12 2" xfId="14847"/>
    <cellStyle name="40% - 强调文字颜色 3 3 13" xfId="13169"/>
    <cellStyle name="40% - 强调文字颜色 3 3 13 2" xfId="14849"/>
    <cellStyle name="40% - 强调文字颜色 3 3 14" xfId="14851"/>
    <cellStyle name="40% - 强调文字颜色 3 3 2" xfId="14852"/>
    <cellStyle name="40% - 强调文字颜色 3 3 2 10" xfId="6179"/>
    <cellStyle name="40% - 强调文字颜色 3 3 2 10 2" xfId="14853"/>
    <cellStyle name="40% - 强调文字颜色 3 3 2 11" xfId="7833"/>
    <cellStyle name="40% - 强调文字颜色 3 3 2 11 2" xfId="7837"/>
    <cellStyle name="40% - 强调文字颜色 3 3 2 12" xfId="7878"/>
    <cellStyle name="40% - 强调文字颜色 3 3 2 2" xfId="13713"/>
    <cellStyle name="40% - 强调文字颜色 3 3 2 2 10" xfId="11352"/>
    <cellStyle name="40% - 强调文字颜色 3 3 2 2 10 2" xfId="14854"/>
    <cellStyle name="40% - 强调文字颜色 3 3 2 2 11" xfId="3381"/>
    <cellStyle name="40% - 强调文字颜色 3 3 2 2 2" xfId="14856"/>
    <cellStyle name="40% - 强调文字颜色 3 3 2 2 2 2" xfId="7931"/>
    <cellStyle name="40% - 强调文字颜色 3 3 2 2 2 2 2" xfId="7934"/>
    <cellStyle name="40% - 强调文字颜色 3 3 2 2 2 2 2 2" xfId="7936"/>
    <cellStyle name="40% - 强调文字颜色 3 3 2 2 2 2 3" xfId="7938"/>
    <cellStyle name="40% - 强调文字颜色 3 3 2 2 2 2 3 2" xfId="14857"/>
    <cellStyle name="40% - 强调文字颜色 3 3 2 2 2 2 4" xfId="10568"/>
    <cellStyle name="40% - 强调文字颜色 3 3 2 2 2 2 4 2" xfId="14858"/>
    <cellStyle name="40% - 强调文字颜色 3 3 2 2 2 2 5" xfId="14859"/>
    <cellStyle name="40% - 强调文字颜色 3 3 2 2 2 2 5 2" xfId="14860"/>
    <cellStyle name="40% - 强调文字颜色 3 3 2 2 2 2 6" xfId="14861"/>
    <cellStyle name="40% - 强调文字颜色 3 3 2 2 2 3" xfId="7522"/>
    <cellStyle name="40% - 强调文字颜色 3 3 2 2 2 3 2" xfId="7525"/>
    <cellStyle name="40% - 强调文字颜色 3 3 2 2 2 3 2 2" xfId="14863"/>
    <cellStyle name="40% - 强调文字颜色 3 3 2 2 2 3 3" xfId="14864"/>
    <cellStyle name="40% - 强调文字颜色 3 3 2 2 2 4" xfId="6607"/>
    <cellStyle name="40% - 强调文字颜色 3 3 2 2 2 4 2" xfId="7942"/>
    <cellStyle name="40% - 强调文字颜色 3 3 2 2 2 4 2 2" xfId="14865"/>
    <cellStyle name="40% - 强调文字颜色 3 3 2 2 2 4 3" xfId="14866"/>
    <cellStyle name="40% - 强调文字颜色 3 3 2 2 2 5" xfId="7946"/>
    <cellStyle name="40% - 强调文字颜色 3 3 2 2 2 5 2" xfId="7952"/>
    <cellStyle name="40% - 强调文字颜色 3 3 2 2 2 6" xfId="3681"/>
    <cellStyle name="40% - 强调文字颜色 3 3 2 2 2 6 2" xfId="3685"/>
    <cellStyle name="40% - 强调文字颜色 3 3 2 2 2 7" xfId="3717"/>
    <cellStyle name="40% - 强调文字颜色 3 3 2 2 2 7 2" xfId="3723"/>
    <cellStyle name="40% - 强调文字颜色 3 3 2 2 2 8" xfId="3009"/>
    <cellStyle name="40% - 强调文字颜色 3 3 2 2 2 8 2" xfId="3013"/>
    <cellStyle name="40% - 强调文字颜色 3 3 2 2 2 9" xfId="3022"/>
    <cellStyle name="40% - 强调文字颜色 3 3 2 2 3" xfId="12291"/>
    <cellStyle name="40% - 强调文字颜色 3 3 2 2 3 2" xfId="8009"/>
    <cellStyle name="40% - 强调文字颜色 3 3 2 2 3 2 2" xfId="8012"/>
    <cellStyle name="40% - 强调文字颜色 3 3 2 2 3 2 2 2" xfId="11488"/>
    <cellStyle name="40% - 强调文字颜色 3 3 2 2 3 2 3" xfId="13807"/>
    <cellStyle name="40% - 强调文字颜色 3 3 2 2 3 3" xfId="7531"/>
    <cellStyle name="40% - 强调文字颜色 3 3 2 2 3 3 2" xfId="7534"/>
    <cellStyle name="40% - 强调文字颜色 3 3 2 2 3 3 2 2" xfId="9754"/>
    <cellStyle name="40% - 强调文字颜色 3 3 2 2 3 3 3" xfId="13810"/>
    <cellStyle name="40% - 强调文字颜色 3 3 2 2 3 4" xfId="7540"/>
    <cellStyle name="40% - 强调文字颜色 3 3 2 2 3 4 2" xfId="8015"/>
    <cellStyle name="40% - 强调文字颜色 3 3 2 2 3 5" xfId="8019"/>
    <cellStyle name="40% - 强调文字颜色 3 3 2 2 3 5 2" xfId="14867"/>
    <cellStyle name="40% - 强调文字颜色 3 3 2 2 3 6" xfId="1510"/>
    <cellStyle name="40% - 强调文字颜色 3 3 2 2 3 6 2" xfId="71"/>
    <cellStyle name="40% - 强调文字颜色 3 3 2 2 3 7" xfId="1532"/>
    <cellStyle name="40% - 强调文字颜色 3 3 2 2 3 7 2" xfId="1548"/>
    <cellStyle name="40% - 强调文字颜色 3 3 2 2 3 8" xfId="1565"/>
    <cellStyle name="40% - 强调文字颜色 3 3 2 2 4" xfId="14869"/>
    <cellStyle name="40% - 强调文字颜色 3 3 2 2 4 2" xfId="3835"/>
    <cellStyle name="40% - 强调文字颜色 3 3 2 2 4 2 2" xfId="8032"/>
    <cellStyle name="40% - 强调文字颜色 3 3 2 2 4 3" xfId="6464"/>
    <cellStyle name="40% - 强调文字颜色 3 3 2 2 4 3 2" xfId="8034"/>
    <cellStyle name="40% - 强调文字颜色 3 3 2 2 4 4" xfId="8043"/>
    <cellStyle name="40% - 强调文字颜色 3 3 2 2 4 4 2" xfId="8051"/>
    <cellStyle name="40% - 强调文字颜色 3 3 2 2 4 5" xfId="8056"/>
    <cellStyle name="40% - 强调文字颜色 3 3 2 2 4 5 2" xfId="14871"/>
    <cellStyle name="40% - 强调文字颜色 3 3 2 2 4 6" xfId="3757"/>
    <cellStyle name="40% - 强调文字颜色 3 3 2 2 5" xfId="14873"/>
    <cellStyle name="40% - 强调文字颜色 3 3 2 2 5 2" xfId="14875"/>
    <cellStyle name="40% - 强调文字颜色 3 3 2 2 5 2 2" xfId="14876"/>
    <cellStyle name="40% - 强调文字颜色 3 3 2 2 5 3" xfId="7542"/>
    <cellStyle name="40% - 强调文字颜色 3 3 2 2 6" xfId="14878"/>
    <cellStyle name="40% - 强调文字颜色 3 3 2 2 6 2" xfId="14880"/>
    <cellStyle name="40% - 强调文字颜色 3 3 2 2 6 2 2" xfId="14882"/>
    <cellStyle name="40% - 强调文字颜色 3 3 2 2 6 3" xfId="7545"/>
    <cellStyle name="40% - 强调文字颜色 3 3 2 2 7" xfId="14884"/>
    <cellStyle name="40% - 强调文字颜色 3 3 2 2 7 2" xfId="14886"/>
    <cellStyle name="40% - 强调文字颜色 3 3 2 2 8" xfId="14889"/>
    <cellStyle name="40% - 强调文字颜色 3 3 2 2 8 2" xfId="14890"/>
    <cellStyle name="40% - 强调文字颜色 3 3 2 2 9" xfId="14891"/>
    <cellStyle name="40% - 强调文字颜色 3 3 2 2 9 2" xfId="14892"/>
    <cellStyle name="40% - 强调文字颜色 3 3 2 3" xfId="14895"/>
    <cellStyle name="40% - 强调文字颜色 3 3 2 3 2" xfId="3054"/>
    <cellStyle name="40% - 强调文字颜色 3 3 2 3 2 2" xfId="2229"/>
    <cellStyle name="40% - 强调文字颜色 3 3 2 3 2 2 2" xfId="8870"/>
    <cellStyle name="40% - 强调文字颜色 3 3 2 3 2 3" xfId="7561"/>
    <cellStyle name="40% - 强调文字颜色 3 3 2 3 2 3 2" xfId="7565"/>
    <cellStyle name="40% - 强调文字颜色 3 3 2 3 2 4" xfId="6700"/>
    <cellStyle name="40% - 强调文字颜色 3 3 2 3 2 4 2" xfId="609"/>
    <cellStyle name="40% - 强调文字颜色 3 3 2 3 2 5" xfId="8881"/>
    <cellStyle name="40% - 强调文字颜色 3 3 2 3 2 5 2" xfId="8886"/>
    <cellStyle name="40% - 强调文字颜色 3 3 2 3 2 6" xfId="3888"/>
    <cellStyle name="40% - 强调文字颜色 3 3 2 3 3" xfId="3059"/>
    <cellStyle name="40% - 强调文字颜色 3 3 2 3 3 2" xfId="3066"/>
    <cellStyle name="40% - 强调文字颜色 3 3 2 3 3 2 2" xfId="8899"/>
    <cellStyle name="40% - 强调文字颜色 3 3 2 3 3 3" xfId="7573"/>
    <cellStyle name="40% - 强调文字颜色 3 3 2 3 4" xfId="384"/>
    <cellStyle name="40% - 强调文字颜色 3 3 2 3 4 2" xfId="191"/>
    <cellStyle name="40% - 强调文字颜色 3 3 2 3 4 2 2" xfId="9704"/>
    <cellStyle name="40% - 强调文字颜色 3 3 2 3 4 3" xfId="7578"/>
    <cellStyle name="40% - 强调文字颜色 3 3 2 3 5" xfId="3075"/>
    <cellStyle name="40% - 强调文字颜色 3 3 2 3 5 2" xfId="14897"/>
    <cellStyle name="40% - 强调文字颜色 3 3 2 3 6" xfId="14899"/>
    <cellStyle name="40% - 强调文字颜色 3 3 2 3 6 2" xfId="14901"/>
    <cellStyle name="40% - 强调文字颜色 3 3 2 3 7" xfId="14903"/>
    <cellStyle name="40% - 强调文字颜色 3 3 2 3 7 2" xfId="14905"/>
    <cellStyle name="40% - 强调文字颜色 3 3 2 3 8" xfId="14908"/>
    <cellStyle name="40% - 强调文字颜色 3 3 2 3 8 2" xfId="14909"/>
    <cellStyle name="40% - 强调文字颜色 3 3 2 3 9" xfId="14910"/>
    <cellStyle name="40% - 强调文字颜色 3 3 2 4" xfId="14832"/>
    <cellStyle name="40% - 强调文字颜色 3 3 2 4 2" xfId="3088"/>
    <cellStyle name="40% - 强调文字颜色 3 3 2 4 2 2" xfId="8986"/>
    <cellStyle name="40% - 强调文字颜色 3 3 2 4 2 2 2" xfId="8990"/>
    <cellStyle name="40% - 强调文字颜色 3 3 2 4 2 3" xfId="6331"/>
    <cellStyle name="40% - 强调文字颜色 3 3 2 4 2 3 2" xfId="8993"/>
    <cellStyle name="40% - 强调文字颜色 3 3 2 4 2 4" xfId="8997"/>
    <cellStyle name="40% - 强调文字颜色 3 3 2 4 2 4 2" xfId="3485"/>
    <cellStyle name="40% - 强调文字颜色 3 3 2 4 2 5" xfId="11331"/>
    <cellStyle name="40% - 强调文字颜色 3 3 2 4 2 5 2" xfId="5876"/>
    <cellStyle name="40% - 强调文字颜色 3 3 2 4 2 6" xfId="4050"/>
    <cellStyle name="40% - 强调文字颜色 3 3 2 4 3" xfId="14912"/>
    <cellStyle name="40% - 强调文字颜色 3 3 2 4 3 2" xfId="11338"/>
    <cellStyle name="40% - 强调文字颜色 3 3 2 4 3 2 2" xfId="11340"/>
    <cellStyle name="40% - 强调文字颜色 3 3 2 4 3 3" xfId="6344"/>
    <cellStyle name="40% - 强调文字颜色 3 3 2 4 4" xfId="14914"/>
    <cellStyle name="40% - 强调文字颜色 3 3 2 4 4 2" xfId="8483"/>
    <cellStyle name="40% - 强调文字颜色 3 3 2 4 4 2 2" xfId="11356"/>
    <cellStyle name="40% - 强调文字颜色 3 3 2 4 4 3" xfId="7586"/>
    <cellStyle name="40% - 强调文字颜色 3 3 2 4 5" xfId="7825"/>
    <cellStyle name="40% - 强调文字颜色 3 3 2 4 5 2" xfId="7827"/>
    <cellStyle name="40% - 强调文字颜色 3 3 2 4 6" xfId="7829"/>
    <cellStyle name="40% - 强调文字颜色 3 3 2 4 6 2" xfId="13406"/>
    <cellStyle name="40% - 强调文字颜色 3 3 2 4 7" xfId="14915"/>
    <cellStyle name="40% - 强调文字颜色 3 3 2 4 7 2" xfId="14916"/>
    <cellStyle name="40% - 强调文字颜色 3 3 2 4 8" xfId="14918"/>
    <cellStyle name="40% - 强调文字颜色 3 3 2 4 8 2" xfId="14919"/>
    <cellStyle name="40% - 强调文字颜色 3 3 2 4 9" xfId="14920"/>
    <cellStyle name="40% - 强调文字颜色 3 3 2 5" xfId="14921"/>
    <cellStyle name="40% - 强调文字颜色 3 3 2 5 2" xfId="3098"/>
    <cellStyle name="40% - 强调文字颜色 3 3 2 5 2 2" xfId="9093"/>
    <cellStyle name="40% - 强调文字颜色 3 3 2 5 3" xfId="14922"/>
    <cellStyle name="40% - 强调文字颜色 3 3 2 5 3 2" xfId="12341"/>
    <cellStyle name="40% - 强调文字颜色 3 3 2 5 4" xfId="14923"/>
    <cellStyle name="40% - 强调文字颜色 3 3 2 5 4 2" xfId="12352"/>
    <cellStyle name="40% - 强调文字颜色 3 3 2 5 5" xfId="14924"/>
    <cellStyle name="40% - 强调文字颜色 3 3 2 5 5 2" xfId="14925"/>
    <cellStyle name="40% - 强调文字颜色 3 3 2 5 6" xfId="14926"/>
    <cellStyle name="40% - 强调文字颜色 3 3 2 6" xfId="14927"/>
    <cellStyle name="40% - 强调文字颜色 3 3 2 6 2" xfId="14930"/>
    <cellStyle name="40% - 强调文字颜色 3 3 2 6 2 2" xfId="14931"/>
    <cellStyle name="40% - 强调文字颜色 3 3 2 6 3" xfId="14933"/>
    <cellStyle name="40% - 强调文字颜色 3 3 2 7" xfId="14934"/>
    <cellStyle name="40% - 强调文字颜色 3 3 2 7 2" xfId="14936"/>
    <cellStyle name="40% - 强调文字颜色 3 3 2 7 2 2" xfId="14937"/>
    <cellStyle name="40% - 强调文字颜色 3 3 2 7 3" xfId="14939"/>
    <cellStyle name="40% - 强调文字颜色 3 3 2 8" xfId="14940"/>
    <cellStyle name="40% - 强调文字颜色 3 3 2 8 2" xfId="14941"/>
    <cellStyle name="40% - 强调文字颜色 3 3 2 9" xfId="2216"/>
    <cellStyle name="40% - 强调文字颜色 3 3 2 9 2" xfId="8793"/>
    <cellStyle name="40% - 强调文字颜色 3 3 3" xfId="14942"/>
    <cellStyle name="40% - 强调文字颜色 3 3 3 10" xfId="1785"/>
    <cellStyle name="40% - 强调文字颜色 3 3 3 10 2" xfId="14943"/>
    <cellStyle name="40% - 强调文字颜色 3 3 3 11" xfId="14944"/>
    <cellStyle name="40% - 强调文字颜色 3 3 3 2" xfId="13741"/>
    <cellStyle name="40% - 强调文字颜色 3 3 3 2 2" xfId="14946"/>
    <cellStyle name="40% - 强调文字颜色 3 3 3 2 2 2" xfId="5923"/>
    <cellStyle name="40% - 强调文字颜色 3 3 3 2 2 2 2" xfId="13920"/>
    <cellStyle name="40% - 强调文字颜色 3 3 3 2 2 3" xfId="7616"/>
    <cellStyle name="40% - 强调文字颜色 3 3 3 2 2 3 2" xfId="13925"/>
    <cellStyle name="40% - 强调文字颜色 3 3 3 2 2 4" xfId="13929"/>
    <cellStyle name="40% - 强调文字颜色 3 3 3 2 2 4 2" xfId="13932"/>
    <cellStyle name="40% - 强调文字颜色 3 3 3 2 2 5" xfId="8656"/>
    <cellStyle name="40% - 强调文字颜色 3 3 3 2 2 5 2" xfId="13935"/>
    <cellStyle name="40% - 强调文字颜色 3 3 3 2 2 6" xfId="6029"/>
    <cellStyle name="40% - 强调文字颜色 3 3 3 2 3" xfId="14948"/>
    <cellStyle name="40% - 强调文字颜色 3 3 3 2 3 2" xfId="5932"/>
    <cellStyle name="40% - 强调文字颜色 3 3 3 2 3 2 2" xfId="13945"/>
    <cellStyle name="40% - 强调文字颜色 3 3 3 2 3 3" xfId="7621"/>
    <cellStyle name="40% - 强调文字颜色 3 3 3 2 4" xfId="14950"/>
    <cellStyle name="40% - 强调文字颜色 3 3 3 2 4 2" xfId="13956"/>
    <cellStyle name="40% - 强调文字颜色 3 3 3 2 4 2 2" xfId="13958"/>
    <cellStyle name="40% - 强调文字颜色 3 3 3 2 4 3" xfId="7624"/>
    <cellStyle name="40% - 强调文字颜色 3 3 3 2 5" xfId="13581"/>
    <cellStyle name="40% - 强调文字颜色 3 3 3 2 5 2" xfId="14952"/>
    <cellStyle name="40% - 强调文字颜色 3 3 3 2 6" xfId="14954"/>
    <cellStyle name="40% - 强调文字颜色 3 3 3 2 6 2" xfId="14956"/>
    <cellStyle name="40% - 强调文字颜色 3 3 3 2 7" xfId="14959"/>
    <cellStyle name="40% - 强调文字颜色 3 3 3 2 7 2" xfId="14962"/>
    <cellStyle name="40% - 强调文字颜色 3 3 3 2 8" xfId="14967"/>
    <cellStyle name="40% - 强调文字颜色 3 3 3 2 8 2" xfId="14968"/>
    <cellStyle name="40% - 强调文字颜色 3 3 3 2 9" xfId="14969"/>
    <cellStyle name="40% - 强调文字颜色 3 3 3 3" xfId="14971"/>
    <cellStyle name="40% - 强调文字颜色 3 3 3 3 2" xfId="14973"/>
    <cellStyle name="40% - 强调文字颜色 3 3 3 3 2 2" xfId="5616"/>
    <cellStyle name="40% - 强调文字颜色 3 3 3 3 2 2 2" xfId="13982"/>
    <cellStyle name="40% - 强调文字颜色 3 3 3 3 2 3" xfId="13984"/>
    <cellStyle name="40% - 强调文字颜色 3 3 3 3 2 3 2" xfId="249"/>
    <cellStyle name="40% - 强调文字颜色 3 3 3 3 2 4" xfId="13988"/>
    <cellStyle name="40% - 强调文字颜色 3 3 3 3 2 4 2" xfId="14976"/>
    <cellStyle name="40% - 强调文字颜色 3 3 3 3 2 5" xfId="14978"/>
    <cellStyle name="40% - 强调文字颜色 3 3 3 3 2 5 2" xfId="14979"/>
    <cellStyle name="40% - 强调文字颜色 3 3 3 3 2 6" xfId="3148"/>
    <cellStyle name="40% - 强调文字颜色 3 3 3 3 3" xfId="14981"/>
    <cellStyle name="40% - 强调文字颜色 3 3 3 3 3 2" xfId="14983"/>
    <cellStyle name="40% - 强调文字颜色 3 3 3 3 3 2 2" xfId="14984"/>
    <cellStyle name="40% - 强调文字颜色 3 3 3 3 3 3" xfId="14985"/>
    <cellStyle name="40% - 强调文字颜色 3 3 3 3 4" xfId="14987"/>
    <cellStyle name="40% - 强调文字颜色 3 3 3 3 4 2" xfId="14989"/>
    <cellStyle name="40% - 强调文字颜色 3 3 3 3 4 2 2" xfId="14990"/>
    <cellStyle name="40% - 强调文字颜色 3 3 3 3 4 3" xfId="14351"/>
    <cellStyle name="40% - 强调文字颜色 3 3 3 3 5" xfId="13587"/>
    <cellStyle name="40% - 强调文字颜色 3 3 3 3 5 2" xfId="14991"/>
    <cellStyle name="40% - 强调文字颜色 3 3 3 3 6" xfId="14992"/>
    <cellStyle name="40% - 强调文字颜色 3 3 3 3 6 2" xfId="14993"/>
    <cellStyle name="40% - 强调文字颜色 3 3 3 3 7" xfId="14995"/>
    <cellStyle name="40% - 强调文字颜色 3 3 3 3 7 2" xfId="14997"/>
    <cellStyle name="40% - 强调文字颜色 3 3 3 3 8" xfId="14999"/>
    <cellStyle name="40% - 强调文字颜色 3 3 3 3 8 2" xfId="15000"/>
    <cellStyle name="40% - 强调文字颜色 3 3 3 3 9" xfId="15001"/>
    <cellStyle name="40% - 强调文字颜色 3 3 3 4" xfId="320"/>
    <cellStyle name="40% - 强调文字颜色 3 3 3 4 2" xfId="15003"/>
    <cellStyle name="40% - 强调文字颜色 3 3 3 4 2 2" xfId="14008"/>
    <cellStyle name="40% - 强调文字颜色 3 3 3 4 3" xfId="15004"/>
    <cellStyle name="40% - 强调文字颜色 3 3 3 4 3 2" xfId="15005"/>
    <cellStyle name="40% - 强调文字颜色 3 3 3 4 4" xfId="15006"/>
    <cellStyle name="40% - 强调文字颜色 3 3 3 4 4 2" xfId="15007"/>
    <cellStyle name="40% - 强调文字颜色 3 3 3 4 5" xfId="11565"/>
    <cellStyle name="40% - 强调文字颜色 3 3 3 4 5 2" xfId="15008"/>
    <cellStyle name="40% - 强调文字颜色 3 3 3 4 6" xfId="15009"/>
    <cellStyle name="40% - 强调文字颜色 3 3 3 5" xfId="332"/>
    <cellStyle name="40% - 强调文字颜色 3 3 3 5 2" xfId="9235"/>
    <cellStyle name="40% - 强调文字颜色 3 3 3 5 2 2" xfId="9239"/>
    <cellStyle name="40% - 强调文字颜色 3 3 3 5 3" xfId="9242"/>
    <cellStyle name="40% - 强调文字颜色 3 3 3 6" xfId="2705"/>
    <cellStyle name="40% - 强调文字颜色 3 3 3 6 2" xfId="10928"/>
    <cellStyle name="40% - 强调文字颜色 3 3 3 6 2 2" xfId="15010"/>
    <cellStyle name="40% - 强调文字颜色 3 3 3 6 3" xfId="15016"/>
    <cellStyle name="40% - 强调文字颜色 3 3 3 7" xfId="10932"/>
    <cellStyle name="40% - 强调文字颜色 3 3 3 7 2" xfId="10934"/>
    <cellStyle name="40% - 强调文字颜色 3 3 3 8" xfId="10938"/>
    <cellStyle name="40% - 强调文字颜色 3 3 3 8 2" xfId="10940"/>
    <cellStyle name="40% - 强调文字颜色 3 3 3 9" xfId="8795"/>
    <cellStyle name="40% - 强调文字颜色 3 3 3 9 2" xfId="15018"/>
    <cellStyle name="40% - 强调文字颜色 3 3 4" xfId="576"/>
    <cellStyle name="40% - 强调文字颜色 3 3 4 10" xfId="15019"/>
    <cellStyle name="40% - 强调文字颜色 3 3 4 10 2" xfId="15021"/>
    <cellStyle name="40% - 强调文字颜色 3 3 4 11" xfId="15022"/>
    <cellStyle name="40% - 强调文字颜色 3 3 4 2" xfId="15023"/>
    <cellStyle name="40% - 强调文字颜色 3 3 4 2 2" xfId="15025"/>
    <cellStyle name="40% - 强调文字颜色 3 3 4 2 2 2" xfId="12758"/>
    <cellStyle name="40% - 强调文字颜色 3 3 4 2 2 2 2" xfId="12762"/>
    <cellStyle name="40% - 强调文字颜色 3 3 4 2 2 3" xfId="4306"/>
    <cellStyle name="40% - 强调文字颜色 3 3 4 2 2 3 2" xfId="12765"/>
    <cellStyle name="40% - 强调文字颜色 3 3 4 2 2 4" xfId="12771"/>
    <cellStyle name="40% - 强调文字颜色 3 3 4 2 2 4 2" xfId="12773"/>
    <cellStyle name="40% - 强调文字颜色 3 3 4 2 2 5" xfId="12776"/>
    <cellStyle name="40% - 强调文字颜色 3 3 4 2 2 5 2" xfId="15026"/>
    <cellStyle name="40% - 强调文字颜色 3 3 4 2 2 6" xfId="7655"/>
    <cellStyle name="40% - 强调文字颜色 3 3 4 2 3" xfId="15028"/>
    <cellStyle name="40% - 强调文字颜色 3 3 4 2 3 2" xfId="12784"/>
    <cellStyle name="40% - 强调文字颜色 3 3 4 2 3 2 2" xfId="12786"/>
    <cellStyle name="40% - 强调文字颜色 3 3 4 2 3 3" xfId="4317"/>
    <cellStyle name="40% - 强调文字颜色 3 3 4 2 4" xfId="15030"/>
    <cellStyle name="40% - 强调文字颜色 3 3 4 2 4 2" xfId="12797"/>
    <cellStyle name="40% - 强调文字颜色 3 3 4 2 4 2 2" xfId="8469"/>
    <cellStyle name="40% - 强调文字颜色 3 3 4 2 4 3" xfId="7659"/>
    <cellStyle name="40% - 强调文字颜色 3 3 4 2 5" xfId="13592"/>
    <cellStyle name="40% - 强调文字颜色 3 3 4 2 5 2" xfId="15032"/>
    <cellStyle name="40% - 强调文字颜色 3 3 4 2 6" xfId="15034"/>
    <cellStyle name="40% - 强调文字颜色 3 3 4 2 6 2" xfId="15036"/>
    <cellStyle name="40% - 强调文字颜色 3 3 4 2 7" xfId="15039"/>
    <cellStyle name="40% - 强调文字颜色 3 3 4 2 7 2" xfId="15041"/>
    <cellStyle name="40% - 强调文字颜色 3 3 4 2 8" xfId="15045"/>
    <cellStyle name="40% - 强调文字颜色 3 3 4 2 8 2" xfId="15046"/>
    <cellStyle name="40% - 强调文字颜色 3 3 4 2 9" xfId="15047"/>
    <cellStyle name="40% - 强调文字颜色 3 3 4 3" xfId="15050"/>
    <cellStyle name="40% - 强调文字颜色 3 3 4 3 2" xfId="15052"/>
    <cellStyle name="40% - 强调文字颜色 3 3 4 3 2 2" xfId="12816"/>
    <cellStyle name="40% - 强调文字颜色 3 3 4 3 2 2 2" xfId="14082"/>
    <cellStyle name="40% - 强调文字颜色 3 3 4 3 2 3" xfId="14085"/>
    <cellStyle name="40% - 强调文字颜色 3 3 4 3 3" xfId="15054"/>
    <cellStyle name="40% - 强调文字颜色 3 3 4 3 3 2" xfId="15056"/>
    <cellStyle name="40% - 强调文字颜色 3 3 4 3 3 2 2" xfId="15057"/>
    <cellStyle name="40% - 强调文字颜色 3 3 4 3 3 3" xfId="15058"/>
    <cellStyle name="40% - 强调文字颜色 3 3 4 3 4" xfId="15060"/>
    <cellStyle name="40% - 强调文字颜色 3 3 4 3 4 2" xfId="15062"/>
    <cellStyle name="40% - 强调文字颜色 3 3 4 3 5" xfId="15064"/>
    <cellStyle name="40% - 强调文字颜色 3 3 4 3 5 2" xfId="15065"/>
    <cellStyle name="40% - 强调文字颜色 3 3 4 3 6" xfId="15066"/>
    <cellStyle name="40% - 强调文字颜色 3 3 4 3 6 2" xfId="15067"/>
    <cellStyle name="40% - 强调文字颜色 3 3 4 3 7" xfId="15069"/>
    <cellStyle name="40% - 强调文字颜色 3 3 4 3 7 2" xfId="15071"/>
    <cellStyle name="40% - 强调文字颜色 3 3 4 3 8" xfId="15073"/>
    <cellStyle name="40% - 强调文字颜色 3 3 4 4" xfId="15074"/>
    <cellStyle name="40% - 强调文字颜色 3 3 4 4 2" xfId="15076"/>
    <cellStyle name="40% - 强调文字颜色 3 3 4 4 2 2" xfId="12839"/>
    <cellStyle name="40% - 强调文字颜色 3 3 4 4 3" xfId="15077"/>
    <cellStyle name="40% - 强调文字颜色 3 3 4 4 3 2" xfId="15078"/>
    <cellStyle name="40% - 强调文字颜色 3 3 4 4 4" xfId="15079"/>
    <cellStyle name="40% - 强调文字颜色 3 3 4 4 4 2" xfId="15080"/>
    <cellStyle name="40% - 强调文字颜色 3 3 4 4 5" xfId="11584"/>
    <cellStyle name="40% - 强调文字颜色 3 3 4 4 5 2" xfId="15081"/>
    <cellStyle name="40% - 强调文字颜色 3 3 4 4 6" xfId="15082"/>
    <cellStyle name="40% - 强调文字颜色 3 3 4 5" xfId="10946"/>
    <cellStyle name="40% - 强调文字颜色 3 3 4 5 2" xfId="6535"/>
    <cellStyle name="40% - 强调文字颜色 3 3 4 5 2 2" xfId="15083"/>
    <cellStyle name="40% - 强调文字颜色 3 3 4 5 3" xfId="15085"/>
    <cellStyle name="40% - 强调文字颜色 3 3 4 6" xfId="6094"/>
    <cellStyle name="40% - 强调文字颜色 3 3 4 6 2" xfId="15086"/>
    <cellStyle name="40% - 强调文字颜色 3 3 4 6 2 2" xfId="15089"/>
    <cellStyle name="40% - 强调文字颜色 3 3 4 6 3" xfId="15095"/>
    <cellStyle name="40% - 强调文字颜色 3 3 4 7" xfId="15097"/>
    <cellStyle name="40% - 强调文字颜色 3 3 4 7 2" xfId="15098"/>
    <cellStyle name="40% - 强调文字颜色 3 3 4 8" xfId="15100"/>
    <cellStyle name="40% - 强调文字颜色 3 3 4 8 2" xfId="15101"/>
    <cellStyle name="40% - 强调文字颜色 3 3 4 9" xfId="3805"/>
    <cellStyle name="40% - 强调文字颜色 3 3 4 9 2" xfId="15103"/>
    <cellStyle name="40% - 强调文字颜色 3 3 5" xfId="8662"/>
    <cellStyle name="40% - 强调文字颜色 3 3 5 2" xfId="11922"/>
    <cellStyle name="40% - 强调文字颜色 3 3 5 2 2" xfId="15105"/>
    <cellStyle name="40% - 强调文字颜色 3 3 5 2 2 2" xfId="12915"/>
    <cellStyle name="40% - 强调文字颜色 3 3 5 2 3" xfId="15106"/>
    <cellStyle name="40% - 强调文字颜色 3 3 5 2 3 2" xfId="15107"/>
    <cellStyle name="40% - 强调文字颜色 3 3 5 2 4" xfId="15109"/>
    <cellStyle name="40% - 强调文字颜色 3 3 5 2 4 2" xfId="15111"/>
    <cellStyle name="40% - 强调文字颜色 3 3 5 2 5" xfId="13600"/>
    <cellStyle name="40% - 强调文字颜色 3 3 5 2 5 2" xfId="15112"/>
    <cellStyle name="40% - 强调文字颜色 3 3 5 2 6" xfId="15113"/>
    <cellStyle name="40% - 强调文字颜色 3 3 5 3" xfId="15114"/>
    <cellStyle name="40% - 强调文字颜色 3 3 5 3 2" xfId="15116"/>
    <cellStyle name="40% - 强调文字颜色 3 3 5 3 2 2" xfId="4564"/>
    <cellStyle name="40% - 强调文字颜色 3 3 5 3 3" xfId="15117"/>
    <cellStyle name="40% - 强调文字颜色 3 3 5 4" xfId="4747"/>
    <cellStyle name="40% - 强调文字颜色 3 3 5 4 2" xfId="15118"/>
    <cellStyle name="40% - 强调文字颜色 3 3 5 4 2 2" xfId="4700"/>
    <cellStyle name="40% - 强调文字颜色 3 3 5 4 3" xfId="15119"/>
    <cellStyle name="40% - 强调文字颜色 3 3 5 5" xfId="10949"/>
    <cellStyle name="40% - 强调文字颜色 3 3 5 5 2" xfId="6652"/>
    <cellStyle name="40% - 强调文字颜色 3 3 5 6" xfId="5427"/>
    <cellStyle name="40% - 强调文字颜色 3 3 5 6 2" xfId="15121"/>
    <cellStyle name="40% - 强调文字颜色 3 3 5 7" xfId="15122"/>
    <cellStyle name="40% - 强调文字颜色 3 3 5 7 2" xfId="15124"/>
    <cellStyle name="40% - 强调文字颜色 3 3 5 8" xfId="41"/>
    <cellStyle name="40% - 强调文字颜色 3 3 5 8 2" xfId="288"/>
    <cellStyle name="40% - 强调文字颜色 3 3 5 9" xfId="1471"/>
    <cellStyle name="40% - 强调文字颜色 3 3 6" xfId="6057"/>
    <cellStyle name="40% - 强调文字颜色 3 3 6 2" xfId="15125"/>
    <cellStyle name="40% - 强调文字颜色 3 3 6 2 2" xfId="15127"/>
    <cellStyle name="40% - 强调文字颜色 3 3 6 2 2 2" xfId="12984"/>
    <cellStyle name="40% - 强调文字颜色 3 3 6 2 3" xfId="15128"/>
    <cellStyle name="40% - 强调文字颜色 3 3 6 2 3 2" xfId="15129"/>
    <cellStyle name="40% - 强调文字颜色 3 3 6 2 4" xfId="15130"/>
    <cellStyle name="40% - 强调文字颜色 3 3 6 2 4 2" xfId="15131"/>
    <cellStyle name="40% - 强调文字颜色 3 3 6 2 5" xfId="15132"/>
    <cellStyle name="40% - 强调文字颜色 3 3 6 2 5 2" xfId="15133"/>
    <cellStyle name="40% - 强调文字颜色 3 3 6 2 6" xfId="15134"/>
    <cellStyle name="40% - 强调文字颜色 3 3 6 3" xfId="15135"/>
    <cellStyle name="40% - 强调文字颜色 3 3 6 3 2" xfId="15137"/>
    <cellStyle name="40% - 强调文字颜色 3 3 6 3 2 2" xfId="5088"/>
    <cellStyle name="40% - 强调文字颜色 3 3 6 3 3" xfId="15138"/>
    <cellStyle name="40% - 强调文字颜色 3 3 6 4" xfId="15139"/>
    <cellStyle name="40% - 强调文字颜色 3 3 6 4 2" xfId="15140"/>
    <cellStyle name="40% - 强调文字颜色 3 3 6 4 2 2" xfId="5273"/>
    <cellStyle name="40% - 强调文字颜色 3 3 6 4 3" xfId="15141"/>
    <cellStyle name="40% - 强调文字颜色 3 3 6 5" xfId="10952"/>
    <cellStyle name="40% - 强调文字颜色 3 3 6 5 2" xfId="15142"/>
    <cellStyle name="40% - 强调文字颜色 3 3 6 6" xfId="15143"/>
    <cellStyle name="40% - 强调文字颜色 3 3 6 6 2" xfId="15144"/>
    <cellStyle name="40% - 强调文字颜色 3 3 6 7" xfId="15145"/>
    <cellStyle name="40% - 强调文字颜色 3 3 6 7 2" xfId="15147"/>
    <cellStyle name="40% - 强调文字颜色 3 3 6 8" xfId="1483"/>
    <cellStyle name="40% - 强调文字颜色 3 3 6 8 2" xfId="1502"/>
    <cellStyle name="40% - 强调文字颜色 3 3 6 9" xfId="1504"/>
    <cellStyle name="40% - 强调文字颜色 3 3 7" xfId="15148"/>
    <cellStyle name="40% - 强调文字颜色 3 3 7 2" xfId="15149"/>
    <cellStyle name="40% - 强调文字颜色 3 3 7 2 2" xfId="4937"/>
    <cellStyle name="40% - 强调文字颜色 3 3 7 3" xfId="5071"/>
    <cellStyle name="40% - 强调文字颜色 3 3 7 3 2" xfId="5074"/>
    <cellStyle name="40% - 强调文字颜色 3 3 7 4" xfId="15150"/>
    <cellStyle name="40% - 强调文字颜色 3 3 7 4 2" xfId="15151"/>
    <cellStyle name="40% - 强调文字颜色 3 3 7 5" xfId="5205"/>
    <cellStyle name="40% - 强调文字颜色 3 3 7 5 2" xfId="15152"/>
    <cellStyle name="40% - 强调文字颜色 3 3 7 6" xfId="15153"/>
    <cellStyle name="40% - 强调文字颜色 3 3 8" xfId="15154"/>
    <cellStyle name="40% - 强调文字颜色 3 3 8 2" xfId="13457"/>
    <cellStyle name="40% - 强调文字颜色 3 3 8 2 2" xfId="5229"/>
    <cellStyle name="40% - 强调文字颜色 3 3 8 3" xfId="5250"/>
    <cellStyle name="40% - 强调文字颜色 3 3 9" xfId="15155"/>
    <cellStyle name="40% - 强调文字颜色 3 3 9 2" xfId="12690"/>
    <cellStyle name="40% - 强调文字颜色 3 3 9 2 2" xfId="12692"/>
    <cellStyle name="40% - 强调文字颜色 3 3 9 3" xfId="12711"/>
    <cellStyle name="40% - 强调文字颜色 3 4" xfId="8513"/>
    <cellStyle name="40% - 强调文字颜色 3 4 10" xfId="12021"/>
    <cellStyle name="40% - 强调文字颜色 3 4 10 2" xfId="15156"/>
    <cellStyle name="40% - 强调文字颜色 3 4 11" xfId="15157"/>
    <cellStyle name="40% - 强调文字颜色 3 4 11 2" xfId="15158"/>
    <cellStyle name="40% - 强调文字颜色 3 4 12" xfId="15159"/>
    <cellStyle name="40% - 强调文字颜色 3 4 2" xfId="8515"/>
    <cellStyle name="40% - 强调文字颜色 3 4 2 10" xfId="15160"/>
    <cellStyle name="40% - 强调文字颜色 3 4 2 10 2" xfId="15161"/>
    <cellStyle name="40% - 强调文字颜色 3 4 2 11" xfId="15164"/>
    <cellStyle name="40% - 强调文字颜色 3 4 2 2" xfId="12296"/>
    <cellStyle name="40% - 强调文字颜色 3 4 2 2 2" xfId="11499"/>
    <cellStyle name="40% - 强调文字颜色 3 4 2 2 2 2" xfId="12300"/>
    <cellStyle name="40% - 强调文字颜色 3 4 2 2 2 2 2" xfId="9294"/>
    <cellStyle name="40% - 强调文字颜色 3 4 2 2 2 3" xfId="7724"/>
    <cellStyle name="40% - 强调文字颜色 3 4 2 2 2 3 2" xfId="9499"/>
    <cellStyle name="40% - 强调文字颜色 3 4 2 2 2 4" xfId="12303"/>
    <cellStyle name="40% - 强调文字颜色 3 4 2 2 2 4 2" xfId="9566"/>
    <cellStyle name="40% - 强调文字颜色 3 4 2 2 2 5" xfId="9576"/>
    <cellStyle name="40% - 强调文字颜色 3 4 2 2 2 5 2" xfId="4928"/>
    <cellStyle name="40% - 强调文字颜色 3 4 2 2 2 6" xfId="12305"/>
    <cellStyle name="40% - 强调文字颜色 3 4 2 2 3" xfId="12313"/>
    <cellStyle name="40% - 强调文字颜色 3 4 2 2 3 2" xfId="12317"/>
    <cellStyle name="40% - 强调文字颜色 3 4 2 2 3 2 2" xfId="8119"/>
    <cellStyle name="40% - 强调文字颜色 3 4 2 2 3 3" xfId="7728"/>
    <cellStyle name="40% - 强调文字颜色 3 4 2 2 4" xfId="9085"/>
    <cellStyle name="40% - 强调文字颜色 3 4 2 2 4 2" xfId="5166"/>
    <cellStyle name="40% - 强调文字颜色 3 4 2 2 4 2 2" xfId="12026"/>
    <cellStyle name="40% - 强调文字颜色 3 4 2 2 4 3" xfId="7731"/>
    <cellStyle name="40% - 强调文字颜色 3 4 2 2 5" xfId="1725"/>
    <cellStyle name="40% - 强调文字颜色 3 4 2 2 5 2" xfId="9089"/>
    <cellStyle name="40% - 强调文字颜色 3 4 2 2 6" xfId="9094"/>
    <cellStyle name="40% - 强调文字颜色 3 4 2 2 6 2" xfId="9098"/>
    <cellStyle name="40% - 强调文字颜色 3 4 2 2 7" xfId="9102"/>
    <cellStyle name="40% - 强调文字颜色 3 4 2 2 7 2" xfId="9105"/>
    <cellStyle name="40% - 强调文字颜色 3 4 2 2 8" xfId="9110"/>
    <cellStyle name="40% - 强调文字颜色 3 4 2 2 8 2" xfId="12330"/>
    <cellStyle name="40% - 强调文字颜色 3 4 2 2 9" xfId="12332"/>
    <cellStyle name="40% - 强调文字颜色 3 4 2 3" xfId="9562"/>
    <cellStyle name="40% - 强调文字颜色 3 4 2 3 2" xfId="12336"/>
    <cellStyle name="40% - 强调文字颜色 3 4 2 3 2 2" xfId="10563"/>
    <cellStyle name="40% - 强调文字颜色 3 4 2 3 2 2 2" xfId="10567"/>
    <cellStyle name="40% - 强调文字颜色 3 4 2 3 2 3" xfId="645"/>
    <cellStyle name="40% - 强调文字颜色 3 4 2 3 3" xfId="12339"/>
    <cellStyle name="40% - 强调文字颜色 3 4 2 3 3 2" xfId="10583"/>
    <cellStyle name="40% - 强调文字颜色 3 4 2 3 3 2 2" xfId="10587"/>
    <cellStyle name="40% - 强调文字颜色 3 4 2 3 3 3" xfId="294"/>
    <cellStyle name="40% - 强调文字颜色 3 4 2 3 4" xfId="9116"/>
    <cellStyle name="40% - 强调文字颜色 3 4 2 3 4 2" xfId="1332"/>
    <cellStyle name="40% - 强调文字颜色 3 4 2 3 5" xfId="2327"/>
    <cellStyle name="40% - 强调文字颜色 3 4 2 3 5 2" xfId="563"/>
    <cellStyle name="40% - 强调文字颜色 3 4 2 3 6" xfId="12342"/>
    <cellStyle name="40% - 强调文字颜色 3 4 2 3 6 2" xfId="1964"/>
    <cellStyle name="40% - 强调文字颜色 3 4 2 3 7" xfId="12344"/>
    <cellStyle name="40% - 强调文字颜色 3 4 2 3 7 2" xfId="2089"/>
    <cellStyle name="40% - 强调文字颜色 3 4 2 3 8" xfId="9442"/>
    <cellStyle name="40% - 强调文字颜色 3 4 2 4" xfId="4642"/>
    <cellStyle name="40% - 强调文字颜色 3 4 2 4 2" xfId="4646"/>
    <cellStyle name="40% - 强调文字颜色 3 4 2 4 2 2" xfId="10639"/>
    <cellStyle name="40% - 强调文字颜色 3 4 2 4 3" xfId="12347"/>
    <cellStyle name="40% - 强调文字颜色 3 4 2 4 3 2" xfId="12349"/>
    <cellStyle name="40% - 强调文字颜色 3 4 2 4 4" xfId="9119"/>
    <cellStyle name="40% - 强调文字颜色 3 4 2 4 4 2" xfId="2427"/>
    <cellStyle name="40% - 强调文字颜色 3 4 2 4 5" xfId="7224"/>
    <cellStyle name="40% - 强调文字颜色 3 4 2 4 5 2" xfId="2589"/>
    <cellStyle name="40% - 强调文字颜色 3 4 2 4 6" xfId="12353"/>
    <cellStyle name="40% - 强调文字颜色 3 4 2 5" xfId="15165"/>
    <cellStyle name="40% - 强调文字颜色 3 4 2 5 2" xfId="15169"/>
    <cellStyle name="40% - 强调文字颜色 3 4 2 5 2 2" xfId="15171"/>
    <cellStyle name="40% - 强调文字颜色 3 4 2 5 3" xfId="15174"/>
    <cellStyle name="40% - 强调文字颜色 3 4 2 6" xfId="15175"/>
    <cellStyle name="40% - 强调文字颜色 3 4 2 6 2" xfId="15177"/>
    <cellStyle name="40% - 强调文字颜色 3 4 2 6 2 2" xfId="15179"/>
    <cellStyle name="40% - 强调文字颜色 3 4 2 6 3" xfId="15183"/>
    <cellStyle name="40% - 强调文字颜色 3 4 2 7" xfId="15184"/>
    <cellStyle name="40% - 强调文字颜色 3 4 2 7 2" xfId="15185"/>
    <cellStyle name="40% - 强调文字颜色 3 4 2 8" xfId="15186"/>
    <cellStyle name="40% - 强调文字颜色 3 4 2 8 2" xfId="15187"/>
    <cellStyle name="40% - 强调文字颜色 3 4 2 9" xfId="8832"/>
    <cellStyle name="40% - 强调文字颜色 3 4 2 9 2" xfId="15188"/>
    <cellStyle name="40% - 强调文字颜色 3 4 3" xfId="15189"/>
    <cellStyle name="40% - 强调文字颜色 3 4 3 2" xfId="15190"/>
    <cellStyle name="40% - 强调文字颜色 3 4 3 2 2" xfId="15192"/>
    <cellStyle name="40% - 强调文字颜色 3 4 3 2 2 2" xfId="14235"/>
    <cellStyle name="40% - 强调文字颜色 3 4 3 2 3" xfId="15193"/>
    <cellStyle name="40% - 强调文字颜色 3 4 3 2 3 2" xfId="15194"/>
    <cellStyle name="40% - 强调文字颜色 3 4 3 2 4" xfId="15195"/>
    <cellStyle name="40% - 强调文字颜色 3 4 3 2 4 2" xfId="15196"/>
    <cellStyle name="40% - 强调文字颜色 3 4 3 2 5" xfId="15197"/>
    <cellStyle name="40% - 强调文字颜色 3 4 3 2 5 2" xfId="15198"/>
    <cellStyle name="40% - 强调文字颜色 3 4 3 2 6" xfId="14932"/>
    <cellStyle name="40% - 强调文字颜色 3 4 3 3" xfId="15199"/>
    <cellStyle name="40% - 强调文字颜色 3 4 3 3 2" xfId="15201"/>
    <cellStyle name="40% - 强调文字颜色 3 4 3 3 2 2" xfId="15202"/>
    <cellStyle name="40% - 强调文字颜色 3 4 3 3 3" xfId="15203"/>
    <cellStyle name="40% - 强调文字颜色 3 4 3 4" xfId="1423"/>
    <cellStyle name="40% - 强调文字颜色 3 4 3 4 2" xfId="15204"/>
    <cellStyle name="40% - 强调文字颜色 3 4 3 4 2 2" xfId="15205"/>
    <cellStyle name="40% - 强调文字颜色 3 4 3 4 3" xfId="15206"/>
    <cellStyle name="40% - 强调文字颜色 3 4 3 5" xfId="10964"/>
    <cellStyle name="40% - 强调文字颜色 3 4 3 5 2" xfId="7374"/>
    <cellStyle name="40% - 强调文字颜色 3 4 3 6" xfId="2720"/>
    <cellStyle name="40% - 强调文字颜色 3 4 3 6 2" xfId="4361"/>
    <cellStyle name="40% - 强调文字颜色 3 4 3 7" xfId="7377"/>
    <cellStyle name="40% - 强调文字颜色 3 4 3 7 2" xfId="10968"/>
    <cellStyle name="40% - 强调文字颜色 3 4 3 8" xfId="10971"/>
    <cellStyle name="40% - 强调文字颜色 3 4 3 8 2" xfId="10973"/>
    <cellStyle name="40% - 强调文字颜色 3 4 3 9" xfId="8838"/>
    <cellStyle name="40% - 强调文字颜色 3 4 4" xfId="583"/>
    <cellStyle name="40% - 强调文字颜色 3 4 4 2" xfId="10452"/>
    <cellStyle name="40% - 强调文字颜色 3 4 4 2 2" xfId="15163"/>
    <cellStyle name="40% - 强调文字颜色 3 4 4 2 2 2" xfId="13108"/>
    <cellStyle name="40% - 强调文字颜色 3 4 4 2 3" xfId="15207"/>
    <cellStyle name="40% - 强调文字颜色 3 4 4 2 3 2" xfId="15208"/>
    <cellStyle name="40% - 强调文字颜色 3 4 4 2 4" xfId="15209"/>
    <cellStyle name="40% - 强调文字颜色 3 4 4 2 4 2" xfId="15210"/>
    <cellStyle name="40% - 强调文字颜色 3 4 4 2 5" xfId="15211"/>
    <cellStyle name="40% - 强调文字颜色 3 4 4 2 5 2" xfId="15212"/>
    <cellStyle name="40% - 强调文字颜色 3 4 4 2 6" xfId="14938"/>
    <cellStyle name="40% - 强调文字颜色 3 4 4 3" xfId="15213"/>
    <cellStyle name="40% - 强调文字颜色 3 4 4 3 2" xfId="15215"/>
    <cellStyle name="40% - 强调文字颜色 3 4 4 3 2 2" xfId="15216"/>
    <cellStyle name="40% - 强调文字颜色 3 4 4 3 3" xfId="15217"/>
    <cellStyle name="40% - 强调文字颜色 3 4 4 4" xfId="15218"/>
    <cellStyle name="40% - 强调文字颜色 3 4 4 4 2" xfId="15219"/>
    <cellStyle name="40% - 强调文字颜色 3 4 4 4 2 2" xfId="15221"/>
    <cellStyle name="40% - 强调文字颜色 3 4 4 4 3" xfId="15222"/>
    <cellStyle name="40% - 强调文字颜色 3 4 4 5" xfId="10978"/>
    <cellStyle name="40% - 强调文字颜色 3 4 4 5 2" xfId="7101"/>
    <cellStyle name="40% - 强调文字颜色 3 4 4 6" xfId="10980"/>
    <cellStyle name="40% - 强调文字颜色 3 4 4 6 2" xfId="15223"/>
    <cellStyle name="40% - 强调文字颜色 3 4 4 7" xfId="15226"/>
    <cellStyle name="40% - 强调文字颜色 3 4 4 7 2" xfId="15227"/>
    <cellStyle name="40% - 强调文字颜色 3 4 4 8" xfId="15231"/>
    <cellStyle name="40% - 强调文字颜色 3 4 4 8 2" xfId="15234"/>
    <cellStyle name="40% - 强调文字颜色 3 4 4 9" xfId="3848"/>
    <cellStyle name="40% - 强调文字颜色 3 4 5" xfId="8673"/>
    <cellStyle name="40% - 强调文字颜色 3 4 5 2" xfId="15236"/>
    <cellStyle name="40% - 强调文字颜色 3 4 5 2 2" xfId="15237"/>
    <cellStyle name="40% - 强调文字颜色 3 4 5 3" xfId="15238"/>
    <cellStyle name="40% - 强调文字颜色 3 4 5 3 2" xfId="15239"/>
    <cellStyle name="40% - 强调文字颜色 3 4 5 4" xfId="2246"/>
    <cellStyle name="40% - 强调文字颜色 3 4 5 4 2" xfId="15240"/>
    <cellStyle name="40% - 强调文字颜色 3 4 5 5" xfId="10983"/>
    <cellStyle name="40% - 强调文字颜色 3 4 5 5 2" xfId="7186"/>
    <cellStyle name="40% - 强调文字颜色 3 4 5 6" xfId="10985"/>
    <cellStyle name="40% - 强调文字颜色 3 4 6" xfId="15242"/>
    <cellStyle name="40% - 强调文字颜色 3 4 6 2" xfId="15244"/>
    <cellStyle name="40% - 强调文字颜色 3 4 6 2 2" xfId="11553"/>
    <cellStyle name="40% - 强调文字颜色 3 4 6 3" xfId="15245"/>
    <cellStyle name="40% - 强调文字颜色 3 4 7" xfId="15247"/>
    <cellStyle name="40% - 强调文字颜色 3 4 7 2" xfId="15249"/>
    <cellStyle name="40% - 强调文字颜色 3 4 7 2 2" xfId="5630"/>
    <cellStyle name="40% - 强调文字颜色 3 4 7 3" xfId="15250"/>
    <cellStyle name="40% - 强调文字颜色 3 4 8" xfId="15252"/>
    <cellStyle name="40% - 强调文字颜色 3 4 8 2" xfId="15253"/>
    <cellStyle name="40% - 强调文字颜色 3 4 9" xfId="15254"/>
    <cellStyle name="40% - 强调文字颜色 3 4 9 2" xfId="13855"/>
    <cellStyle name="40% - 强调文字颜色 3 5" xfId="8517"/>
    <cellStyle name="40% - 强调文字颜色 3 5 10" xfId="5380"/>
    <cellStyle name="40% - 强调文字颜色 3 5 10 2" xfId="10692"/>
    <cellStyle name="40% - 强调文字颜色 3 5 11" xfId="10694"/>
    <cellStyle name="40% - 强调文字颜色 3 5 11 2" xfId="10696"/>
    <cellStyle name="40% - 强调文字颜色 3 5 12" xfId="1177"/>
    <cellStyle name="40% - 强调文字颜色 3 5 2" xfId="15255"/>
    <cellStyle name="40% - 强调文字颜色 3 5 2 10" xfId="15257"/>
    <cellStyle name="40% - 强调文字颜色 3 5 2 10 2" xfId="15259"/>
    <cellStyle name="40% - 强调文字颜色 3 5 2 11" xfId="13857"/>
    <cellStyle name="40% - 强调文字颜色 3 5 2 2" xfId="15261"/>
    <cellStyle name="40% - 强调文字颜色 3 5 2 2 2" xfId="15263"/>
    <cellStyle name="40% - 强调文字颜色 3 5 2 2 2 2" xfId="15265"/>
    <cellStyle name="40% - 强调文字颜色 3 5 2 2 2 2 2" xfId="12232"/>
    <cellStyle name="40% - 强调文字颜色 3 5 2 2 2 3" xfId="7842"/>
    <cellStyle name="40% - 强调文字颜色 3 5 2 2 2 3 2" xfId="15266"/>
    <cellStyle name="40% - 强调文字颜色 3 5 2 2 2 4" xfId="15268"/>
    <cellStyle name="40% - 强调文字颜色 3 5 2 2 2 4 2" xfId="15269"/>
    <cellStyle name="40% - 强调文字颜色 3 5 2 2 2 5" xfId="15270"/>
    <cellStyle name="40% - 强调文字颜色 3 5 2 2 2 5 2" xfId="15272"/>
    <cellStyle name="40% - 强调文字颜色 3 5 2 2 2 6" xfId="15273"/>
    <cellStyle name="40% - 强调文字颜色 3 5 2 2 3" xfId="15276"/>
    <cellStyle name="40% - 强调文字颜色 3 5 2 2 3 2" xfId="15278"/>
    <cellStyle name="40% - 强调文字颜色 3 5 2 2 3 2 2" xfId="12266"/>
    <cellStyle name="40% - 强调文字颜色 3 5 2 2 3 3" xfId="7846"/>
    <cellStyle name="40% - 强调文字颜色 3 5 2 2 4" xfId="14035"/>
    <cellStyle name="40% - 强调文字颜色 3 5 2 2 4 2" xfId="15280"/>
    <cellStyle name="40% - 强调文字颜色 3 5 2 2 4 2 2" xfId="7630"/>
    <cellStyle name="40% - 强调文字颜色 3 5 2 2 4 3" xfId="7850"/>
    <cellStyle name="40% - 强调文字颜色 3 5 2 2 5" xfId="15282"/>
    <cellStyle name="40% - 强调文字颜色 3 5 2 2 5 2" xfId="15285"/>
    <cellStyle name="40% - 强调文字颜色 3 5 2 2 6" xfId="9240"/>
    <cellStyle name="40% - 强调文字颜色 3 5 2 2 6 2" xfId="15288"/>
    <cellStyle name="40% - 强调文字颜色 3 5 2 2 7" xfId="12379"/>
    <cellStyle name="40% - 强调文字颜色 3 5 2 2 7 2" xfId="15290"/>
    <cellStyle name="40% - 强调文字颜色 3 5 2 2 8" xfId="15292"/>
    <cellStyle name="40% - 强调文字颜色 3 5 2 2 8 2" xfId="15293"/>
    <cellStyle name="40% - 强调文字颜色 3 5 2 2 9" xfId="12461"/>
    <cellStyle name="40% - 强调文字颜色 3 5 2 3" xfId="9594"/>
    <cellStyle name="40% - 强调文字颜色 3 5 2 3 2" xfId="15295"/>
    <cellStyle name="40% - 强调文字颜色 3 5 2 3 2 2" xfId="15297"/>
    <cellStyle name="40% - 强调文字颜色 3 5 2 3 2 2 2" xfId="9371"/>
    <cellStyle name="40% - 强调文字颜色 3 5 2 3 2 3" xfId="15298"/>
    <cellStyle name="40% - 强调文字颜色 3 5 2 3 3" xfId="15300"/>
    <cellStyle name="40% - 强调文字颜色 3 5 2 3 3 2" xfId="15302"/>
    <cellStyle name="40% - 强调文字颜色 3 5 2 3 3 2 2" xfId="10993"/>
    <cellStyle name="40% - 强调文字颜色 3 5 2 3 3 3" xfId="15303"/>
    <cellStyle name="40% - 强调文字颜色 3 5 2 3 4" xfId="14039"/>
    <cellStyle name="40% - 强调文字颜色 3 5 2 3 4 2" xfId="15305"/>
    <cellStyle name="40% - 强调文字颜色 3 5 2 3 5" xfId="15307"/>
    <cellStyle name="40% - 强调文字颜色 3 5 2 3 5 2" xfId="15308"/>
    <cellStyle name="40% - 强调文字颜色 3 5 2 3 6" xfId="9244"/>
    <cellStyle name="40% - 强调文字颜色 3 5 2 3 6 2" xfId="15309"/>
    <cellStyle name="40% - 强调文字颜色 3 5 2 3 7" xfId="12382"/>
    <cellStyle name="40% - 强调文字颜色 3 5 2 3 7 2" xfId="15310"/>
    <cellStyle name="40% - 强调文字颜色 3 5 2 3 8" xfId="15311"/>
    <cellStyle name="40% - 强调文字颜色 3 5 2 4" xfId="15312"/>
    <cellStyle name="40% - 强调文字颜色 3 5 2 4 2" xfId="15314"/>
    <cellStyle name="40% - 强调文字颜色 3 5 2 4 2 2" xfId="15315"/>
    <cellStyle name="40% - 强调文字颜色 3 5 2 4 3" xfId="15316"/>
    <cellStyle name="40% - 强调文字颜色 3 5 2 4 3 2" xfId="15317"/>
    <cellStyle name="40% - 强调文字颜色 3 5 2 4 4" xfId="14042"/>
    <cellStyle name="40% - 强调文字颜色 3 5 2 4 4 2" xfId="15318"/>
    <cellStyle name="40% - 强调文字颜色 3 5 2 4 5" xfId="15319"/>
    <cellStyle name="40% - 强调文字颜色 3 5 2 4 5 2" xfId="15320"/>
    <cellStyle name="40% - 强调文字颜色 3 5 2 4 6" xfId="15321"/>
    <cellStyle name="40% - 强调文字颜色 3 5 2 5" xfId="15322"/>
    <cellStyle name="40% - 强调文字颜色 3 5 2 5 2" xfId="15324"/>
    <cellStyle name="40% - 强调文字颜色 3 5 2 5 2 2" xfId="15325"/>
    <cellStyle name="40% - 强调文字颜色 3 5 2 5 3" xfId="15327"/>
    <cellStyle name="40% - 强调文字颜色 3 5 2 6" xfId="15328"/>
    <cellStyle name="40% - 强调文字颜色 3 5 2 6 2" xfId="15329"/>
    <cellStyle name="40% - 强调文字颜色 3 5 2 6 2 2" xfId="15330"/>
    <cellStyle name="40% - 强调文字颜色 3 5 2 6 3" xfId="15332"/>
    <cellStyle name="40% - 强调文字颜色 3 5 2 7" xfId="15334"/>
    <cellStyle name="40% - 强调文字颜色 3 5 2 7 2" xfId="15336"/>
    <cellStyle name="40% - 强调文字颜色 3 5 2 8" xfId="228"/>
    <cellStyle name="40% - 强调文字颜色 3 5 2 8 2" xfId="219"/>
    <cellStyle name="40% - 强调文字颜色 3 5 2 9" xfId="613"/>
    <cellStyle name="40% - 强调文字颜色 3 5 2 9 2" xfId="15338"/>
    <cellStyle name="40% - 强调文字颜色 3 5 3" xfId="47"/>
    <cellStyle name="40% - 强调文字颜色 3 5 3 2" xfId="15339"/>
    <cellStyle name="40% - 强调文字颜色 3 5 3 2 2" xfId="15342"/>
    <cellStyle name="40% - 强调文字颜色 3 5 3 2 2 2" xfId="14343"/>
    <cellStyle name="40% - 强调文字颜色 3 5 3 2 3" xfId="15344"/>
    <cellStyle name="40% - 强调文字颜色 3 5 3 2 3 2" xfId="15347"/>
    <cellStyle name="40% - 强调文字颜色 3 5 3 2 4" xfId="14050"/>
    <cellStyle name="40% - 强调文字颜色 3 5 3 2 4 2" xfId="15349"/>
    <cellStyle name="40% - 强调文字颜色 3 5 3 2 5" xfId="15351"/>
    <cellStyle name="40% - 强调文字颜色 3 5 3 2 5 2" xfId="15352"/>
    <cellStyle name="40% - 强调文字颜色 3 5 3 2 6" xfId="15011"/>
    <cellStyle name="40% - 强调文字颜色 3 5 3 3" xfId="15353"/>
    <cellStyle name="40% - 强调文字颜色 3 5 3 3 2" xfId="15356"/>
    <cellStyle name="40% - 强调文字颜色 3 5 3 3 2 2" xfId="15358"/>
    <cellStyle name="40% - 强调文字颜色 3 5 3 3 3" xfId="15360"/>
    <cellStyle name="40% - 强调文字颜色 3 5 3 4" xfId="15361"/>
    <cellStyle name="40% - 强调文字颜色 3 5 3 4 2" xfId="15363"/>
    <cellStyle name="40% - 强调文字颜色 3 5 3 4 2 2" xfId="15364"/>
    <cellStyle name="40% - 强调文字颜色 3 5 3 4 3" xfId="15365"/>
    <cellStyle name="40% - 强调文字颜色 3 5 3 5" xfId="10995"/>
    <cellStyle name="40% - 强调文字颜色 3 5 3 5 2" xfId="15366"/>
    <cellStyle name="40% - 强调文字颜色 3 5 3 6" xfId="15367"/>
    <cellStyle name="40% - 强调文字颜色 3 5 3 6 2" xfId="13663"/>
    <cellStyle name="40% - 强调文字颜色 3 5 3 7" xfId="14498"/>
    <cellStyle name="40% - 强调文字颜色 3 5 3 7 2" xfId="14501"/>
    <cellStyle name="40% - 强调文字颜色 3 5 3 8" xfId="14504"/>
    <cellStyle name="40% - 强调文字颜色 3 5 3 8 2" xfId="14506"/>
    <cellStyle name="40% - 强调文字颜色 3 5 3 9" xfId="8889"/>
    <cellStyle name="40% - 强调文字颜色 3 5 4" xfId="15369"/>
    <cellStyle name="40% - 强调文字颜色 3 5 4 2" xfId="15371"/>
    <cellStyle name="40% - 强调文字颜色 3 5 4 2 2" xfId="15373"/>
    <cellStyle name="40% - 强调文字颜色 3 5 4 2 2 2" xfId="13244"/>
    <cellStyle name="40% - 强调文字颜色 3 5 4 2 3" xfId="15374"/>
    <cellStyle name="40% - 强调文字颜色 3 5 4 2 3 2" xfId="15375"/>
    <cellStyle name="40% - 强调文字颜色 3 5 4 2 4" xfId="14055"/>
    <cellStyle name="40% - 强调文字颜色 3 5 4 2 4 2" xfId="15377"/>
    <cellStyle name="40% - 强调文字颜色 3 5 4 2 5" xfId="15378"/>
    <cellStyle name="40% - 强调文字颜色 3 5 4 2 5 2" xfId="15379"/>
    <cellStyle name="40% - 强调文字颜色 3 5 4 2 6" xfId="15381"/>
    <cellStyle name="40% - 强调文字颜色 3 5 4 3" xfId="15382"/>
    <cellStyle name="40% - 强调文字颜色 3 5 4 3 2" xfId="15385"/>
    <cellStyle name="40% - 强调文字颜色 3 5 4 3 2 2" xfId="15386"/>
    <cellStyle name="40% - 强调文字颜色 3 5 4 3 3" xfId="15387"/>
    <cellStyle name="40% - 强调文字颜色 3 5 4 4" xfId="15388"/>
    <cellStyle name="40% - 强调文字颜色 3 5 4 4 2" xfId="15389"/>
    <cellStyle name="40% - 强调文字颜色 3 5 4 4 2 2" xfId="15390"/>
    <cellStyle name="40% - 强调文字颜色 3 5 4 4 3" xfId="15391"/>
    <cellStyle name="40% - 强调文字颜色 3 5 4 5" xfId="10998"/>
    <cellStyle name="40% - 强调文字颜色 3 5 4 5 2" xfId="15392"/>
    <cellStyle name="40% - 强调文字颜色 3 5 4 6" xfId="15393"/>
    <cellStyle name="40% - 强调文字颜色 3 5 4 6 2" xfId="15394"/>
    <cellStyle name="40% - 强调文字颜色 3 5 4 7" xfId="14514"/>
    <cellStyle name="40% - 强调文字颜色 3 5 4 7 2" xfId="14517"/>
    <cellStyle name="40% - 强调文字颜色 3 5 4 8" xfId="14520"/>
    <cellStyle name="40% - 强调文字颜色 3 5 4 8 2" xfId="15395"/>
    <cellStyle name="40% - 强调文字颜色 3 5 4 9" xfId="3893"/>
    <cellStyle name="40% - 强调文字颜色 3 5 5" xfId="15397"/>
    <cellStyle name="40% - 强调文字颜色 3 5 5 2" xfId="15398"/>
    <cellStyle name="40% - 强调文字颜色 3 5 5 2 2" xfId="15399"/>
    <cellStyle name="40% - 强调文字颜色 3 5 5 3" xfId="15400"/>
    <cellStyle name="40% - 强调文字颜色 3 5 5 3 2" xfId="15401"/>
    <cellStyle name="40% - 强调文字颜色 3 5 5 4" xfId="15402"/>
    <cellStyle name="40% - 强调文字颜色 3 5 5 4 2" xfId="15403"/>
    <cellStyle name="40% - 强调文字颜色 3 5 5 5" xfId="11001"/>
    <cellStyle name="40% - 强调文字颜色 3 5 5 5 2" xfId="15404"/>
    <cellStyle name="40% - 强调文字颜色 3 5 5 6" xfId="15405"/>
    <cellStyle name="40% - 强调文字颜色 3 5 6" xfId="15406"/>
    <cellStyle name="40% - 强调文字颜色 3 5 6 2" xfId="15407"/>
    <cellStyle name="40% - 强调文字颜色 3 5 6 2 2" xfId="11761"/>
    <cellStyle name="40% - 强调文字颜色 3 5 6 3" xfId="15408"/>
    <cellStyle name="40% - 强调文字颜色 3 5 7" xfId="15409"/>
    <cellStyle name="40% - 强调文字颜色 3 5 7 2" xfId="15410"/>
    <cellStyle name="40% - 强调文字颜色 3 5 7 2 2" xfId="5891"/>
    <cellStyle name="40% - 强调文字颜色 3 5 7 3" xfId="15411"/>
    <cellStyle name="40% - 强调文字颜色 3 5 8" xfId="15412"/>
    <cellStyle name="40% - 强调文字颜色 3 5 8 2" xfId="15413"/>
    <cellStyle name="40% - 强调文字颜色 3 5 9" xfId="15414"/>
    <cellStyle name="40% - 强调文字颜色 3 5 9 2" xfId="14811"/>
    <cellStyle name="40% - 强调文字颜色 3 6" xfId="15415"/>
    <cellStyle name="40% - 强调文字颜色 3 6 10" xfId="15416"/>
    <cellStyle name="40% - 强调文字颜色 3 6 10 2" xfId="15417"/>
    <cellStyle name="40% - 强调文字颜色 3 6 11" xfId="15418"/>
    <cellStyle name="40% - 强调文字颜色 3 6 2" xfId="12854"/>
    <cellStyle name="40% - 强调文字颜色 3 6 2 2" xfId="12856"/>
    <cellStyle name="40% - 强调文字颜色 3 6 2 2 2" xfId="12859"/>
    <cellStyle name="40% - 强调文字颜色 3 6 2 2 2 2" xfId="8253"/>
    <cellStyle name="40% - 强调文字颜色 3 6 2 2 3" xfId="15419"/>
    <cellStyle name="40% - 强调文字颜色 3 6 2 2 3 2" xfId="15420"/>
    <cellStyle name="40% - 强调文字颜色 3 6 2 2 4" xfId="8690"/>
    <cellStyle name="40% - 强调文字颜色 3 6 2 2 4 2" xfId="8695"/>
    <cellStyle name="40% - 强调文字颜色 3 6 2 2 5" xfId="8698"/>
    <cellStyle name="40% - 强调文字颜色 3 6 2 2 5 2" xfId="15421"/>
    <cellStyle name="40% - 强调文字颜色 3 6 2 2 6" xfId="15084"/>
    <cellStyle name="40% - 强调文字颜色 3 6 2 3" xfId="12861"/>
    <cellStyle name="40% - 强调文字颜色 3 6 2 3 2" xfId="12864"/>
    <cellStyle name="40% - 强调文字颜色 3 6 2 3 2 2" xfId="15423"/>
    <cellStyle name="40% - 强调文字颜色 3 6 2 3 3" xfId="15424"/>
    <cellStyle name="40% - 强调文字颜色 3 6 2 4" xfId="12866"/>
    <cellStyle name="40% - 强调文字颜色 3 6 2 4 2" xfId="12868"/>
    <cellStyle name="40% - 强调文字颜色 3 6 2 4 2 2" xfId="15425"/>
    <cellStyle name="40% - 强调文字颜色 3 6 2 4 3" xfId="15426"/>
    <cellStyle name="40% - 强调文字颜色 3 6 2 5" xfId="12870"/>
    <cellStyle name="40% - 强调文字颜色 3 6 2 5 2" xfId="12872"/>
    <cellStyle name="40% - 强调文字颜色 3 6 2 6" xfId="12874"/>
    <cellStyle name="40% - 强调文字颜色 3 6 2 6 2" xfId="15427"/>
    <cellStyle name="40% - 强调文字颜色 3 6 2 7" xfId="15429"/>
    <cellStyle name="40% - 强调文字颜色 3 6 2 7 2" xfId="15431"/>
    <cellStyle name="40% - 强调文字颜色 3 6 2 8" xfId="15433"/>
    <cellStyle name="40% - 强调文字颜色 3 6 2 8 2" xfId="8615"/>
    <cellStyle name="40% - 强调文字颜色 3 6 2 9" xfId="15435"/>
    <cellStyle name="40% - 强调文字颜色 3 6 3" xfId="12876"/>
    <cellStyle name="40% - 强调文字颜色 3 6 3 2" xfId="12878"/>
    <cellStyle name="40% - 强调文字颜色 3 6 3 2 2" xfId="12732"/>
    <cellStyle name="40% - 强调文字颜色 3 6 3 2 2 2" xfId="12734"/>
    <cellStyle name="40% - 强调文字颜色 3 6 3 2 3" xfId="12736"/>
    <cellStyle name="40% - 强调文字颜色 3 6 3 2 3 2" xfId="15436"/>
    <cellStyle name="40% - 强调文字颜色 3 6 3 2 4" xfId="8754"/>
    <cellStyle name="40% - 强调文字颜色 3 6 3 2 4 2" xfId="15437"/>
    <cellStyle name="40% - 强调文字颜色 3 6 3 2 5" xfId="15438"/>
    <cellStyle name="40% - 强调文字颜色 3 6 3 2 5 2" xfId="15439"/>
    <cellStyle name="40% - 强调文字颜色 3 6 3 2 6" xfId="15090"/>
    <cellStyle name="40% - 强调文字颜色 3 6 3 3" xfId="12880"/>
    <cellStyle name="40% - 强调文字颜色 3 6 3 3 2" xfId="15441"/>
    <cellStyle name="40% - 强调文字颜色 3 6 3 3 2 2" xfId="15442"/>
    <cellStyle name="40% - 强调文字颜色 3 6 3 3 3" xfId="15443"/>
    <cellStyle name="40% - 强调文字颜色 3 6 3 4" xfId="15444"/>
    <cellStyle name="40% - 强调文字颜色 3 6 3 4 2" xfId="15445"/>
    <cellStyle name="40% - 强调文字颜色 3 6 3 4 2 2" xfId="15446"/>
    <cellStyle name="40% - 强调文字颜色 3 6 3 4 3" xfId="15447"/>
    <cellStyle name="40% - 强调文字颜色 3 6 3 5" xfId="11007"/>
    <cellStyle name="40% - 强调文字颜色 3 6 3 5 2" xfId="15448"/>
    <cellStyle name="40% - 强调文字颜色 3 6 3 6" xfId="15449"/>
    <cellStyle name="40% - 强调文字颜色 3 6 3 6 2" xfId="15450"/>
    <cellStyle name="40% - 强调文字颜色 3 6 3 7" xfId="10068"/>
    <cellStyle name="40% - 强调文字颜色 3 6 3 7 2" xfId="15452"/>
    <cellStyle name="40% - 强调文字颜色 3 6 3 8" xfId="15454"/>
    <cellStyle name="40% - 强调文字颜色 3 6 3 8 2" xfId="10403"/>
    <cellStyle name="40% - 强调文字颜色 3 6 3 9" xfId="15455"/>
    <cellStyle name="40% - 强调文字颜色 3 6 4" xfId="12884"/>
    <cellStyle name="40% - 强调文字颜色 3 6 4 2" xfId="12887"/>
    <cellStyle name="40% - 强调文字颜色 3 6 4 2 2" xfId="12889"/>
    <cellStyle name="40% - 强调文字颜色 3 6 4 3" xfId="12891"/>
    <cellStyle name="40% - 强调文字颜色 3 6 4 3 2" xfId="15456"/>
    <cellStyle name="40% - 强调文字颜色 3 6 4 4" xfId="15457"/>
    <cellStyle name="40% - 强调文字颜色 3 6 4 4 2" xfId="15458"/>
    <cellStyle name="40% - 强调文字颜色 3 6 4 5" xfId="15459"/>
    <cellStyle name="40% - 强调文字颜色 3 6 4 5 2" xfId="15460"/>
    <cellStyle name="40% - 强调文字颜色 3 6 4 6" xfId="15461"/>
    <cellStyle name="40% - 强调文字颜色 3 6 5" xfId="12570"/>
    <cellStyle name="40% - 强调文字颜色 3 6 5 2" xfId="12893"/>
    <cellStyle name="40% - 强调文字颜色 3 6 5 2 2" xfId="15462"/>
    <cellStyle name="40% - 强调文字颜色 3 6 5 3" xfId="15463"/>
    <cellStyle name="40% - 强调文字颜色 3 6 6" xfId="12895"/>
    <cellStyle name="40% - 强调文字颜色 3 6 6 2" xfId="12897"/>
    <cellStyle name="40% - 强调文字颜色 3 6 6 2 2" xfId="12003"/>
    <cellStyle name="40% - 强调文字颜色 3 6 6 3" xfId="15464"/>
    <cellStyle name="40% - 强调文字颜色 3 6 7" xfId="12931"/>
    <cellStyle name="40% - 强调文字颜色 3 6 7 2" xfId="6086"/>
    <cellStyle name="40% - 强调文字颜色 3 6 8" xfId="15465"/>
    <cellStyle name="40% - 强调文字颜色 3 6 8 2" xfId="6109"/>
    <cellStyle name="40% - 强调文字颜色 3 6 9" xfId="15466"/>
    <cellStyle name="40% - 强调文字颜色 3 6 9 2" xfId="15467"/>
    <cellStyle name="40% - 强调文字颜色 3 7" xfId="10071"/>
    <cellStyle name="40% - 强调文字颜色 3 7 10" xfId="14199"/>
    <cellStyle name="40% - 强调文字颜色 3 7 10 2" xfId="15469"/>
    <cellStyle name="40% - 强调文字颜色 3 7 11" xfId="15470"/>
    <cellStyle name="40% - 强调文字颜色 3 7 2" xfId="10075"/>
    <cellStyle name="40% - 强调文字颜色 3 7 2 2" xfId="8141"/>
    <cellStyle name="40% - 强调文字颜色 3 7 2 2 2" xfId="8146"/>
    <cellStyle name="40% - 强调文字颜色 3 7 2 2 2 2" xfId="8150"/>
    <cellStyle name="40% - 强调文字颜色 3 7 2 2 3" xfId="8152"/>
    <cellStyle name="40% - 强调文字颜色 3 7 2 2 3 2" xfId="15471"/>
    <cellStyle name="40% - 强调文字颜色 3 7 2 2 4" xfId="8808"/>
    <cellStyle name="40% - 强调文字颜色 3 7 2 2 4 2" xfId="15472"/>
    <cellStyle name="40% - 强调文字颜色 3 7 2 2 5" xfId="4770"/>
    <cellStyle name="40% - 强调文字颜色 3 7 2 2 5 2" xfId="852"/>
    <cellStyle name="40% - 强调文字颜色 3 7 2 2 6" xfId="4772"/>
    <cellStyle name="40% - 强调文字颜色 3 7 2 3" xfId="8155"/>
    <cellStyle name="40% - 强调文字颜色 3 7 2 3 2" xfId="8159"/>
    <cellStyle name="40% - 强调文字颜色 3 7 2 3 2 2" xfId="15473"/>
    <cellStyle name="40% - 强调文字颜色 3 7 2 3 3" xfId="15474"/>
    <cellStyle name="40% - 强调文字颜色 3 7 2 4" xfId="3368"/>
    <cellStyle name="40% - 强调文字颜色 3 7 2 4 2" xfId="8163"/>
    <cellStyle name="40% - 强调文字颜色 3 7 2 4 2 2" xfId="15476"/>
    <cellStyle name="40% - 强调文字颜色 3 7 2 4 3" xfId="13969"/>
    <cellStyle name="40% - 强调文字颜色 3 7 2 5" xfId="8167"/>
    <cellStyle name="40% - 强调文字颜色 3 7 2 5 2" xfId="8171"/>
    <cellStyle name="40% - 强调文字颜色 3 7 2 6" xfId="8175"/>
    <cellStyle name="40% - 强调文字颜色 3 7 2 6 2" xfId="8180"/>
    <cellStyle name="40% - 强调文字颜色 3 7 2 7" xfId="8184"/>
    <cellStyle name="40% - 强调文字颜色 3 7 2 7 2" xfId="11637"/>
    <cellStyle name="40% - 强调文字颜色 3 7 2 8" xfId="11639"/>
    <cellStyle name="40% - 强调文字颜色 3 7 2 8 2" xfId="15477"/>
    <cellStyle name="40% - 强调文字颜色 3 7 2 9" xfId="15478"/>
    <cellStyle name="40% - 强调文字颜色 3 7 3" xfId="10078"/>
    <cellStyle name="40% - 强调文字颜色 3 7 3 2" xfId="8197"/>
    <cellStyle name="40% - 强调文字颜色 3 7 3 2 2" xfId="8204"/>
    <cellStyle name="40% - 强调文字颜色 3 7 3 2 2 2" xfId="15480"/>
    <cellStyle name="40% - 强调文字颜色 3 7 3 2 3" xfId="15482"/>
    <cellStyle name="40% - 强调文字颜色 3 7 3 3" xfId="8207"/>
    <cellStyle name="40% - 强调文字颜色 3 7 3 3 2" xfId="8212"/>
    <cellStyle name="40% - 强调文字颜色 3 7 3 3 2 2" xfId="15483"/>
    <cellStyle name="40% - 强调文字颜色 3 7 3 3 3" xfId="15020"/>
    <cellStyle name="40% - 强调文字颜色 3 7 3 4" xfId="4834"/>
    <cellStyle name="40% - 强调文字颜色 3 7 3 4 2" xfId="8215"/>
    <cellStyle name="40% - 强调文字颜色 3 7 3 5" xfId="8218"/>
    <cellStyle name="40% - 强调文字颜色 3 7 3 5 2" xfId="8221"/>
    <cellStyle name="40% - 强调文字颜色 3 7 3 6" xfId="8223"/>
    <cellStyle name="40% - 强调文字颜色 3 7 3 6 2" xfId="15484"/>
    <cellStyle name="40% - 强调文字颜色 3 7 3 7" xfId="15486"/>
    <cellStyle name="40% - 强调文字颜色 3 7 3 7 2" xfId="15487"/>
    <cellStyle name="40% - 强调文字颜色 3 7 3 8" xfId="15488"/>
    <cellStyle name="40% - 强调文字颜色 3 7 4" xfId="10083"/>
    <cellStyle name="40% - 强调文字颜色 3 7 4 2" xfId="8232"/>
    <cellStyle name="40% - 强调文字颜色 3 7 4 2 2" xfId="8235"/>
    <cellStyle name="40% - 强调文字颜色 3 7 4 3" xfId="8238"/>
    <cellStyle name="40% - 强调文字颜色 3 7 4 3 2" xfId="8241"/>
    <cellStyle name="40% - 强调文字颜色 3 7 4 4" xfId="8244"/>
    <cellStyle name="40% - 强调文字颜色 3 7 4 4 2" xfId="11641"/>
    <cellStyle name="40% - 强调文字颜色 3 7 4 5" xfId="11643"/>
    <cellStyle name="40% - 强调文字颜色 3 7 4 5 2" xfId="324"/>
    <cellStyle name="40% - 强调文字颜色 3 7 4 6" xfId="15489"/>
    <cellStyle name="40% - 强调文字颜色 3 7 5" xfId="7957"/>
    <cellStyle name="40% - 强调文字颜色 3 7 5 2" xfId="10085"/>
    <cellStyle name="40% - 强调文字颜色 3 7 5 2 2" xfId="15490"/>
    <cellStyle name="40% - 强调文字颜色 3 7 5 3" xfId="15491"/>
    <cellStyle name="40% - 强调文字颜色 3 7 6" xfId="6080"/>
    <cellStyle name="40% - 强调文字颜色 3 7 6 2" xfId="10089"/>
    <cellStyle name="40% - 强调文字颜色 3 7 6 2 2" xfId="12140"/>
    <cellStyle name="40% - 强调文字颜色 3 7 6 3" xfId="15493"/>
    <cellStyle name="40% - 强调文字颜色 3 7 7" xfId="6195"/>
    <cellStyle name="40% - 强调文字颜色 3 7 7 2" xfId="2482"/>
    <cellStyle name="40% - 强调文字颜色 3 7 8" xfId="6213"/>
    <cellStyle name="40% - 强调文字颜色 3 7 8 2" xfId="6216"/>
    <cellStyle name="40% - 强调文字颜色 3 7 9" xfId="6228"/>
    <cellStyle name="40% - 强调文字颜色 3 7 9 2" xfId="15494"/>
    <cellStyle name="40% - 强调文字颜色 3 8" xfId="10091"/>
    <cellStyle name="40% - 强调文字颜色 3 8 2" xfId="10094"/>
    <cellStyle name="40% - 强调文字颜色 3 8 2 2" xfId="1163"/>
    <cellStyle name="40% - 强调文字颜色 3 8 2 2 2" xfId="8272"/>
    <cellStyle name="40% - 强调文字颜色 3 8 2 3" xfId="8277"/>
    <cellStyle name="40% - 强调文字颜色 3 8 2 3 2" xfId="8280"/>
    <cellStyle name="40% - 强调文字颜色 3 8 2 4" xfId="4858"/>
    <cellStyle name="40% - 强调文字颜色 3 8 2 4 2" xfId="10097"/>
    <cellStyle name="40% - 强调文字颜色 3 8 2 5" xfId="10101"/>
    <cellStyle name="40% - 强调文字颜色 3 8 2 5 2" xfId="10103"/>
    <cellStyle name="40% - 强调文字颜色 3 8 2 6" xfId="10105"/>
    <cellStyle name="40% - 强调文字颜色 3 8 3" xfId="10108"/>
    <cellStyle name="40% - 强调文字颜色 3 8 3 2" xfId="526"/>
    <cellStyle name="40% - 强调文字颜色 3 8 3 2 2" xfId="10111"/>
    <cellStyle name="40% - 强调文字颜色 3 8 3 3" xfId="10115"/>
    <cellStyle name="40% - 强调文字颜色 3 8 4" xfId="10121"/>
    <cellStyle name="40% - 强调文字颜色 3 8 4 2" xfId="10124"/>
    <cellStyle name="40% - 强调文字颜色 3 8 4 2 2" xfId="10126"/>
    <cellStyle name="40% - 强调文字颜色 3 8 4 3" xfId="10129"/>
    <cellStyle name="40% - 强调文字颜色 3 8 5" xfId="7972"/>
    <cellStyle name="40% - 强调文字颜色 3 8 5 2" xfId="10133"/>
    <cellStyle name="40% - 强调文字颜色 3 8 6" xfId="3158"/>
    <cellStyle name="40% - 强调文字颜色 3 8 6 2" xfId="3170"/>
    <cellStyle name="40% - 强调文字颜色 3 8 7" xfId="3221"/>
    <cellStyle name="40% - 强调文字颜色 3 8 7 2" xfId="3233"/>
    <cellStyle name="40% - 强调文字颜色 3 8 8" xfId="3253"/>
    <cellStyle name="40% - 强调文字颜色 3 8 8 2" xfId="2816"/>
    <cellStyle name="40% - 强调文字颜色 3 8 9" xfId="355"/>
    <cellStyle name="40% - 强调文字颜色 3 9" xfId="10135"/>
    <cellStyle name="40% - 强调文字颜色 3 9 2" xfId="10138"/>
    <cellStyle name="40% - 强调文字颜色 3 9 2 2" xfId="144"/>
    <cellStyle name="40% - 强调文字颜色 3 9 2 2 2" xfId="8307"/>
    <cellStyle name="40% - 强调文字颜色 3 9 2 3" xfId="8310"/>
    <cellStyle name="40% - 强调文字颜色 3 9 2 3 2" xfId="8312"/>
    <cellStyle name="40% - 强调文字颜色 3 9 2 4" xfId="8316"/>
    <cellStyle name="40% - 强调文字颜色 3 9 2 4 2" xfId="15496"/>
    <cellStyle name="40% - 强调文字颜色 3 9 2 5" xfId="15498"/>
    <cellStyle name="40% - 强调文字颜色 3 9 2 5 2" xfId="15499"/>
    <cellStyle name="40% - 强调文字颜色 3 9 2 6" xfId="15500"/>
    <cellStyle name="40% - 强调文字颜色 3 9 3" xfId="10141"/>
    <cellStyle name="40% - 强调文字颜色 3 9 3 2" xfId="10144"/>
    <cellStyle name="40% - 强调文字颜色 3 9 3 2 2" xfId="3771"/>
    <cellStyle name="40% - 强调文字颜色 3 9 3 3" xfId="15501"/>
    <cellStyle name="40% - 强调文字颜色 3 9 4" xfId="10150"/>
    <cellStyle name="40% - 强调文字颜色 3 9 4 2" xfId="10153"/>
    <cellStyle name="40% - 强调文字颜色 3 9 4 2 2" xfId="6071"/>
    <cellStyle name="40% - 强调文字颜色 3 9 4 3" xfId="15502"/>
    <cellStyle name="40% - 强调文字颜色 3 9 5" xfId="7980"/>
    <cellStyle name="40% - 强调文字颜色 3 9 5 2" xfId="10157"/>
    <cellStyle name="40% - 强调文字颜色 3 9 6" xfId="2453"/>
    <cellStyle name="40% - 强调文字颜色 3 9 6 2" xfId="15503"/>
    <cellStyle name="40% - 强调文字颜色 3 9 7" xfId="2477"/>
    <cellStyle name="40% - 强调文字颜色 3 9 7 2" xfId="994"/>
    <cellStyle name="40% - 强调文字颜色 3 9 8" xfId="3279"/>
    <cellStyle name="40% - 强调文字颜色 3 9 8 2" xfId="2776"/>
    <cellStyle name="40% - 强调文字颜色 3 9 9" xfId="3282"/>
    <cellStyle name="40% - 强调文字颜色 4 10" xfId="982"/>
    <cellStyle name="40% - 强调文字颜色 4 10 2" xfId="1702"/>
    <cellStyle name="40% - 强调文字颜色 4 10 2 2" xfId="15504"/>
    <cellStyle name="40% - 强调文字颜色 4 10 3" xfId="15505"/>
    <cellStyle name="40% - 强调文字颜色 4 10 3 2" xfId="15506"/>
    <cellStyle name="40% - 强调文字颜色 4 10 4" xfId="1871"/>
    <cellStyle name="40% - 强调文字颜色 4 10 4 2" xfId="15507"/>
    <cellStyle name="40% - 强调文字颜色 4 10 5" xfId="15509"/>
    <cellStyle name="40% - 强调文字颜色 4 10 5 2" xfId="15510"/>
    <cellStyle name="40% - 强调文字颜色 4 10 6" xfId="15512"/>
    <cellStyle name="40% - 强调文字颜色 4 11" xfId="1491"/>
    <cellStyle name="40% - 强调文字颜色 4 11 2" xfId="1978"/>
    <cellStyle name="40% - 强调文字颜色 4 11 2 2" xfId="14339"/>
    <cellStyle name="40% - 强调文字颜色 4 11 3" xfId="14341"/>
    <cellStyle name="40% - 强调文字颜色 4 12" xfId="2115"/>
    <cellStyle name="40% - 强调文字颜色 4 12 2" xfId="2124"/>
    <cellStyle name="40% - 强调文字颜色 4 12 2 2" xfId="15513"/>
    <cellStyle name="40% - 强调文字颜色 4 12 3" xfId="15345"/>
    <cellStyle name="40% - 强调文字颜色 4 13" xfId="2153"/>
    <cellStyle name="40% - 强调文字颜色 4 13 2" xfId="2159"/>
    <cellStyle name="40% - 强调文字颜色 4 14" xfId="181"/>
    <cellStyle name="40% - 强调文字颜色 4 14 2" xfId="15514"/>
    <cellStyle name="40% - 强调文字颜色 4 15" xfId="15515"/>
    <cellStyle name="40% - 强调文字颜色 4 15 2" xfId="12386"/>
    <cellStyle name="40% - 强调文字颜色 4 16" xfId="15516"/>
    <cellStyle name="40% - 强调文字颜色 4 16 2" xfId="15517"/>
    <cellStyle name="40% - 强调文字颜色 4 2" xfId="15518"/>
    <cellStyle name="40% - 强调文字颜色 4 2 10" xfId="1316"/>
    <cellStyle name="40% - 强调文字颜色 4 2 10 2" xfId="15519"/>
    <cellStyle name="40% - 强调文字颜色 4 2 11" xfId="15520"/>
    <cellStyle name="40% - 强调文字颜色 4 2 11 2" xfId="15521"/>
    <cellStyle name="40% - 强调文字颜色 4 2 12" xfId="6293"/>
    <cellStyle name="40% - 强调文字颜色 4 2 12 2" xfId="15522"/>
    <cellStyle name="40% - 强调文字颜色 4 2 13" xfId="15523"/>
    <cellStyle name="40% - 强调文字颜色 4 2 13 2" xfId="15525"/>
    <cellStyle name="40% - 强调文字颜色 4 2 14" xfId="14083"/>
    <cellStyle name="40% - 强调文字颜色 4 2 2" xfId="5612"/>
    <cellStyle name="40% - 强调文字颜色 4 2 2 10" xfId="10358"/>
    <cellStyle name="40% - 强调文字颜色 4 2 2 10 2" xfId="14410"/>
    <cellStyle name="40% - 强调文字颜色 4 2 2 11" xfId="15527"/>
    <cellStyle name="40% - 强调文字颜色 4 2 2 11 2" xfId="12541"/>
    <cellStyle name="40% - 强调文字颜色 4 2 2 12" xfId="15530"/>
    <cellStyle name="40% - 强调文字颜色 4 2 2 2" xfId="9272"/>
    <cellStyle name="40% - 强调文字颜色 4 2 2 2 10" xfId="15230"/>
    <cellStyle name="40% - 强调文字颜色 4 2 2 2 10 2" xfId="15233"/>
    <cellStyle name="40% - 强调文字颜色 4 2 2 2 11" xfId="3846"/>
    <cellStyle name="40% - 强调文字颜色 4 2 2 2 2" xfId="15532"/>
    <cellStyle name="40% - 强调文字颜色 4 2 2 2 2 2" xfId="15533"/>
    <cellStyle name="40% - 强调文字颜色 4 2 2 2 2 2 2" xfId="15534"/>
    <cellStyle name="40% - 强调文字颜色 4 2 2 2 2 2 2 2" xfId="15535"/>
    <cellStyle name="40% - 强调文字颜色 4 2 2 2 2 2 3" xfId="15536"/>
    <cellStyle name="40% - 强调文字颜色 4 2 2 2 2 2 3 2" xfId="8582"/>
    <cellStyle name="40% - 强调文字颜色 4 2 2 2 2 2 4" xfId="15539"/>
    <cellStyle name="40% - 强调文字颜色 4 2 2 2 2 2 4 2" xfId="15540"/>
    <cellStyle name="40% - 强调文字颜色 4 2 2 2 2 2 5" xfId="15541"/>
    <cellStyle name="40% - 强调文字颜色 4 2 2 2 2 2 5 2" xfId="15542"/>
    <cellStyle name="40% - 强调文字颜色 4 2 2 2 2 2 6" xfId="2465"/>
    <cellStyle name="40% - 强调文字颜色 4 2 2 2 2 3" xfId="678"/>
    <cellStyle name="40% - 强调文字颜色 4 2 2 2 2 3 2" xfId="9245"/>
    <cellStyle name="40% - 强调文字颜色 4 2 2 2 2 3 2 2" xfId="15543"/>
    <cellStyle name="40% - 强调文字颜色 4 2 2 2 2 3 3" xfId="15544"/>
    <cellStyle name="40% - 强调文字颜色 4 2 2 2 2 4" xfId="3116"/>
    <cellStyle name="40% - 强调文字颜色 4 2 2 2 2 4 2" xfId="15546"/>
    <cellStyle name="40% - 强调文字颜色 4 2 2 2 2 4 2 2" xfId="15547"/>
    <cellStyle name="40% - 强调文字颜色 4 2 2 2 2 4 3" xfId="15548"/>
    <cellStyle name="40% - 强调文字颜色 4 2 2 2 2 5" xfId="10931"/>
    <cellStyle name="40% - 强调文字颜色 4 2 2 2 2 5 2" xfId="15013"/>
    <cellStyle name="40% - 强调文字颜色 4 2 2 2 2 6" xfId="15014"/>
    <cellStyle name="40% - 强调文字颜色 4 2 2 2 2 6 2" xfId="15549"/>
    <cellStyle name="40% - 强调文字颜色 4 2 2 2 2 7" xfId="8532"/>
    <cellStyle name="40% - 强调文字颜色 4 2 2 2 2 7 2" xfId="15552"/>
    <cellStyle name="40% - 强调文字颜色 4 2 2 2 2 8" xfId="11572"/>
    <cellStyle name="40% - 强调文字颜色 4 2 2 2 2 8 2" xfId="15555"/>
    <cellStyle name="40% - 强调文字颜色 4 2 2 2 2 9" xfId="15557"/>
    <cellStyle name="40% - 强调文字颜色 4 2 2 2 3" xfId="15559"/>
    <cellStyle name="40% - 强调文字颜色 4 2 2 2 3 2" xfId="15560"/>
    <cellStyle name="40% - 强调文字颜色 4 2 2 2 3 2 2" xfId="15561"/>
    <cellStyle name="40% - 强调文字颜色 4 2 2 2 3 2 2 2" xfId="15562"/>
    <cellStyle name="40% - 强调文字颜色 4 2 2 2 3 2 3" xfId="15563"/>
    <cellStyle name="40% - 强调文字颜色 4 2 2 2 3 3" xfId="695"/>
    <cellStyle name="40% - 强调文字颜色 4 2 2 2 3 3 2" xfId="9248"/>
    <cellStyle name="40% - 强调文字颜色 4 2 2 2 3 3 2 2" xfId="15564"/>
    <cellStyle name="40% - 强调文字颜色 4 2 2 2 3 3 3" xfId="15565"/>
    <cellStyle name="40% - 强调文字颜色 4 2 2 2 3 4" xfId="9253"/>
    <cellStyle name="40% - 强调文字颜色 4 2 2 2 3 4 2" xfId="15567"/>
    <cellStyle name="40% - 强调文字颜色 4 2 2 2 3 5" xfId="10937"/>
    <cellStyle name="40% - 强调文字颜色 4 2 2 2 3 5 2" xfId="15380"/>
    <cellStyle name="40% - 强调文字颜色 4 2 2 2 3 6" xfId="15568"/>
    <cellStyle name="40% - 强调文字颜色 4 2 2 2 3 6 2" xfId="15570"/>
    <cellStyle name="40% - 强调文字颜色 4 2 2 2 3 7" xfId="12057"/>
    <cellStyle name="40% - 强调文字颜色 4 2 2 2 3 7 2" xfId="15572"/>
    <cellStyle name="40% - 强调文字颜色 4 2 2 2 3 8" xfId="11578"/>
    <cellStyle name="40% - 强调文字颜色 4 2 2 2 4" xfId="15573"/>
    <cellStyle name="40% - 强调文字颜色 4 2 2 2 4 2" xfId="15574"/>
    <cellStyle name="40% - 强调文字颜色 4 2 2 2 4 2 2" xfId="15575"/>
    <cellStyle name="40% - 强调文字颜色 4 2 2 2 4 3" xfId="9254"/>
    <cellStyle name="40% - 强调文字颜色 4 2 2 2 4 3 2" xfId="15576"/>
    <cellStyle name="40% - 强调文字颜色 4 2 2 2 4 4" xfId="15579"/>
    <cellStyle name="40% - 强调文字颜色 4 2 2 2 4 4 2" xfId="15581"/>
    <cellStyle name="40% - 强调文字颜色 4 2 2 2 4 5" xfId="10943"/>
    <cellStyle name="40% - 强调文字颜色 4 2 2 2 4 5 2" xfId="15582"/>
    <cellStyle name="40% - 强调文字颜色 4 2 2 2 4 6" xfId="15583"/>
    <cellStyle name="40% - 强调文字颜色 4 2 2 2 5" xfId="12663"/>
    <cellStyle name="40% - 强调文字颜色 4 2 2 2 5 2" xfId="15585"/>
    <cellStyle name="40% - 强调文字颜色 4 2 2 2 5 2 2" xfId="15586"/>
    <cellStyle name="40% - 强调文字颜色 4 2 2 2 5 3" xfId="9257"/>
    <cellStyle name="40% - 强调文字颜色 4 2 2 2 6" xfId="15588"/>
    <cellStyle name="40% - 强调文字颜色 4 2 2 2 6 2" xfId="12038"/>
    <cellStyle name="40% - 强调文字颜色 4 2 2 2 6 2 2" xfId="12041"/>
    <cellStyle name="40% - 强调文字颜色 4 2 2 2 6 3" xfId="9261"/>
    <cellStyle name="40% - 强调文字颜色 4 2 2 2 7" xfId="13851"/>
    <cellStyle name="40% - 强调文字颜色 4 2 2 2 7 2" xfId="15589"/>
    <cellStyle name="40% - 强调文字颜色 4 2 2 2 8" xfId="2622"/>
    <cellStyle name="40% - 强调文字颜色 4 2 2 2 8 2" xfId="2630"/>
    <cellStyle name="40% - 强调文字颜色 4 2 2 2 9" xfId="2695"/>
    <cellStyle name="40% - 强调文字颜色 4 2 2 2 9 2" xfId="2702"/>
    <cellStyle name="40% - 强调文字颜色 4 2 2 3" xfId="15592"/>
    <cellStyle name="40% - 强调文字颜色 4 2 2 3 2" xfId="4161"/>
    <cellStyle name="40% - 强调文字颜色 4 2 2 3 2 2" xfId="4165"/>
    <cellStyle name="40% - 强调文字颜色 4 2 2 3 2 2 2" xfId="13637"/>
    <cellStyle name="40% - 强调文字颜色 4 2 2 3 2 3" xfId="5949"/>
    <cellStyle name="40% - 强调文字颜色 4 2 2 3 2 3 2" xfId="6557"/>
    <cellStyle name="40% - 强调文字颜色 4 2 2 3 2 4" xfId="6565"/>
    <cellStyle name="40% - 强调文字颜色 4 2 2 3 2 4 2" xfId="15594"/>
    <cellStyle name="40% - 强调文字颜色 4 2 2 3 2 5" xfId="15088"/>
    <cellStyle name="40% - 强调文字颜色 4 2 2 3 2 5 2" xfId="15092"/>
    <cellStyle name="40% - 强调文字颜色 4 2 2 3 2 6" xfId="15093"/>
    <cellStyle name="40% - 强调文字颜色 4 2 2 3 3" xfId="4170"/>
    <cellStyle name="40% - 强调文字颜色 4 2 2 3 3 2" xfId="549"/>
    <cellStyle name="40% - 强调文字颜色 4 2 2 3 3 2 2" xfId="15595"/>
    <cellStyle name="40% - 强调文字颜色 4 2 2 3 3 3" xfId="556"/>
    <cellStyle name="40% - 强调文字颜色 4 2 2 3 4" xfId="1220"/>
    <cellStyle name="40% - 强调文字颜色 4 2 2 3 4 2" xfId="4173"/>
    <cellStyle name="40% - 强调文字颜色 4 2 2 3 4 2 2" xfId="15596"/>
    <cellStyle name="40% - 强调文字颜色 4 2 2 3 4 3" xfId="9263"/>
    <cellStyle name="40% - 强调文字颜色 4 2 2 3 5" xfId="4177"/>
    <cellStyle name="40% - 强调文字颜色 4 2 2 3 5 2" xfId="15597"/>
    <cellStyle name="40% - 强调文字颜色 4 2 2 3 6" xfId="15599"/>
    <cellStyle name="40% - 强调文字颜色 4 2 2 3 6 2" xfId="12061"/>
    <cellStyle name="40% - 强调文字颜色 4 2 2 3 7" xfId="15600"/>
    <cellStyle name="40% - 强调文字颜色 4 2 2 3 7 2" xfId="13887"/>
    <cellStyle name="40% - 强调文字颜色 4 2 2 3 8" xfId="2505"/>
    <cellStyle name="40% - 强调文字颜色 4 2 2 3 8 2" xfId="1562"/>
    <cellStyle name="40% - 强调文字颜色 4 2 2 3 9" xfId="2512"/>
    <cellStyle name="40% - 强调文字颜色 4 2 2 4" xfId="15123"/>
    <cellStyle name="40% - 强调文字颜色 4 2 2 4 2" xfId="4289"/>
    <cellStyle name="40% - 强调文字颜色 4 2 2 4 2 2" xfId="15601"/>
    <cellStyle name="40% - 强调文字颜色 4 2 2 4 2 2 2" xfId="15602"/>
    <cellStyle name="40% - 强调文字颜色 4 2 2 4 2 3" xfId="5955"/>
    <cellStyle name="40% - 强调文字颜色 4 2 2 4 2 3 2" xfId="15603"/>
    <cellStyle name="40% - 强调文字颜色 4 2 2 4 2 4" xfId="15606"/>
    <cellStyle name="40% - 强调文字颜色 4 2 2 4 2 4 2" xfId="4813"/>
    <cellStyle name="40% - 强调文字颜色 4 2 2 4 2 5" xfId="15120"/>
    <cellStyle name="40% - 强调文字颜色 4 2 2 4 2 5 2" xfId="4826"/>
    <cellStyle name="40% - 强调文字颜色 4 2 2 4 2 6" xfId="15607"/>
    <cellStyle name="40% - 强调文字颜色 4 2 2 4 3" xfId="15609"/>
    <cellStyle name="40% - 强调文字颜色 4 2 2 4 3 2" xfId="15611"/>
    <cellStyle name="40% - 强调文字颜色 4 2 2 4 3 2 2" xfId="15613"/>
    <cellStyle name="40% - 强调文字颜色 4 2 2 4 3 3" xfId="9273"/>
    <cellStyle name="40% - 强调文字颜色 4 2 2 4 4" xfId="12389"/>
    <cellStyle name="40% - 强调文字颜色 4 2 2 4 4 2" xfId="12391"/>
    <cellStyle name="40% - 强调文字颜色 4 2 2 4 4 2 2" xfId="15614"/>
    <cellStyle name="40% - 强调文字颜色 4 2 2 4 4 3" xfId="245"/>
    <cellStyle name="40% - 强调文字颜色 4 2 2 4 5" xfId="12394"/>
    <cellStyle name="40% - 强调文字颜色 4 2 2 4 5 2" xfId="12396"/>
    <cellStyle name="40% - 强调文字颜色 4 2 2 4 6" xfId="12400"/>
    <cellStyle name="40% - 强调文字颜色 4 2 2 4 6 2" xfId="12402"/>
    <cellStyle name="40% - 强调文字颜色 4 2 2 4 7" xfId="12405"/>
    <cellStyle name="40% - 强调文字颜色 4 2 2 4 7 2" xfId="12407"/>
    <cellStyle name="40% - 强调文字颜色 4 2 2 4 8" xfId="2552"/>
    <cellStyle name="40% - 强调文字颜色 4 2 2 4 8 2" xfId="2560"/>
    <cellStyle name="40% - 强调文字颜色 4 2 2 4 9" xfId="2564"/>
    <cellStyle name="40% - 强调文字颜色 4 2 2 5" xfId="15615"/>
    <cellStyle name="40% - 强调文字颜色 4 2 2 5 2" xfId="4474"/>
    <cellStyle name="40% - 强调文字颜色 4 2 2 5 2 2" xfId="13974"/>
    <cellStyle name="40% - 强调文字颜色 4 2 2 5 3" xfId="15617"/>
    <cellStyle name="40% - 强调文字颜色 4 2 2 5 3 2" xfId="13999"/>
    <cellStyle name="40% - 强调文字颜色 4 2 2 5 4" xfId="15618"/>
    <cellStyle name="40% - 强调文字颜色 4 2 2 5 4 2" xfId="14026"/>
    <cellStyle name="40% - 强调文字颜色 4 2 2 5 5" xfId="12669"/>
    <cellStyle name="40% - 强调文字颜色 4 2 2 5 5 2" xfId="15619"/>
    <cellStyle name="40% - 强调文字颜色 4 2 2 5 6" xfId="15620"/>
    <cellStyle name="40% - 强调文字颜色 4 2 2 6" xfId="15621"/>
    <cellStyle name="40% - 强调文字颜色 4 2 2 6 2" xfId="15622"/>
    <cellStyle name="40% - 强调文字颜色 4 2 2 6 2 2" xfId="14076"/>
    <cellStyle name="40% - 强调文字颜色 4 2 2 6 3" xfId="15623"/>
    <cellStyle name="40% - 强调文字颜色 4 2 2 7" xfId="15624"/>
    <cellStyle name="40% - 强调文字颜色 4 2 2 7 2" xfId="15625"/>
    <cellStyle name="40% - 强调文字颜色 4 2 2 7 2 2" xfId="14146"/>
    <cellStyle name="40% - 强调文字颜色 4 2 2 7 3" xfId="15626"/>
    <cellStyle name="40% - 强调文字颜色 4 2 2 8" xfId="15627"/>
    <cellStyle name="40% - 强调文字颜色 4 2 2 8 2" xfId="15628"/>
    <cellStyle name="40% - 强调文字颜色 4 2 2 9" xfId="15629"/>
    <cellStyle name="40% - 强调文字颜色 4 2 2 9 2" xfId="15630"/>
    <cellStyle name="40% - 强调文字颜色 4 2 3" xfId="9275"/>
    <cellStyle name="40% - 强调文字颜色 4 2 3 10" xfId="15632"/>
    <cellStyle name="40% - 强调文字颜色 4 2 3 10 2" xfId="15633"/>
    <cellStyle name="40% - 强调文字颜色 4 2 3 11" xfId="15635"/>
    <cellStyle name="40% - 强调文字颜色 4 2 3 2" xfId="246"/>
    <cellStyle name="40% - 强调文字颜色 4 2 3 2 2" xfId="15636"/>
    <cellStyle name="40% - 强调文字颜色 4 2 3 2 2 2" xfId="4649"/>
    <cellStyle name="40% - 强调文字颜色 4 2 3 2 2 2 2" xfId="14571"/>
    <cellStyle name="40% - 强调文字颜色 4 2 3 2 2 3" xfId="9298"/>
    <cellStyle name="40% - 强调文字颜色 4 2 3 2 2 3 2" xfId="14576"/>
    <cellStyle name="40% - 强调文字颜色 4 2 3 2 2 4" xfId="4342"/>
    <cellStyle name="40% - 强调文字颜色 4 2 3 2 2 4 2" xfId="4347"/>
    <cellStyle name="40% - 强调文字颜色 4 2 3 2 2 5" xfId="4365"/>
    <cellStyle name="40% - 强调文字颜色 4 2 3 2 2 5 2" xfId="4370"/>
    <cellStyle name="40% - 强调文字颜色 4 2 3 2 2 6" xfId="4376"/>
    <cellStyle name="40% - 强调文字颜色 4 2 3 2 3" xfId="15637"/>
    <cellStyle name="40% - 强调文字颜色 4 2 3 2 3 2" xfId="2244"/>
    <cellStyle name="40% - 强调文字颜色 4 2 3 2 3 2 2" xfId="14584"/>
    <cellStyle name="40% - 强调文字颜色 4 2 3 2 3 3" xfId="9303"/>
    <cellStyle name="40% - 强调文字颜色 4 2 3 2 4" xfId="15638"/>
    <cellStyle name="40% - 强调文字颜色 4 2 3 2 4 2" xfId="14602"/>
    <cellStyle name="40% - 强调文字颜色 4 2 3 2 4 2 2" xfId="14604"/>
    <cellStyle name="40% - 强调文字颜色 4 2 3 2 4 3" xfId="9308"/>
    <cellStyle name="40% - 强调文字颜色 4 2 3 2 5" xfId="9922"/>
    <cellStyle name="40% - 强调文字颜色 4 2 3 2 5 2" xfId="15639"/>
    <cellStyle name="40% - 强调文字颜色 4 2 3 2 6" xfId="15641"/>
    <cellStyle name="40% - 强调文字颜色 4 2 3 2 6 2" xfId="12172"/>
    <cellStyle name="40% - 强调文字颜色 4 2 3 2 7" xfId="7909"/>
    <cellStyle name="40% - 强调文字颜色 4 2 3 2 7 2" xfId="15642"/>
    <cellStyle name="40% - 强调文字颜色 4 2 3 2 8" xfId="2906"/>
    <cellStyle name="40% - 强调文字颜色 4 2 3 2 8 2" xfId="2445"/>
    <cellStyle name="40% - 强调文字颜色 4 2 3 2 9" xfId="2911"/>
    <cellStyle name="40% - 强调文字颜色 4 2 3 3" xfId="15644"/>
    <cellStyle name="40% - 强调文字颜色 4 2 3 3 2" xfId="15645"/>
    <cellStyle name="40% - 强调文字颜色 4 2 3 3 2 2" xfId="410"/>
    <cellStyle name="40% - 强调文字颜色 4 2 3 3 2 2 2" xfId="14626"/>
    <cellStyle name="40% - 强调文字颜色 4 2 3 3 2 3" xfId="14628"/>
    <cellStyle name="40% - 强调文字颜色 4 2 3 3 2 3 2" xfId="14630"/>
    <cellStyle name="40% - 强调文字颜色 4 2 3 3 2 4" xfId="14635"/>
    <cellStyle name="40% - 强调文字颜色 4 2 3 3 2 4 2" xfId="15647"/>
    <cellStyle name="40% - 强调文字颜色 4 2 3 3 2 5" xfId="15225"/>
    <cellStyle name="40% - 强调文字颜色 4 2 3 3 2 5 2" xfId="15649"/>
    <cellStyle name="40% - 强调文字颜色 4 2 3 3 2 6" xfId="15650"/>
    <cellStyle name="40% - 强调文字颜色 4 2 3 3 3" xfId="15652"/>
    <cellStyle name="40% - 强调文字颜色 4 2 3 3 3 2" xfId="15653"/>
    <cellStyle name="40% - 强调文字颜色 4 2 3 3 3 2 2" xfId="15654"/>
    <cellStyle name="40% - 强调文字颜色 4 2 3 3 3 3" xfId="15655"/>
    <cellStyle name="40% - 强调文字颜色 4 2 3 3 4" xfId="15656"/>
    <cellStyle name="40% - 强调文字颜色 4 2 3 3 4 2" xfId="15657"/>
    <cellStyle name="40% - 强调文字颜色 4 2 3 3 4 2 2" xfId="15658"/>
    <cellStyle name="40% - 强调文字颜色 4 2 3 3 4 3" xfId="15659"/>
    <cellStyle name="40% - 强调文字颜色 4 2 3 3 5" xfId="9928"/>
    <cellStyle name="40% - 强调文字颜色 4 2 3 3 5 2" xfId="15660"/>
    <cellStyle name="40% - 强调文字颜色 4 2 3 3 6" xfId="15662"/>
    <cellStyle name="40% - 强调文字颜色 4 2 3 3 6 2" xfId="12199"/>
    <cellStyle name="40% - 强调文字颜色 4 2 3 3 7" xfId="7916"/>
    <cellStyle name="40% - 强调文字颜色 4 2 3 3 7 2" xfId="15663"/>
    <cellStyle name="40% - 强调文字颜色 4 2 3 3 8" xfId="2632"/>
    <cellStyle name="40% - 强调文字颜色 4 2 3 3 8 2" xfId="2639"/>
    <cellStyle name="40% - 强调文字颜色 4 2 3 3 9" xfId="2652"/>
    <cellStyle name="40% - 强调文字颜色 4 2 3 4" xfId="287"/>
    <cellStyle name="40% - 强调文字颜色 4 2 3 4 2" xfId="9017"/>
    <cellStyle name="40% - 强调文字颜色 4 2 3 4 2 2" xfId="14653"/>
    <cellStyle name="40% - 强调文字颜色 4 2 3 4 3" xfId="15664"/>
    <cellStyle name="40% - 强调文字颜色 4 2 3 4 3 2" xfId="15665"/>
    <cellStyle name="40% - 强调文字颜色 4 2 3 4 4" xfId="13492"/>
    <cellStyle name="40% - 强调文字颜色 4 2 3 4 4 2" xfId="13494"/>
    <cellStyle name="40% - 强调文字颜色 4 2 3 4 5" xfId="9936"/>
    <cellStyle name="40% - 强调文字颜色 4 2 3 4 5 2" xfId="15666"/>
    <cellStyle name="40% - 强调文字颜色 4 2 3 4 6" xfId="15668"/>
    <cellStyle name="40% - 强调文字颜色 4 2 3 5" xfId="289"/>
    <cellStyle name="40% - 强调文字颜色 4 2 3 5 2" xfId="11036"/>
    <cellStyle name="40% - 强调文字颜色 4 2 3 5 2 2" xfId="7278"/>
    <cellStyle name="40% - 强调文字颜色 4 2 3 5 3" xfId="11038"/>
    <cellStyle name="40% - 强调文字颜色 4 2 3 6" xfId="304"/>
    <cellStyle name="40% - 强调文字颜色 4 2 3 6 2" xfId="11047"/>
    <cellStyle name="40% - 强调文字颜色 4 2 3 6 2 2" xfId="11050"/>
    <cellStyle name="40% - 强调文字颜色 4 2 3 6 3" xfId="11055"/>
    <cellStyle name="40% - 强调文字颜色 4 2 3 7" xfId="330"/>
    <cellStyle name="40% - 强调文字颜色 4 2 3 7 2" xfId="11057"/>
    <cellStyle name="40% - 强调文字颜色 4 2 3 8" xfId="11065"/>
    <cellStyle name="40% - 强调文字颜色 4 2 3 8 2" xfId="11067"/>
    <cellStyle name="40% - 强调文字颜色 4 2 3 9" xfId="11016"/>
    <cellStyle name="40% - 强调文字颜色 4 2 3 9 2" xfId="11070"/>
    <cellStyle name="40% - 强调文字颜色 4 2 4" xfId="9277"/>
    <cellStyle name="40% - 强调文字颜色 4 2 4 10" xfId="15376"/>
    <cellStyle name="40% - 强调文字颜色 4 2 4 10 2" xfId="15669"/>
    <cellStyle name="40% - 强调文字颜色 4 2 4 11" xfId="15670"/>
    <cellStyle name="40% - 强调文字颜色 4 2 4 2" xfId="15671"/>
    <cellStyle name="40% - 强调文字颜色 4 2 4 2 2" xfId="15672"/>
    <cellStyle name="40% - 强调文字颜色 4 2 4 2 2 2" xfId="13652"/>
    <cellStyle name="40% - 强调文字颜色 4 2 4 2 2 2 2" xfId="9128"/>
    <cellStyle name="40% - 强调文字颜色 4 2 4 2 2 3" xfId="9336"/>
    <cellStyle name="40% - 强调文字颜色 4 2 4 2 2 3 2" xfId="9158"/>
    <cellStyle name="40% - 强调文字颜色 4 2 4 2 2 4" xfId="13659"/>
    <cellStyle name="40% - 强调文字颜色 4 2 4 2 2 4 2" xfId="9198"/>
    <cellStyle name="40% - 强调文字颜色 4 2 4 2 2 5" xfId="13662"/>
    <cellStyle name="40% - 强调文字颜色 4 2 4 2 2 5 2" xfId="15675"/>
    <cellStyle name="40% - 强调文字颜色 4 2 4 2 2 6" xfId="15677"/>
    <cellStyle name="40% - 强调文字颜色 4 2 4 2 3" xfId="15679"/>
    <cellStyle name="40% - 强调文字颜色 4 2 4 2 3 2" xfId="13666"/>
    <cellStyle name="40% - 强调文字颜色 4 2 4 2 3 2 2" xfId="9369"/>
    <cellStyle name="40% - 强调文字颜色 4 2 4 2 3 3" xfId="9341"/>
    <cellStyle name="40% - 强调文字颜色 4 2 4 2 4" xfId="15680"/>
    <cellStyle name="40% - 强调文字颜色 4 2 4 2 4 2" xfId="13680"/>
    <cellStyle name="40% - 强调文字颜色 4 2 4 2 4 2 2" xfId="8736"/>
    <cellStyle name="40% - 强调文字颜色 4 2 4 2 4 3" xfId="9344"/>
    <cellStyle name="40% - 强调文字颜色 4 2 4 2 5" xfId="9955"/>
    <cellStyle name="40% - 强调文字颜色 4 2 4 2 5 2" xfId="15682"/>
    <cellStyle name="40% - 强调文字颜色 4 2 4 2 6" xfId="15684"/>
    <cellStyle name="40% - 强调文字颜色 4 2 4 2 6 2" xfId="12273"/>
    <cellStyle name="40% - 强调文字颜色 4 2 4 2 7" xfId="10559"/>
    <cellStyle name="40% - 强调文字颜色 4 2 4 2 7 2" xfId="15685"/>
    <cellStyle name="40% - 强调文字颜色 4 2 4 2 8" xfId="3012"/>
    <cellStyle name="40% - 强调文字颜色 4 2 4 2 8 2" xfId="3019"/>
    <cellStyle name="40% - 强调文字颜色 4 2 4 2 9" xfId="3031"/>
    <cellStyle name="40% - 强调文字颜色 4 2 4 3" xfId="15688"/>
    <cellStyle name="40% - 强调文字颜色 4 2 4 3 2" xfId="15689"/>
    <cellStyle name="40% - 强调文字颜色 4 2 4 3 2 2" xfId="13701"/>
    <cellStyle name="40% - 强调文字颜色 4 2 4 3 2 2 2" xfId="10702"/>
    <cellStyle name="40% - 强调文字颜色 4 2 4 3 2 3" xfId="14719"/>
    <cellStyle name="40% - 强调文字颜色 4 2 4 3 3" xfId="15690"/>
    <cellStyle name="40% - 强调文字颜色 4 2 4 3 3 2" xfId="15691"/>
    <cellStyle name="40% - 强调文字颜色 4 2 4 3 3 2 2" xfId="10990"/>
    <cellStyle name="40% - 强调文字颜色 4 2 4 3 3 3" xfId="15692"/>
    <cellStyle name="40% - 强调文字颜色 4 2 4 3 4" xfId="15693"/>
    <cellStyle name="40% - 强调文字颜色 4 2 4 3 4 2" xfId="15694"/>
    <cellStyle name="40% - 强调文字颜色 4 2 4 3 5" xfId="15695"/>
    <cellStyle name="40% - 强调文字颜色 4 2 4 3 5 2" xfId="15696"/>
    <cellStyle name="40% - 强调文字颜色 4 2 4 3 6" xfId="15698"/>
    <cellStyle name="40% - 强调文字颜色 4 2 4 3 6 2" xfId="7641"/>
    <cellStyle name="40% - 强调文字颜色 4 2 4 3 7" xfId="15699"/>
    <cellStyle name="40% - 强调文字颜色 4 2 4 3 7 2" xfId="15700"/>
    <cellStyle name="40% - 强调文字颜色 4 2 4 3 8" xfId="1567"/>
    <cellStyle name="40% - 强调文字颜色 4 2 4 4" xfId="1477"/>
    <cellStyle name="40% - 强调文字颜色 4 2 4 4 2" xfId="15701"/>
    <cellStyle name="40% - 强调文字颜色 4 2 4 4 2 2" xfId="13724"/>
    <cellStyle name="40% - 强调文字颜色 4 2 4 4 3" xfId="15702"/>
    <cellStyle name="40% - 强调文字颜色 4 2 4 4 3 2" xfId="15703"/>
    <cellStyle name="40% - 强调文字颜色 4 2 4 4 4" xfId="15704"/>
    <cellStyle name="40% - 强调文字颜色 4 2 4 4 4 2" xfId="127"/>
    <cellStyle name="40% - 强调文字颜色 4 2 4 4 5" xfId="11615"/>
    <cellStyle name="40% - 强调文字颜色 4 2 4 4 5 2" xfId="15705"/>
    <cellStyle name="40% - 强调文字颜色 4 2 4 4 6" xfId="15706"/>
    <cellStyle name="40% - 强调文字颜色 4 2 4 5" xfId="11079"/>
    <cellStyle name="40% - 强调文字颜色 4 2 4 5 2" xfId="11082"/>
    <cellStyle name="40% - 强调文字颜色 4 2 4 5 2 2" xfId="11084"/>
    <cellStyle name="40% - 强调文字颜色 4 2 4 5 3" xfId="11088"/>
    <cellStyle name="40% - 强调文字颜色 4 2 4 6" xfId="1585"/>
    <cellStyle name="40% - 强调文字颜色 4 2 4 6 2" xfId="11090"/>
    <cellStyle name="40% - 强调文字颜色 4 2 4 6 2 2" xfId="11093"/>
    <cellStyle name="40% - 强调文字颜色 4 2 4 6 3" xfId="11098"/>
    <cellStyle name="40% - 强调文字颜色 4 2 4 7" xfId="11100"/>
    <cellStyle name="40% - 强调文字颜色 4 2 4 7 2" xfId="11102"/>
    <cellStyle name="40% - 强调文字颜色 4 2 4 8" xfId="11105"/>
    <cellStyle name="40% - 强调文字颜色 4 2 4 8 2" xfId="11107"/>
    <cellStyle name="40% - 强调文字颜色 4 2 4 9" xfId="9906"/>
    <cellStyle name="40% - 强调文字颜色 4 2 4 9 2" xfId="11110"/>
    <cellStyle name="40% - 强调文字颜色 4 2 5" xfId="15707"/>
    <cellStyle name="40% - 强调文字颜色 4 2 5 2" xfId="15708"/>
    <cellStyle name="40% - 强调文字颜色 4 2 5 2 2" xfId="15709"/>
    <cellStyle name="40% - 强调文字颜色 4 2 5 2 2 2" xfId="12439"/>
    <cellStyle name="40% - 强调文字颜色 4 2 5 2 3" xfId="15710"/>
    <cellStyle name="40% - 强调文字颜色 4 2 5 2 3 2" xfId="12458"/>
    <cellStyle name="40% - 强调文字颜色 4 2 5 2 4" xfId="15711"/>
    <cellStyle name="40% - 强调文字颜色 4 2 5 2 4 2" xfId="10306"/>
    <cellStyle name="40% - 强调文字颜色 4 2 5 2 5" xfId="9969"/>
    <cellStyle name="40% - 强调文字颜色 4 2 5 2 5 2" xfId="10740"/>
    <cellStyle name="40% - 强调文字颜色 4 2 5 2 6" xfId="15713"/>
    <cellStyle name="40% - 强调文字颜色 4 2 5 3" xfId="15714"/>
    <cellStyle name="40% - 强调文字颜色 4 2 5 3 2" xfId="15715"/>
    <cellStyle name="40% - 强调文字颜色 4 2 5 3 2 2" xfId="13782"/>
    <cellStyle name="40% - 强调文字颜色 4 2 5 3 3" xfId="15716"/>
    <cellStyle name="40% - 强调文字颜色 4 2 5 4" xfId="377"/>
    <cellStyle name="40% - 强调文字颜色 4 2 5 4 2" xfId="183"/>
    <cellStyle name="40% - 强调文字颜色 4 2 5 4 2 2" xfId="2173"/>
    <cellStyle name="40% - 强调文字颜色 4 2 5 4 3" xfId="2178"/>
    <cellStyle name="40% - 强调文字颜色 4 2 5 5" xfId="11117"/>
    <cellStyle name="40% - 强调文字颜色 4 2 5 5 2" xfId="11119"/>
    <cellStyle name="40% - 强调文字颜色 4 2 5 6" xfId="11121"/>
    <cellStyle name="40% - 强调文字颜色 4 2 5 6 2" xfId="11123"/>
    <cellStyle name="40% - 强调文字颜色 4 2 5 7" xfId="11126"/>
    <cellStyle name="40% - 强调文字颜色 4 2 5 7 2" xfId="11128"/>
    <cellStyle name="40% - 强调文字颜色 4 2 5 8" xfId="604"/>
    <cellStyle name="40% - 强调文字颜色 4 2 5 8 2" xfId="1714"/>
    <cellStyle name="40% - 强调文字颜色 4 2 5 9" xfId="1682"/>
    <cellStyle name="40% - 强调文字颜色 4 2 6" xfId="15468"/>
    <cellStyle name="40% - 强调文字颜色 4 2 6 2" xfId="15717"/>
    <cellStyle name="40% - 强调文字颜色 4 2 6 2 2" xfId="15718"/>
    <cellStyle name="40% - 强调文字颜色 4 2 6 2 2 2" xfId="13800"/>
    <cellStyle name="40% - 强调文字颜色 4 2 6 2 3" xfId="5625"/>
    <cellStyle name="40% - 强调文字颜色 4 2 6 2 3 2" xfId="15719"/>
    <cellStyle name="40% - 强调文字颜色 4 2 6 2 4" xfId="15721"/>
    <cellStyle name="40% - 强调文字颜色 4 2 6 2 4 2" xfId="15722"/>
    <cellStyle name="40% - 强调文字颜色 4 2 6 2 5" xfId="15723"/>
    <cellStyle name="40% - 强调文字颜色 4 2 6 2 5 2" xfId="15724"/>
    <cellStyle name="40% - 强调文字颜色 4 2 6 2 6" xfId="15725"/>
    <cellStyle name="40% - 强调文字颜色 4 2 6 3" xfId="15726"/>
    <cellStyle name="40% - 强调文字颜色 4 2 6 3 2" xfId="15727"/>
    <cellStyle name="40% - 强调文字颜色 4 2 6 3 2 2" xfId="1106"/>
    <cellStyle name="40% - 强调文字颜色 4 2 6 3 3" xfId="15728"/>
    <cellStyle name="40% - 强调文字颜色 4 2 6 4" xfId="397"/>
    <cellStyle name="40% - 强调文字颜色 4 2 6 4 2" xfId="15729"/>
    <cellStyle name="40% - 强调文字颜色 4 2 6 4 2 2" xfId="1537"/>
    <cellStyle name="40% - 强调文字颜色 4 2 6 4 3" xfId="15730"/>
    <cellStyle name="40% - 强调文字颜色 4 2 6 5" xfId="11132"/>
    <cellStyle name="40% - 强调文字颜色 4 2 6 5 2" xfId="11134"/>
    <cellStyle name="40% - 强调文字颜色 4 2 6 6" xfId="11136"/>
    <cellStyle name="40% - 强调文字颜色 4 2 6 6 2" xfId="15731"/>
    <cellStyle name="40% - 强调文字颜色 4 2 6 7" xfId="15732"/>
    <cellStyle name="40% - 强调文字颜色 4 2 6 7 2" xfId="15733"/>
    <cellStyle name="40% - 强调文字颜色 4 2 6 8" xfId="119"/>
    <cellStyle name="40% - 强调文字颜色 4 2 6 8 2" xfId="761"/>
    <cellStyle name="40% - 强调文字颜色 4 2 6 9" xfId="598"/>
    <cellStyle name="40% - 强调文字颜色 4 2 7" xfId="15734"/>
    <cellStyle name="40% - 强调文字颜色 4 2 7 2" xfId="15735"/>
    <cellStyle name="40% - 强调文字颜色 4 2 7 2 2" xfId="6106"/>
    <cellStyle name="40% - 强调文字颜色 4 2 7 3" xfId="5471"/>
    <cellStyle name="40% - 强调文字颜色 4 2 7 3 2" xfId="6126"/>
    <cellStyle name="40% - 强调文字颜色 4 2 7 4" xfId="15736"/>
    <cellStyle name="40% - 强调文字颜色 4 2 7 4 2" xfId="15738"/>
    <cellStyle name="40% - 强调文字颜色 4 2 7 5" xfId="6569"/>
    <cellStyle name="40% - 强调文字颜色 4 2 7 5 2" xfId="6575"/>
    <cellStyle name="40% - 强调文字颜色 4 2 7 6" xfId="6581"/>
    <cellStyle name="40% - 强调文字颜色 4 2 8" xfId="15739"/>
    <cellStyle name="40% - 强调文字颜色 4 2 8 2" xfId="13501"/>
    <cellStyle name="40% - 强调文字颜色 4 2 8 2 2" xfId="6209"/>
    <cellStyle name="40% - 强调文字颜色 4 2 8 3" xfId="13503"/>
    <cellStyle name="40% - 强调文字颜色 4 2 9" xfId="15740"/>
    <cellStyle name="40% - 强调文字颜色 4 2 9 2" xfId="15741"/>
    <cellStyle name="40% - 强调文字颜色 4 2 9 2 2" xfId="15743"/>
    <cellStyle name="40% - 强调文字颜色 4 2 9 3" xfId="15744"/>
    <cellStyle name="40% - 强调文字颜色 4 3" xfId="15745"/>
    <cellStyle name="40% - 强调文字颜色 4 3 10" xfId="15747"/>
    <cellStyle name="40% - 强调文字颜色 4 3 10 2" xfId="15749"/>
    <cellStyle name="40% - 强调文字颜色 4 3 11" xfId="15751"/>
    <cellStyle name="40% - 强调文字颜色 4 3 11 2" xfId="15753"/>
    <cellStyle name="40% - 强调文字颜色 4 3 12" xfId="15755"/>
    <cellStyle name="40% - 强调文字颜色 4 3 12 2" xfId="15756"/>
    <cellStyle name="40% - 强调文字颜色 4 3 13" xfId="15757"/>
    <cellStyle name="40% - 强调文字颜色 4 3 13 2" xfId="15758"/>
    <cellStyle name="40% - 强调文字颜色 4 3 14" xfId="886"/>
    <cellStyle name="40% - 强调文字颜色 4 3 2" xfId="15759"/>
    <cellStyle name="40% - 强调文字颜色 4 3 2 10" xfId="15760"/>
    <cellStyle name="40% - 强调文字颜色 4 3 2 10 2" xfId="15761"/>
    <cellStyle name="40% - 强调文字颜色 4 3 2 11" xfId="13032"/>
    <cellStyle name="40% - 强调文字颜色 4 3 2 11 2" xfId="15763"/>
    <cellStyle name="40% - 强调文字颜色 4 3 2 12" xfId="15764"/>
    <cellStyle name="40% - 强调文字颜色 4 3 2 2" xfId="14002"/>
    <cellStyle name="40% - 强调文字颜色 4 3 2 2 10" xfId="1730"/>
    <cellStyle name="40% - 强调文字颜色 4 3 2 2 10 2" xfId="15765"/>
    <cellStyle name="40% - 强调文字颜色 4 3 2 2 11" xfId="4327"/>
    <cellStyle name="40% - 强调文字颜色 4 3 2 2 2" xfId="15766"/>
    <cellStyle name="40% - 强调文字颜色 4 3 2 2 2 2" xfId="15767"/>
    <cellStyle name="40% - 强调文字颜色 4 3 2 2 2 2 2" xfId="15768"/>
    <cellStyle name="40% - 强调文字颜色 4 3 2 2 2 2 2 2" xfId="15769"/>
    <cellStyle name="40% - 强调文字颜色 4 3 2 2 2 2 3" xfId="15770"/>
    <cellStyle name="40% - 强调文字颜色 4 3 2 2 2 2 3 2" xfId="15771"/>
    <cellStyle name="40% - 强调文字颜色 4 3 2 2 2 2 4" xfId="10059"/>
    <cellStyle name="40% - 强调文字颜色 4 3 2 2 2 2 4 2" xfId="7055"/>
    <cellStyle name="40% - 强调文字颜色 4 3 2 2 2 2 5" xfId="15772"/>
    <cellStyle name="40% - 强调文字颜色 4 3 2 2 2 2 5 2" xfId="7084"/>
    <cellStyle name="40% - 强调文字颜色 4 3 2 2 2 2 6" xfId="5697"/>
    <cellStyle name="40% - 强调文字颜色 4 3 2 2 2 3" xfId="9448"/>
    <cellStyle name="40% - 强调文字颜色 4 3 2 2 2 3 2" xfId="9140"/>
    <cellStyle name="40% - 强调文字颜色 4 3 2 2 2 3 2 2" xfId="12223"/>
    <cellStyle name="40% - 强调文字颜色 4 3 2 2 2 3 3" xfId="15773"/>
    <cellStyle name="40% - 强调文字颜色 4 3 2 2 2 4" xfId="153"/>
    <cellStyle name="40% - 强调文字颜色 4 3 2 2 2 4 2" xfId="15775"/>
    <cellStyle name="40% - 强调文字颜色 4 3 2 2 2 4 2 2" xfId="15776"/>
    <cellStyle name="40% - 强调文字颜色 4 3 2 2 2 4 3" xfId="15777"/>
    <cellStyle name="40% - 强调文字颜色 4 3 2 2 2 5" xfId="11155"/>
    <cellStyle name="40% - 强调文字颜色 4 3 2 2 2 5 2" xfId="15780"/>
    <cellStyle name="40% - 强调文字颜色 4 3 2 2 2 6" xfId="15781"/>
    <cellStyle name="40% - 强调文字颜色 4 3 2 2 2 6 2" xfId="15785"/>
    <cellStyle name="40% - 强调文字颜色 4 3 2 2 2 7" xfId="10301"/>
    <cellStyle name="40% - 强调文字颜色 4 3 2 2 2 7 2" xfId="15789"/>
    <cellStyle name="40% - 强调文字颜色 4 3 2 2 2 8" xfId="15793"/>
    <cellStyle name="40% - 强调文字颜色 4 3 2 2 2 8 2" xfId="15797"/>
    <cellStyle name="40% - 强调文字颜色 4 3 2 2 2 9" xfId="13410"/>
    <cellStyle name="40% - 强调文字颜色 4 3 2 2 3" xfId="15799"/>
    <cellStyle name="40% - 强调文字颜色 4 3 2 2 3 2" xfId="2616"/>
    <cellStyle name="40% - 强调文字颜色 4 3 2 2 3 2 2" xfId="15800"/>
    <cellStyle name="40% - 强调文字颜色 4 3 2 2 3 2 2 2" xfId="15801"/>
    <cellStyle name="40% - 强调文字颜色 4 3 2 2 3 2 3" xfId="15802"/>
    <cellStyle name="40% - 强调文字颜色 4 3 2 2 3 3" xfId="9451"/>
    <cellStyle name="40% - 强调文字颜色 4 3 2 2 3 3 2" xfId="9169"/>
    <cellStyle name="40% - 强调文字颜色 4 3 2 2 3 3 2 2" xfId="15803"/>
    <cellStyle name="40% - 强调文字颜色 4 3 2 2 3 3 3" xfId="15804"/>
    <cellStyle name="40% - 强调文字颜色 4 3 2 2 3 4" xfId="9455"/>
    <cellStyle name="40% - 强调文字颜色 4 3 2 2 3 4 2" xfId="15807"/>
    <cellStyle name="40% - 强调文字颜色 4 3 2 2 3 5" xfId="11159"/>
    <cellStyle name="40% - 强调文字颜色 4 3 2 2 3 5 2" xfId="15808"/>
    <cellStyle name="40% - 强调文字颜色 4 3 2 2 3 6" xfId="13772"/>
    <cellStyle name="40% - 强调文字颜色 4 3 2 2 3 6 2" xfId="13775"/>
    <cellStyle name="40% - 强调文字颜色 4 3 2 2 3 7" xfId="12195"/>
    <cellStyle name="40% - 强调文字颜色 4 3 2 2 3 7 2" xfId="15809"/>
    <cellStyle name="40% - 强调文字颜色 4 3 2 2 3 8" xfId="15810"/>
    <cellStyle name="40% - 强调文字颜色 4 3 2 2 4" xfId="15811"/>
    <cellStyle name="40% - 强调文字颜色 4 3 2 2 4 2" xfId="2765"/>
    <cellStyle name="40% - 强调文字颜色 4 3 2 2 4 2 2" xfId="11031"/>
    <cellStyle name="40% - 强调文字颜色 4 3 2 2 4 3" xfId="4878"/>
    <cellStyle name="40% - 强调文字颜色 4 3 2 2 4 3 2" xfId="15812"/>
    <cellStyle name="40% - 强调文字颜色 4 3 2 2 4 4" xfId="15814"/>
    <cellStyle name="40% - 强调文字颜色 4 3 2 2 4 4 2" xfId="15816"/>
    <cellStyle name="40% - 强调文字颜色 4 3 2 2 4 5" xfId="11163"/>
    <cellStyle name="40% - 强调文字颜色 4 3 2 2 4 5 2" xfId="15817"/>
    <cellStyle name="40% - 强调文字颜色 4 3 2 2 4 6" xfId="15818"/>
    <cellStyle name="40% - 强调文字颜色 4 3 2 2 5" xfId="12687"/>
    <cellStyle name="40% - 强调文字颜色 4 3 2 2 5 2" xfId="15820"/>
    <cellStyle name="40% - 强调文字颜色 4 3 2 2 5 2 2" xfId="15821"/>
    <cellStyle name="40% - 强调文字颜色 4 3 2 2 5 3" xfId="4882"/>
    <cellStyle name="40% - 强调文字颜色 4 3 2 2 6" xfId="15822"/>
    <cellStyle name="40% - 强调文字颜色 4 3 2 2 6 2" xfId="15823"/>
    <cellStyle name="40% - 强调文字颜色 4 3 2 2 6 2 2" xfId="15824"/>
    <cellStyle name="40% - 强调文字颜色 4 3 2 2 6 3" xfId="4888"/>
    <cellStyle name="40% - 强调文字颜色 4 3 2 2 7" xfId="13871"/>
    <cellStyle name="40% - 强调文字颜色 4 3 2 2 7 2" xfId="15826"/>
    <cellStyle name="40% - 强调文字颜色 4 3 2 2 8" xfId="3419"/>
    <cellStyle name="40% - 强调文字颜色 4 3 2 2 8 2" xfId="3421"/>
    <cellStyle name="40% - 强调文字颜色 4 3 2 2 9" xfId="3230"/>
    <cellStyle name="40% - 强调文字颜色 4 3 2 2 9 2" xfId="4599"/>
    <cellStyle name="40% - 强调文字颜色 4 3 2 3" xfId="15827"/>
    <cellStyle name="40% - 强调文字颜色 4 3 2 3 2" xfId="5542"/>
    <cellStyle name="40% - 强调文字颜色 4 3 2 3 2 2" xfId="5546"/>
    <cellStyle name="40% - 强调文字颜色 4 3 2 3 2 2 2" xfId="15537"/>
    <cellStyle name="40% - 强调文字颜色 4 3 2 3 2 3" xfId="8324"/>
    <cellStyle name="40% - 强调文字颜色 4 3 2 3 2 3 2" xfId="8328"/>
    <cellStyle name="40% - 强调文字颜色 4 3 2 3 2 4" xfId="8106"/>
    <cellStyle name="40% - 强调文字颜色 4 3 2 3 2 4 2" xfId="15829"/>
    <cellStyle name="40% - 强调文字颜色 4 3 2 3 2 5" xfId="15833"/>
    <cellStyle name="40% - 强调文字颜色 4 3 2 3 2 5 2" xfId="15837"/>
    <cellStyle name="40% - 强调文字颜色 4 3 2 3 2 6" xfId="15838"/>
    <cellStyle name="40% - 强调文字颜色 4 3 2 3 3" xfId="5549"/>
    <cellStyle name="40% - 强调文字颜色 4 3 2 3 3 2" xfId="2903"/>
    <cellStyle name="40% - 强调文字颜色 4 3 2 3 3 2 2" xfId="15842"/>
    <cellStyle name="40% - 强调文字颜色 4 3 2 3 3 3" xfId="9460"/>
    <cellStyle name="40% - 强调文字颜色 4 3 2 3 4" xfId="5552"/>
    <cellStyle name="40% - 强调文字颜色 4 3 2 3 4 2" xfId="5555"/>
    <cellStyle name="40% - 强调文字颜色 4 3 2 3 4 2 2" xfId="15843"/>
    <cellStyle name="40% - 强调文字颜色 4 3 2 3 4 3" xfId="9462"/>
    <cellStyle name="40% - 强调文字颜色 4 3 2 3 5" xfId="5558"/>
    <cellStyle name="40% - 强调文字颜色 4 3 2 3 5 2" xfId="15844"/>
    <cellStyle name="40% - 强调文字颜色 4 3 2 3 6" xfId="15845"/>
    <cellStyle name="40% - 强调文字颜色 4 3 2 3 6 2" xfId="15846"/>
    <cellStyle name="40% - 强调文字颜色 4 3 2 3 7" xfId="15847"/>
    <cellStyle name="40% - 强调文字颜色 4 3 2 3 7 2" xfId="15848"/>
    <cellStyle name="40% - 强调文字颜色 4 3 2 3 8" xfId="2799"/>
    <cellStyle name="40% - 强调文字颜色 4 3 2 3 8 2" xfId="2807"/>
    <cellStyle name="40% - 强调文字颜色 4 3 2 3 9" xfId="2810"/>
    <cellStyle name="40% - 强调文字颜色 4 3 2 4" xfId="15146"/>
    <cellStyle name="40% - 强调文字颜色 4 3 2 4 2" xfId="5572"/>
    <cellStyle name="40% - 强调文字颜色 4 3 2 4 2 2" xfId="15849"/>
    <cellStyle name="40% - 强调文字颜色 4 3 2 4 2 2 2" xfId="15850"/>
    <cellStyle name="40% - 强调文字颜色 4 3 2 4 2 3" xfId="9472"/>
    <cellStyle name="40% - 强调文字颜色 4 3 2 4 2 3 2" xfId="15851"/>
    <cellStyle name="40% - 强调文字颜色 4 3 2 4 2 4" xfId="15853"/>
    <cellStyle name="40% - 强调文字颜色 4 3 2 4 2 4 2" xfId="15854"/>
    <cellStyle name="40% - 强调文字颜色 4 3 2 4 2 5" xfId="15857"/>
    <cellStyle name="40% - 强调文字颜色 4 3 2 4 2 5 2" xfId="15858"/>
    <cellStyle name="40% - 强调文字颜色 4 3 2 4 2 6" xfId="15859"/>
    <cellStyle name="40% - 强调文字颜色 4 3 2 4 3" xfId="15861"/>
    <cellStyle name="40% - 强调文字颜色 4 3 2 4 3 2" xfId="15862"/>
    <cellStyle name="40% - 强调文字颜色 4 3 2 4 3 2 2" xfId="15863"/>
    <cellStyle name="40% - 强调文字颜色 4 3 2 4 3 3" xfId="9475"/>
    <cellStyle name="40% - 强调文字颜色 4 3 2 4 4" xfId="15865"/>
    <cellStyle name="40% - 强调文字颜色 4 3 2 4 4 2" xfId="6401"/>
    <cellStyle name="40% - 强调文字颜色 4 3 2 4 4 2 2" xfId="864"/>
    <cellStyle name="40% - 强调文字颜色 4 3 2 4 4 3" xfId="6403"/>
    <cellStyle name="40% - 强调文字颜色 4 3 2 4 5" xfId="15867"/>
    <cellStyle name="40% - 强调文字颜色 4 3 2 4 5 2" xfId="15869"/>
    <cellStyle name="40% - 强调文字颜色 4 3 2 4 6" xfId="15871"/>
    <cellStyle name="40% - 强调文字颜色 4 3 2 4 6 2" xfId="15873"/>
    <cellStyle name="40% - 强调文字颜色 4 3 2 4 7" xfId="15875"/>
    <cellStyle name="40% - 强调文字颜色 4 3 2 4 7 2" xfId="15877"/>
    <cellStyle name="40% - 强调文字颜色 4 3 2 4 8" xfId="2859"/>
    <cellStyle name="40% - 强调文字颜色 4 3 2 4 8 2" xfId="15878"/>
    <cellStyle name="40% - 强调文字颜色 4 3 2 4 9" xfId="15879"/>
    <cellStyle name="40% - 强调文字颜色 4 3 2 5" xfId="15880"/>
    <cellStyle name="40% - 强调文字颜色 4 3 2 5 2" xfId="5581"/>
    <cellStyle name="40% - 强调文字颜色 4 3 2 5 2 2" xfId="14887"/>
    <cellStyle name="40% - 强调文字颜色 4 3 2 5 3" xfId="15881"/>
    <cellStyle name="40% - 强调文字颜色 4 3 2 5 3 2" xfId="14906"/>
    <cellStyle name="40% - 强调文字颜色 4 3 2 5 4" xfId="15882"/>
    <cellStyle name="40% - 强调文字颜色 4 3 2 5 4 2" xfId="14917"/>
    <cellStyle name="40% - 强调文字颜色 4 3 2 5 5" xfId="15883"/>
    <cellStyle name="40% - 强调文字颜色 4 3 2 5 5 2" xfId="15884"/>
    <cellStyle name="40% - 强调文字颜色 4 3 2 5 6" xfId="15885"/>
    <cellStyle name="40% - 强调文字颜色 4 3 2 6" xfId="15887"/>
    <cellStyle name="40% - 强调文字颜色 4 3 2 6 2" xfId="15889"/>
    <cellStyle name="40% - 强调文字颜色 4 3 2 6 2 2" xfId="14964"/>
    <cellStyle name="40% - 强调文字颜色 4 3 2 6 3" xfId="15890"/>
    <cellStyle name="40% - 强调文字颜色 4 3 2 7" xfId="7060"/>
    <cellStyle name="40% - 强调文字颜色 4 3 2 7 2" xfId="7063"/>
    <cellStyle name="40% - 强调文字颜色 4 3 2 7 2 2" xfId="15043"/>
    <cellStyle name="40% - 强调文字颜色 4 3 2 7 3" xfId="15891"/>
    <cellStyle name="40% - 强调文字颜色 4 3 2 8" xfId="6723"/>
    <cellStyle name="40% - 强调文字颜色 4 3 2 8 2" xfId="15893"/>
    <cellStyle name="40% - 强调文字颜色 4 3 2 9" xfId="8932"/>
    <cellStyle name="40% - 强调文字颜色 4 3 2 9 2" xfId="15894"/>
    <cellStyle name="40% - 强调文字颜色 4 3 3" xfId="15895"/>
    <cellStyle name="40% - 强调文字颜色 4 3 3 10" xfId="10956"/>
    <cellStyle name="40% - 强调文字颜色 4 3 3 10 2" xfId="13084"/>
    <cellStyle name="40% - 强调文字颜色 4 3 3 11" xfId="15896"/>
    <cellStyle name="40% - 强调文字颜色 4 3 3 2" xfId="14029"/>
    <cellStyle name="40% - 强调文字颜色 4 3 3 2 2" xfId="15897"/>
    <cellStyle name="40% - 强调文字颜色 4 3 3 2 2 2" xfId="6605"/>
    <cellStyle name="40% - 强调文字颜色 4 3 3 2 2 2 2" xfId="7940"/>
    <cellStyle name="40% - 强调文字颜色 4 3 3 2 2 3" xfId="7943"/>
    <cellStyle name="40% - 强调文字颜色 4 3 3 2 2 3 2" xfId="7950"/>
    <cellStyle name="40% - 强调文字颜色 4 3 3 2 2 4" xfId="3684"/>
    <cellStyle name="40% - 强调文字颜色 4 3 3 2 2 4 2" xfId="3688"/>
    <cellStyle name="40% - 强调文字颜色 4 3 3 2 2 5" xfId="3722"/>
    <cellStyle name="40% - 强调文字颜色 4 3 3 2 2 5 2" xfId="3726"/>
    <cellStyle name="40% - 强调文字颜色 4 3 3 2 2 6" xfId="3007"/>
    <cellStyle name="40% - 强调文字颜色 4 3 3 2 3" xfId="13640"/>
    <cellStyle name="40% - 强调文字颜色 4 3 3 2 3 2" xfId="7537"/>
    <cellStyle name="40% - 强调文字颜色 4 3 3 2 3 2 2" xfId="8013"/>
    <cellStyle name="40% - 强调文字颜色 4 3 3 2 3 3" xfId="8016"/>
    <cellStyle name="40% - 强调文字颜色 4 3 3 2 4" xfId="13642"/>
    <cellStyle name="40% - 强调文字颜色 4 3 3 2 4 2" xfId="8039"/>
    <cellStyle name="40% - 强调文字颜色 4 3 3 2 4 2 2" xfId="8048"/>
    <cellStyle name="40% - 强调文字颜色 4 3 3 2 4 3" xfId="8052"/>
    <cellStyle name="40% - 强调文字颜色 4 3 3 2 5" xfId="9997"/>
    <cellStyle name="40% - 强调文字颜色 4 3 3 2 5 2" xfId="15898"/>
    <cellStyle name="40% - 强调文字颜色 4 3 3 2 6" xfId="15899"/>
    <cellStyle name="40% - 强调文字颜色 4 3 3 2 6 2" xfId="15900"/>
    <cellStyle name="40% - 强调文字颜色 4 3 3 2 7" xfId="15901"/>
    <cellStyle name="40% - 强调文字颜色 4 3 3 2 7 2" xfId="15902"/>
    <cellStyle name="40% - 强调文字颜色 4 3 3 2 8" xfId="958"/>
    <cellStyle name="40% - 强调文字颜色 4 3 3 2 8 2" xfId="974"/>
    <cellStyle name="40% - 强调文字颜色 4 3 3 2 9" xfId="976"/>
    <cellStyle name="40% - 强调文字颜色 4 3 3 3" xfId="15903"/>
    <cellStyle name="40% - 强调文字颜色 4 3 3 3 2" xfId="15904"/>
    <cellStyle name="40% - 强调文字颜色 4 3 3 3 2 2" xfId="6698"/>
    <cellStyle name="40% - 强调文字颜色 4 3 3 3 2 2 2" xfId="607"/>
    <cellStyle name="40% - 强调文字颜色 4 3 3 3 2 3" xfId="8879"/>
    <cellStyle name="40% - 强调文字颜色 4 3 3 3 2 3 2" xfId="8883"/>
    <cellStyle name="40% - 强调文字颜色 4 3 3 3 2 4" xfId="3891"/>
    <cellStyle name="40% - 强调文字颜色 4 3 3 3 2 4 2" xfId="3897"/>
    <cellStyle name="40% - 强调文字颜色 4 3 3 3 2 5" xfId="3902"/>
    <cellStyle name="40% - 强调文字颜色 4 3 3 3 2 5 2" xfId="2272"/>
    <cellStyle name="40% - 强调文字颜色 4 3 3 3 2 6" xfId="3079"/>
    <cellStyle name="40% - 强调文字颜色 4 3 3 3 3" xfId="15905"/>
    <cellStyle name="40% - 强调文字颜色 4 3 3 3 3 2" xfId="8902"/>
    <cellStyle name="40% - 强调文字颜色 4 3 3 3 3 2 2" xfId="9682"/>
    <cellStyle name="40% - 强调文字颜色 4 3 3 3 3 3" xfId="9684"/>
    <cellStyle name="40% - 强调文字颜色 4 3 3 3 4" xfId="15906"/>
    <cellStyle name="40% - 强调文字颜色 4 3 3 3 4 2" xfId="9706"/>
    <cellStyle name="40% - 强调文字颜色 4 3 3 3 4 2 2" xfId="9709"/>
    <cellStyle name="40% - 强调文字颜色 4 3 3 3 4 3" xfId="9712"/>
    <cellStyle name="40% - 强调文字颜色 4 3 3 3 5" xfId="10004"/>
    <cellStyle name="40% - 强调文字颜色 4 3 3 3 5 2" xfId="15907"/>
    <cellStyle name="40% - 强调文字颜色 4 3 3 3 6" xfId="8914"/>
    <cellStyle name="40% - 强调文字颜色 4 3 3 3 6 2" xfId="15908"/>
    <cellStyle name="40% - 强调文字颜色 4 3 3 3 7" xfId="15909"/>
    <cellStyle name="40% - 强调文字颜色 4 3 3 3 7 2" xfId="15910"/>
    <cellStyle name="40% - 强调文字颜色 4 3 3 3 8" xfId="2447"/>
    <cellStyle name="40% - 强调文字颜色 4 3 3 3 8 2" xfId="2493"/>
    <cellStyle name="40% - 强调文字颜色 4 3 3 3 9" xfId="2768"/>
    <cellStyle name="40% - 强调文字颜色 4 3 3 4" xfId="1501"/>
    <cellStyle name="40% - 强调文字颜色 4 3 3 4 2" xfId="15911"/>
    <cellStyle name="40% - 强调文字颜色 4 3 3 4 2 2" xfId="8995"/>
    <cellStyle name="40% - 强调文字颜色 4 3 3 4 3" xfId="15912"/>
    <cellStyle name="40% - 强调文字颜色 4 3 3 4 3 2" xfId="11342"/>
    <cellStyle name="40% - 强调文字颜色 4 3 3 4 4" xfId="15915"/>
    <cellStyle name="40% - 强调文字颜色 4 3 3 4 4 2" xfId="11361"/>
    <cellStyle name="40% - 强调文字颜色 4 3 3 4 5" xfId="10011"/>
    <cellStyle name="40% - 强调文字颜色 4 3 3 4 5 2" xfId="15916"/>
    <cellStyle name="40% - 强调文字颜色 4 3 3 4 6" xfId="15917"/>
    <cellStyle name="40% - 强调文字颜色 4 3 3 5" xfId="11147"/>
    <cellStyle name="40% - 强调文字颜色 4 3 3 5 2" xfId="9437"/>
    <cellStyle name="40% - 强调文字颜色 4 3 3 5 2 2" xfId="9108"/>
    <cellStyle name="40% - 强调文字颜色 4 3 3 5 3" xfId="9440"/>
    <cellStyle name="40% - 强调文字颜色 4 3 3 6" xfId="11150"/>
    <cellStyle name="40% - 强调文字颜色 4 3 3 6 2" xfId="11152"/>
    <cellStyle name="40% - 强调文字颜色 4 3 3 6 2 2" xfId="15778"/>
    <cellStyle name="40% - 强调文字颜色 4 3 3 6 3" xfId="15783"/>
    <cellStyle name="40% - 强调文字颜色 4 3 3 7" xfId="7065"/>
    <cellStyle name="40% - 强调文字颜色 4 3 3 7 2" xfId="11156"/>
    <cellStyle name="40% - 强调文字颜色 4 3 3 8" xfId="6911"/>
    <cellStyle name="40% - 强调文字颜色 4 3 3 8 2" xfId="11160"/>
    <cellStyle name="40% - 强调文字颜色 4 3 3 9" xfId="8939"/>
    <cellStyle name="40% - 强调文字颜色 4 3 3 9 2" xfId="15918"/>
    <cellStyle name="40% - 强调文字颜色 4 3 4" xfId="15919"/>
    <cellStyle name="40% - 强调文字颜色 4 3 4 10" xfId="15920"/>
    <cellStyle name="40% - 强调文字颜色 4 3 4 10 2" xfId="15921"/>
    <cellStyle name="40% - 强调文字颜色 4 3 4 11" xfId="15923"/>
    <cellStyle name="40% - 强调文字颜色 4 3 4 2" xfId="15924"/>
    <cellStyle name="40% - 强调文字颜色 4 3 4 2 2" xfId="15925"/>
    <cellStyle name="40% - 强调文字颜色 4 3 4 2 2 2" xfId="13928"/>
    <cellStyle name="40% - 强调文字颜色 4 3 4 2 2 2 2" xfId="13931"/>
    <cellStyle name="40% - 强调文字颜色 4 3 4 2 2 3" xfId="8654"/>
    <cellStyle name="40% - 强调文字颜色 4 3 4 2 2 3 2" xfId="13934"/>
    <cellStyle name="40% - 强调文字颜色 4 3 4 2 2 4" xfId="6033"/>
    <cellStyle name="40% - 强调文字颜色 4 3 4 2 2 4 2" xfId="6036"/>
    <cellStyle name="40% - 强调文字颜色 4 3 4 2 2 5" xfId="4432"/>
    <cellStyle name="40% - 强调文字颜色 4 3 4 2 2 5 2" xfId="1356"/>
    <cellStyle name="40% - 强调文字颜色 4 3 4 2 2 6" xfId="3456"/>
    <cellStyle name="40% - 强调文字颜色 4 3 4 2 3" xfId="15926"/>
    <cellStyle name="40% - 强调文字颜色 4 3 4 2 3 2" xfId="13948"/>
    <cellStyle name="40% - 强调文字颜色 4 3 4 2 3 2 2" xfId="13950"/>
    <cellStyle name="40% - 强调文字颜色 4 3 4 2 3 3" xfId="8660"/>
    <cellStyle name="40% - 强调文字颜色 4 3 4 2 4" xfId="15927"/>
    <cellStyle name="40% - 强调文字颜色 4 3 4 2 4 2" xfId="13962"/>
    <cellStyle name="40% - 强调文字颜色 4 3 4 2 4 2 2" xfId="15928"/>
    <cellStyle name="40% - 强调文字颜色 4 3 4 2 4 3" xfId="8669"/>
    <cellStyle name="40% - 强调文字颜色 4 3 4 2 5" xfId="593"/>
    <cellStyle name="40% - 强调文字颜色 4 3 4 2 5 2" xfId="15929"/>
    <cellStyle name="40% - 强调文字颜色 4 3 4 2 6" xfId="15930"/>
    <cellStyle name="40% - 强调文字颜色 4 3 4 2 6 2" xfId="15931"/>
    <cellStyle name="40% - 强调文字颜色 4 3 4 2 7" xfId="15932"/>
    <cellStyle name="40% - 强调文字颜色 4 3 4 2 7 2" xfId="15933"/>
    <cellStyle name="40% - 强调文字颜色 4 3 4 2 8" xfId="3459"/>
    <cellStyle name="40% - 强调文字颜色 4 3 4 2 8 2" xfId="15934"/>
    <cellStyle name="40% - 强调文字颜色 4 3 4 2 9" xfId="4635"/>
    <cellStyle name="40% - 强调文字颜色 4 3 4 3" xfId="15935"/>
    <cellStyle name="40% - 强调文字颜色 4 3 4 3 2" xfId="15936"/>
    <cellStyle name="40% - 强调文字颜色 4 3 4 3 2 2" xfId="13987"/>
    <cellStyle name="40% - 强调文字颜色 4 3 4 3 2 2 2" xfId="14974"/>
    <cellStyle name="40% - 强调文字颜色 4 3 4 3 2 3" xfId="14977"/>
    <cellStyle name="40% - 强调文字颜色 4 3 4 3 3" xfId="15937"/>
    <cellStyle name="40% - 强调文字颜色 4 3 4 3 3 2" xfId="15938"/>
    <cellStyle name="40% - 强调文字颜色 4 3 4 3 3 2 2" xfId="15939"/>
    <cellStyle name="40% - 强调文字颜色 4 3 4 3 3 3" xfId="15940"/>
    <cellStyle name="40% - 强调文字颜色 4 3 4 3 4" xfId="15941"/>
    <cellStyle name="40% - 强调文字颜色 4 3 4 3 4 2" xfId="15942"/>
    <cellStyle name="40% - 强调文字颜色 4 3 4 3 5" xfId="15943"/>
    <cellStyle name="40% - 强调文字颜色 4 3 4 3 5 2" xfId="15944"/>
    <cellStyle name="40% - 强调文字颜色 4 3 4 3 6" xfId="15945"/>
    <cellStyle name="40% - 强调文字颜色 4 3 4 3 6 2" xfId="15946"/>
    <cellStyle name="40% - 强调文字颜色 4 3 4 3 7" xfId="15947"/>
    <cellStyle name="40% - 强调文字颜色 4 3 4 3 7 2" xfId="15948"/>
    <cellStyle name="40% - 强调文字颜色 4 3 4 3 8" xfId="2641"/>
    <cellStyle name="40% - 强调文字颜色 4 3 4 4" xfId="15949"/>
    <cellStyle name="40% - 强调文字颜色 4 3 4 4 2" xfId="15950"/>
    <cellStyle name="40% - 强调文字颜色 4 3 4 4 2 2" xfId="14014"/>
    <cellStyle name="40% - 强调文字颜色 4 3 4 4 3" xfId="15951"/>
    <cellStyle name="40% - 强调文字颜色 4 3 4 4 3 2" xfId="15952"/>
    <cellStyle name="40% - 强调文字颜色 4 3 4 4 4" xfId="15953"/>
    <cellStyle name="40% - 强调文字颜色 4 3 4 4 4 2" xfId="15954"/>
    <cellStyle name="40% - 强调文字颜色 4 3 4 4 5" xfId="15955"/>
    <cellStyle name="40% - 强调文字颜色 4 3 4 4 5 2" xfId="15956"/>
    <cellStyle name="40% - 强调文字颜色 4 3 4 4 6" xfId="15957"/>
    <cellStyle name="40% - 强调文字颜色 4 3 4 5" xfId="11165"/>
    <cellStyle name="40% - 强调文字颜色 4 3 4 5 2" xfId="8297"/>
    <cellStyle name="40% - 强调文字颜色 4 3 4 5 2 2" xfId="15291"/>
    <cellStyle name="40% - 强调文字颜色 4 3 4 5 3" xfId="15958"/>
    <cellStyle name="40% - 强调文字颜色 4 3 4 6" xfId="4006"/>
    <cellStyle name="40% - 强调文字颜色 4 3 4 6 2" xfId="15831"/>
    <cellStyle name="40% - 强调文字颜色 4 3 4 6 2 2" xfId="15835"/>
    <cellStyle name="40% - 强调文字颜色 4 3 4 6 3" xfId="15840"/>
    <cellStyle name="40% - 强调文字颜色 4 3 4 7" xfId="7071"/>
    <cellStyle name="40% - 强调文字颜色 4 3 4 7 2" xfId="8622"/>
    <cellStyle name="40% - 强调文字颜色 4 3 4 8" xfId="8626"/>
    <cellStyle name="40% - 强调文字颜色 4 3 4 8 2" xfId="8629"/>
    <cellStyle name="40% - 强调文字颜色 4 3 4 9" xfId="3950"/>
    <cellStyle name="40% - 强调文字颜色 4 3 4 9 2" xfId="3953"/>
    <cellStyle name="40% - 强调文字颜色 4 3 5" xfId="15959"/>
    <cellStyle name="40% - 强调文字颜色 4 3 5 2" xfId="15960"/>
    <cellStyle name="40% - 强调文字颜色 4 3 5 2 2" xfId="15961"/>
    <cellStyle name="40% - 强调文字颜色 4 3 5 2 2 2" xfId="12768"/>
    <cellStyle name="40% - 强调文字颜色 4 3 5 2 3" xfId="15962"/>
    <cellStyle name="40% - 强调文字颜色 4 3 5 2 3 2" xfId="12788"/>
    <cellStyle name="40% - 强调文字颜色 4 3 5 2 4" xfId="15963"/>
    <cellStyle name="40% - 强调文字颜色 4 3 5 2 4 2" xfId="15964"/>
    <cellStyle name="40% - 强调文字颜色 4 3 5 2 5" xfId="10039"/>
    <cellStyle name="40% - 强调文字颜色 4 3 5 2 5 2" xfId="15965"/>
    <cellStyle name="40% - 强调文字颜色 4 3 5 2 6" xfId="15966"/>
    <cellStyle name="40% - 强调文字颜色 4 3 5 3" xfId="15967"/>
    <cellStyle name="40% - 强调文字颜色 4 3 5 3 2" xfId="15968"/>
    <cellStyle name="40% - 强调文字颜色 4 3 5 3 2 2" xfId="14089"/>
    <cellStyle name="40% - 强调文字颜色 4 3 5 3 3" xfId="15969"/>
    <cellStyle name="40% - 强调文字颜色 4 3 5 4" xfId="4037"/>
    <cellStyle name="40% - 强调文字颜色 4 3 5 4 2" xfId="15970"/>
    <cellStyle name="40% - 强调文字颜色 4 3 5 4 2 2" xfId="15971"/>
    <cellStyle name="40% - 强调文字颜色 4 3 5 4 3" xfId="15972"/>
    <cellStyle name="40% - 强调文字颜色 4 3 5 5" xfId="11168"/>
    <cellStyle name="40% - 强调文字颜色 4 3 5 5 2" xfId="8401"/>
    <cellStyle name="40% - 强调文字颜色 4 3 5 6" xfId="11171"/>
    <cellStyle name="40% - 强调文字颜色 4 3 5 6 2" xfId="15856"/>
    <cellStyle name="40% - 强调文字颜色 4 3 5 7" xfId="7075"/>
    <cellStyle name="40% - 强调文字颜色 4 3 5 7 2" xfId="15973"/>
    <cellStyle name="40% - 强调文字颜色 4 3 5 8" xfId="1802"/>
    <cellStyle name="40% - 强调文字颜色 4 3 5 8 2" xfId="1805"/>
    <cellStyle name="40% - 强调文字颜色 4 3 5 9" xfId="1812"/>
    <cellStyle name="40% - 强调文字颜色 4 3 6" xfId="6148"/>
    <cellStyle name="40% - 强调文字颜色 4 3 6 2" xfId="15974"/>
    <cellStyle name="40% - 强调文字颜色 4 3 6 2 2" xfId="15975"/>
    <cellStyle name="40% - 强调文字颜色 4 3 6 2 2 2" xfId="14132"/>
    <cellStyle name="40% - 强调文字颜色 4 3 6 2 3" xfId="15976"/>
    <cellStyle name="40% - 强调文字颜色 4 3 6 2 3 2" xfId="15977"/>
    <cellStyle name="40% - 强调文字颜色 4 3 6 2 4" xfId="15978"/>
    <cellStyle name="40% - 强调文字颜色 4 3 6 2 4 2" xfId="15979"/>
    <cellStyle name="40% - 强调文字颜色 4 3 6 2 5" xfId="15980"/>
    <cellStyle name="40% - 强调文字颜色 4 3 6 2 5 2" xfId="15981"/>
    <cellStyle name="40% - 强调文字颜色 4 3 6 2 6" xfId="15982"/>
    <cellStyle name="40% - 强调文字颜色 4 3 6 3" xfId="15983"/>
    <cellStyle name="40% - 强调文字颜色 4 3 6 3 2" xfId="15984"/>
    <cellStyle name="40% - 强调文字颜色 4 3 6 3 2 2" xfId="4569"/>
    <cellStyle name="40% - 强调文字颜色 4 3 6 3 3" xfId="15985"/>
    <cellStyle name="40% - 强调文字颜色 4 3 6 4" xfId="15986"/>
    <cellStyle name="40% - 强调文字颜色 4 3 6 4 2" xfId="15987"/>
    <cellStyle name="40% - 强调文字颜色 4 3 6 4 2 2" xfId="74"/>
    <cellStyle name="40% - 强调文字颜色 4 3 6 4 3" xfId="15988"/>
    <cellStyle name="40% - 强调文字颜色 4 3 6 5" xfId="11174"/>
    <cellStyle name="40% - 强调文字颜色 4 3 6 5 2" xfId="15989"/>
    <cellStyle name="40% - 强调文字颜色 4 3 6 6" xfId="15990"/>
    <cellStyle name="40% - 强调文字颜色 4 3 6 6 2" xfId="15991"/>
    <cellStyle name="40% - 强调文字颜色 4 3 6 7" xfId="15992"/>
    <cellStyle name="40% - 强调文字颜色 4 3 6 7 2" xfId="15993"/>
    <cellStyle name="40% - 强调文字颜色 4 3 6 8" xfId="1818"/>
    <cellStyle name="40% - 强调文字颜色 4 3 6 8 2" xfId="1166"/>
    <cellStyle name="40% - 强调文字颜色 4 3 6 9" xfId="1830"/>
    <cellStyle name="40% - 强调文字颜色 4 3 7" xfId="15994"/>
    <cellStyle name="40% - 强调文字颜色 4 3 7 2" xfId="6928"/>
    <cellStyle name="40% - 强调文字颜色 4 3 7 2 2" xfId="6937"/>
    <cellStyle name="40% - 强调文字颜色 4 3 7 3" xfId="5480"/>
    <cellStyle name="40% - 强调文字颜色 4 3 7 3 2" xfId="7080"/>
    <cellStyle name="40% - 强调文字颜色 4 3 7 4" xfId="15995"/>
    <cellStyle name="40% - 强调文字颜色 4 3 7 4 2" xfId="15997"/>
    <cellStyle name="40% - 强调文字颜色 4 3 7 5" xfId="7108"/>
    <cellStyle name="40% - 强调文字颜色 4 3 7 5 2" xfId="15999"/>
    <cellStyle name="40% - 强调文字颜色 4 3 7 6" xfId="16000"/>
    <cellStyle name="40% - 强调文字颜色 4 3 8" xfId="16001"/>
    <cellStyle name="40% - 强调文字颜色 4 3 8 2" xfId="16002"/>
    <cellStyle name="40% - 强调文字颜色 4 3 8 2 2" xfId="7147"/>
    <cellStyle name="40% - 强调文字颜色 4 3 8 3" xfId="16003"/>
    <cellStyle name="40% - 强调文字颜色 4 3 9" xfId="16004"/>
    <cellStyle name="40% - 强调文字颜色 4 3 9 2" xfId="16005"/>
    <cellStyle name="40% - 强调文字颜色 4 3 9 2 2" xfId="16007"/>
    <cellStyle name="40% - 强调文字颜色 4 3 9 3" xfId="16008"/>
    <cellStyle name="40% - 强调文字颜色 4 4" xfId="8520"/>
    <cellStyle name="40% - 强调文字颜色 4 4 10" xfId="16009"/>
    <cellStyle name="40% - 强调文字颜色 4 4 10 2" xfId="16010"/>
    <cellStyle name="40% - 强调文字颜色 4 4 11" xfId="16011"/>
    <cellStyle name="40% - 强调文字颜色 4 4 11 2" xfId="16012"/>
    <cellStyle name="40% - 强调文字颜色 4 4 12" xfId="16013"/>
    <cellStyle name="40% - 强调文字颜色 4 4 2" xfId="16014"/>
    <cellStyle name="40% - 强调文字颜色 4 4 2 10" xfId="6066"/>
    <cellStyle name="40% - 强调文字颜色 4 4 2 10 2" xfId="6069"/>
    <cellStyle name="40% - 强调文字颜色 4 4 2 11" xfId="6074"/>
    <cellStyle name="40% - 强调文字颜色 4 4 2 2" xfId="14105"/>
    <cellStyle name="40% - 强调文字颜色 4 4 2 2 2" xfId="16015"/>
    <cellStyle name="40% - 强调文字颜色 4 4 2 2 2 2" xfId="9424"/>
    <cellStyle name="40% - 强调文字颜色 4 4 2 2 2 2 2" xfId="11290"/>
    <cellStyle name="40% - 强调文字颜色 4 4 2 2 2 3" xfId="9532"/>
    <cellStyle name="40% - 强调文字颜色 4 4 2 2 2 3 2" xfId="11293"/>
    <cellStyle name="40% - 强调文字颜色 4 4 2 2 2 4" xfId="2896"/>
    <cellStyle name="40% - 强调文字颜色 4 4 2 2 2 4 2" xfId="10062"/>
    <cellStyle name="40% - 强调文字颜色 4 4 2 2 2 5" xfId="11240"/>
    <cellStyle name="40% - 强调文字颜色 4 4 2 2 2 5 2" xfId="10161"/>
    <cellStyle name="40% - 强调文字颜色 4 4 2 2 2 6" xfId="11296"/>
    <cellStyle name="40% - 强调文字颜色 4 4 2 2 3" xfId="16016"/>
    <cellStyle name="40% - 强调文字颜色 4 4 2 2 3 2" xfId="5247"/>
    <cellStyle name="40% - 强调文字颜色 4 4 2 2 3 2 2" xfId="11312"/>
    <cellStyle name="40% - 强调文字颜色 4 4 2 2 3 3" xfId="9536"/>
    <cellStyle name="40% - 强调文字颜色 4 4 2 2 4" xfId="16017"/>
    <cellStyle name="40% - 强调文字颜色 4 4 2 2 4 2" xfId="5322"/>
    <cellStyle name="40% - 强调文字颜色 4 4 2 2 4 2 2" xfId="11321"/>
    <cellStyle name="40% - 强调文字颜色 4 4 2 2 4 3" xfId="9540"/>
    <cellStyle name="40% - 强调文字颜色 4 4 2 2 5" xfId="12707"/>
    <cellStyle name="40% - 强调文字颜色 4 4 2 2 5 2" xfId="16018"/>
    <cellStyle name="40% - 强调文字颜色 4 4 2 2 6" xfId="15172"/>
    <cellStyle name="40% - 强调文字颜色 4 4 2 2 6 2" xfId="16019"/>
    <cellStyle name="40% - 强调文字颜色 4 4 2 2 7" xfId="16020"/>
    <cellStyle name="40% - 强调文字颜色 4 4 2 2 7 2" xfId="16021"/>
    <cellStyle name="40% - 强调文字颜色 4 4 2 2 8" xfId="1187"/>
    <cellStyle name="40% - 强调文字颜色 4 4 2 2 8 2" xfId="1191"/>
    <cellStyle name="40% - 强调文字颜色 4 4 2 2 9" xfId="1202"/>
    <cellStyle name="40% - 强调文字颜色 4 4 2 3" xfId="4397"/>
    <cellStyle name="40% - 强调文字颜色 4 4 2 3 2" xfId="16022"/>
    <cellStyle name="40% - 强调文字颜色 4 4 2 3 2 2" xfId="10052"/>
    <cellStyle name="40% - 强调文字颜色 4 4 2 3 2 2 2" xfId="10057"/>
    <cellStyle name="40% - 强调文字颜色 4 4 2 3 2 3" xfId="4187"/>
    <cellStyle name="40% - 强调文字颜色 4 4 2 3 3" xfId="16023"/>
    <cellStyle name="40% - 强调文字颜色 4 4 2 3 3 2" xfId="5411"/>
    <cellStyle name="40% - 强调文字颜色 4 4 2 3 3 2 2" xfId="16024"/>
    <cellStyle name="40% - 强调文字颜色 4 4 2 3 3 3" xfId="16025"/>
    <cellStyle name="40% - 强调文字颜色 4 4 2 3 4" xfId="16026"/>
    <cellStyle name="40% - 强调文字颜色 4 4 2 3 4 2" xfId="16027"/>
    <cellStyle name="40% - 强调文字颜色 4 4 2 3 5" xfId="5881"/>
    <cellStyle name="40% - 强调文字颜色 4 4 2 3 5 2" xfId="5883"/>
    <cellStyle name="40% - 强调文字颜色 4 4 2 3 6" xfId="5886"/>
    <cellStyle name="40% - 强调文字颜色 4 4 2 3 6 2" xfId="5888"/>
    <cellStyle name="40% - 强调文字颜色 4 4 2 3 7" xfId="1233"/>
    <cellStyle name="40% - 强调文字颜色 4 4 2 3 7 2" xfId="16028"/>
    <cellStyle name="40% - 强调文字颜色 4 4 2 3 8" xfId="1241"/>
    <cellStyle name="40% - 强调文字颜色 4 4 2 4" xfId="16029"/>
    <cellStyle name="40% - 强调文字颜色 4 4 2 4 2" xfId="3259"/>
    <cellStyle name="40% - 强调文字颜色 4 4 2 4 2 2" xfId="2449"/>
    <cellStyle name="40% - 强调文字颜色 4 4 2 4 3" xfId="3321"/>
    <cellStyle name="40% - 强调文字颜色 4 4 2 4 3 2" xfId="3326"/>
    <cellStyle name="40% - 强调文字颜色 4 4 2 4 4" xfId="3375"/>
    <cellStyle name="40% - 强调文字颜色 4 4 2 4 4 2" xfId="3382"/>
    <cellStyle name="40% - 强调文字颜色 4 4 2 4 5" xfId="3393"/>
    <cellStyle name="40% - 强调文字颜色 4 4 2 4 5 2" xfId="1450"/>
    <cellStyle name="40% - 强调文字颜色 4 4 2 4 6" xfId="3395"/>
    <cellStyle name="40% - 强调文字颜色 4 4 2 5" xfId="16030"/>
    <cellStyle name="40% - 强调文字颜色 4 4 2 5 2" xfId="3408"/>
    <cellStyle name="40% - 强调文字颜色 4 4 2 5 2 2" xfId="3417"/>
    <cellStyle name="40% - 强调文字颜色 4 4 2 5 3" xfId="2790"/>
    <cellStyle name="40% - 强调文字颜色 4 4 2 6" xfId="16032"/>
    <cellStyle name="40% - 强调文字颜色 4 4 2 6 2" xfId="3447"/>
    <cellStyle name="40% - 强调文字颜色 4 4 2 6 2 2" xfId="956"/>
    <cellStyle name="40% - 强调文字颜色 4 4 2 6 3" xfId="2908"/>
    <cellStyle name="40% - 强调文字颜色 4 4 2 7" xfId="7089"/>
    <cellStyle name="40% - 强调文字颜色 4 4 2 7 2" xfId="3452"/>
    <cellStyle name="40% - 强调文字颜色 4 4 2 8" xfId="9777"/>
    <cellStyle name="40% - 强调文字颜色 4 4 2 8 2" xfId="3470"/>
    <cellStyle name="40% - 强调文字颜色 4 4 2 9" xfId="8966"/>
    <cellStyle name="40% - 强调文字颜色 4 4 2 9 2" xfId="3475"/>
    <cellStyle name="40% - 强调文字颜色 4 4 3" xfId="16033"/>
    <cellStyle name="40% - 强调文字颜色 4 4 3 2" xfId="16034"/>
    <cellStyle name="40% - 强调文字颜色 4 4 3 2 2" xfId="16035"/>
    <cellStyle name="40% - 强调文字颜色 4 4 3 2 2 2" xfId="12301"/>
    <cellStyle name="40% - 强调文字颜色 4 4 3 2 3" xfId="16036"/>
    <cellStyle name="40% - 强调文字颜色 4 4 3 2 3 2" xfId="12318"/>
    <cellStyle name="40% - 强调文字颜色 4 4 3 2 4" xfId="16037"/>
    <cellStyle name="40% - 强调文字颜色 4 4 3 2 4 2" xfId="10729"/>
    <cellStyle name="40% - 强调文字颜色 4 4 3 2 5" xfId="16038"/>
    <cellStyle name="40% - 强调文字颜色 4 4 3 2 5 2" xfId="16039"/>
    <cellStyle name="40% - 强调文字颜色 4 4 3 2 6" xfId="15180"/>
    <cellStyle name="40% - 强调文字颜色 4 4 3 3" xfId="4408"/>
    <cellStyle name="40% - 强调文字颜色 4 4 3 3 2" xfId="16040"/>
    <cellStyle name="40% - 强调文字颜色 4 4 3 3 2 2" xfId="704"/>
    <cellStyle name="40% - 强调文字颜色 4 4 3 3 3" xfId="16041"/>
    <cellStyle name="40% - 强调文字颜色 4 4 3 4" xfId="1524"/>
    <cellStyle name="40% - 强调文字颜色 4 4 3 4 2" xfId="3581"/>
    <cellStyle name="40% - 强调文字颜色 4 4 3 4 2 2" xfId="1051"/>
    <cellStyle name="40% - 强调文字颜色 4 4 3 4 3" xfId="3607"/>
    <cellStyle name="40% - 强调文字颜色 4 4 3 5" xfId="5642"/>
    <cellStyle name="40% - 强调文字颜色 4 4 3 5 2" xfId="3662"/>
    <cellStyle name="40% - 强调文字颜色 4 4 3 6" xfId="6951"/>
    <cellStyle name="40% - 强调文字颜色 4 4 3 6 2" xfId="3718"/>
    <cellStyle name="40% - 强调文字颜色 4 4 3 7" xfId="7095"/>
    <cellStyle name="40% - 强调文字颜色 4 4 3 7 2" xfId="1533"/>
    <cellStyle name="40% - 强调文字颜色 4 4 3 8" xfId="11180"/>
    <cellStyle name="40% - 强调文字颜色 4 4 3 8 2" xfId="3765"/>
    <cellStyle name="40% - 强调文字颜色 4 4 3 9" xfId="8974"/>
    <cellStyle name="40% - 强调文字颜色 4 4 4" xfId="16042"/>
    <cellStyle name="40% - 强调文字颜色 4 4 4 2" xfId="16043"/>
    <cellStyle name="40% - 强调文字颜色 4 4 4 2 2" xfId="16044"/>
    <cellStyle name="40% - 强调文字颜色 4 4 4 2 2 2" xfId="14240"/>
    <cellStyle name="40% - 强调文字颜色 4 4 4 2 3" xfId="16045"/>
    <cellStyle name="40% - 强调文字颜色 4 4 4 2 3 2" xfId="16046"/>
    <cellStyle name="40% - 强调文字颜色 4 4 4 2 4" xfId="16047"/>
    <cellStyle name="40% - 强调文字颜色 4 4 4 2 4 2" xfId="16048"/>
    <cellStyle name="40% - 强调文字颜色 4 4 4 2 5" xfId="16049"/>
    <cellStyle name="40% - 强调文字颜色 4 4 4 2 5 2" xfId="16050"/>
    <cellStyle name="40% - 强调文字颜色 4 4 4 2 6" xfId="16051"/>
    <cellStyle name="40% - 强调文字颜色 4 4 4 3" xfId="4132"/>
    <cellStyle name="40% - 强调文字颜色 4 4 4 3 2" xfId="16052"/>
    <cellStyle name="40% - 强调文字颜色 4 4 4 3 2 2" xfId="16053"/>
    <cellStyle name="40% - 强调文字颜色 4 4 4 3 3" xfId="16054"/>
    <cellStyle name="40% - 强调文字颜色 4 4 4 4" xfId="16055"/>
    <cellStyle name="40% - 强调文字颜色 4 4 4 4 2" xfId="3815"/>
    <cellStyle name="40% - 强调文字颜色 4 4 4 4 2 2" xfId="1473"/>
    <cellStyle name="40% - 强调文字颜色 4 4 4 4 3" xfId="3817"/>
    <cellStyle name="40% - 强调文字颜色 4 4 4 5" xfId="6954"/>
    <cellStyle name="40% - 强调文字颜色 4 4 4 5 2" xfId="3872"/>
    <cellStyle name="40% - 强调文字颜色 4 4 4 6" xfId="11182"/>
    <cellStyle name="40% - 强调文字颜色 4 4 4 6 2" xfId="3899"/>
    <cellStyle name="40% - 强调文字颜色 4 4 4 7" xfId="7099"/>
    <cellStyle name="40% - 强调文字颜色 4 4 4 7 2" xfId="3912"/>
    <cellStyle name="40% - 强调文字颜色 4 4 4 8" xfId="16056"/>
    <cellStyle name="40% - 强调文字颜色 4 4 4 8 2" xfId="3923"/>
    <cellStyle name="40% - 强调文字颜色 4 4 4 9" xfId="4017"/>
    <cellStyle name="40% - 强调文字颜色 4 4 5" xfId="16057"/>
    <cellStyle name="40% - 强调文字颜色 4 4 5 2" xfId="16059"/>
    <cellStyle name="40% - 强调文字颜色 4 4 5 2 2" xfId="16060"/>
    <cellStyle name="40% - 强调文字颜色 4 4 5 3" xfId="4421"/>
    <cellStyle name="40% - 强调文字颜色 4 4 5 3 2" xfId="16061"/>
    <cellStyle name="40% - 强调文字颜色 4 4 5 4" xfId="16062"/>
    <cellStyle name="40% - 强调文字颜色 4 4 5 4 2" xfId="3977"/>
    <cellStyle name="40% - 强调文字颜色 4 4 5 5" xfId="6965"/>
    <cellStyle name="40% - 强调文字颜色 4 4 5 5 2" xfId="4023"/>
    <cellStyle name="40% - 强调文字颜色 4 4 5 6" xfId="11184"/>
    <cellStyle name="40% - 强调文字颜色 4 4 6" xfId="16063"/>
    <cellStyle name="40% - 强调文字颜色 4 4 6 2" xfId="16064"/>
    <cellStyle name="40% - 强调文字颜色 4 4 6 2 2" xfId="16065"/>
    <cellStyle name="40% - 强调文字颜色 4 4 6 3" xfId="16066"/>
    <cellStyle name="40% - 强调文字颜色 4 4 7" xfId="16067"/>
    <cellStyle name="40% - 强调文字颜色 4 4 7 2" xfId="16068"/>
    <cellStyle name="40% - 强调文字颜色 4 4 7 2 2" xfId="16069"/>
    <cellStyle name="40% - 强调文字颜色 4 4 7 3" xfId="16070"/>
    <cellStyle name="40% - 强调文字颜色 4 4 8" xfId="16071"/>
    <cellStyle name="40% - 强调文字颜色 4 4 8 2" xfId="16072"/>
    <cellStyle name="40% - 强调文字颜色 4 4 9" xfId="16073"/>
    <cellStyle name="40% - 强调文字颜色 4 4 9 2" xfId="16074"/>
    <cellStyle name="40% - 强调文字颜色 4 5" xfId="16075"/>
    <cellStyle name="40% - 强调文字颜色 4 5 10" xfId="7393"/>
    <cellStyle name="40% - 强调文字颜色 4 5 10 2" xfId="7396"/>
    <cellStyle name="40% - 强调文字颜色 4 5 11" xfId="5352"/>
    <cellStyle name="40% - 强调文字颜色 4 5 11 2" xfId="5690"/>
    <cellStyle name="40% - 强调文字颜色 4 5 12" xfId="7002"/>
    <cellStyle name="40% - 强调文字颜色 4 5 2" xfId="16076"/>
    <cellStyle name="40% - 强调文字颜色 4 5 2 10" xfId="16078"/>
    <cellStyle name="40% - 强调文字颜色 4 5 2 10 2" xfId="16079"/>
    <cellStyle name="40% - 强调文字颜色 4 5 2 11" xfId="16080"/>
    <cellStyle name="40% - 强调文字颜色 4 5 2 2" xfId="16081"/>
    <cellStyle name="40% - 强调文字颜色 4 5 2 2 2" xfId="16082"/>
    <cellStyle name="40% - 强调文字颜色 4 5 2 2 2 2" xfId="16083"/>
    <cellStyle name="40% - 强调文字颜色 4 5 2 2 2 2 2" xfId="16085"/>
    <cellStyle name="40% - 强调文字颜色 4 5 2 2 2 3" xfId="9603"/>
    <cellStyle name="40% - 强调文字颜色 4 5 2 2 2 3 2" xfId="16087"/>
    <cellStyle name="40% - 强调文字颜色 4 5 2 2 2 4" xfId="9211"/>
    <cellStyle name="40% - 强调文字颜色 4 5 2 2 2 4 2" xfId="16088"/>
    <cellStyle name="40% - 强调文字颜色 4 5 2 2 2 5" xfId="16090"/>
    <cellStyle name="40% - 强调文字颜色 4 5 2 2 2 5 2" xfId="16092"/>
    <cellStyle name="40% - 强调文字颜色 4 5 2 2 2 6" xfId="16093"/>
    <cellStyle name="40% - 强调文字颜色 4 5 2 2 3" xfId="16096"/>
    <cellStyle name="40% - 强调文字颜色 4 5 2 2 3 2" xfId="7164"/>
    <cellStyle name="40% - 强调文字颜色 4 5 2 2 3 2 2" xfId="16098"/>
    <cellStyle name="40% - 强调文字颜色 4 5 2 2 3 3" xfId="9607"/>
    <cellStyle name="40% - 强调文字颜色 4 5 2 2 4" xfId="14269"/>
    <cellStyle name="40% - 强调文字颜色 4 5 2 2 4 2" xfId="7189"/>
    <cellStyle name="40% - 强调文字颜色 4 5 2 2 4 2 2" xfId="16099"/>
    <cellStyle name="40% - 强调文字颜色 4 5 2 2 4 3" xfId="9611"/>
    <cellStyle name="40% - 强调文字颜色 4 5 2 2 5" xfId="16100"/>
    <cellStyle name="40% - 强调文字颜色 4 5 2 2 5 2" xfId="16101"/>
    <cellStyle name="40% - 强调文字颜色 4 5 2 2 6" xfId="16102"/>
    <cellStyle name="40% - 强调文字颜色 4 5 2 2 6 2" xfId="16103"/>
    <cellStyle name="40% - 强调文字颜色 4 5 2 2 7" xfId="16104"/>
    <cellStyle name="40% - 强调文字颜色 4 5 2 2 7 2" xfId="16105"/>
    <cellStyle name="40% - 强调文字颜色 4 5 2 2 8" xfId="2189"/>
    <cellStyle name="40% - 强调文字颜色 4 5 2 2 8 2" xfId="2196"/>
    <cellStyle name="40% - 强调文字颜色 4 5 2 2 9" xfId="909"/>
    <cellStyle name="40% - 强调文字颜色 4 5 2 3" xfId="16106"/>
    <cellStyle name="40% - 强调文字颜色 4 5 2 3 2" xfId="16107"/>
    <cellStyle name="40% - 强调文字颜色 4 5 2 3 2 2" xfId="16108"/>
    <cellStyle name="40% - 强调文字颜色 4 5 2 3 2 2 2" xfId="16110"/>
    <cellStyle name="40% - 强调文字颜色 4 5 2 3 2 3" xfId="16111"/>
    <cellStyle name="40% - 强调文字颜色 4 5 2 3 3" xfId="16112"/>
    <cellStyle name="40% - 强调文字颜色 4 5 2 3 3 2" xfId="7245"/>
    <cellStyle name="40% - 强调文字颜色 4 5 2 3 3 2 2" xfId="16114"/>
    <cellStyle name="40% - 强调文字颜色 4 5 2 3 3 3" xfId="16115"/>
    <cellStyle name="40% - 强调文字颜色 4 5 2 3 4" xfId="16116"/>
    <cellStyle name="40% - 强调文字颜色 4 5 2 3 4 2" xfId="16117"/>
    <cellStyle name="40% - 强调文字颜色 4 5 2 3 5" xfId="16118"/>
    <cellStyle name="40% - 强调文字颜色 4 5 2 3 5 2" xfId="16119"/>
    <cellStyle name="40% - 强调文字颜色 4 5 2 3 6" xfId="16120"/>
    <cellStyle name="40% - 强调文字颜色 4 5 2 3 6 2" xfId="16121"/>
    <cellStyle name="40% - 强调文字颜色 4 5 2 3 7" xfId="16122"/>
    <cellStyle name="40% - 强调文字颜色 4 5 2 3 7 2" xfId="16123"/>
    <cellStyle name="40% - 强调文字颜色 4 5 2 3 8" xfId="789"/>
    <cellStyle name="40% - 强调文字颜色 4 5 2 4" xfId="16124"/>
    <cellStyle name="40% - 强调文字颜色 4 5 2 4 2" xfId="5692"/>
    <cellStyle name="40% - 强调文字颜色 4 5 2 4 2 2" xfId="5695"/>
    <cellStyle name="40% - 强调文字颜色 4 5 2 4 3" xfId="5716"/>
    <cellStyle name="40% - 强调文字颜色 4 5 2 4 3 2" xfId="5718"/>
    <cellStyle name="40% - 强调文字颜色 4 5 2 4 4" xfId="5740"/>
    <cellStyle name="40% - 强调文字颜色 4 5 2 4 4 2" xfId="5742"/>
    <cellStyle name="40% - 强调文字颜色 4 5 2 4 5" xfId="5751"/>
    <cellStyle name="40% - 强调文字颜色 4 5 2 4 5 2" xfId="5754"/>
    <cellStyle name="40% - 强调文字颜色 4 5 2 4 6" xfId="5756"/>
    <cellStyle name="40% - 强调文字颜色 4 5 2 5" xfId="16125"/>
    <cellStyle name="40% - 强调文字颜色 4 5 2 5 2" xfId="5790"/>
    <cellStyle name="40% - 强调文字颜色 4 5 2 5 2 2" xfId="5796"/>
    <cellStyle name="40% - 强调文字颜色 4 5 2 5 3" xfId="5800"/>
    <cellStyle name="40% - 强调文字颜色 4 5 2 6" xfId="509"/>
    <cellStyle name="40% - 强调文字颜色 4 5 2 6 2" xfId="570"/>
    <cellStyle name="40% - 强调文字颜色 4 5 2 6 2 2" xfId="603"/>
    <cellStyle name="40% - 强调文字颜色 4 5 2 6 3" xfId="951"/>
    <cellStyle name="40% - 强调文字颜色 4 5 2 7" xfId="428"/>
    <cellStyle name="40% - 强调文字颜色 4 5 2 7 2" xfId="1960"/>
    <cellStyle name="40% - 强调文字颜色 4 5 2 8" xfId="3136"/>
    <cellStyle name="40% - 强调文字颜色 4 5 2 8 2" xfId="3140"/>
    <cellStyle name="40% - 强调文字颜色 4 5 2 9" xfId="3487"/>
    <cellStyle name="40% - 强调文字颜色 4 5 2 9 2" xfId="2011"/>
    <cellStyle name="40% - 强调文字颜色 4 5 3" xfId="1265"/>
    <cellStyle name="40% - 强调文字颜色 4 5 3 2" xfId="16126"/>
    <cellStyle name="40% - 强调文字颜色 4 5 3 2 2" xfId="16127"/>
    <cellStyle name="40% - 强调文字颜色 4 5 3 2 2 2" xfId="15267"/>
    <cellStyle name="40% - 强调文字颜色 4 5 3 2 3" xfId="17"/>
    <cellStyle name="40% - 强调文字颜色 4 5 3 2 3 2" xfId="16129"/>
    <cellStyle name="40% - 强调文字颜色 4 5 3 2 4" xfId="14274"/>
    <cellStyle name="40% - 强调文字颜色 4 5 3 2 4 2" xfId="16130"/>
    <cellStyle name="40% - 强调文字颜色 4 5 3 2 5" xfId="16131"/>
    <cellStyle name="40% - 强调文字颜色 4 5 3 2 5 2" xfId="16132"/>
    <cellStyle name="40% - 强调文字颜色 4 5 3 2 6" xfId="4367"/>
    <cellStyle name="40% - 强调文字颜色 4 5 3 3" xfId="16133"/>
    <cellStyle name="40% - 强调文字颜色 4 5 3 3 2" xfId="16134"/>
    <cellStyle name="40% - 强调文字颜色 4 5 3 3 2 2" xfId="16135"/>
    <cellStyle name="40% - 强调文字颜色 4 5 3 3 3" xfId="16136"/>
    <cellStyle name="40% - 强调文字颜色 4 5 3 4" xfId="16137"/>
    <cellStyle name="40% - 强调文字颜色 4 5 3 4 2" xfId="5947"/>
    <cellStyle name="40% - 强调文字颜色 4 5 3 4 2 2" xfId="1884"/>
    <cellStyle name="40% - 强调文字颜色 4 5 3 4 3" xfId="5962"/>
    <cellStyle name="40% - 强调文字颜色 4 5 3 5" xfId="7009"/>
    <cellStyle name="40% - 强调文字颜色 4 5 3 5 2" xfId="6011"/>
    <cellStyle name="40% - 强调文字颜色 4 5 3 6" xfId="4384"/>
    <cellStyle name="40% - 强调文字颜色 4 5 3 6 2" xfId="4428"/>
    <cellStyle name="40% - 强调文字颜色 4 5 3 7" xfId="4875"/>
    <cellStyle name="40% - 强调文字颜色 4 5 3 7 2" xfId="4902"/>
    <cellStyle name="40% - 强调文字颜色 4 5 3 8" xfId="5602"/>
    <cellStyle name="40% - 强调文字颜色 4 5 3 8 2" xfId="169"/>
    <cellStyle name="40% - 强调文字颜色 4 5 3 9" xfId="5877"/>
    <cellStyle name="40% - 强调文字颜色 4 5 4" xfId="16138"/>
    <cellStyle name="40% - 强调文字颜色 4 5 4 2" xfId="16139"/>
    <cellStyle name="40% - 强调文字颜色 4 5 4 2 2" xfId="16140"/>
    <cellStyle name="40% - 强调文字颜色 4 5 4 2 2 2" xfId="14348"/>
    <cellStyle name="40% - 强调文字颜色 4 5 4 2 3" xfId="16141"/>
    <cellStyle name="40% - 强调文字颜色 4 5 4 2 3 2" xfId="16142"/>
    <cellStyle name="40% - 强调文字颜色 4 5 4 2 4" xfId="16143"/>
    <cellStyle name="40% - 强调文字颜色 4 5 4 2 4 2" xfId="16144"/>
    <cellStyle name="40% - 强调文字颜色 4 5 4 2 5" xfId="16145"/>
    <cellStyle name="40% - 强调文字颜色 4 5 4 2 5 2" xfId="16146"/>
    <cellStyle name="40% - 强调文字颜色 4 5 4 2 6" xfId="14593"/>
    <cellStyle name="40% - 强调文字颜色 4 5 4 3" xfId="16147"/>
    <cellStyle name="40% - 强调文字颜色 4 5 4 3 2" xfId="16148"/>
    <cellStyle name="40% - 强调文字颜色 4 5 4 3 2 2" xfId="16149"/>
    <cellStyle name="40% - 强调文字颜色 4 5 4 3 3" xfId="16150"/>
    <cellStyle name="40% - 强调文字颜色 4 5 4 4" xfId="16151"/>
    <cellStyle name="40% - 强调文字颜色 4 5 4 4 2" xfId="6090"/>
    <cellStyle name="40% - 强调文字颜色 4 5 4 4 2 2" xfId="2646"/>
    <cellStyle name="40% - 强调文字颜色 4 5 4 4 3" xfId="6092"/>
    <cellStyle name="40% - 强调文字颜色 4 5 4 5" xfId="7014"/>
    <cellStyle name="40% - 强调文字颜色 4 5 4 5 2" xfId="6112"/>
    <cellStyle name="40% - 强调文字颜色 4 5 4 6" xfId="6389"/>
    <cellStyle name="40% - 强调文字颜色 4 5 4 6 2" xfId="6129"/>
    <cellStyle name="40% - 强调文字颜色 4 5 4 7" xfId="6906"/>
    <cellStyle name="40% - 强调文字颜色 4 5 4 7 2" xfId="6151"/>
    <cellStyle name="40% - 强调文字颜色 4 5 4 8" xfId="7352"/>
    <cellStyle name="40% - 强调文字颜色 4 5 4 8 2" xfId="6163"/>
    <cellStyle name="40% - 强调文字颜色 4 5 4 9" xfId="4054"/>
    <cellStyle name="40% - 强调文字颜色 4 5 5" xfId="16152"/>
    <cellStyle name="40% - 强调文字颜色 4 5 5 2" xfId="16153"/>
    <cellStyle name="40% - 强调文字颜色 4 5 5 2 2" xfId="16154"/>
    <cellStyle name="40% - 强调文字颜色 4 5 5 3" xfId="16155"/>
    <cellStyle name="40% - 强调文字颜色 4 5 5 3 2" xfId="16156"/>
    <cellStyle name="40% - 强调文字颜色 4 5 5 4" xfId="16157"/>
    <cellStyle name="40% - 强调文字颜色 4 5 5 4 2" xfId="6198"/>
    <cellStyle name="40% - 强调文字颜色 4 5 5 5" xfId="7024"/>
    <cellStyle name="40% - 强调文字颜色 4 5 5 5 2" xfId="6219"/>
    <cellStyle name="40% - 强调文字颜色 4 5 5 6" xfId="8094"/>
    <cellStyle name="40% - 强调文字颜色 4 5 6" xfId="16158"/>
    <cellStyle name="40% - 强调文字颜色 4 5 6 2" xfId="16159"/>
    <cellStyle name="40% - 强调文字颜色 4 5 6 2 2" xfId="16160"/>
    <cellStyle name="40% - 强调文字颜色 4 5 6 3" xfId="16161"/>
    <cellStyle name="40% - 强调文字颜色 4 5 7" xfId="16162"/>
    <cellStyle name="40% - 强调文字颜色 4 5 7 2" xfId="16163"/>
    <cellStyle name="40% - 强调文字颜色 4 5 7 2 2" xfId="16164"/>
    <cellStyle name="40% - 强调文字颜色 4 5 7 3" xfId="16165"/>
    <cellStyle name="40% - 强调文字颜色 4 5 8" xfId="16166"/>
    <cellStyle name="40% - 强调文字颜色 4 5 8 2" xfId="16167"/>
    <cellStyle name="40% - 强调文字颜色 4 5 9" xfId="16168"/>
    <cellStyle name="40% - 强调文字颜色 4 5 9 2" xfId="16169"/>
    <cellStyle name="40% - 强调文字颜色 4 6" xfId="16170"/>
    <cellStyle name="40% - 强调文字颜色 4 6 10" xfId="11670"/>
    <cellStyle name="40% - 强调文字颜色 4 6 10 2" xfId="11254"/>
    <cellStyle name="40% - 强调文字颜色 4 6 11" xfId="16172"/>
    <cellStyle name="40% - 强调文字颜色 4 6 2" xfId="13143"/>
    <cellStyle name="40% - 强调文字颜色 4 6 2 2" xfId="13145"/>
    <cellStyle name="40% - 强调文字颜色 4 6 2 2 2" xfId="13147"/>
    <cellStyle name="40% - 强调文字颜色 4 6 2 2 2 2" xfId="9910"/>
    <cellStyle name="40% - 强调文字颜色 4 6 2 2 3" xfId="16173"/>
    <cellStyle name="40% - 强调文字颜色 4 6 2 2 3 2" xfId="3976"/>
    <cellStyle name="40% - 强调文字颜色 4 6 2 2 4" xfId="6969"/>
    <cellStyle name="40% - 强调文字颜色 4 6 2 2 4 2" xfId="4027"/>
    <cellStyle name="40% - 强调文字颜色 4 6 2 2 5" xfId="16174"/>
    <cellStyle name="40% - 强调文字颜色 4 6 2 2 5 2" xfId="16175"/>
    <cellStyle name="40% - 强调文字颜色 4 6 2 2 6" xfId="16176"/>
    <cellStyle name="40% - 强调文字颜色 4 6 2 3" xfId="13149"/>
    <cellStyle name="40% - 强调文字颜色 4 6 2 3 2" xfId="16177"/>
    <cellStyle name="40% - 强调文字颜色 4 6 2 3 2 2" xfId="16178"/>
    <cellStyle name="40% - 强调文字颜色 4 6 2 3 3" xfId="16179"/>
    <cellStyle name="40% - 强调文字颜色 4 6 2 4" xfId="16180"/>
    <cellStyle name="40% - 强调文字颜色 4 6 2 4 2" xfId="7398"/>
    <cellStyle name="40% - 强调文字颜色 4 6 2 4 2 2" xfId="7400"/>
    <cellStyle name="40% - 强调文字颜色 4 6 2 4 3" xfId="7410"/>
    <cellStyle name="40% - 强调文字颜色 4 6 2 5" xfId="16181"/>
    <cellStyle name="40% - 强调文字颜色 4 6 2 5 2" xfId="7434"/>
    <cellStyle name="40% - 强调文字颜色 4 6 2 6" xfId="14226"/>
    <cellStyle name="40% - 强调文字颜色 4 6 2 6 2" xfId="7454"/>
    <cellStyle name="40% - 强调文字颜色 4 6 2 7" xfId="11393"/>
    <cellStyle name="40% - 强调文字颜色 4 6 2 7 2" xfId="7473"/>
    <cellStyle name="40% - 强调文字颜色 4 6 2 8" xfId="12102"/>
    <cellStyle name="40% - 强调文字颜色 4 6 2 8 2" xfId="7483"/>
    <cellStyle name="40% - 强调文字颜色 4 6 2 9" xfId="16182"/>
    <cellStyle name="40% - 强调文字颜色 4 6 3" xfId="13151"/>
    <cellStyle name="40% - 强调文字颜色 4 6 3 2" xfId="13153"/>
    <cellStyle name="40% - 强调文字颜色 4 6 3 2 2" xfId="13155"/>
    <cellStyle name="40% - 强调文字颜色 4 6 3 2 2 2" xfId="15492"/>
    <cellStyle name="40% - 强调文字颜色 4 6 3 2 3" xfId="16183"/>
    <cellStyle name="40% - 强调文字颜色 4 6 3 2 3 2" xfId="16184"/>
    <cellStyle name="40% - 强调文字颜色 4 6 3 2 4" xfId="7029"/>
    <cellStyle name="40% - 强调文字颜色 4 6 3 2 4 2" xfId="16185"/>
    <cellStyle name="40% - 强调文字颜色 4 6 3 2 5" xfId="16186"/>
    <cellStyle name="40% - 强调文字颜色 4 6 3 2 5 2" xfId="16188"/>
    <cellStyle name="40% - 强调文字颜色 4 6 3 2 6" xfId="15648"/>
    <cellStyle name="40% - 强调文字颜色 4 6 3 3" xfId="13157"/>
    <cellStyle name="40% - 强调文字颜色 4 6 3 3 2" xfId="16189"/>
    <cellStyle name="40% - 强调文字颜色 4 6 3 3 2 2" xfId="16190"/>
    <cellStyle name="40% - 强调文字颜色 4 6 3 3 3" xfId="16191"/>
    <cellStyle name="40% - 强调文字颜色 4 6 3 4" xfId="16192"/>
    <cellStyle name="40% - 强调文字颜色 4 6 3 4 2" xfId="7549"/>
    <cellStyle name="40% - 强调文字颜色 4 6 3 4 2 2" xfId="3271"/>
    <cellStyle name="40% - 强调文字颜色 4 6 3 4 3" xfId="7583"/>
    <cellStyle name="40% - 强调文字颜色 4 6 3 5" xfId="7047"/>
    <cellStyle name="40% - 强调文字颜色 4 6 3 5 2" xfId="7632"/>
    <cellStyle name="40% - 强调文字颜色 4 6 3 6" xfId="16193"/>
    <cellStyle name="40% - 强调文字颜色 4 6 3 6 2" xfId="7662"/>
    <cellStyle name="40% - 强调文字颜色 4 6 3 7" xfId="11399"/>
    <cellStyle name="40% - 强调文字颜色 4 6 3 7 2" xfId="7700"/>
    <cellStyle name="40% - 强调文字颜色 4 6 3 8" xfId="12106"/>
    <cellStyle name="40% - 强调文字颜色 4 6 3 8 2" xfId="7712"/>
    <cellStyle name="40% - 强调文字颜色 4 6 3 9" xfId="16194"/>
    <cellStyle name="40% - 强调文字颜色 4 6 4" xfId="13159"/>
    <cellStyle name="40% - 强调文字颜色 4 6 4 2" xfId="13161"/>
    <cellStyle name="40% - 强调文字颜色 4 6 4 2 2" xfId="16195"/>
    <cellStyle name="40% - 强调文字颜色 4 6 4 3" xfId="16196"/>
    <cellStyle name="40% - 强调文字颜色 4 6 4 3 2" xfId="16197"/>
    <cellStyle name="40% - 强调文字颜色 4 6 4 4" xfId="16198"/>
    <cellStyle name="40% - 强调文字颜色 4 6 4 4 2" xfId="4898"/>
    <cellStyle name="40% - 强调文字颜色 4 6 4 5" xfId="16199"/>
    <cellStyle name="40% - 强调文字颜色 4 6 4 5 2" xfId="7775"/>
    <cellStyle name="40% - 强调文字颜色 4 6 4 6" xfId="16200"/>
    <cellStyle name="40% - 强调文字颜色 4 6 5" xfId="12573"/>
    <cellStyle name="40% - 强调文字颜色 4 6 5 2" xfId="13163"/>
    <cellStyle name="40% - 强调文字颜色 4 6 5 2 2" xfId="16201"/>
    <cellStyle name="40% - 强调文字颜色 4 6 5 3" xfId="16202"/>
    <cellStyle name="40% - 强调文字颜色 4 6 6" xfId="13166"/>
    <cellStyle name="40% - 强调文字颜色 4 6 6 2" xfId="13168"/>
    <cellStyle name="40% - 强调文字颜色 4 6 6 2 2" xfId="14848"/>
    <cellStyle name="40% - 强调文字颜色 4 6 6 3" xfId="14850"/>
    <cellStyle name="40% - 强调文字颜色 4 6 7" xfId="12938"/>
    <cellStyle name="40% - 强调文字颜色 4 6 7 2" xfId="55"/>
    <cellStyle name="40% - 强调文字颜色 4 6 8" xfId="16203"/>
    <cellStyle name="40% - 强调文字颜色 4 6 8 2" xfId="7761"/>
    <cellStyle name="40% - 强调文字颜色 4 6 9" xfId="16204"/>
    <cellStyle name="40% - 强调文字颜色 4 6 9 2" xfId="16205"/>
    <cellStyle name="40% - 强调文字颜色 4 7" xfId="10173"/>
    <cellStyle name="40% - 强调文字颜色 4 7 10" xfId="3072"/>
    <cellStyle name="40% - 强调文字颜色 4 7 10 2" xfId="16206"/>
    <cellStyle name="40% - 强调文字颜色 4 7 11" xfId="16207"/>
    <cellStyle name="40% - 强调文字颜色 4 7 2" xfId="10177"/>
    <cellStyle name="40% - 强调文字颜色 4 7 2 2" xfId="6431"/>
    <cellStyle name="40% - 强调文字颜色 4 7 2 2 2" xfId="6438"/>
    <cellStyle name="40% - 强调文字颜色 4 7 2 2 2 2" xfId="10494"/>
    <cellStyle name="40% - 强调文字颜色 4 7 2 2 3" xfId="12803"/>
    <cellStyle name="40% - 强调文字颜色 4 7 2 2 3 2" xfId="10606"/>
    <cellStyle name="40% - 强调文字颜色 4 7 2 2 4" xfId="8945"/>
    <cellStyle name="40% - 强调文字颜色 4 7 2 2 4 2" xfId="3565"/>
    <cellStyle name="40% - 强调文字颜色 4 7 2 2 5" xfId="6740"/>
    <cellStyle name="40% - 强调文字颜色 4 7 2 2 5 2" xfId="1090"/>
    <cellStyle name="40% - 强调文字颜色 4 7 2 2 6" xfId="6742"/>
    <cellStyle name="40% - 强调文字颜色 4 7 2 3" xfId="4457"/>
    <cellStyle name="40% - 强调文字颜色 4 7 2 3 2" xfId="6446"/>
    <cellStyle name="40% - 强调文字颜色 4 7 2 3 2 2" xfId="16208"/>
    <cellStyle name="40% - 强调文字颜色 4 7 2 3 3" xfId="16209"/>
    <cellStyle name="40% - 强调文字颜色 4 7 2 4" xfId="7"/>
    <cellStyle name="40% - 强调文字颜色 4 7 2 4 2" xfId="6449"/>
    <cellStyle name="40% - 强调文字颜色 4 7 2 4 2 2" xfId="734"/>
    <cellStyle name="40% - 强调文字颜色 4 7 2 4 3" xfId="9270"/>
    <cellStyle name="40% - 强调文字颜色 4 7 2 5" xfId="6453"/>
    <cellStyle name="40% - 强调文字颜色 4 7 2 5 2" xfId="9311"/>
    <cellStyle name="40% - 强调文字颜色 4 7 2 6" xfId="1661"/>
    <cellStyle name="40% - 强调文字颜色 4 7 2 6 2" xfId="9348"/>
    <cellStyle name="40% - 强调文字颜色 4 7 2 7" xfId="16211"/>
    <cellStyle name="40% - 强调文字颜色 4 7 2 7 2" xfId="9379"/>
    <cellStyle name="40% - 强调文字颜色 4 7 2 8" xfId="16212"/>
    <cellStyle name="40% - 强调文字颜色 4 7 2 8 2" xfId="9393"/>
    <cellStyle name="40% - 强调文字颜色 4 7 2 9" xfId="16214"/>
    <cellStyle name="40% - 强调文字颜色 4 7 3" xfId="10180"/>
    <cellStyle name="40% - 强调文字颜色 4 7 3 2" xfId="6478"/>
    <cellStyle name="40% - 强调文字颜色 4 7 3 2 2" xfId="6481"/>
    <cellStyle name="40% - 强调文字颜色 4 7 3 2 2 2" xfId="16216"/>
    <cellStyle name="40% - 强调文字颜色 4 7 3 2 3" xfId="16217"/>
    <cellStyle name="40% - 强调文字颜色 4 7 3 3" xfId="6484"/>
    <cellStyle name="40% - 强调文字颜色 4 7 3 3 2" xfId="6488"/>
    <cellStyle name="40% - 强调文字颜色 4 7 3 3 2 2" xfId="16218"/>
    <cellStyle name="40% - 强调文字颜色 4 7 3 3 3" xfId="16219"/>
    <cellStyle name="40% - 强调文字颜色 4 7 3 4" xfId="5526"/>
    <cellStyle name="40% - 强调文字颜色 4 7 3 4 2" xfId="9456"/>
    <cellStyle name="40% - 强调文字颜色 4 7 3 5" xfId="11187"/>
    <cellStyle name="40% - 强调文字颜色 4 7 3 5 2" xfId="9505"/>
    <cellStyle name="40% - 强调文字颜色 4 7 3 6" xfId="16220"/>
    <cellStyle name="40% - 强调文字颜色 4 7 3 6 2" xfId="8675"/>
    <cellStyle name="40% - 强调文字颜色 4 7 3 7" xfId="16222"/>
    <cellStyle name="40% - 强调文字颜色 4 7 3 7 2" xfId="8741"/>
    <cellStyle name="40% - 强调文字颜色 4 7 3 8" xfId="16223"/>
    <cellStyle name="40% - 强调文字颜色 4 7 4" xfId="10183"/>
    <cellStyle name="40% - 强调文字颜色 4 7 4 2" xfId="6511"/>
    <cellStyle name="40% - 强调文字颜色 4 7 4 2 2" xfId="10185"/>
    <cellStyle name="40% - 强调文字颜色 4 7 4 3" xfId="10188"/>
    <cellStyle name="40% - 强调文字颜色 4 7 4 3 2" xfId="16225"/>
    <cellStyle name="40% - 强调文字颜色 4 7 4 4" xfId="11675"/>
    <cellStyle name="40% - 强调文字颜色 4 7 4 4 2" xfId="9544"/>
    <cellStyle name="40% - 强调文字颜色 4 7 4 5" xfId="16226"/>
    <cellStyle name="40% - 强调文字颜色 4 7 4 5 2" xfId="4539"/>
    <cellStyle name="40% - 强调文字颜色 4 7 4 6" xfId="16227"/>
    <cellStyle name="40% - 强调文字颜色 4 7 5" xfId="7993"/>
    <cellStyle name="40% - 强调文字颜色 4 7 5 2" xfId="10191"/>
    <cellStyle name="40% - 强调文字颜色 4 7 5 2 2" xfId="241"/>
    <cellStyle name="40% - 强调文字颜色 4 7 5 3" xfId="16228"/>
    <cellStyle name="40% - 强调文字颜色 4 7 6" xfId="6177"/>
    <cellStyle name="40% - 强调文字颜色 4 7 6 2" xfId="10193"/>
    <cellStyle name="40% - 强调文字颜色 4 7 6 2 2" xfId="16229"/>
    <cellStyle name="40% - 强调文字颜色 4 7 6 3" xfId="16230"/>
    <cellStyle name="40% - 强调文字颜色 4 7 7" xfId="7831"/>
    <cellStyle name="40% - 强调文字颜色 4 7 7 2" xfId="7835"/>
    <cellStyle name="40% - 强调文字颜色 4 7 8" xfId="7875"/>
    <cellStyle name="40% - 强调文字颜色 4 7 8 2" xfId="7880"/>
    <cellStyle name="40% - 强调文字颜色 4 7 9" xfId="7895"/>
    <cellStyle name="40% - 强调文字颜色 4 7 9 2" xfId="16231"/>
    <cellStyle name="40% - 强调文字颜色 4 8" xfId="10195"/>
    <cellStyle name="40% - 强调文字颜色 4 8 2" xfId="10200"/>
    <cellStyle name="40% - 强调文字颜色 4 8 2 2" xfId="2384"/>
    <cellStyle name="40% - 强调文字颜色 4 8 2 2 2" xfId="8372"/>
    <cellStyle name="40% - 强调文字颜色 4 8 2 3" xfId="8376"/>
    <cellStyle name="40% - 强调文字颜色 4 8 2 3 2" xfId="8379"/>
    <cellStyle name="40% - 强调文字颜色 4 8 2 4" xfId="5587"/>
    <cellStyle name="40% - 强调文字颜色 4 8 2 4 2" xfId="10868"/>
    <cellStyle name="40% - 强调文字颜色 4 8 2 5" xfId="16232"/>
    <cellStyle name="40% - 强调文字颜色 4 8 2 5 2" xfId="10944"/>
    <cellStyle name="40% - 强调文字颜色 4 8 2 6" xfId="16233"/>
    <cellStyle name="40% - 强调文字颜色 4 8 3" xfId="10204"/>
    <cellStyle name="40% - 强调文字颜色 4 8 3 2" xfId="2414"/>
    <cellStyle name="40% - 强调文字颜色 4 8 3 2 2" xfId="10205"/>
    <cellStyle name="40% - 强调文字颜色 4 8 3 3" xfId="10208"/>
    <cellStyle name="40% - 强调文字颜色 4 8 4" xfId="10211"/>
    <cellStyle name="40% - 强调文字颜色 4 8 4 2" xfId="10214"/>
    <cellStyle name="40% - 强调文字颜色 4 8 4 2 2" xfId="16234"/>
    <cellStyle name="40% - 强调文字颜色 4 8 4 3" xfId="16236"/>
    <cellStyle name="40% - 强调文字颜色 4 8 5" xfId="10218"/>
    <cellStyle name="40% - 强调文字颜色 4 8 5 2" xfId="10221"/>
    <cellStyle name="40% - 强调文字颜色 4 8 6" xfId="3399"/>
    <cellStyle name="40% - 强调文字颜色 4 8 6 2" xfId="3402"/>
    <cellStyle name="40% - 强调文字颜色 4 8 7" xfId="3162"/>
    <cellStyle name="40% - 强调文字颜色 4 8 7 2" xfId="1193"/>
    <cellStyle name="40% - 强调文字颜色 4 8 8" xfId="3174"/>
    <cellStyle name="40% - 强调文字颜色 4 8 8 2" xfId="16237"/>
    <cellStyle name="40% - 强调文字颜色 4 8 9" xfId="16238"/>
    <cellStyle name="40% - 强调文字颜色 4 9" xfId="10223"/>
    <cellStyle name="40% - 强调文字颜色 4 9 2" xfId="10226"/>
    <cellStyle name="40% - 强调文字颜色 4 9 2 2" xfId="2761"/>
    <cellStyle name="40% - 强调文字颜色 4 9 2 2 2" xfId="16240"/>
    <cellStyle name="40% - 强调文字颜色 4 9 2 3" xfId="4880"/>
    <cellStyle name="40% - 强调文字颜色 4 9 2 3 2" xfId="16242"/>
    <cellStyle name="40% - 强调文字颜色 4 9 2 4" xfId="11683"/>
    <cellStyle name="40% - 强调文字颜色 4 9 2 4 2" xfId="11997"/>
    <cellStyle name="40% - 强调文字颜色 4 9 2 5" xfId="16244"/>
    <cellStyle name="40% - 强调文字颜色 4 9 2 5 2" xfId="12043"/>
    <cellStyle name="40% - 强调文字颜色 4 9 2 6" xfId="16246"/>
    <cellStyle name="40% - 强调文字颜色 4 9 3" xfId="10229"/>
    <cellStyle name="40% - 强调文字颜色 4 9 3 2" xfId="10231"/>
    <cellStyle name="40% - 强调文字颜色 4 9 3 2 2" xfId="16247"/>
    <cellStyle name="40% - 强调文字颜色 4 9 3 3" xfId="4884"/>
    <cellStyle name="40% - 强调文字颜色 4 9 4" xfId="10233"/>
    <cellStyle name="40% - 强调文字颜色 4 9 4 2" xfId="10235"/>
    <cellStyle name="40% - 强调文字颜色 4 9 4 2 2" xfId="16249"/>
    <cellStyle name="40% - 强调文字颜色 4 9 4 3" xfId="4891"/>
    <cellStyle name="40% - 强调文字颜色 4 9 5" xfId="10237"/>
    <cellStyle name="40% - 强调文字颜色 4 9 5 2" xfId="10239"/>
    <cellStyle name="40% - 强调文字颜色 4 9 6" xfId="3413"/>
    <cellStyle name="40% - 强调文字颜色 4 9 6 2" xfId="16251"/>
    <cellStyle name="40% - 强调文字颜色 4 9 7" xfId="3228"/>
    <cellStyle name="40% - 强调文字颜色 4 9 7 2" xfId="4598"/>
    <cellStyle name="40% - 强调文字颜色 4 9 8" xfId="4604"/>
    <cellStyle name="40% - 强调文字颜色 4 9 8 2" xfId="4608"/>
    <cellStyle name="40% - 强调文字颜色 4 9 9" xfId="3504"/>
    <cellStyle name="40% - 强调文字颜色 5 10" xfId="4042"/>
    <cellStyle name="40% - 强调文字颜色 5 10 2" xfId="16252"/>
    <cellStyle name="40% - 强调文字颜色 5 10 2 2" xfId="13547"/>
    <cellStyle name="40% - 强调文字颜色 5 10 3" xfId="16254"/>
    <cellStyle name="40% - 强调文字颜色 5 10 3 2" xfId="13558"/>
    <cellStyle name="40% - 强调文字颜色 5 10 4" xfId="16256"/>
    <cellStyle name="40% - 强调文字颜色 5 10 4 2" xfId="13566"/>
    <cellStyle name="40% - 强调文字颜色 5 10 5" xfId="4062"/>
    <cellStyle name="40% - 强调文字颜色 5 10 5 2" xfId="16258"/>
    <cellStyle name="40% - 强调文字颜色 5 10 6" xfId="13137"/>
    <cellStyle name="40% - 强调文字颜色 5 11" xfId="16259"/>
    <cellStyle name="40% - 强调文字颜色 5 11 2" xfId="16261"/>
    <cellStyle name="40% - 强调文字颜色 5 11 2 2" xfId="13584"/>
    <cellStyle name="40% - 强调文字颜色 5 11 3" xfId="16264"/>
    <cellStyle name="40% - 强调文字颜色 5 12" xfId="12774"/>
    <cellStyle name="40% - 强调文字颜色 5 12 2" xfId="16265"/>
    <cellStyle name="40% - 强调文字颜色 5 12 2 2" xfId="16266"/>
    <cellStyle name="40% - 强调文字颜色 5 12 3" xfId="16268"/>
    <cellStyle name="40% - 强调文字颜色 5 13" xfId="16269"/>
    <cellStyle name="40% - 强调文字颜色 5 13 2" xfId="16271"/>
    <cellStyle name="40% - 强调文字颜色 5 14" xfId="16272"/>
    <cellStyle name="40% - 强调文字颜色 5 14 2" xfId="16273"/>
    <cellStyle name="40% - 强调文字颜色 5 15" xfId="16274"/>
    <cellStyle name="40% - 强调文字颜色 5 15 2" xfId="16275"/>
    <cellStyle name="40% - 强调文字颜色 5 16" xfId="2784"/>
    <cellStyle name="40% - 强调文字颜色 5 16 2" xfId="16276"/>
    <cellStyle name="40% - 强调文字颜色 5 2" xfId="16277"/>
    <cellStyle name="40% - 强调文字颜色 5 2 10" xfId="16278"/>
    <cellStyle name="40% - 强调文字颜色 5 2 10 2" xfId="16281"/>
    <cellStyle name="40% - 强调文字颜色 5 2 11" xfId="16284"/>
    <cellStyle name="40% - 强调文字颜色 5 2 11 2" xfId="16031"/>
    <cellStyle name="40% - 强调文字颜色 5 2 12" xfId="6946"/>
    <cellStyle name="40% - 强调文字颜色 5 2 12 2" xfId="5643"/>
    <cellStyle name="40% - 强调文字颜色 5 2 13" xfId="1950"/>
    <cellStyle name="40% - 强调文字颜色 5 2 13 2" xfId="6955"/>
    <cellStyle name="40% - 强调文字颜色 5 2 14" xfId="6959"/>
    <cellStyle name="40% - 强调文字颜色 5 2 2" xfId="11019"/>
    <cellStyle name="40% - 强调文字颜色 5 2 2 10" xfId="16287"/>
    <cellStyle name="40% - 强调文字颜色 5 2 2 10 2" xfId="13054"/>
    <cellStyle name="40% - 强调文字颜色 5 2 2 11" xfId="16289"/>
    <cellStyle name="40% - 强调文字颜色 5 2 2 11 2" xfId="16290"/>
    <cellStyle name="40% - 强调文字颜色 5 2 2 12" xfId="16291"/>
    <cellStyle name="40% - 强调文字颜色 5 2 2 2" xfId="11021"/>
    <cellStyle name="40% - 强调文字颜色 5 2 2 2 10" xfId="16292"/>
    <cellStyle name="40% - 强调文字颜色 5 2 2 2 10 2" xfId="16293"/>
    <cellStyle name="40% - 强调文字颜色 5 2 2 2 11" xfId="16294"/>
    <cellStyle name="40% - 强调文字颜色 5 2 2 2 2" xfId="2167"/>
    <cellStyle name="40% - 强调文字颜色 5 2 2 2 2 2" xfId="2171"/>
    <cellStyle name="40% - 强调文字颜色 5 2 2 2 2 2 2" xfId="16295"/>
    <cellStyle name="40% - 强调文字颜色 5 2 2 2 2 2 2 2" xfId="16296"/>
    <cellStyle name="40% - 强调文字颜色 5 2 2 2 2 2 3" xfId="11833"/>
    <cellStyle name="40% - 强调文字颜色 5 2 2 2 2 2 3 2" xfId="1304"/>
    <cellStyle name="40% - 强调文字颜色 5 2 2 2 2 2 4" xfId="11836"/>
    <cellStyle name="40% - 强调文字颜色 5 2 2 2 2 2 4 2" xfId="16297"/>
    <cellStyle name="40% - 强调文字颜色 5 2 2 2 2 2 5" xfId="16298"/>
    <cellStyle name="40% - 强调文字颜色 5 2 2 2 2 2 5 2" xfId="16299"/>
    <cellStyle name="40% - 强调文字颜色 5 2 2 2 2 2 6" xfId="1810"/>
    <cellStyle name="40% - 强调文字颜色 5 2 2 2 2 3" xfId="10833"/>
    <cellStyle name="40% - 强调文字颜色 5 2 2 2 2 3 2" xfId="10837"/>
    <cellStyle name="40% - 强调文字颜色 5 2 2 2 2 3 2 2" xfId="16300"/>
    <cellStyle name="40% - 强调文字颜色 5 2 2 2 2 3 3" xfId="11838"/>
    <cellStyle name="40% - 强调文字颜色 5 2 2 2 2 4" xfId="10842"/>
    <cellStyle name="40% - 强调文字颜色 5 2 2 2 2 4 2" xfId="16302"/>
    <cellStyle name="40% - 强调文字颜色 5 2 2 2 2 4 2 2" xfId="16303"/>
    <cellStyle name="40% - 强调文字颜色 5 2 2 2 2 4 3" xfId="11842"/>
    <cellStyle name="40% - 强调文字颜色 5 2 2 2 2 5" xfId="12032"/>
    <cellStyle name="40% - 强调文字颜色 5 2 2 2 2 5 2" xfId="16305"/>
    <cellStyle name="40% - 强调文字颜色 5 2 2 2 2 6" xfId="11533"/>
    <cellStyle name="40% - 强调文字颜色 5 2 2 2 2 6 2" xfId="16307"/>
    <cellStyle name="40% - 强调文字颜色 5 2 2 2 2 7" xfId="16309"/>
    <cellStyle name="40% - 强调文字颜色 5 2 2 2 2 7 2" xfId="16311"/>
    <cellStyle name="40% - 强调文字颜色 5 2 2 2 2 8" xfId="8586"/>
    <cellStyle name="40% - 强调文字颜色 5 2 2 2 2 8 2" xfId="16312"/>
    <cellStyle name="40% - 强调文字颜色 5 2 2 2 2 9" xfId="16313"/>
    <cellStyle name="40% - 强调文字颜色 5 2 2 2 3" xfId="669"/>
    <cellStyle name="40% - 强调文字颜色 5 2 2 2 3 2" xfId="16315"/>
    <cellStyle name="40% - 强调文字颜色 5 2 2 2 3 2 2" xfId="16316"/>
    <cellStyle name="40% - 强调文字颜色 5 2 2 2 3 2 2 2" xfId="16317"/>
    <cellStyle name="40% - 强调文字颜色 5 2 2 2 3 2 3" xfId="11881"/>
    <cellStyle name="40% - 强调文字颜色 5 2 2 2 3 3" xfId="10846"/>
    <cellStyle name="40% - 强调文字颜色 5 2 2 2 3 3 2" xfId="10849"/>
    <cellStyle name="40% - 强调文字颜色 5 2 2 2 3 3 2 2" xfId="16318"/>
    <cellStyle name="40% - 强调文字颜色 5 2 2 2 3 3 3" xfId="11886"/>
    <cellStyle name="40% - 强调文字颜色 5 2 2 2 3 4" xfId="10853"/>
    <cellStyle name="40% - 强调文字颜色 5 2 2 2 3 4 2" xfId="16320"/>
    <cellStyle name="40% - 强调文字颜色 5 2 2 2 3 5" xfId="12036"/>
    <cellStyle name="40% - 强调文字颜色 5 2 2 2 3 5 2" xfId="16321"/>
    <cellStyle name="40% - 强调文字颜色 5 2 2 2 3 6" xfId="11538"/>
    <cellStyle name="40% - 强调文字颜色 5 2 2 2 3 6 2" xfId="16322"/>
    <cellStyle name="40% - 强调文字颜色 5 2 2 2 3 7" xfId="16324"/>
    <cellStyle name="40% - 强调文字颜色 5 2 2 2 3 7 2" xfId="16326"/>
    <cellStyle name="40% - 强调文字颜色 5 2 2 2 3 8" xfId="8606"/>
    <cellStyle name="40% - 强调文字颜色 5 2 2 2 4" xfId="16328"/>
    <cellStyle name="40% - 强调文字颜色 5 2 2 2 4 2" xfId="16330"/>
    <cellStyle name="40% - 强调文字颜色 5 2 2 2 4 2 2" xfId="16331"/>
    <cellStyle name="40% - 强调文字颜色 5 2 2 2 4 3" xfId="10857"/>
    <cellStyle name="40% - 强调文字颜色 5 2 2 2 4 3 2" xfId="16333"/>
    <cellStyle name="40% - 强调文字颜色 5 2 2 2 4 4" xfId="16335"/>
    <cellStyle name="40% - 强调文字颜色 5 2 2 2 4 4 2" xfId="16337"/>
    <cellStyle name="40% - 强调文字颜色 5 2 2 2 4 5" xfId="12042"/>
    <cellStyle name="40% - 强调文字颜色 5 2 2 2 4 5 2" xfId="16338"/>
    <cellStyle name="40% - 强调文字颜色 5 2 2 2 4 6" xfId="13610"/>
    <cellStyle name="40% - 强调文字颜色 5 2 2 2 5" xfId="13018"/>
    <cellStyle name="40% - 强调文字颜色 5 2 2 2 5 2" xfId="16339"/>
    <cellStyle name="40% - 强调文字颜色 5 2 2 2 5 2 2" xfId="16340"/>
    <cellStyle name="40% - 强调文字颜色 5 2 2 2 5 3" xfId="10860"/>
    <cellStyle name="40% - 强调文字颜色 5 2 2 2 6" xfId="16341"/>
    <cellStyle name="40% - 强调文字颜色 5 2 2 2 6 2" xfId="11795"/>
    <cellStyle name="40% - 强调文字颜色 5 2 2 2 6 2 2" xfId="11797"/>
    <cellStyle name="40% - 强调文字颜色 5 2 2 2 6 3" xfId="10863"/>
    <cellStyle name="40% - 强调文字颜色 5 2 2 2 7" xfId="14188"/>
    <cellStyle name="40% - 强调文字颜色 5 2 2 2 7 2" xfId="5913"/>
    <cellStyle name="40% - 强调文字颜色 5 2 2 2 8" xfId="5257"/>
    <cellStyle name="40% - 强调文字颜色 5 2 2 2 8 2" xfId="1890"/>
    <cellStyle name="40% - 强调文字颜色 5 2 2 2 9" xfId="5274"/>
    <cellStyle name="40% - 强调文字颜色 5 2 2 2 9 2" xfId="5276"/>
    <cellStyle name="40% - 强调文字颜色 5 2 2 3" xfId="16343"/>
    <cellStyle name="40% - 强调文字颜色 5 2 2 3 2" xfId="6847"/>
    <cellStyle name="40% - 强调文字颜色 5 2 2 3 2 2" xfId="6850"/>
    <cellStyle name="40% - 强调文字颜色 5 2 2 3 2 2 2" xfId="16344"/>
    <cellStyle name="40% - 强调文字颜色 5 2 2 3 2 3" xfId="10880"/>
    <cellStyle name="40% - 强调文字颜色 5 2 2 3 2 3 2" xfId="10884"/>
    <cellStyle name="40% - 强调文字颜色 5 2 2 3 2 4" xfId="10889"/>
    <cellStyle name="40% - 强调文字颜色 5 2 2 3 2 4 2" xfId="16346"/>
    <cellStyle name="40% - 强调文字颜色 5 2 2 3 2 5" xfId="16348"/>
    <cellStyle name="40% - 强调文字颜色 5 2 2 3 2 5 2" xfId="16350"/>
    <cellStyle name="40% - 强调文字颜色 5 2 2 3 2 6" xfId="16352"/>
    <cellStyle name="40% - 强调文字颜色 5 2 2 3 3" xfId="6853"/>
    <cellStyle name="40% - 强调文字颜色 5 2 2 3 3 2" xfId="6856"/>
    <cellStyle name="40% - 强调文字颜色 5 2 2 3 3 2 2" xfId="16353"/>
    <cellStyle name="40% - 强调文字颜色 5 2 2 3 3 3" xfId="10893"/>
    <cellStyle name="40% - 强调文字颜色 5 2 2 3 4" xfId="6859"/>
    <cellStyle name="40% - 强调文字颜色 5 2 2 3 4 2" xfId="6862"/>
    <cellStyle name="40% - 强调文字颜色 5 2 2 3 4 2 2" xfId="16354"/>
    <cellStyle name="40% - 强调文字颜色 5 2 2 3 4 3" xfId="10896"/>
    <cellStyle name="40% - 强调文字颜色 5 2 2 3 5" xfId="6869"/>
    <cellStyle name="40% - 强调文字颜色 5 2 2 3 5 2" xfId="16355"/>
    <cellStyle name="40% - 强调文字颜色 5 2 2 3 6" xfId="16356"/>
    <cellStyle name="40% - 强调文字颜色 5 2 2 3 6 2" xfId="11860"/>
    <cellStyle name="40% - 强调文字颜色 5 2 2 3 7" xfId="16357"/>
    <cellStyle name="40% - 强调文字颜色 5 2 2 3 7 2" xfId="5993"/>
    <cellStyle name="40% - 强调文字颜色 5 2 2 3 8" xfId="5329"/>
    <cellStyle name="40% - 强调文字颜色 5 2 2 3 8 2" xfId="2392"/>
    <cellStyle name="40% - 强调文字颜色 5 2 2 3 9" xfId="5331"/>
    <cellStyle name="40% - 强调文字颜色 5 2 2 4" xfId="16358"/>
    <cellStyle name="40% - 强调文字颜色 5 2 2 4 2" xfId="6876"/>
    <cellStyle name="40% - 强调文字颜色 5 2 2 4 2 2" xfId="16360"/>
    <cellStyle name="40% - 强调文字颜色 5 2 2 4 2 2 2" xfId="1996"/>
    <cellStyle name="40% - 强调文字颜色 5 2 2 4 2 3" xfId="10913"/>
    <cellStyle name="40% - 强调文字颜色 5 2 2 4 2 3 2" xfId="2040"/>
    <cellStyle name="40% - 强调文字颜色 5 2 2 4 2 4" xfId="16362"/>
    <cellStyle name="40% - 强调文字颜色 5 2 2 4 2 4 2" xfId="2060"/>
    <cellStyle name="40% - 强调文字颜色 5 2 2 4 2 5" xfId="16363"/>
    <cellStyle name="40% - 强调文字颜色 5 2 2 4 2 5 2" xfId="16365"/>
    <cellStyle name="40% - 强调文字颜色 5 2 2 4 2 6" xfId="16366"/>
    <cellStyle name="40% - 强调文字颜色 5 2 2 4 3" xfId="16368"/>
    <cellStyle name="40% - 强调文字颜色 5 2 2 4 3 2" xfId="14621"/>
    <cellStyle name="40% - 强调文字颜色 5 2 2 4 3 2 2" xfId="2130"/>
    <cellStyle name="40% - 强调文字颜色 5 2 2 4 3 3" xfId="10918"/>
    <cellStyle name="40% - 强调文字颜色 5 2 2 4 4" xfId="13685"/>
    <cellStyle name="40% - 强调文字颜色 5 2 2 4 4 2" xfId="14713"/>
    <cellStyle name="40% - 强调文字颜色 5 2 2 4 4 2 2" xfId="14715"/>
    <cellStyle name="40% - 强调文字颜色 5 2 2 4 4 3" xfId="1372"/>
    <cellStyle name="40% - 强调文字颜色 5 2 2 4 5" xfId="13023"/>
    <cellStyle name="40% - 强调文字颜色 5 2 2 4 5 2" xfId="14770"/>
    <cellStyle name="40% - 强调文字颜色 5 2 2 4 6" xfId="16369"/>
    <cellStyle name="40% - 强调文字颜色 5 2 2 4 6 2" xfId="14803"/>
    <cellStyle name="40% - 强调文字颜色 5 2 2 4 7" xfId="16370"/>
    <cellStyle name="40% - 强调文字颜色 5 2 2 4 7 2" xfId="14821"/>
    <cellStyle name="40% - 强调文字颜色 5 2 2 4 8" xfId="5342"/>
    <cellStyle name="40% - 强调文字颜色 5 2 2 4 8 2" xfId="4552"/>
    <cellStyle name="40% - 强调文字颜色 5 2 2 4 9" xfId="5344"/>
    <cellStyle name="40% - 强调文字颜色 5 2 2 5" xfId="16371"/>
    <cellStyle name="40% - 强调文字颜色 5 2 2 5 2" xfId="6882"/>
    <cellStyle name="40% - 强调文字颜色 5 2 2 5 2 2" xfId="16373"/>
    <cellStyle name="40% - 强调文字颜色 5 2 2 5 3" xfId="16375"/>
    <cellStyle name="40% - 强调文字颜色 5 2 2 5 3 2" xfId="14894"/>
    <cellStyle name="40% - 强调文字颜色 5 2 2 5 4" xfId="16377"/>
    <cellStyle name="40% - 强调文字颜色 5 2 2 5 4 2" xfId="14970"/>
    <cellStyle name="40% - 强调文字颜色 5 2 2 5 5" xfId="13026"/>
    <cellStyle name="40% - 强调文字颜色 5 2 2 5 5 2" xfId="15049"/>
    <cellStyle name="40% - 强调文字颜色 5 2 2 5 6" xfId="16378"/>
    <cellStyle name="40% - 强调文字颜色 5 2 2 6" xfId="16379"/>
    <cellStyle name="40% - 强调文字颜色 5 2 2 6 2" xfId="9555"/>
    <cellStyle name="40% - 强调文字颜色 5 2 2 6 2 2" xfId="9557"/>
    <cellStyle name="40% - 强调文字颜色 5 2 2 6 3" xfId="9560"/>
    <cellStyle name="40% - 强调文字颜色 5 2 2 7" xfId="16380"/>
    <cellStyle name="40% - 强调文字颜色 5 2 2 7 2" xfId="9589"/>
    <cellStyle name="40% - 强调文字颜色 5 2 2 7 2 2" xfId="9591"/>
    <cellStyle name="40% - 强调文字颜色 5 2 2 7 3" xfId="9593"/>
    <cellStyle name="40% - 强调文字颜色 5 2 2 8" xfId="16381"/>
    <cellStyle name="40% - 强调文字颜色 5 2 2 8 2" xfId="16382"/>
    <cellStyle name="40% - 强调文字颜色 5 2 2 9" xfId="16383"/>
    <cellStyle name="40% - 强调文字颜色 5 2 2 9 2" xfId="16384"/>
    <cellStyle name="40% - 强调文字颜色 5 2 3" xfId="11023"/>
    <cellStyle name="40% - 强调文字颜色 5 2 3 10" xfId="7343"/>
    <cellStyle name="40% - 强调文字颜色 5 2 3 10 2" xfId="9280"/>
    <cellStyle name="40% - 强调文字颜色 5 2 3 11" xfId="3794"/>
    <cellStyle name="40% - 强调文字颜色 5 2 3 2" xfId="11026"/>
    <cellStyle name="40% - 强调文字颜色 5 2 3 2 2" xfId="2579"/>
    <cellStyle name="40% - 强调文字颜色 5 2 3 2 2 2" xfId="3114"/>
    <cellStyle name="40% - 强调文字颜色 5 2 3 2 2 2 2" xfId="15545"/>
    <cellStyle name="40% - 强调文字颜色 5 2 3 2 2 3" xfId="10929"/>
    <cellStyle name="40% - 强调文字颜色 5 2 3 2 2 3 2" xfId="15012"/>
    <cellStyle name="40% - 强调文字颜色 5 2 3 2 2 4" xfId="15017"/>
    <cellStyle name="40% - 强调文字颜色 5 2 3 2 2 4 2" xfId="15551"/>
    <cellStyle name="40% - 强调文字颜色 5 2 3 2 2 5" xfId="8535"/>
    <cellStyle name="40% - 强调文字颜色 5 2 3 2 2 5 2" xfId="15554"/>
    <cellStyle name="40% - 强调文字颜色 5 2 3 2 2 6" xfId="11575"/>
    <cellStyle name="40% - 强调文字颜色 5 2 3 2 3" xfId="3119"/>
    <cellStyle name="40% - 强调文字颜色 5 2 3 2 3 2" xfId="9252"/>
    <cellStyle name="40% - 强调文字颜色 5 2 3 2 3 2 2" xfId="15566"/>
    <cellStyle name="40% - 强调文字颜色 5 2 3 2 3 3" xfId="10935"/>
    <cellStyle name="40% - 强调文字颜色 5 2 3 2 4" xfId="16387"/>
    <cellStyle name="40% - 强调文字颜色 5 2 3 2 4 2" xfId="15578"/>
    <cellStyle name="40% - 强调文字颜色 5 2 3 2 4 2 2" xfId="15580"/>
    <cellStyle name="40% - 强调文字颜色 5 2 3 2 4 3" xfId="10941"/>
    <cellStyle name="40% - 强调文字颜色 5 2 3 2 5" xfId="8273"/>
    <cellStyle name="40% - 强调文字颜色 5 2 3 2 5 2" xfId="16388"/>
    <cellStyle name="40% - 强调文字颜色 5 2 3 2 6" xfId="16389"/>
    <cellStyle name="40% - 强调文字颜色 5 2 3 2 6 2" xfId="16390"/>
    <cellStyle name="40% - 强调文字颜色 5 2 3 2 7" xfId="8850"/>
    <cellStyle name="40% - 强调文字颜色 5 2 3 2 7 2" xfId="16391"/>
    <cellStyle name="40% - 强调文字颜色 5 2 3 2 8" xfId="5414"/>
    <cellStyle name="40% - 强调文字颜色 5 2 3 2 8 2" xfId="2654"/>
    <cellStyle name="40% - 强调文字颜色 5 2 3 2 9" xfId="5416"/>
    <cellStyle name="40% - 强调文字颜色 5 2 3 3" xfId="16393"/>
    <cellStyle name="40% - 强调文字颜色 5 2 3 3 2" xfId="16395"/>
    <cellStyle name="40% - 强调文字颜色 5 2 3 3 2 2" xfId="6564"/>
    <cellStyle name="40% - 强调文字颜色 5 2 3 3 2 2 2" xfId="15593"/>
    <cellStyle name="40% - 强调文字颜色 5 2 3 3 2 3" xfId="15087"/>
    <cellStyle name="40% - 强调文字颜色 5 2 3 3 2 3 2" xfId="15091"/>
    <cellStyle name="40% - 强调文字颜色 5 2 3 3 2 4" xfId="15096"/>
    <cellStyle name="40% - 强调文字颜色 5 2 3 3 2 4 2" xfId="16397"/>
    <cellStyle name="40% - 强调文字颜色 5 2 3 3 2 5" xfId="13883"/>
    <cellStyle name="40% - 强调文字颜色 5 2 3 3 2 5 2" xfId="16398"/>
    <cellStyle name="40% - 强调文字颜色 5 2 3 3 2 6" xfId="16399"/>
    <cellStyle name="40% - 强调文字颜色 5 2 3 3 3" xfId="16401"/>
    <cellStyle name="40% - 强调文字颜色 5 2 3 3 3 2" xfId="16403"/>
    <cellStyle name="40% - 强调文字颜色 5 2 3 3 3 2 2" xfId="16404"/>
    <cellStyle name="40% - 强调文字颜色 5 2 3 3 3 3" xfId="15099"/>
    <cellStyle name="40% - 强调文字颜色 5 2 3 3 4" xfId="16407"/>
    <cellStyle name="40% - 强调文字颜色 5 2 3 3 4 2" xfId="16409"/>
    <cellStyle name="40% - 强调文字颜色 5 2 3 3 4 2 2" xfId="16410"/>
    <cellStyle name="40% - 强调文字颜色 5 2 3 3 4 3" xfId="15102"/>
    <cellStyle name="40% - 强调文字颜色 5 2 3 3 5" xfId="8281"/>
    <cellStyle name="40% - 强调文字颜色 5 2 3 3 5 2" xfId="16411"/>
    <cellStyle name="40% - 强调文字颜色 5 2 3 3 6" xfId="16412"/>
    <cellStyle name="40% - 强调文字颜色 5 2 3 3 6 2" xfId="16413"/>
    <cellStyle name="40% - 强调文字颜色 5 2 3 3 7" xfId="8857"/>
    <cellStyle name="40% - 强调文字颜色 5 2 3 3 7 2" xfId="13893"/>
    <cellStyle name="40% - 强调文字颜色 5 2 3 3 8" xfId="5454"/>
    <cellStyle name="40% - 强调文字颜色 5 2 3 3 8 2" xfId="1605"/>
    <cellStyle name="40% - 强调文字颜色 5 2 3 3 9" xfId="5456"/>
    <cellStyle name="40% - 强调文字颜色 5 2 3 4" xfId="16414"/>
    <cellStyle name="40% - 强调文字颜色 5 2 3 4 2" xfId="16416"/>
    <cellStyle name="40% - 强调文字颜色 5 2 3 4 2 2" xfId="15605"/>
    <cellStyle name="40% - 强调文字颜色 5 2 3 4 3" xfId="16418"/>
    <cellStyle name="40% - 强调文字颜色 5 2 3 4 3 2" xfId="15591"/>
    <cellStyle name="40% - 强调文字颜色 5 2 3 4 4" xfId="13691"/>
    <cellStyle name="40% - 强调文字颜色 5 2 3 4 4 2" xfId="15643"/>
    <cellStyle name="40% - 强调文字颜色 5 2 3 4 5" xfId="10098"/>
    <cellStyle name="40% - 强调文字颜色 5 2 3 4 5 2" xfId="15687"/>
    <cellStyle name="40% - 强调文字颜色 5 2 3 4 6" xfId="16419"/>
    <cellStyle name="40% - 强调文字颜色 5 2 3 5" xfId="11195"/>
    <cellStyle name="40% - 强调文字颜色 5 2 3 5 2" xfId="11198"/>
    <cellStyle name="40% - 强调文字颜色 5 2 3 5 2 2" xfId="16421"/>
    <cellStyle name="40% - 强调文字颜色 5 2 3 5 3" xfId="16423"/>
    <cellStyle name="40% - 强调文字颜色 5 2 3 6" xfId="11200"/>
    <cellStyle name="40% - 强调文字颜色 5 2 3 6 2" xfId="9634"/>
    <cellStyle name="40% - 强调文字颜色 5 2 3 6 2 2" xfId="9638"/>
    <cellStyle name="40% - 强调文字颜色 5 2 3 6 3" xfId="4392"/>
    <cellStyle name="40% - 强调文字颜色 5 2 3 7" xfId="11202"/>
    <cellStyle name="40% - 强调文字颜色 5 2 3 7 2" xfId="9654"/>
    <cellStyle name="40% - 强调文字颜色 5 2 3 8" xfId="11204"/>
    <cellStyle name="40% - 强调文字颜色 5 2 3 8 2" xfId="11206"/>
    <cellStyle name="40% - 强调文字颜色 5 2 3 9" xfId="11210"/>
    <cellStyle name="40% - 强调文字颜色 5 2 3 9 2" xfId="16424"/>
    <cellStyle name="40% - 强调文字颜色 5 2 4" xfId="8263"/>
    <cellStyle name="40% - 强调文字颜色 5 2 4 10" xfId="14825"/>
    <cellStyle name="40% - 强调文字颜色 5 2 4 10 2" xfId="1940"/>
    <cellStyle name="40% - 强调文字颜色 5 2 4 11" xfId="14827"/>
    <cellStyle name="40% - 强调文字颜色 5 2 4 2" xfId="16425"/>
    <cellStyle name="40% - 强调文字颜色 5 2 4 2 2" xfId="16427"/>
    <cellStyle name="40% - 强调文字颜色 5 2 4 2 2 2" xfId="4340"/>
    <cellStyle name="40% - 强调文字颜色 5 2 4 2 2 2 2" xfId="4345"/>
    <cellStyle name="40% - 强调文字颜色 5 2 4 2 2 3" xfId="4362"/>
    <cellStyle name="40% - 强调文字颜色 5 2 4 2 2 3 2" xfId="4368"/>
    <cellStyle name="40% - 强调文字颜色 5 2 4 2 2 4" xfId="4379"/>
    <cellStyle name="40% - 强调文字颜色 5 2 4 2 2 4 2" xfId="4381"/>
    <cellStyle name="40% - 强调文字颜色 5 2 4 2 2 5" xfId="3854"/>
    <cellStyle name="40% - 强调文字颜色 5 2 4 2 2 5 2" xfId="3856"/>
    <cellStyle name="40% - 强调文字颜色 5 2 4 2 2 6" xfId="3862"/>
    <cellStyle name="40% - 强调文字颜色 5 2 4 2 3" xfId="16429"/>
    <cellStyle name="40% - 强调文字颜色 5 2 4 2 3 2" xfId="14589"/>
    <cellStyle name="40% - 强调文字颜色 5 2 4 2 3 2 2" xfId="14591"/>
    <cellStyle name="40% - 强调文字颜色 5 2 4 2 3 3" xfId="10969"/>
    <cellStyle name="40% - 强调文字颜色 5 2 4 2 4" xfId="16431"/>
    <cellStyle name="40% - 强调文字颜色 5 2 4 2 4 2" xfId="14608"/>
    <cellStyle name="40% - 强调文字颜色 5 2 4 2 4 2 2" xfId="16432"/>
    <cellStyle name="40% - 强调文字颜色 5 2 4 2 4 3" xfId="10974"/>
    <cellStyle name="40% - 强调文字颜色 5 2 4 2 5" xfId="10112"/>
    <cellStyle name="40% - 强调文字颜色 5 2 4 2 5 2" xfId="16433"/>
    <cellStyle name="40% - 强调文字颜色 5 2 4 2 6" xfId="16434"/>
    <cellStyle name="40% - 强调文字颜色 5 2 4 2 6 2" xfId="16435"/>
    <cellStyle name="40% - 强调文字颜色 5 2 4 2 7" xfId="16436"/>
    <cellStyle name="40% - 强调文字颜色 5 2 4 2 7 2" xfId="1493"/>
    <cellStyle name="40% - 强调文字颜色 5 2 4 2 8" xfId="5521"/>
    <cellStyle name="40% - 强调文字颜色 5 2 4 2 8 2" xfId="2983"/>
    <cellStyle name="40% - 强调文字颜色 5 2 4 2 9" xfId="5523"/>
    <cellStyle name="40% - 强调文字颜色 5 2 4 3" xfId="16438"/>
    <cellStyle name="40% - 强调文字颜色 5 2 4 3 2" xfId="16440"/>
    <cellStyle name="40% - 强调文字颜色 5 2 4 3 2 2" xfId="14634"/>
    <cellStyle name="40% - 强调文字颜色 5 2 4 3 2 2 2" xfId="15646"/>
    <cellStyle name="40% - 强调文字颜色 5 2 4 3 2 3" xfId="15224"/>
    <cellStyle name="40% - 强调文字颜色 5 2 4 3 3" xfId="16442"/>
    <cellStyle name="40% - 强调文字颜色 5 2 4 3 3 2" xfId="16444"/>
    <cellStyle name="40% - 强调文字颜色 5 2 4 3 3 2 2" xfId="16445"/>
    <cellStyle name="40% - 强调文字颜色 5 2 4 3 3 3" xfId="15228"/>
    <cellStyle name="40% - 强调文字颜色 5 2 4 3 4" xfId="16447"/>
    <cellStyle name="40% - 强调文字颜色 5 2 4 3 4 2" xfId="16448"/>
    <cellStyle name="40% - 强调文字颜色 5 2 4 3 5" xfId="16449"/>
    <cellStyle name="40% - 强调文字颜色 5 2 4 3 5 2" xfId="16450"/>
    <cellStyle name="40% - 强调文字颜色 5 2 4 3 6" xfId="16451"/>
    <cellStyle name="40% - 强调文字颜色 5 2 4 3 6 2" xfId="16452"/>
    <cellStyle name="40% - 强调文字颜色 5 2 4 3 7" xfId="16453"/>
    <cellStyle name="40% - 强调文字颜色 5 2 4 3 7 2" xfId="16454"/>
    <cellStyle name="40% - 强调文字颜色 5 2 4 3 8" xfId="2801"/>
    <cellStyle name="40% - 强调文字颜色 5 2 4 4" xfId="16455"/>
    <cellStyle name="40% - 强调文字颜色 5 2 4 4 2" xfId="16456"/>
    <cellStyle name="40% - 强调文字颜色 5 2 4 4 2 2" xfId="14659"/>
    <cellStyle name="40% - 强调文字颜色 5 2 4 4 3" xfId="16457"/>
    <cellStyle name="40% - 强调文字颜色 5 2 4 4 3 2" xfId="16342"/>
    <cellStyle name="40% - 强调文字颜色 5 2 4 4 4" xfId="16458"/>
    <cellStyle name="40% - 强调文字颜色 5 2 4 4 4 2" xfId="16392"/>
    <cellStyle name="40% - 强调文字颜色 5 2 4 4 5" xfId="11653"/>
    <cellStyle name="40% - 强调文字颜色 5 2 4 4 5 2" xfId="16437"/>
    <cellStyle name="40% - 强调文字颜色 5 2 4 4 6" xfId="16459"/>
    <cellStyle name="40% - 强调文字颜色 5 2 4 5" xfId="11213"/>
    <cellStyle name="40% - 强调文字颜色 5 2 4 5 2" xfId="11215"/>
    <cellStyle name="40% - 强调文字颜色 5 2 4 5 2 2" xfId="16460"/>
    <cellStyle name="40% - 强调文字颜色 5 2 4 5 3" xfId="16461"/>
    <cellStyle name="40% - 强调文字颜色 5 2 4 6" xfId="6104"/>
    <cellStyle name="40% - 强调文字颜色 5 2 4 6 2" xfId="16462"/>
    <cellStyle name="40% - 强调文字颜色 5 2 4 6 2 2" xfId="16464"/>
    <cellStyle name="40% - 强调文字颜色 5 2 4 6 3" xfId="6184"/>
    <cellStyle name="40% - 强调文字颜色 5 2 4 7" xfId="16465"/>
    <cellStyle name="40% - 强调文字颜色 5 2 4 7 2" xfId="16466"/>
    <cellStyle name="40% - 强调文字颜色 5 2 4 8" xfId="16468"/>
    <cellStyle name="40% - 强调文字颜色 5 2 4 8 2" xfId="16469"/>
    <cellStyle name="40% - 强调文字颜色 5 2 4 9" xfId="16470"/>
    <cellStyle name="40% - 强调文字颜色 5 2 4 9 2" xfId="16471"/>
    <cellStyle name="40% - 强调文字颜色 5 2 5" xfId="15422"/>
    <cellStyle name="40% - 强调文字颜色 5 2 5 2" xfId="16472"/>
    <cellStyle name="40% - 强调文字颜色 5 2 5 2 2" xfId="16474"/>
    <cellStyle name="40% - 强调文字颜色 5 2 5 2 2 2" xfId="13656"/>
    <cellStyle name="40% - 强调文字颜色 5 2 5 2 3" xfId="16476"/>
    <cellStyle name="40% - 强调文字颜色 5 2 5 2 3 2" xfId="13670"/>
    <cellStyle name="40% - 强调文字颜色 5 2 5 2 4" xfId="16478"/>
    <cellStyle name="40% - 强调文字颜色 5 2 5 2 4 2" xfId="16479"/>
    <cellStyle name="40% - 强调文字颜色 5 2 5 2 5" xfId="10127"/>
    <cellStyle name="40% - 强调文字颜色 5 2 5 2 5 2" xfId="16480"/>
    <cellStyle name="40% - 强调文字颜色 5 2 5 2 6" xfId="16481"/>
    <cellStyle name="40% - 强调文字颜色 5 2 5 3" xfId="16482"/>
    <cellStyle name="40% - 强调文字颜色 5 2 5 3 2" xfId="16484"/>
    <cellStyle name="40% - 强调文字颜色 5 2 5 3 2 2" xfId="14723"/>
    <cellStyle name="40% - 强调文字颜色 5 2 5 3 3" xfId="16486"/>
    <cellStyle name="40% - 强调文字颜色 5 2 5 4" xfId="16487"/>
    <cellStyle name="40% - 强调文字颜色 5 2 5 4 2" xfId="16488"/>
    <cellStyle name="40% - 强调文字颜色 5 2 5 4 2 2" xfId="16489"/>
    <cellStyle name="40% - 强调文字颜色 5 2 5 4 3" xfId="16490"/>
    <cellStyle name="40% - 强调文字颜色 5 2 5 5" xfId="11221"/>
    <cellStyle name="40% - 强调文字颜色 5 2 5 5 2" xfId="567"/>
    <cellStyle name="40% - 强调文字颜色 5 2 5 6" xfId="6124"/>
    <cellStyle name="40% - 强调文字颜色 5 2 5 6 2" xfId="1967"/>
    <cellStyle name="40% - 强调文字颜色 5 2 5 7" xfId="16084"/>
    <cellStyle name="40% - 强调文字颜色 5 2 5 7 2" xfId="2092"/>
    <cellStyle name="40% - 强调文字颜色 5 2 5 8" xfId="1985"/>
    <cellStyle name="40% - 强调文字颜色 5 2 5 8 2" xfId="2008"/>
    <cellStyle name="40% - 强调文字颜色 5 2 5 9" xfId="16491"/>
    <cellStyle name="40% - 强调文字颜色 5 2 6" xfId="15495"/>
    <cellStyle name="40% - 强调文字颜色 5 2 6 2" xfId="16492"/>
    <cellStyle name="40% - 强调文字颜色 5 2 6 2 2" xfId="16494"/>
    <cellStyle name="40% - 强调文字颜色 5 2 6 2 2 2" xfId="14756"/>
    <cellStyle name="40% - 强调文字颜色 5 2 6 2 3" xfId="16496"/>
    <cellStyle name="40% - 强调文字颜色 5 2 6 2 3 2" xfId="13091"/>
    <cellStyle name="40% - 强调文字颜色 5 2 6 2 4" xfId="16498"/>
    <cellStyle name="40% - 强调文字颜色 5 2 6 2 4 2" xfId="10397"/>
    <cellStyle name="40% - 强调文字颜色 5 2 6 2 5" xfId="16499"/>
    <cellStyle name="40% - 强调文字颜色 5 2 6 2 5 2" xfId="10790"/>
    <cellStyle name="40% - 强调文字颜色 5 2 6 2 6" xfId="16500"/>
    <cellStyle name="40% - 强调文字颜色 5 2 6 3" xfId="16501"/>
    <cellStyle name="40% - 强调文字颜色 5 2 6 3 2" xfId="16502"/>
    <cellStyle name="40% - 强调文字颜色 5 2 6 3 2 2" xfId="16503"/>
    <cellStyle name="40% - 强调文字颜色 5 2 6 3 3" xfId="16504"/>
    <cellStyle name="40% - 强调文字颜色 5 2 6 4" xfId="16505"/>
    <cellStyle name="40% - 强调文字颜色 5 2 6 4 2" xfId="16506"/>
    <cellStyle name="40% - 强调文字颜色 5 2 6 4 2 2" xfId="16507"/>
    <cellStyle name="40% - 强调文字颜色 5 2 6 4 3" xfId="16508"/>
    <cellStyle name="40% - 强调文字颜色 5 2 6 5" xfId="11224"/>
    <cellStyle name="40% - 强调文字颜色 5 2 6 5 2" xfId="2587"/>
    <cellStyle name="40% - 强调文字颜色 5 2 6 6" xfId="15737"/>
    <cellStyle name="40% - 强调文字颜色 5 2 6 6 2" xfId="2731"/>
    <cellStyle name="40% - 强调文字颜色 5 2 6 7" xfId="16086"/>
    <cellStyle name="40% - 强调文字颜色 5 2 6 7 2" xfId="2540"/>
    <cellStyle name="40% - 强调文字颜色 5 2 6 8" xfId="1343"/>
    <cellStyle name="40% - 强调文字颜色 5 2 6 8 2" xfId="13633"/>
    <cellStyle name="40% - 强调文字颜色 5 2 6 9" xfId="13635"/>
    <cellStyle name="40% - 强调文字颜色 5 2 7" xfId="16187"/>
    <cellStyle name="40% - 强调文字颜色 5 2 7 2" xfId="16509"/>
    <cellStyle name="40% - 强调文字颜色 5 2 7 2 2" xfId="8123"/>
    <cellStyle name="40% - 强调文字颜色 5 2 7 3" xfId="16510"/>
    <cellStyle name="40% - 强调文字颜色 5 2 7 3 2" xfId="8268"/>
    <cellStyle name="40% - 强调文字颜色 5 2 7 4" xfId="16511"/>
    <cellStyle name="40% - 强调文字颜色 5 2 7 4 2" xfId="16512"/>
    <cellStyle name="40% - 强调文字颜色 5 2 7 5" xfId="8335"/>
    <cellStyle name="40% - 强调文字颜色 5 2 7 5 2" xfId="2866"/>
    <cellStyle name="40% - 强调文字颜色 5 2 7 6" xfId="6574"/>
    <cellStyle name="40% - 强调文字颜色 5 2 8" xfId="16513"/>
    <cellStyle name="40% - 强调文字颜色 5 2 8 2" xfId="14706"/>
    <cellStyle name="40% - 强调文字颜色 5 2 8 2 2" xfId="8349"/>
    <cellStyle name="40% - 强调文字颜色 5 2 8 3" xfId="14709"/>
    <cellStyle name="40% - 强调文字颜色 5 2 9" xfId="16515"/>
    <cellStyle name="40% - 强调文字颜色 5 2 9 2" xfId="14731"/>
    <cellStyle name="40% - 强调文字颜色 5 2 9 2 2" xfId="14733"/>
    <cellStyle name="40% - 强调文字颜色 5 2 9 3" xfId="14735"/>
    <cellStyle name="40% - 强调文字颜色 5 3" xfId="16516"/>
    <cellStyle name="40% - 强调文字颜色 5 3 10" xfId="16518"/>
    <cellStyle name="40% - 强调文字颜色 5 3 10 2" xfId="16520"/>
    <cellStyle name="40% - 强调文字颜色 5 3 11" xfId="16521"/>
    <cellStyle name="40% - 强调文字颜色 5 3 11 2" xfId="16245"/>
    <cellStyle name="40% - 强调文字颜色 5 3 12" xfId="8936"/>
    <cellStyle name="40% - 强调文字颜色 5 3 12 2" xfId="16522"/>
    <cellStyle name="40% - 强调文字颜色 5 3 13" xfId="16523"/>
    <cellStyle name="40% - 强调文字颜色 5 3 13 2" xfId="16524"/>
    <cellStyle name="40% - 强调文字颜色 5 3 14" xfId="16525"/>
    <cellStyle name="40% - 强调文字颜色 5 3 2" xfId="16526"/>
    <cellStyle name="40% - 强调文字颜色 5 3 2 10" xfId="16529"/>
    <cellStyle name="40% - 强调文字颜色 5 3 2 10 2" xfId="16532"/>
    <cellStyle name="40% - 强调文字颜色 5 3 2 11" xfId="8806"/>
    <cellStyle name="40% - 强调文字颜色 5 3 2 11 2" xfId="4580"/>
    <cellStyle name="40% - 强调文字颜色 5 3 2 12" xfId="777"/>
    <cellStyle name="40% - 强调文字颜色 5 3 2 2" xfId="16533"/>
    <cellStyle name="40% - 强调文字颜色 5 3 2 2 10" xfId="1000"/>
    <cellStyle name="40% - 强调文字颜色 5 3 2 2 10 2" xfId="1010"/>
    <cellStyle name="40% - 强调文字颜色 5 3 2 2 11" xfId="1017"/>
    <cellStyle name="40% - 强调文字颜色 5 3 2 2 2" xfId="1416"/>
    <cellStyle name="40% - 强调文字颜色 5 3 2 2 2 2" xfId="1462"/>
    <cellStyle name="40% - 强调文字颜色 5 3 2 2 2 2 2" xfId="11627"/>
    <cellStyle name="40% - 强调文字颜色 5 3 2 2 2 2 2 2" xfId="16534"/>
    <cellStyle name="40% - 强调文字颜色 5 3 2 2 2 2 3" xfId="16535"/>
    <cellStyle name="40% - 强调文字颜色 5 3 2 2 2 2 3 2" xfId="16536"/>
    <cellStyle name="40% - 强调文字颜色 5 3 2 2 2 2 4" xfId="16538"/>
    <cellStyle name="40% - 强调文字颜色 5 3 2 2 2 2 4 2" xfId="6424"/>
    <cellStyle name="40% - 强调文字颜色 5 3 2 2 2 2 5" xfId="16539"/>
    <cellStyle name="40% - 强调文字颜色 5 3 2 2 2 2 5 2" xfId="5747"/>
    <cellStyle name="40% - 强调文字颜色 5 3 2 2 2 2 6" xfId="5102"/>
    <cellStyle name="40% - 强调文字颜色 5 3 2 2 2 3" xfId="11048"/>
    <cellStyle name="40% - 强调文字颜色 5 3 2 2 2 3 2" xfId="11051"/>
    <cellStyle name="40% - 强调文字颜色 5 3 2 2 2 3 2 2" xfId="16540"/>
    <cellStyle name="40% - 强调文字颜色 5 3 2 2 2 3 3" xfId="16541"/>
    <cellStyle name="40% - 强调文字颜色 5 3 2 2 2 4" xfId="11056"/>
    <cellStyle name="40% - 强调文字颜色 5 3 2 2 2 4 2" xfId="16543"/>
    <cellStyle name="40% - 强调文字颜色 5 3 2 2 2 4 2 2" xfId="6884"/>
    <cellStyle name="40% - 强调文字颜色 5 3 2 2 2 4 3" xfId="16544"/>
    <cellStyle name="40% - 强调文字颜色 5 3 2 2 2 5" xfId="12167"/>
    <cellStyle name="40% - 强调文字颜色 5 3 2 2 2 5 2" xfId="3201"/>
    <cellStyle name="40% - 强调文字颜色 5 3 2 2 2 6" xfId="11606"/>
    <cellStyle name="40% - 强调文字颜色 5 3 2 2 2 6 2" xfId="16548"/>
    <cellStyle name="40% - 强调文字颜色 5 3 2 2 2 7" xfId="16550"/>
    <cellStyle name="40% - 强调文字颜色 5 3 2 2 2 7 2" xfId="16552"/>
    <cellStyle name="40% - 强调文字颜色 5 3 2 2 2 8" xfId="16554"/>
    <cellStyle name="40% - 强调文字颜色 5 3 2 2 2 8 2" xfId="16555"/>
    <cellStyle name="40% - 强调文字颜色 5 3 2 2 2 9" xfId="2740"/>
    <cellStyle name="40% - 强调文字颜色 5 3 2 2 3" xfId="1465"/>
    <cellStyle name="40% - 强调文字颜色 5 3 2 2 3 2" xfId="16556"/>
    <cellStyle name="40% - 强调文字颜色 5 3 2 2 3 2 2" xfId="11665"/>
    <cellStyle name="40% - 强调文字颜色 5 3 2 2 3 2 2 2" xfId="16270"/>
    <cellStyle name="40% - 强调文字颜色 5 3 2 2 3 2 3" xfId="16557"/>
    <cellStyle name="40% - 强调文字颜色 5 3 2 2 3 3" xfId="11058"/>
    <cellStyle name="40% - 强调文字颜色 5 3 2 2 3 3 2" xfId="11060"/>
    <cellStyle name="40% - 强调文字颜色 5 3 2 2 3 3 2 2" xfId="16558"/>
    <cellStyle name="40% - 强调文字颜色 5 3 2 2 3 3 3" xfId="16559"/>
    <cellStyle name="40% - 强调文字颜色 5 3 2 2 3 4" xfId="11064"/>
    <cellStyle name="40% - 强调文字颜色 5 3 2 2 3 4 2" xfId="16561"/>
    <cellStyle name="40% - 强调文字颜色 5 3 2 2 3 5" xfId="12170"/>
    <cellStyle name="40% - 强调文字颜色 5 3 2 2 3 5 2" xfId="16562"/>
    <cellStyle name="40% - 强调文字颜色 5 3 2 2 3 6" xfId="11610"/>
    <cellStyle name="40% - 强调文字颜色 5 3 2 2 3 6 2" xfId="16563"/>
    <cellStyle name="40% - 强调文字颜色 5 3 2 2 3 7" xfId="16564"/>
    <cellStyle name="40% - 强调文字颜色 5 3 2 2 3 7 2" xfId="16565"/>
    <cellStyle name="40% - 强调文字颜色 5 3 2 2 3 8" xfId="16566"/>
    <cellStyle name="40% - 强调文字颜色 5 3 2 2 4" xfId="16567"/>
    <cellStyle name="40% - 强调文字颜色 5 3 2 2 4 2" xfId="16568"/>
    <cellStyle name="40% - 强调文字颜色 5 3 2 2 4 2 2" xfId="16569"/>
    <cellStyle name="40% - 强调文字颜色 5 3 2 2 4 3" xfId="11068"/>
    <cellStyle name="40% - 强调文字颜色 5 3 2 2 4 3 2" xfId="16571"/>
    <cellStyle name="40% - 强调文字颜色 5 3 2 2 4 4" xfId="16574"/>
    <cellStyle name="40% - 强调文字颜色 5 3 2 2 4 4 2" xfId="16576"/>
    <cellStyle name="40% - 强调文字颜色 5 3 2 2 4 5" xfId="12175"/>
    <cellStyle name="40% - 强调文字颜色 5 3 2 2 4 5 2" xfId="16577"/>
    <cellStyle name="40% - 强调文字颜色 5 3 2 2 4 6" xfId="16578"/>
    <cellStyle name="40% - 强调文字颜色 5 3 2 2 5" xfId="13048"/>
    <cellStyle name="40% - 强调文字颜色 5 3 2 2 5 2" xfId="13229"/>
    <cellStyle name="40% - 强调文字颜色 5 3 2 2 5 2 2" xfId="16579"/>
    <cellStyle name="40% - 强调文字颜色 5 3 2 2 5 3" xfId="11071"/>
    <cellStyle name="40% - 强调文字颜色 5 3 2 2 6" xfId="13231"/>
    <cellStyle name="40% - 强调文字颜色 5 3 2 2 6 2" xfId="16580"/>
    <cellStyle name="40% - 强调文字颜色 5 3 2 2 6 2 2" xfId="16581"/>
    <cellStyle name="40% - 强调文字颜色 5 3 2 2 6 3" xfId="11074"/>
    <cellStyle name="40% - 强调文字颜色 5 3 2 2 7" xfId="14206"/>
    <cellStyle name="40% - 强调文字颜色 5 3 2 2 7 2" xfId="16582"/>
    <cellStyle name="40% - 强调文字颜色 5 3 2 2 8" xfId="5795"/>
    <cellStyle name="40% - 强调文字颜色 5 3 2 2 8 2" xfId="5798"/>
    <cellStyle name="40% - 强调文字颜色 5 3 2 2 9" xfId="5146"/>
    <cellStyle name="40% - 强调文字颜色 5 3 2 2 9 2" xfId="5151"/>
    <cellStyle name="40% - 强调文字颜色 5 3 2 3" xfId="16583"/>
    <cellStyle name="40% - 强调文字颜色 5 3 2 3 2" xfId="1609"/>
    <cellStyle name="40% - 强调文字颜色 5 3 2 3 2 2" xfId="174"/>
    <cellStyle name="40% - 强调文字颜色 5 3 2 3 2 2 2" xfId="11834"/>
    <cellStyle name="40% - 强调文字颜色 5 3 2 3 2 3" xfId="11091"/>
    <cellStyle name="40% - 强调文字颜色 5 3 2 3 2 3 2" xfId="11094"/>
    <cellStyle name="40% - 强调文字颜色 5 3 2 3 2 4" xfId="11099"/>
    <cellStyle name="40% - 强调文字颜色 5 3 2 3 2 4 2" xfId="16585"/>
    <cellStyle name="40% - 强调文字颜色 5 3 2 3 2 5" xfId="16587"/>
    <cellStyle name="40% - 强调文字颜色 5 3 2 3 2 5 2" xfId="16589"/>
    <cellStyle name="40% - 强调文字颜色 5 3 2 3 2 6" xfId="16591"/>
    <cellStyle name="40% - 强调文字颜色 5 3 2 3 3" xfId="140"/>
    <cellStyle name="40% - 强调文字颜色 5 3 2 3 3 2" xfId="7319"/>
    <cellStyle name="40% - 强调文字颜色 5 3 2 3 3 2 2" xfId="11882"/>
    <cellStyle name="40% - 强调文字颜色 5 3 2 3 3 3" xfId="11103"/>
    <cellStyle name="40% - 强调文字颜色 5 3 2 3 4" xfId="7322"/>
    <cellStyle name="40% - 强调文字颜色 5 3 2 3 4 2" xfId="7325"/>
    <cellStyle name="40% - 强调文字颜色 5 3 2 3 4 2 2" xfId="9414"/>
    <cellStyle name="40% - 强调文字颜色 5 3 2 3 4 3" xfId="11108"/>
    <cellStyle name="40% - 强调文字颜色 5 3 2 3 5" xfId="7328"/>
    <cellStyle name="40% - 强调文字颜色 5 3 2 3 5 2" xfId="16592"/>
    <cellStyle name="40% - 强调文字颜色 5 3 2 3 6" xfId="16593"/>
    <cellStyle name="40% - 强调文字颜色 5 3 2 3 6 2" xfId="16594"/>
    <cellStyle name="40% - 强调文字颜色 5 3 2 3 7" xfId="16595"/>
    <cellStyle name="40% - 强调文字颜色 5 3 2 3 7 2" xfId="16596"/>
    <cellStyle name="40% - 强调文字颜色 5 3 2 3 8" xfId="5803"/>
    <cellStyle name="40% - 强调文字颜色 5 3 2 3 8 2" xfId="5805"/>
    <cellStyle name="40% - 强调文字颜色 5 3 2 3 9" xfId="5172"/>
    <cellStyle name="40% - 强调文字颜色 5 3 2 4" xfId="16597"/>
    <cellStyle name="40% - 强调文字颜色 5 3 2 4 2" xfId="7332"/>
    <cellStyle name="40% - 强调文字颜色 5 3 2 4 2 2" xfId="16598"/>
    <cellStyle name="40% - 强调文字颜色 5 3 2 4 2 2 2" xfId="16599"/>
    <cellStyle name="40% - 强调文字颜色 5 3 2 4 2 3" xfId="11124"/>
    <cellStyle name="40% - 强调文字颜色 5 3 2 4 2 3 2" xfId="16600"/>
    <cellStyle name="40% - 强调文字颜色 5 3 2 4 2 4" xfId="16602"/>
    <cellStyle name="40% - 强调文字颜色 5 3 2 4 2 4 2" xfId="16603"/>
    <cellStyle name="40% - 强调文字颜色 5 3 2 4 2 5" xfId="16604"/>
    <cellStyle name="40% - 强调文字颜色 5 3 2 4 2 5 2" xfId="16605"/>
    <cellStyle name="40% - 强调文字颜色 5 3 2 4 2 6" xfId="16606"/>
    <cellStyle name="40% - 强调文字颜色 5 3 2 4 3" xfId="16607"/>
    <cellStyle name="40% - 强调文字颜色 5 3 2 4 3 2" xfId="16608"/>
    <cellStyle name="40% - 强调文字颜色 5 3 2 4 3 2 2" xfId="16609"/>
    <cellStyle name="40% - 强调文字颜色 5 3 2 4 3 3" xfId="11129"/>
    <cellStyle name="40% - 强调文字颜色 5 3 2 4 4" xfId="16610"/>
    <cellStyle name="40% - 强调文字颜色 5 3 2 4 4 2" xfId="16611"/>
    <cellStyle name="40% - 强调文字颜色 5 3 2 4 4 2 2" xfId="16612"/>
    <cellStyle name="40% - 强调文字颜色 5 3 2 4 4 3" xfId="1715"/>
    <cellStyle name="40% - 强调文字颜色 5 3 2 4 5" xfId="16613"/>
    <cellStyle name="40% - 强调文字颜色 5 3 2 4 5 2" xfId="8072"/>
    <cellStyle name="40% - 强调文字颜色 5 3 2 4 6" xfId="16614"/>
    <cellStyle name="40% - 强调文字颜色 5 3 2 4 6 2" xfId="16615"/>
    <cellStyle name="40% - 强调文字颜色 5 3 2 4 7" xfId="16616"/>
    <cellStyle name="40% - 强调文字颜色 5 3 2 4 7 2" xfId="16617"/>
    <cellStyle name="40% - 强调文字颜色 5 3 2 4 8" xfId="5809"/>
    <cellStyle name="40% - 强调文字颜色 5 3 2 4 8 2" xfId="16618"/>
    <cellStyle name="40% - 强调文字颜色 5 3 2 4 9" xfId="16619"/>
    <cellStyle name="40% - 强调文字颜色 5 3 2 5" xfId="615"/>
    <cellStyle name="40% - 强调文字颜色 5 3 2 5 2" xfId="632"/>
    <cellStyle name="40% - 强调文字颜色 5 3 2 5 2 2" xfId="16620"/>
    <cellStyle name="40% - 强调文字颜色 5 3 2 5 3" xfId="16621"/>
    <cellStyle name="40% - 强调文字颜色 5 3 2 5 3 2" xfId="16622"/>
    <cellStyle name="40% - 强调文字颜色 5 3 2 5 4" xfId="16623"/>
    <cellStyle name="40% - 强调文字颜色 5 3 2 5 4 2" xfId="16624"/>
    <cellStyle name="40% - 强调文字颜色 5 3 2 5 5" xfId="16626"/>
    <cellStyle name="40% - 强调文字颜色 5 3 2 5 5 2" xfId="16627"/>
    <cellStyle name="40% - 强调文字颜色 5 3 2 5 6" xfId="16628"/>
    <cellStyle name="40% - 强调文字颜色 5 3 2 6" xfId="4583"/>
    <cellStyle name="40% - 强调文字颜色 5 3 2 6 2" xfId="11227"/>
    <cellStyle name="40% - 强调文字颜色 5 3 2 6 2 2" xfId="8415"/>
    <cellStyle name="40% - 强调文字颜色 5 3 2 6 3" xfId="11229"/>
    <cellStyle name="40% - 强调文字颜色 5 3 2 7" xfId="7156"/>
    <cellStyle name="40% - 强调文字颜色 5 3 2 7 2" xfId="11250"/>
    <cellStyle name="40% - 强调文字颜色 5 3 2 7 2 2" xfId="9000"/>
    <cellStyle name="40% - 强调文字颜色 5 3 2 7 3" xfId="11252"/>
    <cellStyle name="40% - 强调文字颜色 5 3 2 8" xfId="3791"/>
    <cellStyle name="40% - 强调文字颜色 5 3 2 8 2" xfId="16629"/>
    <cellStyle name="40% - 强调文字颜色 5 3 2 9" xfId="3799"/>
    <cellStyle name="40% - 强调文字颜色 5 3 2 9 2" xfId="16630"/>
    <cellStyle name="40% - 强调文字颜色 5 3 3" xfId="16631"/>
    <cellStyle name="40% - 强调文字颜色 5 3 3 10" xfId="16632"/>
    <cellStyle name="40% - 强调文字颜色 5 3 3 10 2" xfId="16633"/>
    <cellStyle name="40% - 强调文字颜色 5 3 3 11" xfId="3460"/>
    <cellStyle name="40% - 强调文字颜色 5 3 3 2" xfId="16634"/>
    <cellStyle name="40% - 强调文字颜色 5 3 3 2 2" xfId="102"/>
    <cellStyle name="40% - 强调文字颜色 5 3 3 2 2 2" xfId="151"/>
    <cellStyle name="40% - 强调文字颜色 5 3 3 2 2 2 2" xfId="15774"/>
    <cellStyle name="40% - 强调文字颜色 5 3 3 2 2 3" xfId="11153"/>
    <cellStyle name="40% - 强调文字颜色 5 3 3 2 2 3 2" xfId="15779"/>
    <cellStyle name="40% - 强调文字颜色 5 3 3 2 2 4" xfId="15784"/>
    <cellStyle name="40% - 强调文字颜色 5 3 3 2 2 4 2" xfId="15787"/>
    <cellStyle name="40% - 强调文字颜色 5 3 3 2 2 5" xfId="10304"/>
    <cellStyle name="40% - 强调文字颜色 5 3 3 2 2 5 2" xfId="15791"/>
    <cellStyle name="40% - 强调文字颜色 5 3 3 2 2 6" xfId="15795"/>
    <cellStyle name="40% - 强调文字颜色 5 3 3 2 3" xfId="390"/>
    <cellStyle name="40% - 强调文字颜色 5 3 3 2 3 2" xfId="9454"/>
    <cellStyle name="40% - 强调文字颜色 5 3 3 2 3 2 2" xfId="15805"/>
    <cellStyle name="40% - 强调文字颜色 5 3 3 2 3 3" xfId="11157"/>
    <cellStyle name="40% - 强调文字颜色 5 3 3 2 4" xfId="16636"/>
    <cellStyle name="40% - 强调文字颜色 5 3 3 2 4 2" xfId="15813"/>
    <cellStyle name="40% - 强调文字颜色 5 3 3 2 4 2 2" xfId="15815"/>
    <cellStyle name="40% - 强调文字颜色 5 3 3 2 4 3" xfId="11161"/>
    <cellStyle name="40% - 强调文字颜色 5 3 3 2 5" xfId="8308"/>
    <cellStyle name="40% - 强调文字颜色 5 3 3 2 5 2" xfId="16637"/>
    <cellStyle name="40% - 强调文字颜色 5 3 3 2 6" xfId="16638"/>
    <cellStyle name="40% - 强调文字颜色 5 3 3 2 6 2" xfId="16639"/>
    <cellStyle name="40% - 强调文字颜色 5 3 3 2 7" xfId="16640"/>
    <cellStyle name="40% - 强调文字颜色 5 3 3 2 7 2" xfId="16641"/>
    <cellStyle name="40% - 强调文字颜色 5 3 3 2 8" xfId="602"/>
    <cellStyle name="40% - 强调文字颜色 5 3 3 2 8 2" xfId="628"/>
    <cellStyle name="40% - 强调文字颜色 5 3 3 2 9" xfId="1036"/>
    <cellStyle name="40% - 强调文字颜色 5 3 3 3" xfId="16642"/>
    <cellStyle name="40% - 强调文字颜色 5 3 3 3 2" xfId="8101"/>
    <cellStyle name="40% - 强调文字颜色 5 3 3 3 2 2" xfId="8105"/>
    <cellStyle name="40% - 强调文字颜色 5 3 3 3 2 2 2" xfId="15828"/>
    <cellStyle name="40% - 强调文字颜色 5 3 3 3 2 3" xfId="15832"/>
    <cellStyle name="40% - 强调文字颜色 5 3 3 3 2 3 2" xfId="15836"/>
    <cellStyle name="40% - 强调文字颜色 5 3 3 3 2 4" xfId="15841"/>
    <cellStyle name="40% - 强调文字颜色 5 3 3 3 2 4 2" xfId="16644"/>
    <cellStyle name="40% - 强调文字颜色 5 3 3 3 2 5" xfId="16646"/>
    <cellStyle name="40% - 强调文字颜色 5 3 3 3 2 5 2" xfId="16647"/>
    <cellStyle name="40% - 强调文字颜色 5 3 3 3 2 6" xfId="16648"/>
    <cellStyle name="40% - 强调文字颜色 5 3 3 3 3" xfId="8110"/>
    <cellStyle name="40% - 强调文字颜色 5 3 3 3 3 2" xfId="16649"/>
    <cellStyle name="40% - 强调文字颜色 5 3 3 3 3 2 2" xfId="16650"/>
    <cellStyle name="40% - 强调文字颜色 5 3 3 3 3 3" xfId="8623"/>
    <cellStyle name="40% - 强调文字颜色 5 3 3 3 4" xfId="16652"/>
    <cellStyle name="40% - 强调文字颜色 5 3 3 3 4 2" xfId="16653"/>
    <cellStyle name="40% - 强调文字颜色 5 3 3 3 4 2 2" xfId="16654"/>
    <cellStyle name="40% - 强调文字颜色 5 3 3 3 4 3" xfId="8630"/>
    <cellStyle name="40% - 强调文字颜色 5 3 3 3 5" xfId="8313"/>
    <cellStyle name="40% - 强调文字颜色 5 3 3 3 5 2" xfId="16655"/>
    <cellStyle name="40% - 强调文字颜色 5 3 3 3 6" xfId="16656"/>
    <cellStyle name="40% - 强调文字颜色 5 3 3 3 6 2" xfId="16657"/>
    <cellStyle name="40% - 强调文字颜色 5 3 3 3 7" xfId="16658"/>
    <cellStyle name="40% - 强调文字颜色 5 3 3 3 7 2" xfId="16659"/>
    <cellStyle name="40% - 强调文字颜色 5 3 3 3 8" xfId="972"/>
    <cellStyle name="40% - 强调文字颜色 5 3 3 3 8 2" xfId="1363"/>
    <cellStyle name="40% - 强调文字颜色 5 3 3 3 9" xfId="1087"/>
    <cellStyle name="40% - 强调文字颜色 5 3 3 4" xfId="16660"/>
    <cellStyle name="40% - 强调文字颜色 5 3 3 4 2" xfId="16661"/>
    <cellStyle name="40% - 强调文字颜色 5 3 3 4 2 2" xfId="15852"/>
    <cellStyle name="40% - 强调文字颜色 5 3 3 4 3" xfId="16662"/>
    <cellStyle name="40% - 强调文字颜色 5 3 3 4 3 2" xfId="16663"/>
    <cellStyle name="40% - 强调文字颜色 5 3 3 4 4" xfId="16665"/>
    <cellStyle name="40% - 强调文字颜色 5 3 3 4 4 2" xfId="16666"/>
    <cellStyle name="40% - 强调文字颜色 5 3 3 4 5" xfId="15497"/>
    <cellStyle name="40% - 强调文字颜色 5 3 3 4 5 2" xfId="16667"/>
    <cellStyle name="40% - 强调文字颜色 5 3 3 4 6" xfId="16668"/>
    <cellStyle name="40% - 强调文字颜色 5 3 3 5" xfId="461"/>
    <cellStyle name="40% - 强调文字颜色 5 3 3 5 2" xfId="11232"/>
    <cellStyle name="40% - 强调文字颜色 5 3 3 5 2 2" xfId="16669"/>
    <cellStyle name="40% - 强调文字颜色 5 3 3 5 3" xfId="16670"/>
    <cellStyle name="40% - 强调文字颜色 5 3 3 6" xfId="11235"/>
    <cellStyle name="40% - 强调文字颜色 5 3 3 6 2" xfId="11238"/>
    <cellStyle name="40% - 强调文字颜色 5 3 3 6 2 2" xfId="10160"/>
    <cellStyle name="40% - 强调文字颜色 5 3 3 6 3" xfId="11299"/>
    <cellStyle name="40% - 强调文字颜色 5 3 3 7" xfId="7159"/>
    <cellStyle name="40% - 强调文字颜色 5 3 3 7 2" xfId="11242"/>
    <cellStyle name="40% - 强调文字颜色 5 3 3 8" xfId="11244"/>
    <cellStyle name="40% - 强调文字颜色 5 3 3 8 2" xfId="8346"/>
    <cellStyle name="40% - 强调文字颜色 5 3 3 9" xfId="9049"/>
    <cellStyle name="40% - 强调文字颜色 5 3 3 9 2" xfId="16671"/>
    <cellStyle name="40% - 强调文字颜色 5 3 4" xfId="16672"/>
    <cellStyle name="40% - 强调文字颜色 5 3 4 10" xfId="16674"/>
    <cellStyle name="40% - 强调文字颜色 5 3 4 10 2" xfId="4283"/>
    <cellStyle name="40% - 强调文字颜色 5 3 4 11" xfId="16675"/>
    <cellStyle name="40% - 强调文字颜色 5 3 4 2" xfId="16676"/>
    <cellStyle name="40% - 强调文字颜色 5 3 4 2 2" xfId="3679"/>
    <cellStyle name="40% - 强调文字颜色 5 3 4 2 2 2" xfId="3682"/>
    <cellStyle name="40% - 强调文字颜色 5 3 4 2 2 2 2" xfId="3686"/>
    <cellStyle name="40% - 强调文字颜色 5 3 4 2 2 3" xfId="3719"/>
    <cellStyle name="40% - 强调文字颜色 5 3 4 2 2 3 2" xfId="3724"/>
    <cellStyle name="40% - 强调文字颜色 5 3 4 2 2 4" xfId="3010"/>
    <cellStyle name="40% - 强调文字颜色 5 3 4 2 2 4 2" xfId="3014"/>
    <cellStyle name="40% - 强调文字颜色 5 3 4 2 2 5" xfId="3023"/>
    <cellStyle name="40% - 强调文字颜色 5 3 4 2 2 5 2" xfId="3633"/>
    <cellStyle name="40% - 强调文字颜色 5 3 4 2 2 6" xfId="3731"/>
    <cellStyle name="40% - 强调文字颜色 5 3 4 2 3" xfId="3747"/>
    <cellStyle name="40% - 强调文字颜色 5 3 4 2 3 2" xfId="1511"/>
    <cellStyle name="40% - 强调文字颜色 5 3 4 2 3 2 2" xfId="72"/>
    <cellStyle name="40% - 强调文字颜色 5 3 4 2 3 3" xfId="1534"/>
    <cellStyle name="40% - 强调文字颜色 5 3 4 2 4" xfId="3751"/>
    <cellStyle name="40% - 强调文字颜色 5 3 4 2 4 2" xfId="3758"/>
    <cellStyle name="40% - 强调文字颜色 5 3 4 2 4 2 2" xfId="3761"/>
    <cellStyle name="40% - 强调文字颜色 5 3 4 2 4 3" xfId="3766"/>
    <cellStyle name="40% - 强调文字颜色 5 3 4 2 5" xfId="3772"/>
    <cellStyle name="40% - 强调文字颜色 5 3 4 2 5 2" xfId="3776"/>
    <cellStyle name="40% - 强调文字颜色 5 3 4 2 6" xfId="3782"/>
    <cellStyle name="40% - 强调文字颜色 5 3 4 2 6 2" xfId="3785"/>
    <cellStyle name="40% - 强调文字颜色 5 3 4 2 7" xfId="3787"/>
    <cellStyle name="40% - 强调文字颜色 5 3 4 2 7 2" xfId="1169"/>
    <cellStyle name="40% - 强调文字颜色 5 3 4 2 8" xfId="1822"/>
    <cellStyle name="40% - 强调文字颜色 5 3 4 2 8 2" xfId="1614"/>
    <cellStyle name="40% - 强调文字颜色 5 3 4 2 9" xfId="2367"/>
    <cellStyle name="40% - 强调文字颜色 5 3 4 3" xfId="16677"/>
    <cellStyle name="40% - 强调文字颜色 5 3 4 3 2" xfId="3883"/>
    <cellStyle name="40% - 强调文字颜色 5 3 4 3 2 2" xfId="3889"/>
    <cellStyle name="40% - 强调文字颜色 5 3 4 3 2 2 2" xfId="3895"/>
    <cellStyle name="40% - 强调文字颜色 5 3 4 3 2 3" xfId="3900"/>
    <cellStyle name="40% - 强调文字颜色 5 3 4 3 3" xfId="3906"/>
    <cellStyle name="40% - 强调文字颜色 5 3 4 3 3 2" xfId="3908"/>
    <cellStyle name="40% - 强调文字颜色 5 3 4 3 3 2 2" xfId="3910"/>
    <cellStyle name="40% - 强调文字颜色 5 3 4 3 3 3" xfId="3913"/>
    <cellStyle name="40% - 强调文字颜色 5 3 4 3 4" xfId="222"/>
    <cellStyle name="40% - 强调文字颜色 5 3 4 3 4 2" xfId="3916"/>
    <cellStyle name="40% - 强调文字颜色 5 3 4 3 5" xfId="3926"/>
    <cellStyle name="40% - 强调文字颜色 5 3 4 3 5 2" xfId="3929"/>
    <cellStyle name="40% - 强调文字颜色 5 3 4 3 6" xfId="1718"/>
    <cellStyle name="40% - 强调文字颜色 5 3 4 3 6 2" xfId="3932"/>
    <cellStyle name="40% - 强调文字颜色 5 3 4 3 7" xfId="3934"/>
    <cellStyle name="40% - 强调文字颜色 5 3 4 3 7 2" xfId="2386"/>
    <cellStyle name="40% - 强调文字颜色 5 3 4 3 8" xfId="2489"/>
    <cellStyle name="40% - 强调文字颜色 5 3 4 4" xfId="16678"/>
    <cellStyle name="40% - 强调文字颜色 5 3 4 4 2" xfId="4046"/>
    <cellStyle name="40% - 强调文字颜色 5 3 4 4 2 2" xfId="4051"/>
    <cellStyle name="40% - 强调文字颜色 5 3 4 4 3" xfId="4072"/>
    <cellStyle name="40% - 强调文字颜色 5 3 4 4 3 2" xfId="4074"/>
    <cellStyle name="40% - 强调文字颜色 5 3 4 4 4" xfId="4078"/>
    <cellStyle name="40% - 强调文字颜色 5 3 4 4 4 2" xfId="4081"/>
    <cellStyle name="40% - 强调文字颜色 5 3 4 4 5" xfId="4086"/>
    <cellStyle name="40% - 强调文字颜色 5 3 4 4 5 2" xfId="4089"/>
    <cellStyle name="40% - 强调文字颜色 5 3 4 4 6" xfId="1694"/>
    <cellStyle name="40% - 强调文字颜色 5 3 4 5" xfId="5064"/>
    <cellStyle name="40% - 强调文字颜色 5 3 4 5 2" xfId="4143"/>
    <cellStyle name="40% - 强调文字颜色 5 3 4 5 2 2" xfId="4148"/>
    <cellStyle name="40% - 强调文字颜色 5 3 4 5 3" xfId="4155"/>
    <cellStyle name="40% - 强调文字颜色 5 3 4 6" xfId="6207"/>
    <cellStyle name="40% - 强调文字颜色 5 3 4 6 2" xfId="4263"/>
    <cellStyle name="40% - 强调文字颜色 5 3 4 6 2 2" xfId="4268"/>
    <cellStyle name="40% - 强调文字颜色 5 3 4 6 3" xfId="4280"/>
    <cellStyle name="40% - 强调文字颜色 5 3 4 7" xfId="6615"/>
    <cellStyle name="40% - 强调文字颜色 5 3 4 7 2" xfId="16679"/>
    <cellStyle name="40% - 强调文字颜色 5 3 4 8" xfId="16680"/>
    <cellStyle name="40% - 强调文字颜色 5 3 4 8 2" xfId="16681"/>
    <cellStyle name="40% - 强调文字颜色 5 3 4 9" xfId="4108"/>
    <cellStyle name="40% - 强调文字颜色 5 3 4 9 2" xfId="16682"/>
    <cellStyle name="40% - 强调文字颜色 5 3 5" xfId="16683"/>
    <cellStyle name="40% - 强调文字颜色 5 3 5 2" xfId="16684"/>
    <cellStyle name="40% - 强调文字颜色 5 3 5 2 2" xfId="6027"/>
    <cellStyle name="40% - 强调文字颜色 5 3 5 2 2 2" xfId="6030"/>
    <cellStyle name="40% - 强调文字颜色 5 3 5 2 3" xfId="6054"/>
    <cellStyle name="40% - 强调文字颜色 5 3 5 2 3 2" xfId="6058"/>
    <cellStyle name="40% - 强调文字颜色 5 3 5 2 4" xfId="6064"/>
    <cellStyle name="40% - 强调文字颜色 5 3 5 2 4 2" xfId="6067"/>
    <cellStyle name="40% - 强调文字颜色 5 3 5 2 5" xfId="6072"/>
    <cellStyle name="40% - 强调文字颜色 5 3 5 2 5 2" xfId="719"/>
    <cellStyle name="40% - 强调文字颜色 5 3 5 2 6" xfId="6075"/>
    <cellStyle name="40% - 强调文字颜色 5 3 5 3" xfId="16685"/>
    <cellStyle name="40% - 强调文字颜色 5 3 5 3 2" xfId="3145"/>
    <cellStyle name="40% - 强调文字颜色 5 3 5 3 2 2" xfId="3149"/>
    <cellStyle name="40% - 强调文字颜色 5 3 5 3 3" xfId="1405"/>
    <cellStyle name="40% - 强调文字颜色 5 3 5 4" xfId="16686"/>
    <cellStyle name="40% - 强调文字颜色 5 3 5 4 2" xfId="6230"/>
    <cellStyle name="40% - 强调文字颜色 5 3 5 4 2 2" xfId="6233"/>
    <cellStyle name="40% - 强调文字颜色 5 3 5 4 3" xfId="6259"/>
    <cellStyle name="40% - 强调文字颜色 5 3 5 5" xfId="5068"/>
    <cellStyle name="40% - 强调文字颜色 5 3 5 5 2" xfId="352"/>
    <cellStyle name="40% - 强调文字颜色 5 3 5 6" xfId="6628"/>
    <cellStyle name="40% - 强调文字颜色 5 3 5 6 2" xfId="3285"/>
    <cellStyle name="40% - 强调文字颜色 5 3 5 7" xfId="16097"/>
    <cellStyle name="40% - 强调文字颜色 5 3 5 7 2" xfId="3361"/>
    <cellStyle name="40% - 强调文字颜色 5 3 5 8" xfId="1310"/>
    <cellStyle name="40% - 强调文字颜色 5 3 5 8 2" xfId="16687"/>
    <cellStyle name="40% - 强调文字颜色 5 3 5 9" xfId="16688"/>
    <cellStyle name="40% - 强调文字颜色 5 3 6" xfId="16689"/>
    <cellStyle name="40% - 强调文字颜色 5 3 6 2" xfId="16690"/>
    <cellStyle name="40% - 强调文字颜色 5 3 6 2 2" xfId="6251"/>
    <cellStyle name="40% - 强调文字颜色 5 3 6 2 2 2" xfId="7656"/>
    <cellStyle name="40% - 强调文字颜色 5 3 6 2 3" xfId="7695"/>
    <cellStyle name="40% - 强调文字颜色 5 3 6 2 3 2" xfId="7697"/>
    <cellStyle name="40% - 强调文字颜色 5 3 6 2 4" xfId="7357"/>
    <cellStyle name="40% - 强调文字颜色 5 3 6 2 4 2" xfId="7360"/>
    <cellStyle name="40% - 强调文字颜色 5 3 6 2 5" xfId="7363"/>
    <cellStyle name="40% - 强调文字颜色 5 3 6 2 5 2" xfId="380"/>
    <cellStyle name="40% - 强调文字颜色 5 3 6 2 6" xfId="6594"/>
    <cellStyle name="40% - 强调文字颜色 5 3 6 3" xfId="16691"/>
    <cellStyle name="40% - 强调文字颜色 5 3 6 3 2" xfId="7796"/>
    <cellStyle name="40% - 强调文字颜色 5 3 6 3 2 2" xfId="7798"/>
    <cellStyle name="40% - 强调文字颜色 5 3 6 3 3" xfId="7812"/>
    <cellStyle name="40% - 强调文字颜色 5 3 6 4" xfId="16692"/>
    <cellStyle name="40% - 强调文字颜色 5 3 6 4 2" xfId="7897"/>
    <cellStyle name="40% - 强调文字颜色 5 3 6 4 2 2" xfId="7899"/>
    <cellStyle name="40% - 强调文字颜色 5 3 6 4 3" xfId="7923"/>
    <cellStyle name="40% - 强调文字颜色 5 3 6 5" xfId="11247"/>
    <cellStyle name="40% - 强调文字颜色 5 3 6 5 2" xfId="3196"/>
    <cellStyle name="40% - 强调文字颜色 5 3 6 6" xfId="16693"/>
    <cellStyle name="40% - 强调文字颜色 5 3 6 6 2" xfId="3501"/>
    <cellStyle name="40% - 强调文字颜色 5 3 6 7" xfId="16694"/>
    <cellStyle name="40% - 强调文字颜色 5 3 6 7 2" xfId="16695"/>
    <cellStyle name="40% - 强调文字颜色 5 3 6 8" xfId="6663"/>
    <cellStyle name="40% - 强调文字颜色 5 3 6 8 2" xfId="135"/>
    <cellStyle name="40% - 强调文字颜色 5 3 6 9" xfId="3516"/>
    <cellStyle name="40% - 强调文字颜色 5 3 7" xfId="16696"/>
    <cellStyle name="40% - 强调文字颜色 5 3 7 2" xfId="16697"/>
    <cellStyle name="40% - 强调文字颜色 5 3 7 2 2" xfId="8642"/>
    <cellStyle name="40% - 强调文字颜色 5 3 7 3" xfId="16698"/>
    <cellStyle name="40% - 强调文字颜色 5 3 7 3 2" xfId="8800"/>
    <cellStyle name="40% - 强调文字颜色 5 3 7 4" xfId="16699"/>
    <cellStyle name="40% - 强调文字颜色 5 3 7 4 2" xfId="8843"/>
    <cellStyle name="40% - 强调文字颜色 5 3 7 5" xfId="8890"/>
    <cellStyle name="40% - 强调文字颜色 5 3 7 5 2" xfId="3433"/>
    <cellStyle name="40% - 强调文字颜色 5 3 7 6" xfId="16700"/>
    <cellStyle name="40% - 强调文字颜色 5 3 8" xfId="16701"/>
    <cellStyle name="40% - 强调文字颜色 5 3 8 2" xfId="14763"/>
    <cellStyle name="40% - 强调文字颜色 5 3 8 2 2" xfId="8921"/>
    <cellStyle name="40% - 强调文字颜色 5 3 8 3" xfId="14766"/>
    <cellStyle name="40% - 强调文字颜色 5 3 9" xfId="16702"/>
    <cellStyle name="40% - 强调文字颜色 5 3 9 2" xfId="14785"/>
    <cellStyle name="40% - 强调文字颜色 5 3 9 2 2" xfId="9020"/>
    <cellStyle name="40% - 强调文字颜色 5 3 9 3" xfId="14787"/>
    <cellStyle name="40% - 强调文字颜色 5 4" xfId="8522"/>
    <cellStyle name="40% - 强调文字颜色 5 4 10" xfId="7203"/>
    <cellStyle name="40% - 强调文字颜色 5 4 10 2" xfId="7206"/>
    <cellStyle name="40% - 强调文字颜色 5 4 11" xfId="1845"/>
    <cellStyle name="40% - 强调文字颜色 5 4 11 2" xfId="7209"/>
    <cellStyle name="40% - 强调文字颜色 5 4 12" xfId="3995"/>
    <cellStyle name="40% - 强调文字颜色 5 4 2" xfId="16703"/>
    <cellStyle name="40% - 强调文字颜色 5 4 2 10" xfId="16704"/>
    <cellStyle name="40% - 强调文字颜色 5 4 2 10 2" xfId="2177"/>
    <cellStyle name="40% - 强调文字颜色 5 4 2 11" xfId="9203"/>
    <cellStyle name="40% - 强调文字颜色 5 4 2 2" xfId="16545"/>
    <cellStyle name="40% - 强调文字颜色 5 4 2 2 2" xfId="1516"/>
    <cellStyle name="40% - 强调文字颜色 5 4 2 2 2 2" xfId="2610"/>
    <cellStyle name="40% - 强调文字颜色 5 4 2 2 2 2 2" xfId="9632"/>
    <cellStyle name="40% - 强调文字颜色 5 4 2 2 2 3" xfId="9635"/>
    <cellStyle name="40% - 强调文字颜色 5 4 2 2 2 3 2" xfId="9639"/>
    <cellStyle name="40% - 强调文字颜色 5 4 2 2 2 4" xfId="4393"/>
    <cellStyle name="40% - 强调文字颜色 5 4 2 2 2 4 2" xfId="4396"/>
    <cellStyle name="40% - 强调文字颜色 5 4 2 2 2 5" xfId="4402"/>
    <cellStyle name="40% - 强调文字颜色 5 4 2 2 2 5 2" xfId="4407"/>
    <cellStyle name="40% - 强调文字颜色 5 4 2 2 2 6" xfId="4412"/>
    <cellStyle name="40% - 强调文字颜色 5 4 2 2 3" xfId="2613"/>
    <cellStyle name="40% - 强调文字颜色 5 4 2 2 3 2" xfId="9650"/>
    <cellStyle name="40% - 强调文字颜色 5 4 2 2 3 2 2" xfId="9652"/>
    <cellStyle name="40% - 强调文字颜色 5 4 2 2 3 3" xfId="9655"/>
    <cellStyle name="40% - 强调文字颜色 5 4 2 2 4" xfId="16705"/>
    <cellStyle name="40% - 强调文字颜色 5 4 2 2 4 2" xfId="8862"/>
    <cellStyle name="40% - 强调文字颜色 5 4 2 2 4 2 2" xfId="13117"/>
    <cellStyle name="40% - 强调文字颜色 5 4 2 2 4 3" xfId="11207"/>
    <cellStyle name="40% - 强调文字颜色 5 4 2 2 5" xfId="13068"/>
    <cellStyle name="40% - 强调文字颜色 5 4 2 2 5 2" xfId="16706"/>
    <cellStyle name="40% - 强调文字颜色 5 4 2 2 6" xfId="15326"/>
    <cellStyle name="40% - 强调文字颜色 5 4 2 2 6 2" xfId="16707"/>
    <cellStyle name="40% - 强调文字颜色 5 4 2 2 7" xfId="16708"/>
    <cellStyle name="40% - 强调文字颜色 5 4 2 2 7 2" xfId="16709"/>
    <cellStyle name="40% - 强调文字颜色 5 4 2 2 8" xfId="2064"/>
    <cellStyle name="40% - 强调文字颜色 5 4 2 2 8 2" xfId="260"/>
    <cellStyle name="40% - 强调文字颜色 5 4 2 2 9" xfId="2395"/>
    <cellStyle name="40% - 强调文字颜色 5 4 2 3" xfId="6186"/>
    <cellStyle name="40% - 强调文字颜色 5 4 2 3 2" xfId="16711"/>
    <cellStyle name="40% - 强调文字颜色 5 4 2 3 2 2" xfId="9681"/>
    <cellStyle name="40% - 强调文字颜色 5 4 2 3 2 2 2" xfId="16537"/>
    <cellStyle name="40% - 强调文字颜色 5 4 2 3 2 3" xfId="16463"/>
    <cellStyle name="40% - 强调文字颜色 5 4 2 3 3" xfId="16713"/>
    <cellStyle name="40% - 强调文字颜色 5 4 2 3 3 2" xfId="16714"/>
    <cellStyle name="40% - 强调文字颜色 5 4 2 3 3 2 2" xfId="16715"/>
    <cellStyle name="40% - 强调文字颜色 5 4 2 3 3 3" xfId="16467"/>
    <cellStyle name="40% - 强调文字颜色 5 4 2 3 4" xfId="16716"/>
    <cellStyle name="40% - 强调文字颜色 5 4 2 3 4 2" xfId="16717"/>
    <cellStyle name="40% - 强调文字颜色 5 4 2 3 5" xfId="16718"/>
    <cellStyle name="40% - 强调文字颜色 5 4 2 3 5 2" xfId="16719"/>
    <cellStyle name="40% - 强调文字颜色 5 4 2 3 6" xfId="16720"/>
    <cellStyle name="40% - 强调文字颜色 5 4 2 3 6 2" xfId="16721"/>
    <cellStyle name="40% - 强调文字颜色 5 4 2 3 7" xfId="16722"/>
    <cellStyle name="40% - 强调文字颜色 5 4 2 3 7 2" xfId="16723"/>
    <cellStyle name="40% - 强调文字颜色 5 4 2 3 8" xfId="2405"/>
    <cellStyle name="40% - 强调文字颜色 5 4 2 4" xfId="16724"/>
    <cellStyle name="40% - 强调文字颜色 5 4 2 4 2" xfId="16725"/>
    <cellStyle name="40% - 强调文字颜色 5 4 2 4 2 2" xfId="1948"/>
    <cellStyle name="40% - 强调文字颜色 5 4 2 4 3" xfId="16726"/>
    <cellStyle name="40% - 强调文字颜色 5 4 2 4 3 2" xfId="2083"/>
    <cellStyle name="40% - 强调文字颜色 5 4 2 4 4" xfId="16727"/>
    <cellStyle name="40% - 强调文字颜色 5 4 2 4 4 2" xfId="656"/>
    <cellStyle name="40% - 强调文字颜色 5 4 2 4 5" xfId="16728"/>
    <cellStyle name="40% - 强调文字颜色 5 4 2 4 5 2" xfId="16729"/>
    <cellStyle name="40% - 强调文字颜色 5 4 2 4 6" xfId="16730"/>
    <cellStyle name="40% - 强调文字颜色 5 4 2 5" xfId="2335"/>
    <cellStyle name="40% - 强调文字颜色 5 4 2 5 2" xfId="16731"/>
    <cellStyle name="40% - 强调文字颜色 5 4 2 5 2 2" xfId="2714"/>
    <cellStyle name="40% - 强调文字颜色 5 4 2 5 3" xfId="16732"/>
    <cellStyle name="40% - 强调文字颜色 5 4 2 6" xfId="13511"/>
    <cellStyle name="40% - 强调文字颜色 5 4 2 6 2" xfId="12258"/>
    <cellStyle name="40% - 强调文字颜色 5 4 2 6 2 2" xfId="2934"/>
    <cellStyle name="40% - 强调文字颜色 5 4 2 6 3" xfId="12260"/>
    <cellStyle name="40% - 强调文字颜色 5 4 2 7" xfId="7178"/>
    <cellStyle name="40% - 强调文字颜色 5 4 2 7 2" xfId="12284"/>
    <cellStyle name="40% - 强调文字颜色 5 4 2 8" xfId="9830"/>
    <cellStyle name="40% - 强调文字颜色 5 4 2 8 2" xfId="16734"/>
    <cellStyle name="40% - 强调文字颜色 5 4 2 9" xfId="9076"/>
    <cellStyle name="40% - 强调文字颜色 5 4 2 9 2" xfId="16735"/>
    <cellStyle name="40% - 强调文字颜色 5 4 3" xfId="16736"/>
    <cellStyle name="40% - 强调文字颜色 5 4 3 2" xfId="16737"/>
    <cellStyle name="40% - 强调文字颜色 5 4 3 2 2" xfId="2887"/>
    <cellStyle name="40% - 强调文字颜色 5 4 3 2 2 2" xfId="2894"/>
    <cellStyle name="40% - 强调文字颜色 5 4 3 2 3" xfId="2899"/>
    <cellStyle name="40% - 强调文字颜色 5 4 3 2 3 2" xfId="11318"/>
    <cellStyle name="40% - 强调文字颜色 5 4 3 2 4" xfId="16738"/>
    <cellStyle name="40% - 强调文字颜色 5 4 3 2 4 2" xfId="8341"/>
    <cellStyle name="40% - 强调文字颜色 5 4 3 2 5" xfId="16739"/>
    <cellStyle name="40% - 强调文字颜色 5 4 3 2 5 2" xfId="16740"/>
    <cellStyle name="40% - 强调文字颜色 5 4 3 2 6" xfId="15331"/>
    <cellStyle name="40% - 强调文字颜色 5 4 3 3" xfId="16741"/>
    <cellStyle name="40% - 强调文字颜色 5 4 3 3 2" xfId="16742"/>
    <cellStyle name="40% - 强调文字颜色 5 4 3 3 2 2" xfId="4244"/>
    <cellStyle name="40% - 强调文字颜色 5 4 3 3 3" xfId="16743"/>
    <cellStyle name="40% - 强调文字颜色 5 4 3 4" xfId="16744"/>
    <cellStyle name="40% - 强调文字颜色 5 4 3 4 2" xfId="16745"/>
    <cellStyle name="40% - 强调文字颜色 5 4 3 4 2 2" xfId="3276"/>
    <cellStyle name="40% - 强调文字颜色 5 4 3 4 3" xfId="16746"/>
    <cellStyle name="40% - 强调文字颜色 5 4 3 5" xfId="5116"/>
    <cellStyle name="40% - 强调文字颜色 5 4 3 5 2" xfId="16747"/>
    <cellStyle name="40% - 强调文字颜色 5 4 3 6" xfId="16748"/>
    <cellStyle name="40% - 强调文字颜色 5 4 3 6 2" xfId="12308"/>
    <cellStyle name="40% - 强调文字颜色 5 4 3 7" xfId="7183"/>
    <cellStyle name="40% - 强调文字颜色 5 4 3 7 2" xfId="12323"/>
    <cellStyle name="40% - 强调文字颜色 5 4 3 8" xfId="16749"/>
    <cellStyle name="40% - 强调文字颜色 5 4 3 8 2" xfId="16750"/>
    <cellStyle name="40% - 强调文字颜色 5 4 3 9" xfId="9081"/>
    <cellStyle name="40% - 强调文字颜色 5 4 4" xfId="16751"/>
    <cellStyle name="40% - 强调文字颜色 5 4 4 2" xfId="16752"/>
    <cellStyle name="40% - 强调文字颜色 5 4 4 2 2" xfId="16753"/>
    <cellStyle name="40% - 强调文字颜色 5 4 4 2 2 2" xfId="12306"/>
    <cellStyle name="40% - 强调文字颜色 5 4 4 2 3" xfId="16754"/>
    <cellStyle name="40% - 强调文字颜色 5 4 4 2 3 2" xfId="12321"/>
    <cellStyle name="40% - 强调文字颜色 5 4 4 2 4" xfId="16755"/>
    <cellStyle name="40% - 强调文字颜色 5 4 4 2 4 2" xfId="11932"/>
    <cellStyle name="40% - 强调文字颜色 5 4 4 2 5" xfId="16756"/>
    <cellStyle name="40% - 强调文字颜色 5 4 4 2 5 2" xfId="16757"/>
    <cellStyle name="40% - 强调文字颜色 5 4 4 2 6" xfId="16758"/>
    <cellStyle name="40% - 强调文字颜色 5 4 4 3" xfId="16759"/>
    <cellStyle name="40% - 强调文字颜色 5 4 4 3 2" xfId="16760"/>
    <cellStyle name="40% - 强调文字颜色 5 4 4 3 2 2" xfId="768"/>
    <cellStyle name="40% - 强调文字颜色 5 4 4 3 3" xfId="16761"/>
    <cellStyle name="40% - 强调文字颜色 5 4 4 4" xfId="16762"/>
    <cellStyle name="40% - 强调文字颜色 5 4 4 4 2" xfId="16763"/>
    <cellStyle name="40% - 强调文字颜色 5 4 4 4 2 2" xfId="1071"/>
    <cellStyle name="40% - 强调文字颜色 5 4 4 4 3" xfId="16764"/>
    <cellStyle name="40% - 强调文字颜色 5 4 4 5" xfId="5129"/>
    <cellStyle name="40% - 强调文字颜色 5 4 4 5 2" xfId="16765"/>
    <cellStyle name="40% - 强调文字颜色 5 4 4 6" xfId="15742"/>
    <cellStyle name="40% - 强调文字颜色 5 4 4 6 2" xfId="16766"/>
    <cellStyle name="40% - 强调文字颜色 5 4 4 7" xfId="6717"/>
    <cellStyle name="40% - 强调文字颜色 5 4 4 7 2" xfId="16767"/>
    <cellStyle name="40% - 强调文字颜色 5 4 4 8" xfId="16768"/>
    <cellStyle name="40% - 强调文字颜色 5 4 4 8 2" xfId="16769"/>
    <cellStyle name="40% - 强调文字颜色 5 4 4 9" xfId="16770"/>
    <cellStyle name="40% - 强调文字颜色 5 4 5" xfId="16771"/>
    <cellStyle name="40% - 强调文字颜色 5 4 5 2" xfId="16772"/>
    <cellStyle name="40% - 强调文字颜色 5 4 5 2 2" xfId="16773"/>
    <cellStyle name="40% - 强调文字颜色 5 4 5 3" xfId="16774"/>
    <cellStyle name="40% - 强调文字颜色 5 4 5 3 2" xfId="16775"/>
    <cellStyle name="40% - 强调文字颜色 5 4 5 4" xfId="16776"/>
    <cellStyle name="40% - 强调文字颜色 5 4 5 4 2" xfId="16777"/>
    <cellStyle name="40% - 强调文字颜色 5 4 5 5" xfId="8942"/>
    <cellStyle name="40% - 强调文字颜色 5 4 5 5 2" xfId="3567"/>
    <cellStyle name="40% - 强调文字颜色 5 4 5 6" xfId="16778"/>
    <cellStyle name="40% - 强调文字颜色 5 4 6" xfId="16779"/>
    <cellStyle name="40% - 强调文字颜色 5 4 6 2" xfId="16780"/>
    <cellStyle name="40% - 强调文字颜色 5 4 6 2 2" xfId="16781"/>
    <cellStyle name="40% - 强调文字颜色 5 4 6 3" xfId="16782"/>
    <cellStyle name="40% - 强调文字颜色 5 4 7" xfId="16783"/>
    <cellStyle name="40% - 强调文字颜色 5 4 7 2" xfId="16784"/>
    <cellStyle name="40% - 强调文字颜色 5 4 7 2 2" xfId="16786"/>
    <cellStyle name="40% - 强调文字颜色 5 4 7 3" xfId="16788"/>
    <cellStyle name="40% - 强调文字颜色 5 4 8" xfId="16790"/>
    <cellStyle name="40% - 强调文字颜色 5 4 8 2" xfId="16791"/>
    <cellStyle name="40% - 强调文字颜色 5 4 9" xfId="16792"/>
    <cellStyle name="40% - 强调文字颜色 5 4 9 2" xfId="16793"/>
    <cellStyle name="40% - 强调文字颜色 5 5" xfId="16794"/>
    <cellStyle name="40% - 强调文字颜色 5 5 10" xfId="16795"/>
    <cellStyle name="40% - 强调文字颜色 5 5 10 2" xfId="16796"/>
    <cellStyle name="40% - 强调文字颜色 5 5 11" xfId="16797"/>
    <cellStyle name="40% - 强调文字颜色 5 5 11 2" xfId="16798"/>
    <cellStyle name="40% - 强调文字颜色 5 5 12" xfId="16799"/>
    <cellStyle name="40% - 强调文字颜色 5 5 2" xfId="16800"/>
    <cellStyle name="40% - 强调文字颜色 5 5 2 10" xfId="16801"/>
    <cellStyle name="40% - 强调文字颜色 5 5 2 10 2" xfId="9623"/>
    <cellStyle name="40% - 强调文字颜色 5 5 2 11" xfId="16802"/>
    <cellStyle name="40% - 强调文字颜色 5 5 2 2" xfId="16803"/>
    <cellStyle name="40% - 强调文字颜色 5 5 2 2 2" xfId="8596"/>
    <cellStyle name="40% - 强调文字颜色 5 5 2 2 2 2" xfId="8598"/>
    <cellStyle name="40% - 强调文字颜色 5 5 2 2 2 2 2" xfId="16804"/>
    <cellStyle name="40% - 强调文字颜色 5 5 2 2 2 3" xfId="11267"/>
    <cellStyle name="40% - 强调文字颜色 5 5 2 2 2 3 2" xfId="16805"/>
    <cellStyle name="40% - 强调文字颜色 5 5 2 2 2 4" xfId="16808"/>
    <cellStyle name="40% - 强调文字颜色 5 5 2 2 2 4 2" xfId="15166"/>
    <cellStyle name="40% - 强调文字颜色 5 5 2 2 2 5" xfId="10962"/>
    <cellStyle name="40% - 强调文字颜色 5 5 2 2 2 5 2" xfId="10965"/>
    <cellStyle name="40% - 强调文字颜色 5 5 2 2 2 6" xfId="10976"/>
    <cellStyle name="40% - 强调文字颜色 5 5 2 2 3" xfId="8600"/>
    <cellStyle name="40% - 强调文字颜色 5 5 2 2 3 2" xfId="16810"/>
    <cellStyle name="40% - 强调文字颜色 5 5 2 2 3 2 2" xfId="16811"/>
    <cellStyle name="40% - 强调文字颜色 5 5 2 2 3 3" xfId="11274"/>
    <cellStyle name="40% - 强调文字颜色 5 5 2 2 4" xfId="14379"/>
    <cellStyle name="40% - 强调文字颜色 5 5 2 2 4 2" xfId="16812"/>
    <cellStyle name="40% - 强调文字颜色 5 5 2 2 4 2 2" xfId="12823"/>
    <cellStyle name="40% - 强调文字颜色 5 5 2 2 4 3" xfId="11280"/>
    <cellStyle name="40% - 强调文字颜色 5 5 2 2 5" xfId="1507"/>
    <cellStyle name="40% - 强调文字颜色 5 5 2 2 5 2" xfId="69"/>
    <cellStyle name="40% - 强调文字颜色 5 5 2 2 6" xfId="1529"/>
    <cellStyle name="40% - 强调文字颜色 5 5 2 2 6 2" xfId="1546"/>
    <cellStyle name="40% - 强调文字颜色 5 5 2 2 7" xfId="1559"/>
    <cellStyle name="40% - 强调文字颜色 5 5 2 2 7 2" xfId="307"/>
    <cellStyle name="40% - 强调文字颜色 5 5 2 2 8" xfId="1577"/>
    <cellStyle name="40% - 强调文字颜色 5 5 2 2 8 2" xfId="1589"/>
    <cellStyle name="40% - 强调文字颜色 5 5 2 2 9" xfId="1601"/>
    <cellStyle name="40% - 强调文字颜色 5 5 2 3" xfId="16813"/>
    <cellStyle name="40% - 强调文字颜色 5 5 2 3 2" xfId="16814"/>
    <cellStyle name="40% - 强调文字颜色 5 5 2 3 2 2" xfId="16815"/>
    <cellStyle name="40% - 强调文字颜色 5 5 2 3 2 2 2" xfId="16816"/>
    <cellStyle name="40% - 强调文字颜色 5 5 2 3 2 3" xfId="16279"/>
    <cellStyle name="40% - 强调文字颜色 5 5 2 3 3" xfId="16817"/>
    <cellStyle name="40% - 强调文字颜色 5 5 2 3 3 2" xfId="16818"/>
    <cellStyle name="40% - 强调文字颜色 5 5 2 3 3 2 2" xfId="16819"/>
    <cellStyle name="40% - 强调文字颜色 5 5 2 3 3 3" xfId="16820"/>
    <cellStyle name="40% - 强调文字颜色 5 5 2 3 4" xfId="16822"/>
    <cellStyle name="40% - 强调文字颜色 5 5 2 3 4 2" xfId="16823"/>
    <cellStyle name="40% - 强调文字颜色 5 5 2 3 5" xfId="16824"/>
    <cellStyle name="40% - 强调文字颜色 5 5 2 3 5 2" xfId="16825"/>
    <cellStyle name="40% - 强调文字颜色 5 5 2 3 6" xfId="16826"/>
    <cellStyle name="40% - 强调文字颜色 5 5 2 3 6 2" xfId="16827"/>
    <cellStyle name="40% - 强调文字颜色 5 5 2 3 7" xfId="16828"/>
    <cellStyle name="40% - 强调文字颜色 5 5 2 3 7 2" xfId="16830"/>
    <cellStyle name="40% - 强调文字颜色 5 5 2 3 8" xfId="6116"/>
    <cellStyle name="40% - 强调文字颜色 5 5 2 4" xfId="16831"/>
    <cellStyle name="40% - 强调文字颜色 5 5 2 4 2" xfId="16832"/>
    <cellStyle name="40% - 强调文字颜色 5 5 2 4 2 2" xfId="5100"/>
    <cellStyle name="40% - 强调文字颜色 5 5 2 4 3" xfId="16833"/>
    <cellStyle name="40% - 强调文字颜色 5 5 2 4 3 2" xfId="5177"/>
    <cellStyle name="40% - 强调文字颜色 5 5 2 4 4" xfId="16834"/>
    <cellStyle name="40% - 强调文字颜色 5 5 2 4 4 2" xfId="5212"/>
    <cellStyle name="40% - 强调文字颜色 5 5 2 4 5" xfId="16835"/>
    <cellStyle name="40% - 强调文字颜色 5 5 2 4 5 2" xfId="3779"/>
    <cellStyle name="40% - 强调文字颜色 5 5 2 4 6" xfId="16836"/>
    <cellStyle name="40% - 强调文字颜色 5 5 2 5" xfId="4789"/>
    <cellStyle name="40% - 强调文字颜色 5 5 2 5 2" xfId="16837"/>
    <cellStyle name="40% - 强调文字颜色 5 5 2 5 2 2" xfId="5285"/>
    <cellStyle name="40% - 强调文字颜色 5 5 2 5 3" xfId="16838"/>
    <cellStyle name="40% - 强调文字颜色 5 5 2 6" xfId="11412"/>
    <cellStyle name="40% - 强调文字颜色 5 5 2 6 2" xfId="16839"/>
    <cellStyle name="40% - 强调文字颜色 5 5 2 6 2 2" xfId="5434"/>
    <cellStyle name="40% - 强调文字颜色 5 5 2 6 3" xfId="16840"/>
    <cellStyle name="40% - 强调文字颜色 5 5 2 7" xfId="16842"/>
    <cellStyle name="40% - 强调文字颜色 5 5 2 7 2" xfId="16843"/>
    <cellStyle name="40% - 强调文字颜色 5 5 2 8" xfId="16844"/>
    <cellStyle name="40% - 强调文字颜色 5 5 2 8 2" xfId="16845"/>
    <cellStyle name="40% - 强调文字颜色 5 5 2 9" xfId="16846"/>
    <cellStyle name="40% - 强调文字颜色 5 5 2 9 2" xfId="16847"/>
    <cellStyle name="40% - 强调文字颜色 5 5 3" xfId="16848"/>
    <cellStyle name="40% - 强调文字颜色 5 5 3 2" xfId="16849"/>
    <cellStyle name="40% - 强调文字颜色 5 5 3 2 2" xfId="9207"/>
    <cellStyle name="40% - 强调文字颜色 5 5 3 2 2 2" xfId="9209"/>
    <cellStyle name="40% - 强调文字颜色 5 5 3 2 3" xfId="9212"/>
    <cellStyle name="40% - 强调文字颜色 5 5 3 2 3 2" xfId="16850"/>
    <cellStyle name="40% - 强调文字颜色 5 5 3 2 4" xfId="14384"/>
    <cellStyle name="40% - 强调文字颜色 5 5 3 2 4 2" xfId="16851"/>
    <cellStyle name="40% - 强调文字颜色 5 5 3 2 5" xfId="16852"/>
    <cellStyle name="40% - 强调文字颜色 5 5 3 2 5 2" xfId="16853"/>
    <cellStyle name="40% - 强调文字颜色 5 5 3 2 6" xfId="15673"/>
    <cellStyle name="40% - 强调文字颜色 5 5 3 3" xfId="16854"/>
    <cellStyle name="40% - 强调文字颜色 5 5 3 3 2" xfId="16855"/>
    <cellStyle name="40% - 强调文字颜色 5 5 3 3 2 2" xfId="16856"/>
    <cellStyle name="40% - 强调文字颜色 5 5 3 3 3" xfId="16857"/>
    <cellStyle name="40% - 强调文字颜色 5 5 3 4" xfId="16858"/>
    <cellStyle name="40% - 强调文字颜色 5 5 3 4 2" xfId="16859"/>
    <cellStyle name="40% - 强调文字颜色 5 5 3 4 2 2" xfId="3131"/>
    <cellStyle name="40% - 强调文字颜色 5 5 3 4 3" xfId="16860"/>
    <cellStyle name="40% - 强调文字颜色 5 5 3 5" xfId="5190"/>
    <cellStyle name="40% - 强调文字颜色 5 5 3 5 2" xfId="16861"/>
    <cellStyle name="40% - 强调文字颜色 5 5 3 6" xfId="11414"/>
    <cellStyle name="40% - 强调文字颜色 5 5 3 6 2" xfId="16862"/>
    <cellStyle name="40% - 强调文字颜色 5 5 3 7" xfId="16864"/>
    <cellStyle name="40% - 强调文字颜色 5 5 3 7 2" xfId="16865"/>
    <cellStyle name="40% - 强调文字颜色 5 5 3 8" xfId="16866"/>
    <cellStyle name="40% - 强调文字颜色 5 5 3 8 2" xfId="16867"/>
    <cellStyle name="40% - 强调文字颜色 5 5 3 9" xfId="16868"/>
    <cellStyle name="40% - 强调文字颜色 5 5 4" xfId="16869"/>
    <cellStyle name="40% - 强调文字颜色 5 5 4 2" xfId="16870"/>
    <cellStyle name="40% - 强调文字颜色 5 5 4 2 2" xfId="16871"/>
    <cellStyle name="40% - 强调文字颜色 5 5 4 2 2 2" xfId="15274"/>
    <cellStyle name="40% - 强调文字颜色 5 5 4 2 3" xfId="16872"/>
    <cellStyle name="40% - 强调文字颜色 5 5 4 2 3 2" xfId="16873"/>
    <cellStyle name="40% - 强调文字颜色 5 5 4 2 4" xfId="16874"/>
    <cellStyle name="40% - 强调文字颜色 5 5 4 2 4 2" xfId="16875"/>
    <cellStyle name="40% - 强调文字颜色 5 5 4 2 5" xfId="16260"/>
    <cellStyle name="40% - 强调文字颜色 5 5 4 2 5 2" xfId="13583"/>
    <cellStyle name="40% - 强调文字颜色 5 5 4 2 6" xfId="16262"/>
    <cellStyle name="40% - 强调文字颜色 5 5 4 3" xfId="16876"/>
    <cellStyle name="40% - 强调文字颜色 5 5 4 3 2" xfId="16877"/>
    <cellStyle name="40% - 强调文字颜色 5 5 4 3 2 2" xfId="16878"/>
    <cellStyle name="40% - 强调文字颜色 5 5 4 3 3" xfId="16879"/>
    <cellStyle name="40% - 强调文字颜色 5 5 4 4" xfId="16880"/>
    <cellStyle name="40% - 强调文字颜色 5 5 4 4 2" xfId="16881"/>
    <cellStyle name="40% - 强调文字颜色 5 5 4 4 2 2" xfId="1907"/>
    <cellStyle name="40% - 强调文字颜色 5 5 4 4 3" xfId="16882"/>
    <cellStyle name="40% - 强调文字颜色 5 5 4 5" xfId="5203"/>
    <cellStyle name="40% - 强调文字颜色 5 5 4 5 2" xfId="16883"/>
    <cellStyle name="40% - 强调文字颜色 5 5 4 6" xfId="6796"/>
    <cellStyle name="40% - 强调文字颜色 5 5 4 6 2" xfId="16884"/>
    <cellStyle name="40% - 强调文字颜色 5 5 4 7" xfId="16886"/>
    <cellStyle name="40% - 强调文字颜色 5 5 4 7 2" xfId="16887"/>
    <cellStyle name="40% - 强调文字颜色 5 5 4 8" xfId="16888"/>
    <cellStyle name="40% - 强调文字颜色 5 5 4 8 2" xfId="16889"/>
    <cellStyle name="40% - 强调文字颜色 5 5 4 9" xfId="16890"/>
    <cellStyle name="40% - 强调文字颜色 5 5 5" xfId="16891"/>
    <cellStyle name="40% - 强调文字颜色 5 5 5 2" xfId="16892"/>
    <cellStyle name="40% - 强调文字颜色 5 5 5 2 2" xfId="16893"/>
    <cellStyle name="40% - 强调文字颜色 5 5 5 3" xfId="16894"/>
    <cellStyle name="40% - 强调文字颜色 5 5 5 3 2" xfId="16895"/>
    <cellStyle name="40% - 强调文字颜色 5 5 5 4" xfId="16896"/>
    <cellStyle name="40% - 强调文字颜色 5 5 5 4 2" xfId="16897"/>
    <cellStyle name="40% - 强调文字颜色 5 5 5 5" xfId="16898"/>
    <cellStyle name="40% - 强调文字颜色 5 5 5 5 2" xfId="3811"/>
    <cellStyle name="40% - 强调文字颜色 5 5 5 6" xfId="6809"/>
    <cellStyle name="40% - 强调文字颜色 5 5 6" xfId="16899"/>
    <cellStyle name="40% - 强调文字颜色 5 5 6 2" xfId="16900"/>
    <cellStyle name="40% - 强调文字颜色 5 5 6 2 2" xfId="16901"/>
    <cellStyle name="40% - 强调文字颜色 5 5 6 3" xfId="16902"/>
    <cellStyle name="40% - 强调文字颜色 5 5 7" xfId="16903"/>
    <cellStyle name="40% - 强调文字颜色 5 5 7 2" xfId="16904"/>
    <cellStyle name="40% - 强调文字颜色 5 5 7 2 2" xfId="16905"/>
    <cellStyle name="40% - 强调文字颜色 5 5 7 3" xfId="16906"/>
    <cellStyle name="40% - 强调文字颜色 5 5 8" xfId="16907"/>
    <cellStyle name="40% - 强调文字颜色 5 5 8 2" xfId="16908"/>
    <cellStyle name="40% - 强调文字颜色 5 5 9" xfId="8646"/>
    <cellStyle name="40% - 强调文字颜色 5 5 9 2" xfId="8650"/>
    <cellStyle name="40% - 强调文字颜色 5 6" xfId="16909"/>
    <cellStyle name="40% - 强调文字颜色 5 6 10" xfId="16910"/>
    <cellStyle name="40% - 强调文字颜色 5 6 10 2" xfId="15181"/>
    <cellStyle name="40% - 强调文字颜色 5 6 11" xfId="16911"/>
    <cellStyle name="40% - 强调文字颜色 5 6 2" xfId="13282"/>
    <cellStyle name="40% - 强调文字颜色 5 6 2 2" xfId="13285"/>
    <cellStyle name="40% - 强调文字颜色 5 6 2 2 2" xfId="10389"/>
    <cellStyle name="40% - 强调文字颜色 5 6 2 2 2 2" xfId="10392"/>
    <cellStyle name="40% - 强调文字颜色 5 6 2 2 3" xfId="10394"/>
    <cellStyle name="40% - 强调文字颜色 5 6 2 2 3 2" xfId="16912"/>
    <cellStyle name="40% - 强调文字颜色 5 6 2 2 4" xfId="4992"/>
    <cellStyle name="40% - 强调文字颜色 5 6 2 2 4 2" xfId="16913"/>
    <cellStyle name="40% - 强调文字颜色 5 6 2 2 5" xfId="11714"/>
    <cellStyle name="40% - 强调文字颜色 5 6 2 2 5 2" xfId="11716"/>
    <cellStyle name="40% - 强调文字颜色 5 6 2 2 6" xfId="11718"/>
    <cellStyle name="40% - 强调文字颜色 5 6 2 3" xfId="13287"/>
    <cellStyle name="40% - 强调文字颜色 5 6 2 3 2" xfId="16914"/>
    <cellStyle name="40% - 强调文字颜色 5 6 2 3 2 2" xfId="16915"/>
    <cellStyle name="40% - 强调文字颜色 5 6 2 3 3" xfId="13922"/>
    <cellStyle name="40% - 强调文字颜色 5 6 2 4" xfId="16916"/>
    <cellStyle name="40% - 强调文字颜色 5 6 2 4 2" xfId="16917"/>
    <cellStyle name="40% - 强调文字颜色 5 6 2 4 2 2" xfId="1773"/>
    <cellStyle name="40% - 强调文字颜色 5 6 2 4 3" xfId="16918"/>
    <cellStyle name="40% - 强调文字颜色 5 6 2 5" xfId="16919"/>
    <cellStyle name="40% - 强调文字颜色 5 6 2 5 2" xfId="16920"/>
    <cellStyle name="40% - 强调文字颜色 5 6 2 6" xfId="1990"/>
    <cellStyle name="40% - 强调文字颜色 5 6 2 6 2" xfId="16921"/>
    <cellStyle name="40% - 强调文字颜色 5 6 2 7" xfId="16923"/>
    <cellStyle name="40% - 强调文字颜色 5 6 2 7 2" xfId="16924"/>
    <cellStyle name="40% - 强调文字颜色 5 6 2 8" xfId="16925"/>
    <cellStyle name="40% - 强调文字颜色 5 6 2 8 2" xfId="16926"/>
    <cellStyle name="40% - 强调文字颜色 5 6 2 9" xfId="16927"/>
    <cellStyle name="40% - 强调文字颜色 5 6 3" xfId="13289"/>
    <cellStyle name="40% - 强调文字颜色 5 6 3 2" xfId="13291"/>
    <cellStyle name="40% - 强调文字颜色 5 6 3 2 2" xfId="10783"/>
    <cellStyle name="40% - 强调文字颜色 5 6 3 2 2 2" xfId="10785"/>
    <cellStyle name="40% - 强调文字颜色 5 6 3 2 3" xfId="10787"/>
    <cellStyle name="40% - 强调文字颜色 5 6 3 2 3 2" xfId="16928"/>
    <cellStyle name="40% - 强调文字颜色 5 6 3 2 4" xfId="16929"/>
    <cellStyle name="40% - 强调文字颜色 5 6 3 2 4 2" xfId="16930"/>
    <cellStyle name="40% - 强调文字颜色 5 6 3 2 5" xfId="16931"/>
    <cellStyle name="40% - 强调文字颜色 5 6 3 2 5 2" xfId="16932"/>
    <cellStyle name="40% - 强调文字颜色 5 6 3 2 6" xfId="16933"/>
    <cellStyle name="40% - 强调文字颜色 5 6 3 3" xfId="13293"/>
    <cellStyle name="40% - 强调文字颜色 5 6 3 3 2" xfId="16934"/>
    <cellStyle name="40% - 强调文字颜色 5 6 3 3 2 2" xfId="16935"/>
    <cellStyle name="40% - 强调文字颜色 5 6 3 3 3" xfId="16936"/>
    <cellStyle name="40% - 强调文字颜色 5 6 3 4" xfId="16937"/>
    <cellStyle name="40% - 强调文字颜色 5 6 3 4 2" xfId="16938"/>
    <cellStyle name="40% - 强调文字颜色 5 6 3 4 2 2" xfId="5704"/>
    <cellStyle name="40% - 强调文字颜色 5 6 3 4 3" xfId="16939"/>
    <cellStyle name="40% - 强调文字颜色 5 6 3 5" xfId="2025"/>
    <cellStyle name="40% - 强调文字颜色 5 6 3 5 2" xfId="16940"/>
    <cellStyle name="40% - 强调文字颜色 5 6 3 6" xfId="2036"/>
    <cellStyle name="40% - 强调文字颜色 5 6 3 6 2" xfId="16941"/>
    <cellStyle name="40% - 强调文字颜色 5 6 3 7" xfId="16942"/>
    <cellStyle name="40% - 强调文字颜色 5 6 3 7 2" xfId="16943"/>
    <cellStyle name="40% - 强调文字颜色 5 6 3 8" xfId="16944"/>
    <cellStyle name="40% - 强调文字颜色 5 6 3 8 2" xfId="16945"/>
    <cellStyle name="40% - 强调文字颜色 5 6 3 9" xfId="16946"/>
    <cellStyle name="40% - 强调文字颜色 5 6 4" xfId="13296"/>
    <cellStyle name="40% - 强调文字颜色 5 6 4 2" xfId="13299"/>
    <cellStyle name="40% - 强调文字颜色 5 6 4 2 2" xfId="16948"/>
    <cellStyle name="40% - 强调文字颜色 5 6 4 3" xfId="16951"/>
    <cellStyle name="40% - 强调文字颜色 5 6 4 3 2" xfId="16954"/>
    <cellStyle name="40% - 强调文字颜色 5 6 4 4" xfId="16957"/>
    <cellStyle name="40% - 强调文字颜色 5 6 4 4 2" xfId="16960"/>
    <cellStyle name="40% - 强调文字颜色 5 6 4 5" xfId="16963"/>
    <cellStyle name="40% - 强调文字颜色 5 6 4 5 2" xfId="16965"/>
    <cellStyle name="40% - 强调文字颜色 5 6 4 6" xfId="6844"/>
    <cellStyle name="40% - 强调文字颜色 5 6 5" xfId="12579"/>
    <cellStyle name="40% - 强调文字颜色 5 6 5 2" xfId="13302"/>
    <cellStyle name="40% - 强调文字颜色 5 6 5 2 2" xfId="16967"/>
    <cellStyle name="40% - 强调文字颜色 5 6 5 3" xfId="16969"/>
    <cellStyle name="40% - 强调文字颜色 5 6 6" xfId="13306"/>
    <cellStyle name="40% - 强调文字颜色 5 6 6 2" xfId="13309"/>
    <cellStyle name="40% - 强调文字颜色 5 6 6 2 2" xfId="16971"/>
    <cellStyle name="40% - 强调文字颜色 5 6 6 3" xfId="16973"/>
    <cellStyle name="40% - 强调文字颜色 5 6 7" xfId="12943"/>
    <cellStyle name="40% - 强调文字颜色 5 6 7 2" xfId="16975"/>
    <cellStyle name="40% - 强调文字颜色 5 6 8" xfId="16528"/>
    <cellStyle name="40% - 强调文字颜色 5 6 8 2" xfId="16531"/>
    <cellStyle name="40% - 强调文字颜色 5 6 9" xfId="8805"/>
    <cellStyle name="40% - 强调文字颜色 5 6 9 2" xfId="4579"/>
    <cellStyle name="40% - 强调文字颜色 5 7" xfId="10247"/>
    <cellStyle name="40% - 强调文字颜色 5 7 10" xfId="5112"/>
    <cellStyle name="40% - 强调文字颜色 5 7 10 2" xfId="4682"/>
    <cellStyle name="40% - 强调文字颜色 5 7 11" xfId="961"/>
    <cellStyle name="40% - 强调文字颜色 5 7 2" xfId="10251"/>
    <cellStyle name="40% - 强调文字颜色 5 7 2 2" xfId="1740"/>
    <cellStyle name="40% - 强调文字颜色 5 7 2 2 2" xfId="4324"/>
    <cellStyle name="40% - 强调文字颜色 5 7 2 2 2 2" xfId="6155"/>
    <cellStyle name="40% - 强调文字颜色 5 7 2 2 3" xfId="11702"/>
    <cellStyle name="40% - 强调文字颜色 5 7 2 2 3 2" xfId="16976"/>
    <cellStyle name="40% - 强调文字颜色 5 7 2 2 4" xfId="16977"/>
    <cellStyle name="40% - 强调文字颜色 5 7 2 2 4 2" xfId="16978"/>
    <cellStyle name="40% - 强调文字颜色 5 7 2 2 5" xfId="8451"/>
    <cellStyle name="40% - 强调文字颜色 5 7 2 2 5 2" xfId="3300"/>
    <cellStyle name="40% - 强调文字颜色 5 7 2 2 6" xfId="8453"/>
    <cellStyle name="40% - 强调文字颜色 5 7 2 3" xfId="4335"/>
    <cellStyle name="40% - 强调文字颜色 5 7 2 3 2" xfId="8425"/>
    <cellStyle name="40% - 强调文字颜色 5 7 2 3 2 2" xfId="16980"/>
    <cellStyle name="40% - 强调文字颜色 5 7 2 3 3" xfId="16982"/>
    <cellStyle name="40% - 强调文字颜色 5 7 2 4" xfId="3044"/>
    <cellStyle name="40% - 强调文字颜色 5 7 2 4 2" xfId="16984"/>
    <cellStyle name="40% - 强调文字颜色 5 7 2 4 2 2" xfId="796"/>
    <cellStyle name="40% - 强调文字颜色 5 7 2 4 3" xfId="16985"/>
    <cellStyle name="40% - 强调文字颜色 5 7 2 5" xfId="54"/>
    <cellStyle name="40% - 强调文字颜色 5 7 2 5 2" xfId="16986"/>
    <cellStyle name="40% - 强调文字颜色 5 7 2 6" xfId="2548"/>
    <cellStyle name="40% - 强调文字颜色 5 7 2 6 2" xfId="16988"/>
    <cellStyle name="40% - 强调文字颜色 5 7 2 7" xfId="16991"/>
    <cellStyle name="40% - 强调文字颜色 5 7 2 7 2" xfId="16992"/>
    <cellStyle name="40% - 强调文字颜色 5 7 2 8" xfId="16993"/>
    <cellStyle name="40% - 强调文字颜色 5 7 2 8 2" xfId="16995"/>
    <cellStyle name="40% - 强调文字颜色 5 7 2 9" xfId="16996"/>
    <cellStyle name="40% - 强调文字颜色 5 7 3" xfId="10256"/>
    <cellStyle name="40% - 强调文字颜色 5 7 3 2" xfId="4499"/>
    <cellStyle name="40% - 强调文字颜色 5 7 3 2 2" xfId="11949"/>
    <cellStyle name="40% - 强调文字颜色 5 7 3 2 2 2" xfId="11951"/>
    <cellStyle name="40% - 强调文字颜色 5 7 3 2 3" xfId="11953"/>
    <cellStyle name="40% - 强调文字颜色 5 7 3 3" xfId="16997"/>
    <cellStyle name="40% - 强调文字颜色 5 7 3 3 2" xfId="16998"/>
    <cellStyle name="40% - 强调文字颜色 5 7 3 3 2 2" xfId="16999"/>
    <cellStyle name="40% - 强调文字颜色 5 7 3 3 3" xfId="14537"/>
    <cellStyle name="40% - 强调文字颜色 5 7 3 4" xfId="3110"/>
    <cellStyle name="40% - 强调文字颜色 5 7 3 4 2" xfId="17000"/>
    <cellStyle name="40% - 强调文字颜色 5 7 3 5" xfId="17001"/>
    <cellStyle name="40% - 强调文字颜色 5 7 3 5 2" xfId="17002"/>
    <cellStyle name="40% - 强调文字颜色 5 7 3 6" xfId="17004"/>
    <cellStyle name="40% - 强调文字颜色 5 7 3 6 2" xfId="17005"/>
    <cellStyle name="40% - 强调文字颜色 5 7 3 7" xfId="17006"/>
    <cellStyle name="40% - 强调文字颜色 5 7 3 7 2" xfId="17007"/>
    <cellStyle name="40% - 强调文字颜色 5 7 3 8" xfId="17008"/>
    <cellStyle name="40% - 强调文字颜色 5 7 4" xfId="10262"/>
    <cellStyle name="40% - 强调文字颜色 5 7 4 2" xfId="10267"/>
    <cellStyle name="40% - 强调文字颜色 5 7 4 2 2" xfId="17011"/>
    <cellStyle name="40% - 强调文字颜色 5 7 4 3" xfId="17014"/>
    <cellStyle name="40% - 强调文字颜色 5 7 4 3 2" xfId="17017"/>
    <cellStyle name="40% - 强调文字颜色 5 7 4 4" xfId="3127"/>
    <cellStyle name="40% - 强调文字颜色 5 7 4 4 2" xfId="17019"/>
    <cellStyle name="40% - 强调文字颜色 5 7 4 5" xfId="17021"/>
    <cellStyle name="40% - 强调文字颜色 5 7 4 5 2" xfId="6520"/>
    <cellStyle name="40% - 强调文字颜色 5 7 4 6" xfId="17024"/>
    <cellStyle name="40% - 强调文字颜色 5 7 5" xfId="8000"/>
    <cellStyle name="40% - 强调文字颜色 5 7 5 2" xfId="10272"/>
    <cellStyle name="40% - 强调文字颜色 5 7 5 2 2" xfId="17026"/>
    <cellStyle name="40% - 强调文字颜色 5 7 5 3" xfId="17028"/>
    <cellStyle name="40% - 强调文字颜色 5 7 6" xfId="4908"/>
    <cellStyle name="40% - 强调文字颜色 5 7 6 2" xfId="4916"/>
    <cellStyle name="40% - 强调文字颜色 5 7 6 2 2" xfId="17030"/>
    <cellStyle name="40% - 强调文字颜色 5 7 6 3" xfId="17032"/>
    <cellStyle name="40% - 强调文字颜色 5 7 7" xfId="4921"/>
    <cellStyle name="40% - 强调文字颜色 5 7 7 2" xfId="4926"/>
    <cellStyle name="40% - 强调文字颜色 5 7 8" xfId="4933"/>
    <cellStyle name="40% - 强调文字颜色 5 7 8 2" xfId="17034"/>
    <cellStyle name="40% - 强调文字颜色 5 7 9" xfId="8848"/>
    <cellStyle name="40% - 强调文字颜色 5 7 9 2" xfId="4715"/>
    <cellStyle name="40% - 强调文字颜色 5 8" xfId="10275"/>
    <cellStyle name="40% - 强调文字颜色 5 8 2" xfId="10279"/>
    <cellStyle name="40% - 强调文字颜色 5 8 2 2" xfId="6370"/>
    <cellStyle name="40% - 强调文字颜色 5 8 2 2 2" xfId="6379"/>
    <cellStyle name="40% - 强调文字颜色 5 8 2 3" xfId="17035"/>
    <cellStyle name="40% - 强调文字颜色 5 8 2 3 2" xfId="11494"/>
    <cellStyle name="40% - 强调文字颜色 5 8 2 4" xfId="3466"/>
    <cellStyle name="40% - 强调文字颜色 5 8 2 4 2" xfId="17036"/>
    <cellStyle name="40% - 强调文字颜色 5 8 2 5" xfId="17037"/>
    <cellStyle name="40% - 强调文字颜色 5 8 2 5 2" xfId="17038"/>
    <cellStyle name="40% - 强调文字颜色 5 8 2 6" xfId="17040"/>
    <cellStyle name="40% - 强调文字颜色 5 8 3" xfId="10283"/>
    <cellStyle name="40% - 强调文字颜色 5 8 3 2" xfId="13359"/>
    <cellStyle name="40% - 强调文字颜色 5 8 3 2 2" xfId="13620"/>
    <cellStyle name="40% - 强调文字颜色 5 8 3 3" xfId="17041"/>
    <cellStyle name="40% - 强调文字颜色 5 8 4" xfId="13362"/>
    <cellStyle name="40% - 强调文字颜色 5 8 4 2" xfId="13365"/>
    <cellStyle name="40% - 强调文字颜色 5 8 4 2 2" xfId="17043"/>
    <cellStyle name="40% - 强调文字颜色 5 8 4 3" xfId="17045"/>
    <cellStyle name="40% - 强调文字颜色 5 8 5" xfId="13369"/>
    <cellStyle name="40% - 强调文字颜色 5 8 5 2" xfId="13372"/>
    <cellStyle name="40% - 强调文字颜色 5 8 6" xfId="13375"/>
    <cellStyle name="40% - 强调文字颜色 5 8 6 2" xfId="17047"/>
    <cellStyle name="40% - 强调文字颜色 5 8 7" xfId="17049"/>
    <cellStyle name="40% - 强调文字颜色 5 8 7 2" xfId="17051"/>
    <cellStyle name="40% - 强调文字颜色 5 8 8" xfId="17053"/>
    <cellStyle name="40% - 强调文字颜色 5 8 8 2" xfId="17055"/>
    <cellStyle name="40% - 强调文字颜色 5 8 9" xfId="3438"/>
    <cellStyle name="40% - 强调文字颜色 5 9" xfId="10286"/>
    <cellStyle name="40% - 强调文字颜色 5 9 2" xfId="10289"/>
    <cellStyle name="40% - 强调文字颜色 5 9 2 2" xfId="8036"/>
    <cellStyle name="40% - 强调文字颜色 5 9 2 2 2" xfId="8046"/>
    <cellStyle name="40% - 强调文字颜色 5 9 2 3" xfId="17056"/>
    <cellStyle name="40% - 强调文字颜色 5 9 2 3 2" xfId="17057"/>
    <cellStyle name="40% - 强调文字颜色 5 9 2 4" xfId="3755"/>
    <cellStyle name="40% - 强调文字颜色 5 9 2 4 2" xfId="17058"/>
    <cellStyle name="40% - 强调文字颜色 5 9 2 5" xfId="17059"/>
    <cellStyle name="40% - 强调文字颜色 5 9 2 5 2" xfId="17060"/>
    <cellStyle name="40% - 强调文字颜色 5 9 2 6" xfId="17062"/>
    <cellStyle name="40% - 强调文字颜色 5 9 3" xfId="9993"/>
    <cellStyle name="40% - 强调文字颜色 5 9 3 2" xfId="17063"/>
    <cellStyle name="40% - 强调文字颜色 5 9 3 2 2" xfId="17064"/>
    <cellStyle name="40% - 强调文字颜色 5 9 3 3" xfId="17065"/>
    <cellStyle name="40% - 强调文字颜色 5 9 4" xfId="17067"/>
    <cellStyle name="40% - 强调文字颜色 5 9 4 2" xfId="17069"/>
    <cellStyle name="40% - 强调文字颜色 5 9 4 2 2" xfId="17070"/>
    <cellStyle name="40% - 强调文字颜色 5 9 4 3" xfId="17071"/>
    <cellStyle name="40% - 强调文字颜色 5 9 5" xfId="17073"/>
    <cellStyle name="40% - 强调文字颜色 5 9 5 2" xfId="17075"/>
    <cellStyle name="40% - 强调文字颜色 5 9 6" xfId="17077"/>
    <cellStyle name="40% - 强调文字颜色 5 9 6 2" xfId="17079"/>
    <cellStyle name="40% - 强调文字颜色 5 9 7" xfId="981"/>
    <cellStyle name="40% - 强调文字颜色 5 9 7 2" xfId="17081"/>
    <cellStyle name="40% - 强调文字颜色 5 9 8" xfId="17083"/>
    <cellStyle name="40% - 强调文字颜色 5 9 8 2" xfId="17084"/>
    <cellStyle name="40% - 强调文字颜色 5 9 9" xfId="6675"/>
    <cellStyle name="40% - 强调文字颜色 6 10" xfId="17085"/>
    <cellStyle name="40% - 强调文字颜色 6 10 2" xfId="17086"/>
    <cellStyle name="40% - 强调文字颜色 6 10 2 2" xfId="14313"/>
    <cellStyle name="40% - 强调文字颜色 6 10 3" xfId="17087"/>
    <cellStyle name="40% - 强调文字颜色 6 10 3 2" xfId="14443"/>
    <cellStyle name="40% - 强调文字颜色 6 10 4" xfId="17088"/>
    <cellStyle name="40% - 强调文字颜色 6 10 4 2" xfId="12555"/>
    <cellStyle name="40% - 强调文字颜色 6 10 5" xfId="3405"/>
    <cellStyle name="40% - 强调文字颜色 6 10 5 2" xfId="9893"/>
    <cellStyle name="40% - 强调文字颜色 6 10 6" xfId="17089"/>
    <cellStyle name="40% - 强调文字颜色 6 11" xfId="17090"/>
    <cellStyle name="40% - 强调文字颜色 6 11 2" xfId="8666"/>
    <cellStyle name="40% - 强调文字颜色 6 11 2 2" xfId="8674"/>
    <cellStyle name="40% - 强调文字颜色 6 11 3" xfId="8395"/>
    <cellStyle name="40% - 强调文字颜色 6 12" xfId="7673"/>
    <cellStyle name="40% - 强调文字颜色 6 12 2" xfId="17091"/>
    <cellStyle name="40% - 强调文字颜色 6 12 2 2" xfId="16058"/>
    <cellStyle name="40% - 强调文字颜色 6 12 3" xfId="17092"/>
    <cellStyle name="40% - 强调文字颜色 6 13" xfId="17093"/>
    <cellStyle name="40% - 强调文字颜色 6 13 2" xfId="17094"/>
    <cellStyle name="40% - 强调文字颜色 6 14" xfId="17095"/>
    <cellStyle name="40% - 强调文字颜色 6 14 2" xfId="17096"/>
    <cellStyle name="40% - 强调文字颜色 6 15" xfId="14365"/>
    <cellStyle name="40% - 强调文字颜色 6 15 2" xfId="17097"/>
    <cellStyle name="40% - 强调文字颜色 6 16" xfId="17098"/>
    <cellStyle name="40% - 强调文字颜色 6 16 2" xfId="17099"/>
    <cellStyle name="40% - 强调文字颜色 6 2" xfId="17100"/>
    <cellStyle name="40% - 强调文字颜色 6 2 10" xfId="15864"/>
    <cellStyle name="40% - 强调文字颜色 6 2 10 2" xfId="6399"/>
    <cellStyle name="40% - 强调文字颜色 6 2 11" xfId="15866"/>
    <cellStyle name="40% - 强调文字颜色 6 2 11 2" xfId="15868"/>
    <cellStyle name="40% - 强调文字颜色 6 2 12" xfId="15870"/>
    <cellStyle name="40% - 强调文字颜色 6 2 12 2" xfId="15872"/>
    <cellStyle name="40% - 强调文字颜色 6 2 13" xfId="15874"/>
    <cellStyle name="40% - 强调文字颜色 6 2 13 2" xfId="15876"/>
    <cellStyle name="40% - 强调文字颜色 6 2 14" xfId="2857"/>
    <cellStyle name="40% - 强调文字颜色 6 2 2" xfId="17101"/>
    <cellStyle name="40% - 强调文字颜色 6 2 2 10" xfId="17102"/>
    <cellStyle name="40% - 强调文字颜色 6 2 2 10 2" xfId="17103"/>
    <cellStyle name="40% - 强调文字颜色 6 2 2 11" xfId="17105"/>
    <cellStyle name="40% - 强调文字颜色 6 2 2 11 2" xfId="17106"/>
    <cellStyle name="40% - 强调文字颜色 6 2 2 12" xfId="11496"/>
    <cellStyle name="40% - 强调文字颜色 6 2 2 2" xfId="17107"/>
    <cellStyle name="40% - 强调文字颜色 6 2 2 2 10" xfId="17108"/>
    <cellStyle name="40% - 强调文字颜色 6 2 2 2 10 2" xfId="17110"/>
    <cellStyle name="40% - 强调文字颜色 6 2 2 2 11" xfId="1828"/>
    <cellStyle name="40% - 强调文字颜色 6 2 2 2 2" xfId="17111"/>
    <cellStyle name="40% - 强调文字颜色 6 2 2 2 2 2" xfId="17112"/>
    <cellStyle name="40% - 强调文字颜色 6 2 2 2 2 2 2" xfId="17114"/>
    <cellStyle name="40% - 强调文字颜色 6 2 2 2 2 2 2 2" xfId="17116"/>
    <cellStyle name="40% - 强调文字颜色 6 2 2 2 2 2 3" xfId="2697"/>
    <cellStyle name="40% - 强调文字颜色 6 2 2 2 2 2 3 2" xfId="17118"/>
    <cellStyle name="40% - 强调文字颜色 6 2 2 2 2 2 4" xfId="17120"/>
    <cellStyle name="40% - 强调文字颜色 6 2 2 2 2 2 4 2" xfId="17122"/>
    <cellStyle name="40% - 强调文字颜色 6 2 2 2 2 2 5" xfId="17123"/>
    <cellStyle name="40% - 强调文字颜色 6 2 2 2 2 2 5 2" xfId="17124"/>
    <cellStyle name="40% - 强调文字颜色 6 2 2 2 2 2 6" xfId="1114"/>
    <cellStyle name="40% - 强调文字颜色 6 2 2 2 2 3" xfId="11982"/>
    <cellStyle name="40% - 强调文字颜色 6 2 2 2 2 3 2" xfId="2499"/>
    <cellStyle name="40% - 强调文字颜色 6 2 2 2 2 3 2 2" xfId="17126"/>
    <cellStyle name="40% - 强调文字颜色 6 2 2 2 2 3 3" xfId="2506"/>
    <cellStyle name="40% - 强调文字颜色 6 2 2 2 2 4" xfId="11425"/>
    <cellStyle name="40% - 强调文字颜色 6 2 2 2 2 4 2" xfId="2545"/>
    <cellStyle name="40% - 强调文字颜色 6 2 2 2 2 4 2 2" xfId="16987"/>
    <cellStyle name="40% - 强调文字颜色 6 2 2 2 2 4 3" xfId="16989"/>
    <cellStyle name="40% - 强调文字颜色 6 2 2 2 2 5" xfId="11429"/>
    <cellStyle name="40% - 强调文字颜色 6 2 2 2 2 5 2" xfId="17003"/>
    <cellStyle name="40% - 强调文字颜色 6 2 2 2 2 6" xfId="2584"/>
    <cellStyle name="40% - 强调文字颜色 6 2 2 2 2 6 2" xfId="17022"/>
    <cellStyle name="40% - 强调文字颜色 6 2 2 2 2 7" xfId="17127"/>
    <cellStyle name="40% - 强调文字颜色 6 2 2 2 2 7 2" xfId="17128"/>
    <cellStyle name="40% - 强调文字颜色 6 2 2 2 2 8" xfId="17129"/>
    <cellStyle name="40% - 强调文字颜色 6 2 2 2 2 8 2" xfId="14176"/>
    <cellStyle name="40% - 强调文字颜色 6 2 2 2 2 9" xfId="17130"/>
    <cellStyle name="40% - 强调文字颜色 6 2 2 2 3" xfId="17131"/>
    <cellStyle name="40% - 强调文字颜色 6 2 2 2 3 2" xfId="197"/>
    <cellStyle name="40% - 强调文字颜色 6 2 2 2 3 2 2" xfId="17132"/>
    <cellStyle name="40% - 强调文字颜色 6 2 2 2 3 2 2 2" xfId="17133"/>
    <cellStyle name="40% - 强调文字颜色 6 2 2 2 3 2 3" xfId="2915"/>
    <cellStyle name="40% - 强调文字颜色 6 2 2 2 3 3" xfId="11985"/>
    <cellStyle name="40% - 强调文字颜色 6 2 2 2 3 3 2" xfId="2626"/>
    <cellStyle name="40% - 强调文字颜色 6 2 2 2 3 3 2 2" xfId="17134"/>
    <cellStyle name="40% - 强调文字颜色 6 2 2 2 3 3 3" xfId="2648"/>
    <cellStyle name="40% - 强调文字颜色 6 2 2 2 3 4" xfId="11434"/>
    <cellStyle name="40% - 强调文字颜色 6 2 2 2 3 4 2" xfId="17039"/>
    <cellStyle name="40% - 强调文字颜色 6 2 2 2 3 5" xfId="17135"/>
    <cellStyle name="40% - 强调文字颜色 6 2 2 2 3 5 2" xfId="17136"/>
    <cellStyle name="40% - 强调文字颜色 6 2 2 2 3 6" xfId="2728"/>
    <cellStyle name="40% - 强调文字颜色 6 2 2 2 3 6 2" xfId="17137"/>
    <cellStyle name="40% - 强调文字颜色 6 2 2 2 3 7" xfId="17138"/>
    <cellStyle name="40% - 强调文字颜色 6 2 2 2 3 7 2" xfId="17139"/>
    <cellStyle name="40% - 强调文字颜色 6 2 2 2 3 8" xfId="17140"/>
    <cellStyle name="40% - 强调文字颜色 6 2 2 2 4" xfId="12466"/>
    <cellStyle name="40% - 强调文字颜色 6 2 2 2 4 2" xfId="17141"/>
    <cellStyle name="40% - 强调文字颜色 6 2 2 2 4 2 2" xfId="17142"/>
    <cellStyle name="40% - 强调文字颜色 6 2 2 2 4 3" xfId="11989"/>
    <cellStyle name="40% - 强调文字颜色 6 2 2 2 4 3 2" xfId="17143"/>
    <cellStyle name="40% - 强调文字颜色 6 2 2 2 4 4" xfId="11442"/>
    <cellStyle name="40% - 强调文字颜色 6 2 2 2 4 4 2" xfId="17061"/>
    <cellStyle name="40% - 强调文字颜色 6 2 2 2 4 5" xfId="15825"/>
    <cellStyle name="40% - 强调文字颜色 6 2 2 2 4 5 2" xfId="17144"/>
    <cellStyle name="40% - 强调文字颜色 6 2 2 2 4 6" xfId="17145"/>
    <cellStyle name="40% - 强调文字颜色 6 2 2 2 5" xfId="13203"/>
    <cellStyle name="40% - 强调文字颜色 6 2 2 2 5 2" xfId="17146"/>
    <cellStyle name="40% - 强调文字颜色 6 2 2 2 5 2 2" xfId="17147"/>
    <cellStyle name="40% - 强调文字颜色 6 2 2 2 5 3" xfId="11973"/>
    <cellStyle name="40% - 强调文字颜色 6 2 2 2 6" xfId="17148"/>
    <cellStyle name="40% - 强调文字颜色 6 2 2 2 6 2" xfId="11600"/>
    <cellStyle name="40% - 强调文字颜色 6 2 2 2 6 2 2" xfId="17149"/>
    <cellStyle name="40% - 强调文字颜色 6 2 2 2 6 3" xfId="11993"/>
    <cellStyle name="40% - 强调文字颜色 6 2 2 2 7" xfId="17150"/>
    <cellStyle name="40% - 强调文字颜色 6 2 2 2 7 2" xfId="5666"/>
    <cellStyle name="40% - 强调文字颜色 6 2 2 2 8" xfId="7168"/>
    <cellStyle name="40% - 强调文字颜色 6 2 2 2 8 2" xfId="516"/>
    <cellStyle name="40% - 强调文字颜色 6 2 2 2 9" xfId="7173"/>
    <cellStyle name="40% - 强调文字颜色 6 2 2 2 9 2" xfId="5733"/>
    <cellStyle name="40% - 强调文字颜色 6 2 2 3" xfId="17151"/>
    <cellStyle name="40% - 强调文字颜色 6 2 2 3 2" xfId="8544"/>
    <cellStyle name="40% - 强调文字颜色 6 2 2 3 2 2" xfId="8546"/>
    <cellStyle name="40% - 强调文字颜色 6 2 2 3 2 2 2" xfId="12717"/>
    <cellStyle name="40% - 强调文字颜色 6 2 2 3 2 3" xfId="8087"/>
    <cellStyle name="40% - 强调文字颜色 6 2 2 3 2 3 2" xfId="2793"/>
    <cellStyle name="40% - 强调文字颜色 6 2 2 3 2 4" xfId="11478"/>
    <cellStyle name="40% - 强调文字颜色 6 2 2 3 2 4 2" xfId="13223"/>
    <cellStyle name="40% - 强调文字颜色 6 2 2 3 2 5" xfId="17152"/>
    <cellStyle name="40% - 强调文字颜色 6 2 2 3 2 5 2" xfId="13399"/>
    <cellStyle name="40% - 强调文字颜色 6 2 2 3 2 6" xfId="17153"/>
    <cellStyle name="40% - 强调文字颜色 6 2 2 3 3" xfId="8548"/>
    <cellStyle name="40% - 强调文字颜色 6 2 2 3 3 2" xfId="8550"/>
    <cellStyle name="40% - 强调文字颜色 6 2 2 3 3 2 2" xfId="13879"/>
    <cellStyle name="40% - 强调文字颜色 6 2 2 3 3 3" xfId="8092"/>
    <cellStyle name="40% - 强调文字颜色 6 2 2 3 4" xfId="8552"/>
    <cellStyle name="40% - 强调文字颜色 6 2 2 3 4 2" xfId="8554"/>
    <cellStyle name="40% - 强调文字颜色 6 2 2 3 4 2 2" xfId="14837"/>
    <cellStyle name="40% - 强调文字颜色 6 2 2 3 4 3" xfId="12000"/>
    <cellStyle name="40% - 强调文字颜色 6 2 2 3 5" xfId="8556"/>
    <cellStyle name="40% - 强调文字颜色 6 2 2 3 5 2" xfId="17154"/>
    <cellStyle name="40% - 强调文字颜色 6 2 2 3 6" xfId="17155"/>
    <cellStyle name="40% - 强调文字颜色 6 2 2 3 6 2" xfId="11650"/>
    <cellStyle name="40% - 强调文字颜色 6 2 2 3 7" xfId="17156"/>
    <cellStyle name="40% - 强调文字颜色 6 2 2 3 7 2" xfId="17157"/>
    <cellStyle name="40% - 强调文字颜色 6 2 2 3 8" xfId="7192"/>
    <cellStyle name="40% - 强调文字颜色 6 2 2 3 8 2" xfId="5156"/>
    <cellStyle name="40% - 强调文字颜色 6 2 2 3 9" xfId="5002"/>
    <cellStyle name="40% - 强调文字颜色 6 2 2 4" xfId="14525"/>
    <cellStyle name="40% - 强调文字颜色 6 2 2 4 2" xfId="8562"/>
    <cellStyle name="40% - 强调文字颜色 6 2 2 4 2 2" xfId="17158"/>
    <cellStyle name="40% - 强调文字颜色 6 2 2 4 2 2 2" xfId="17159"/>
    <cellStyle name="40% - 强调文字颜色 6 2 2 4 2 3" xfId="12013"/>
    <cellStyle name="40% - 强调文字颜色 6 2 2 4 2 3 2" xfId="17160"/>
    <cellStyle name="40% - 强调文字颜色 6 2 2 4 2 4" xfId="2991"/>
    <cellStyle name="40% - 强调文字颜色 6 2 2 4 2 4 2" xfId="17161"/>
    <cellStyle name="40% - 强调文字颜色 6 2 2 4 2 5" xfId="17162"/>
    <cellStyle name="40% - 强调文字颜色 6 2 2 4 2 5 2" xfId="17163"/>
    <cellStyle name="40% - 强调文字颜色 6 2 2 4 2 6" xfId="17164"/>
    <cellStyle name="40% - 强调文字颜色 6 2 2 4 3" xfId="17165"/>
    <cellStyle name="40% - 强调文字颜色 6 2 2 4 3 2" xfId="13744"/>
    <cellStyle name="40% - 强调文字颜色 6 2 2 4 3 2 2" xfId="13746"/>
    <cellStyle name="40% - 强调文字颜色 6 2 2 4 3 3" xfId="12017"/>
    <cellStyle name="40% - 强调文字颜色 6 2 2 4 4" xfId="10425"/>
    <cellStyle name="40% - 强调文字颜色 6 2 2 4 4 2" xfId="10428"/>
    <cellStyle name="40% - 强调文字颜色 6 2 2 4 4 2 2" xfId="7665"/>
    <cellStyle name="40% - 强调文字颜色 6 2 2 4 4 3" xfId="1569"/>
    <cellStyle name="40% - 强调文字颜色 6 2 2 4 5" xfId="10500"/>
    <cellStyle name="40% - 强调文字颜色 6 2 2 4 5 2" xfId="10503"/>
    <cellStyle name="40% - 强调文字颜色 6 2 2 4 6" xfId="10544"/>
    <cellStyle name="40% - 强调文字颜色 6 2 2 4 6 2" xfId="10547"/>
    <cellStyle name="40% - 强调文字颜色 6 2 2 4 7" xfId="10577"/>
    <cellStyle name="40% - 强调文字颜色 6 2 2 4 7 2" xfId="5835"/>
    <cellStyle name="40% - 强调文字颜色 6 2 2 4 8" xfId="7198"/>
    <cellStyle name="40% - 强调文字颜色 6 2 2 4 8 2" xfId="1295"/>
    <cellStyle name="40% - 强调文字颜色 6 2 2 4 9" xfId="5010"/>
    <cellStyle name="40% - 强调文字颜色 6 2 2 5" xfId="17166"/>
    <cellStyle name="40% - 强调文字颜色 6 2 2 5 2" xfId="8567"/>
    <cellStyle name="40% - 强调文字颜色 6 2 2 5 2 2" xfId="17167"/>
    <cellStyle name="40% - 强调文字颜色 6 2 2 5 3" xfId="17168"/>
    <cellStyle name="40% - 强调文字颜色 6 2 2 5 3 2" xfId="14032"/>
    <cellStyle name="40% - 强调文字颜色 6 2 2 5 4" xfId="10592"/>
    <cellStyle name="40% - 强调文字颜色 6 2 2 5 4 2" xfId="10595"/>
    <cellStyle name="40% - 强调文字颜色 6 2 2 5 5" xfId="10607"/>
    <cellStyle name="40% - 强调文字颜色 6 2 2 5 5 2" xfId="10610"/>
    <cellStyle name="40% - 强调文字颜色 6 2 2 5 6" xfId="10632"/>
    <cellStyle name="40% - 强调文字颜色 6 2 2 6" xfId="8061"/>
    <cellStyle name="40% - 强调文字颜色 6 2 2 6 2" xfId="17169"/>
    <cellStyle name="40% - 强调文字颜色 6 2 2 6 2 2" xfId="17170"/>
    <cellStyle name="40% - 强调文字颜色 6 2 2 6 3" xfId="17171"/>
    <cellStyle name="40% - 强调文字颜色 6 2 2 7" xfId="15762"/>
    <cellStyle name="40% - 强调文字颜色 6 2 2 7 2" xfId="17172"/>
    <cellStyle name="40% - 强调文字颜色 6 2 2 7 2 2" xfId="17174"/>
    <cellStyle name="40% - 强调文字颜色 6 2 2 7 3" xfId="17175"/>
    <cellStyle name="40% - 强调文字颜色 6 2 2 8" xfId="17176"/>
    <cellStyle name="40% - 强调文字颜色 6 2 2 8 2" xfId="17177"/>
    <cellStyle name="40% - 强调文字颜色 6 2 2 9" xfId="17178"/>
    <cellStyle name="40% - 强调文字颜色 6 2 2 9 2" xfId="17179"/>
    <cellStyle name="40% - 强调文字颜色 6 2 3" xfId="17180"/>
    <cellStyle name="40% - 强调文字颜色 6 2 3 10" xfId="17181"/>
    <cellStyle name="40% - 强调文字颜色 6 2 3 10 2" xfId="17182"/>
    <cellStyle name="40% - 强调文字颜色 6 2 3 11" xfId="5422"/>
    <cellStyle name="40% - 强调文字颜色 6 2 3 2" xfId="17183"/>
    <cellStyle name="40% - 强调文字颜色 6 2 3 2 2" xfId="17184"/>
    <cellStyle name="40% - 强调文字颜色 6 2 3 2 2 2" xfId="10840"/>
    <cellStyle name="40% - 强调文字颜色 6 2 3 2 2 2 2" xfId="16301"/>
    <cellStyle name="40% - 强调文字颜色 6 2 3 2 2 3" xfId="12030"/>
    <cellStyle name="40% - 强调文字颜色 6 2 3 2 2 3 2" xfId="16304"/>
    <cellStyle name="40% - 强调文字颜色 6 2 3 2 2 4" xfId="11531"/>
    <cellStyle name="40% - 强调文字颜色 6 2 3 2 2 4 2" xfId="16306"/>
    <cellStyle name="40% - 强调文字颜色 6 2 3 2 2 5" xfId="16308"/>
    <cellStyle name="40% - 强调文字颜色 6 2 3 2 2 5 2" xfId="16310"/>
    <cellStyle name="40% - 强调文字颜色 6 2 3 2 2 6" xfId="8585"/>
    <cellStyle name="40% - 强调文字颜色 6 2 3 2 3" xfId="17185"/>
    <cellStyle name="40% - 强调文字颜色 6 2 3 2 3 2" xfId="10852"/>
    <cellStyle name="40% - 强调文字颜色 6 2 3 2 3 2 2" xfId="16319"/>
    <cellStyle name="40% - 强调文字颜色 6 2 3 2 3 3" xfId="12034"/>
    <cellStyle name="40% - 强调文字颜色 6 2 3 2 4" xfId="12469"/>
    <cellStyle name="40% - 强调文字颜色 6 2 3 2 4 2" xfId="16334"/>
    <cellStyle name="40% - 强调文字颜色 6 2 3 2 4 2 2" xfId="16336"/>
    <cellStyle name="40% - 强调文字颜色 6 2 3 2 4 3" xfId="12039"/>
    <cellStyle name="40% - 强调文字颜色 6 2 3 2 5" xfId="8373"/>
    <cellStyle name="40% - 强调文字颜色 6 2 3 2 5 2" xfId="17186"/>
    <cellStyle name="40% - 强调文字颜色 6 2 3 2 6" xfId="17187"/>
    <cellStyle name="40% - 强调文字颜色 6 2 3 2 6 2" xfId="11800"/>
    <cellStyle name="40% - 强调文字颜色 6 2 3 2 7" xfId="17188"/>
    <cellStyle name="40% - 强调文字颜色 6 2 3 2 7 2" xfId="5935"/>
    <cellStyle name="40% - 强调文字颜色 6 2 3 2 8" xfId="7248"/>
    <cellStyle name="40% - 强调文字颜色 6 2 3 2 8 2" xfId="1920"/>
    <cellStyle name="40% - 强调文字颜色 6 2 3 2 9" xfId="7250"/>
    <cellStyle name="40% - 强调文字颜色 6 2 3 3" xfId="17189"/>
    <cellStyle name="40% - 强调文字颜色 6 2 3 3 2" xfId="17190"/>
    <cellStyle name="40% - 强调文字颜色 6 2 3 3 2 2" xfId="10887"/>
    <cellStyle name="40% - 强调文字颜色 6 2 3 3 2 2 2" xfId="16345"/>
    <cellStyle name="40% - 强调文字颜色 6 2 3 3 2 3" xfId="16347"/>
    <cellStyle name="40% - 强调文字颜色 6 2 3 3 2 3 2" xfId="16349"/>
    <cellStyle name="40% - 强调文字颜色 6 2 3 3 2 4" xfId="16351"/>
    <cellStyle name="40% - 强调文字颜色 6 2 3 3 2 4 2" xfId="17191"/>
    <cellStyle name="40% - 强调文字颜色 6 2 3 3 2 5" xfId="17192"/>
    <cellStyle name="40% - 强调文字颜色 6 2 3 3 2 5 2" xfId="17193"/>
    <cellStyle name="40% - 强调文字颜色 6 2 3 3 2 6" xfId="17194"/>
    <cellStyle name="40% - 强调文字颜色 6 2 3 3 3" xfId="17195"/>
    <cellStyle name="40% - 强调文字颜色 6 2 3 3 3 2" xfId="17196"/>
    <cellStyle name="40% - 强调文字颜色 6 2 3 3 3 2 2" xfId="17197"/>
    <cellStyle name="40% - 强调文字颜色 6 2 3 3 3 3" xfId="17198"/>
    <cellStyle name="40% - 强调文字颜色 6 2 3 3 4" xfId="17199"/>
    <cellStyle name="40% - 强调文字颜色 6 2 3 3 4 2" xfId="17200"/>
    <cellStyle name="40% - 强调文字颜色 6 2 3 3 4 2 2" xfId="17201"/>
    <cellStyle name="40% - 强调文字颜色 6 2 3 3 4 3" xfId="17202"/>
    <cellStyle name="40% - 强调文字颜色 6 2 3 3 5" xfId="8380"/>
    <cellStyle name="40% - 强调文字颜色 6 2 3 3 5 2" xfId="17203"/>
    <cellStyle name="40% - 强调文字颜色 6 2 3 3 6" xfId="17204"/>
    <cellStyle name="40% - 强调文字颜色 6 2 3 3 6 2" xfId="11864"/>
    <cellStyle name="40% - 强调文字颜色 6 2 3 3 7" xfId="17205"/>
    <cellStyle name="40% - 强调文字颜色 6 2 3 3 7 2" xfId="17206"/>
    <cellStyle name="40% - 强调文字颜色 6 2 3 3 8" xfId="7268"/>
    <cellStyle name="40% - 强调文字颜色 6 2 3 3 8 2" xfId="2402"/>
    <cellStyle name="40% - 强调文字颜色 6 2 3 3 9" xfId="4094"/>
    <cellStyle name="40% - 强调文字颜色 6 2 3 4" xfId="17207"/>
    <cellStyle name="40% - 强调文字颜色 6 2 3 4 2" xfId="17208"/>
    <cellStyle name="40% - 强调文字颜色 6 2 3 4 2 2" xfId="16361"/>
    <cellStyle name="40% - 强调文字颜色 6 2 3 4 3" xfId="17209"/>
    <cellStyle name="40% - 强调文字颜色 6 2 3 4 3 2" xfId="14680"/>
    <cellStyle name="40% - 强调文字颜色 6 2 3 4 4" xfId="8115"/>
    <cellStyle name="40% - 强调文字颜色 6 2 3 4 4 2" xfId="10808"/>
    <cellStyle name="40% - 强调文字颜色 6 2 3 4 5" xfId="10869"/>
    <cellStyle name="40% - 强调文字颜色 6 2 3 4 5 2" xfId="10872"/>
    <cellStyle name="40% - 强调文字颜色 6 2 3 4 6" xfId="10906"/>
    <cellStyle name="40% - 强调文字颜色 6 2 3 5" xfId="11263"/>
    <cellStyle name="40% - 强调文字颜色 6 2 3 5 2" xfId="11265"/>
    <cellStyle name="40% - 强调文字颜色 6 2 3 5 2 2" xfId="17210"/>
    <cellStyle name="40% - 强调文字颜色 6 2 3 5 3" xfId="17211"/>
    <cellStyle name="40% - 强调文字颜色 6 2 3 6" xfId="8063"/>
    <cellStyle name="40% - 强调文字颜色 6 2 3 6 2" xfId="11268"/>
    <cellStyle name="40% - 强调文字颜色 6 2 3 6 2 2" xfId="16806"/>
    <cellStyle name="40% - 强调文字颜色 6 2 3 6 3" xfId="16809"/>
    <cellStyle name="40% - 强调文字颜色 6 2 3 7" xfId="11271"/>
    <cellStyle name="40% - 强调文字颜色 6 2 3 7 2" xfId="11275"/>
    <cellStyle name="40% - 强调文字颜色 6 2 3 8" xfId="11278"/>
    <cellStyle name="40% - 强调文字颜色 6 2 3 8 2" xfId="11281"/>
    <cellStyle name="40% - 强调文字颜色 6 2 3 9" xfId="11283"/>
    <cellStyle name="40% - 强调文字颜色 6 2 3 9 2" xfId="17212"/>
    <cellStyle name="40% - 强调文字颜色 6 2 4" xfId="17213"/>
    <cellStyle name="40% - 强调文字颜色 6 2 4 10" xfId="2814"/>
    <cellStyle name="40% - 强调文字颜色 6 2 4 10 2" xfId="2834"/>
    <cellStyle name="40% - 强调文字颜色 6 2 4 11" xfId="2843"/>
    <cellStyle name="40% - 强调文字颜色 6 2 4 2" xfId="17214"/>
    <cellStyle name="40% - 强调文字颜色 6 2 4 2 2" xfId="17215"/>
    <cellStyle name="40% - 强调文字颜色 6 2 4 2 2 2" xfId="15015"/>
    <cellStyle name="40% - 强调文字颜色 6 2 4 2 2 2 2" xfId="15550"/>
    <cellStyle name="40% - 强调文字颜色 6 2 4 2 2 3" xfId="8533"/>
    <cellStyle name="40% - 强调文字颜色 6 2 4 2 2 3 2" xfId="15553"/>
    <cellStyle name="40% - 强调文字颜色 6 2 4 2 2 4" xfId="11573"/>
    <cellStyle name="40% - 强调文字颜色 6 2 4 2 2 4 2" xfId="15556"/>
    <cellStyle name="40% - 强调文字颜色 6 2 4 2 2 5" xfId="15558"/>
    <cellStyle name="40% - 强调文字颜色 6 2 4 2 2 5 2" xfId="17216"/>
    <cellStyle name="40% - 强调文字颜色 6 2 4 2 2 6" xfId="17217"/>
    <cellStyle name="40% - 强调文字颜色 6 2 4 2 3" xfId="17218"/>
    <cellStyle name="40% - 强调文字颜色 6 2 4 2 3 2" xfId="15569"/>
    <cellStyle name="40% - 强调文字颜色 6 2 4 2 3 2 2" xfId="15571"/>
    <cellStyle name="40% - 强调文字颜色 6 2 4 2 3 3" xfId="12058"/>
    <cellStyle name="40% - 强调文字颜色 6 2 4 2 4" xfId="17219"/>
    <cellStyle name="40% - 强调文字颜色 6 2 4 2 4 2" xfId="15584"/>
    <cellStyle name="40% - 强调文字颜色 6 2 4 2 4 2 2" xfId="17220"/>
    <cellStyle name="40% - 强调文字颜色 6 2 4 2 4 3" xfId="12062"/>
    <cellStyle name="40% - 强调文字颜色 6 2 4 2 5" xfId="10206"/>
    <cellStyle name="40% - 强调文字颜色 6 2 4 2 5 2" xfId="17221"/>
    <cellStyle name="40% - 强调文字颜色 6 2 4 2 6" xfId="14546"/>
    <cellStyle name="40% - 强调文字颜色 6 2 4 2 6 2" xfId="14548"/>
    <cellStyle name="40% - 强调文字颜色 6 2 4 2 7" xfId="14550"/>
    <cellStyle name="40% - 强调文字颜色 6 2 4 2 7 2" xfId="14552"/>
    <cellStyle name="40% - 强调文字颜色 6 2 4 2 8" xfId="1235"/>
    <cellStyle name="40% - 强调文字颜色 6 2 4 2 8 2" xfId="1284"/>
    <cellStyle name="40% - 强调文字颜色 6 2 4 2 9" xfId="747"/>
    <cellStyle name="40% - 强调文字颜色 6 2 4 3" xfId="17222"/>
    <cellStyle name="40% - 强调文字颜色 6 2 4 3 2" xfId="17223"/>
    <cellStyle name="40% - 强调文字颜色 6 2 4 3 2 2" xfId="15094"/>
    <cellStyle name="40% - 强调文字颜色 6 2 4 3 2 2 2" xfId="16396"/>
    <cellStyle name="40% - 强调文字颜色 6 2 4 3 2 3" xfId="13882"/>
    <cellStyle name="40% - 强调文字颜色 6 2 4 3 3" xfId="17224"/>
    <cellStyle name="40% - 强调文字颜色 6 2 4 3 3 2" xfId="17225"/>
    <cellStyle name="40% - 强调文字颜色 6 2 4 3 3 2 2" xfId="17226"/>
    <cellStyle name="40% - 强调文字颜色 6 2 4 3 3 3" xfId="13886"/>
    <cellStyle name="40% - 强调文字颜色 6 2 4 3 4" xfId="17227"/>
    <cellStyle name="40% - 强调文字颜色 6 2 4 3 4 2" xfId="17228"/>
    <cellStyle name="40% - 强调文字颜色 6 2 4 3 5" xfId="17229"/>
    <cellStyle name="40% - 强调文字颜色 6 2 4 3 5 2" xfId="17230"/>
    <cellStyle name="40% - 强调文字颜色 6 2 4 3 6" xfId="17231"/>
    <cellStyle name="40% - 强调文字颜色 6 2 4 3 6 2" xfId="17232"/>
    <cellStyle name="40% - 强调文字颜色 6 2 4 3 7" xfId="17233"/>
    <cellStyle name="40% - 强调文字颜色 6 2 4 3 7 2" xfId="17234"/>
    <cellStyle name="40% - 强调文字颜色 6 2 4 3 8" xfId="7306"/>
    <cellStyle name="40% - 强调文字颜色 6 2 4 4" xfId="17235"/>
    <cellStyle name="40% - 强调文字颜色 6 2 4 4 2" xfId="17236"/>
    <cellStyle name="40% - 强调文字颜色 6 2 4 4 2 2" xfId="15608"/>
    <cellStyle name="40% - 强调文字颜色 6 2 4 4 3" xfId="17237"/>
    <cellStyle name="40% - 强调文字颜色 6 2 4 4 3 2" xfId="15616"/>
    <cellStyle name="40% - 强调文字颜色 6 2 4 4 4" xfId="11034"/>
    <cellStyle name="40% - 强调文字颜色 6 2 4 4 4 2" xfId="290"/>
    <cellStyle name="40% - 强调文字颜色 6 2 4 4 5" xfId="11077"/>
    <cellStyle name="40% - 强调文字颜色 6 2 4 4 5 2" xfId="11080"/>
    <cellStyle name="40% - 强调文字颜色 6 2 4 4 6" xfId="11115"/>
    <cellStyle name="40% - 强调文字颜色 6 2 4 5" xfId="11286"/>
    <cellStyle name="40% - 强调文字颜色 6 2 4 5 2" xfId="11288"/>
    <cellStyle name="40% - 强调文字颜色 6 2 4 5 2 2" xfId="17238"/>
    <cellStyle name="40% - 强调文字颜色 6 2 4 5 3" xfId="17239"/>
    <cellStyle name="40% - 强调文字颜色 6 2 4 6" xfId="6934"/>
    <cellStyle name="40% - 强调文字颜色 6 2 4 6 2" xfId="16280"/>
    <cellStyle name="40% - 强调文字颜色 6 2 4 6 2 2" xfId="16282"/>
    <cellStyle name="40% - 强调文字颜色 6 2 4 6 3" xfId="16285"/>
    <cellStyle name="40% - 强调文字颜色 6 2 4 7" xfId="17240"/>
    <cellStyle name="40% - 强调文字颜色 6 2 4 7 2" xfId="16821"/>
    <cellStyle name="40% - 强调文字颜色 6 2 4 8" xfId="17241"/>
    <cellStyle name="40% - 强调文字颜色 6 2 4 8 2" xfId="17242"/>
    <cellStyle name="40% - 强调文字颜色 6 2 4 9" xfId="17243"/>
    <cellStyle name="40% - 强调文字颜色 6 2 4 9 2" xfId="17244"/>
    <cellStyle name="40% - 强调文字颜色 6 2 5" xfId="17245"/>
    <cellStyle name="40% - 强调文字颜色 6 2 5 2" xfId="17246"/>
    <cellStyle name="40% - 强调文字颜色 6 2 5 2 2" xfId="17247"/>
    <cellStyle name="40% - 强调文字颜色 6 2 5 2 2 2" xfId="4377"/>
    <cellStyle name="40% - 强调文字颜色 6 2 5 2 3" xfId="17248"/>
    <cellStyle name="40% - 强调文字颜色 6 2 5 2 3 2" xfId="14594"/>
    <cellStyle name="40% - 强调文字颜色 6 2 5 2 4" xfId="17249"/>
    <cellStyle name="40% - 强调文字颜色 6 2 5 2 4 2" xfId="17250"/>
    <cellStyle name="40% - 强调文字颜色 6 2 5 2 5" xfId="16235"/>
    <cellStyle name="40% - 强调文字颜色 6 2 5 2 5 2" xfId="17251"/>
    <cellStyle name="40% - 强调文字颜色 6 2 5 2 6" xfId="1639"/>
    <cellStyle name="40% - 强调文字颜色 6 2 5 3" xfId="17252"/>
    <cellStyle name="40% - 强调文字颜色 6 2 5 3 2" xfId="17253"/>
    <cellStyle name="40% - 强调文字颜色 6 2 5 3 2 2" xfId="15651"/>
    <cellStyle name="40% - 强调文字颜色 6 2 5 3 3" xfId="17254"/>
    <cellStyle name="40% - 强调文字颜色 6 2 5 4" xfId="17255"/>
    <cellStyle name="40% - 强调文字颜色 6 2 5 4 2" xfId="17256"/>
    <cellStyle name="40% - 强调文字颜色 6 2 5 4 2 2" xfId="17257"/>
    <cellStyle name="40% - 强调文字颜色 6 2 5 4 3" xfId="17258"/>
    <cellStyle name="40% - 强调文字颜色 6 2 5 5" xfId="11291"/>
    <cellStyle name="40% - 强调文字颜色 6 2 5 5 2" xfId="5057"/>
    <cellStyle name="40% - 强调文字颜色 6 2 5 6" xfId="7078"/>
    <cellStyle name="40% - 强调文字颜色 6 2 5 6 2" xfId="5113"/>
    <cellStyle name="40% - 强调文字颜色 6 2 5 7" xfId="16109"/>
    <cellStyle name="40% - 强调文字颜色 6 2 5 7 2" xfId="5187"/>
    <cellStyle name="40% - 强调文字颜色 6 2 5 8" xfId="1770"/>
    <cellStyle name="40% - 强调文字颜色 6 2 5 8 2" xfId="5215"/>
    <cellStyle name="40% - 强调文字颜色 6 2 5 9" xfId="7087"/>
    <cellStyle name="40% - 强调文字颜色 6 2 6" xfId="17259"/>
    <cellStyle name="40% - 强调文字颜色 6 2 6 2" xfId="17260"/>
    <cellStyle name="40% - 强调文字颜色 6 2 6 2 2" xfId="17261"/>
    <cellStyle name="40% - 强调文字颜色 6 2 6 2 2 2" xfId="15678"/>
    <cellStyle name="40% - 强调文字颜色 6 2 6 2 3" xfId="15508"/>
    <cellStyle name="40% - 强调文字颜色 6 2 6 2 3 2" xfId="17263"/>
    <cellStyle name="40% - 强调文字颜色 6 2 6 2 4" xfId="17264"/>
    <cellStyle name="40% - 强调文字颜色 6 2 6 2 4 2" xfId="17265"/>
    <cellStyle name="40% - 强调文字颜色 6 2 6 2 5" xfId="17266"/>
    <cellStyle name="40% - 强调文字颜色 6 2 6 2 5 2" xfId="17268"/>
    <cellStyle name="40% - 强调文字颜色 6 2 6 2 6" xfId="1911"/>
    <cellStyle name="40% - 强调文字颜色 6 2 6 3" xfId="17269"/>
    <cellStyle name="40% - 强调文字颜色 6 2 6 3 2" xfId="17270"/>
    <cellStyle name="40% - 强调文字颜色 6 2 6 3 2 2" xfId="17271"/>
    <cellStyle name="40% - 强调文字颜色 6 2 6 3 3" xfId="15511"/>
    <cellStyle name="40% - 强调文字颜色 6 2 6 4" xfId="17272"/>
    <cellStyle name="40% - 强调文字颜色 6 2 6 4 2" xfId="17273"/>
    <cellStyle name="40% - 强调文字颜色 6 2 6 4 2 2" xfId="17274"/>
    <cellStyle name="40% - 强调文字颜色 6 2 6 4 3" xfId="17275"/>
    <cellStyle name="40% - 强调文字颜色 6 2 6 5" xfId="11294"/>
    <cellStyle name="40% - 强调文字颜色 6 2 6 5 2" xfId="5236"/>
    <cellStyle name="40% - 强调文字颜色 6 2 6 6" xfId="15996"/>
    <cellStyle name="40% - 强调文字颜色 6 2 6 6 2" xfId="5296"/>
    <cellStyle name="40% - 强调文字颜色 6 2 6 7" xfId="17276"/>
    <cellStyle name="40% - 强调文字颜色 6 2 6 7 2" xfId="4947"/>
    <cellStyle name="40% - 强调文字颜色 6 2 6 8" xfId="1855"/>
    <cellStyle name="40% - 强调文字颜色 6 2 6 8 2" xfId="14625"/>
    <cellStyle name="40% - 强调文字颜色 6 2 6 9" xfId="4955"/>
    <cellStyle name="40% - 强调文字颜色 6 2 7" xfId="17277"/>
    <cellStyle name="40% - 强调文字颜色 6 2 7 2" xfId="17278"/>
    <cellStyle name="40% - 强调文字颜色 6 2 7 2 2" xfId="17279"/>
    <cellStyle name="40% - 强调文字颜色 6 2 7 3" xfId="17280"/>
    <cellStyle name="40% - 强调文字颜色 6 2 7 3 2" xfId="17281"/>
    <cellStyle name="40% - 强调文字颜色 6 2 7 4" xfId="9485"/>
    <cellStyle name="40% - 强调文字颜色 6 2 7 4 2" xfId="17282"/>
    <cellStyle name="40% - 强调文字颜色 6 2 7 5" xfId="10063"/>
    <cellStyle name="40% - 强调文字颜色 6 2 7 5 2" xfId="5387"/>
    <cellStyle name="40% - 强调文字颜色 6 2 7 6" xfId="15998"/>
    <cellStyle name="40% - 强调文字颜色 6 2 8" xfId="17283"/>
    <cellStyle name="40% - 强调文字颜色 6 2 8 2" xfId="14957"/>
    <cellStyle name="40% - 强调文字颜色 6 2 8 2 2" xfId="14960"/>
    <cellStyle name="40% - 强调文字颜色 6 2 8 3" xfId="14965"/>
    <cellStyle name="40% - 强调文字颜色 6 2 9" xfId="17284"/>
    <cellStyle name="40% - 强调文字颜色 6 2 9 2" xfId="14994"/>
    <cellStyle name="40% - 强调文字颜色 6 2 9 2 2" xfId="14996"/>
    <cellStyle name="40% - 强调文字颜色 6 2 9 3" xfId="14998"/>
    <cellStyle name="40% - 强调文字颜色 6 3" xfId="17285"/>
    <cellStyle name="40% - 强调文字颜色 6 3 10" xfId="17286"/>
    <cellStyle name="40% - 强调文字颜色 6 3 10 2" xfId="5978"/>
    <cellStyle name="40% - 强调文字颜色 6 3 11" xfId="17287"/>
    <cellStyle name="40% - 强调文字颜色 6 3 11 2" xfId="5290"/>
    <cellStyle name="40% - 强调文字颜色 6 3 12" xfId="17288"/>
    <cellStyle name="40% - 强调文字颜色 6 3 12 2" xfId="17289"/>
    <cellStyle name="40% - 强调文字颜色 6 3 13" xfId="8200"/>
    <cellStyle name="40% - 强调文字颜色 6 3 13 2" xfId="15479"/>
    <cellStyle name="40% - 强调文字颜色 6 3 14" xfId="15481"/>
    <cellStyle name="40% - 强调文字颜色 6 3 2" xfId="17290"/>
    <cellStyle name="40% - 强调文字颜色 6 3 2 10" xfId="11616"/>
    <cellStyle name="40% - 强调文字颜色 6 3 2 10 2" xfId="11618"/>
    <cellStyle name="40% - 强调文字颜色 6 3 2 11" xfId="9668"/>
    <cellStyle name="40% - 强调文字颜色 6 3 2 11 2" xfId="11622"/>
    <cellStyle name="40% - 强调文字颜色 6 3 2 12" xfId="5628"/>
    <cellStyle name="40% - 强调文字颜色 6 3 2 2" xfId="17291"/>
    <cellStyle name="40% - 强调文字颜色 6 3 2 2 10" xfId="17292"/>
    <cellStyle name="40% - 强调文字颜色 6 3 2 2 10 2" xfId="17293"/>
    <cellStyle name="40% - 强调文字颜色 6 3 2 2 11" xfId="14400"/>
    <cellStyle name="40% - 强调文字颜色 6 3 2 2 2" xfId="17294"/>
    <cellStyle name="40% - 强调文字颜色 6 3 2 2 2 2" xfId="17295"/>
    <cellStyle name="40% - 强调文字颜色 6 3 2 2 2 2 2" xfId="17296"/>
    <cellStyle name="40% - 强调文字颜色 6 3 2 2 2 2 2 2" xfId="8558"/>
    <cellStyle name="40% - 强调文字颜色 6 3 2 2 2 2 3" xfId="12899"/>
    <cellStyle name="40% - 强调文字颜色 6 3 2 2 2 2 3 2" xfId="8589"/>
    <cellStyle name="40% - 强调文字颜色 6 3 2 2 2 2 4" xfId="12903"/>
    <cellStyle name="40% - 强调文字颜色 6 3 2 2 2 2 4 2" xfId="8610"/>
    <cellStyle name="40% - 强调文字颜色 6 3 2 2 2 2 5" xfId="17297"/>
    <cellStyle name="40% - 强调文字颜色 6 3 2 2 2 2 5 2" xfId="8618"/>
    <cellStyle name="40% - 强调文字颜色 6 3 2 2 2 2 6" xfId="1607"/>
    <cellStyle name="40% - 强调文字颜色 6 3 2 2 2 3" xfId="12110"/>
    <cellStyle name="40% - 强调文字颜色 6 3 2 2 2 3 2" xfId="12112"/>
    <cellStyle name="40% - 强调文字颜色 6 3 2 2 2 3 2 2" xfId="9173"/>
    <cellStyle name="40% - 强调文字颜色 6 3 2 2 2 3 3" xfId="17298"/>
    <cellStyle name="40% - 强调文字颜色 6 3 2 2 2 4" xfId="9800"/>
    <cellStyle name="40% - 强调文字颜色 6 3 2 2 2 4 2" xfId="16213"/>
    <cellStyle name="40% - 强调文字颜色 6 3 2 2 2 4 2 2" xfId="9394"/>
    <cellStyle name="40% - 强调文字颜色 6 3 2 2 2 4 3" xfId="16215"/>
    <cellStyle name="40% - 强调文字颜色 6 3 2 2 2 5" xfId="14881"/>
    <cellStyle name="40% - 强调文字颜色 6 3 2 2 2 5 2" xfId="16224"/>
    <cellStyle name="40% - 强调文字颜色 6 3 2 2 2 6" xfId="11806"/>
    <cellStyle name="40% - 强调文字颜色 6 3 2 2 2 6 2" xfId="17299"/>
    <cellStyle name="40% - 强调文字颜色 6 3 2 2 2 7" xfId="1823"/>
    <cellStyle name="40% - 强调文字颜色 6 3 2 2 2 7 2" xfId="17300"/>
    <cellStyle name="40% - 强调文字颜色 6 3 2 2 2 8" xfId="17301"/>
    <cellStyle name="40% - 强调文字颜色 6 3 2 2 2 8 2" xfId="13845"/>
    <cellStyle name="40% - 强调文字颜色 6 3 2 2 2 9" xfId="17302"/>
    <cellStyle name="40% - 强调文字颜色 6 3 2 2 3" xfId="17303"/>
    <cellStyle name="40% - 强调文字颜色 6 3 2 2 3 2" xfId="7355"/>
    <cellStyle name="40% - 强调文字颜色 6 3 2 2 3 2 2" xfId="5912"/>
    <cellStyle name="40% - 强调文字颜色 6 3 2 2 3 2 2 2" xfId="10347"/>
    <cellStyle name="40% - 强调文字颜色 6 3 2 2 3 2 3" xfId="17304"/>
    <cellStyle name="40% - 强调文字颜色 6 3 2 2 3 3" xfId="5254"/>
    <cellStyle name="40% - 强调文字颜色 6 3 2 2 3 3 2" xfId="1887"/>
    <cellStyle name="40% - 强调文字颜色 6 3 2 2 3 3 2 2" xfId="10762"/>
    <cellStyle name="40% - 强调文字颜色 6 3 2 2 3 3 3" xfId="17305"/>
    <cellStyle name="40% - 强调文字颜色 6 3 2 2 3 4" xfId="5267"/>
    <cellStyle name="40% - 强调文字颜色 6 3 2 2 3 4 2" xfId="17306"/>
    <cellStyle name="40% - 强调文字颜色 6 3 2 2 3 5" xfId="17307"/>
    <cellStyle name="40% - 强调文字颜色 6 3 2 2 3 5 2" xfId="17308"/>
    <cellStyle name="40% - 强调文字颜色 6 3 2 2 3 6" xfId="11810"/>
    <cellStyle name="40% - 强调文字颜色 6 3 2 2 3 6 2" xfId="10413"/>
    <cellStyle name="40% - 强调文字颜色 6 3 2 2 3 7" xfId="1008"/>
    <cellStyle name="40% - 强调文字颜色 6 3 2 2 3 7 2" xfId="17309"/>
    <cellStyle name="40% - 强调文字颜色 6 3 2 2 3 8" xfId="17310"/>
    <cellStyle name="40% - 强调文字颜色 6 3 2 2 4" xfId="17311"/>
    <cellStyle name="40% - 强调文字颜色 6 3 2 2 4 2" xfId="17312"/>
    <cellStyle name="40% - 强调文字颜色 6 3 2 2 4 2 2" xfId="17313"/>
    <cellStyle name="40% - 强调文字颜色 6 3 2 2 4 3" xfId="12117"/>
    <cellStyle name="40% - 强调文字颜色 6 3 2 2 4 3 2" xfId="17314"/>
    <cellStyle name="40% - 强调文字颜色 6 3 2 2 4 4" xfId="9813"/>
    <cellStyle name="40% - 强调文字颜色 6 3 2 2 4 4 2" xfId="17315"/>
    <cellStyle name="40% - 强调文字颜色 6 3 2 2 4 5" xfId="17316"/>
    <cellStyle name="40% - 强调文字颜色 6 3 2 2 4 5 2" xfId="17317"/>
    <cellStyle name="40% - 强调文字颜色 6 3 2 2 4 6" xfId="17318"/>
    <cellStyle name="40% - 强调文字颜色 6 3 2 2 5" xfId="17320"/>
    <cellStyle name="40% - 强调文字颜色 6 3 2 2 5 2" xfId="17322"/>
    <cellStyle name="40% - 强调文字颜色 6 3 2 2 5 2 2" xfId="15631"/>
    <cellStyle name="40% - 强调文字颜色 6 3 2 2 5 3" xfId="12120"/>
    <cellStyle name="40% - 强调文字颜色 6 3 2 2 6" xfId="17324"/>
    <cellStyle name="40% - 强调文字颜色 6 3 2 2 6 2" xfId="17325"/>
    <cellStyle name="40% - 强调文字颜色 6 3 2 2 6 2 2" xfId="17326"/>
    <cellStyle name="40% - 强调文字颜色 6 3 2 2 6 3" xfId="12123"/>
    <cellStyle name="40% - 强调文字颜色 6 3 2 2 7" xfId="17327"/>
    <cellStyle name="40% - 强调文字颜色 6 3 2 2 7 2" xfId="17328"/>
    <cellStyle name="40% - 强调文字颜色 6 3 2 2 8" xfId="7437"/>
    <cellStyle name="40% - 强调文字颜色 6 3 2 2 8 2" xfId="7405"/>
    <cellStyle name="40% - 强调文字颜色 6 3 2 2 9" xfId="5723"/>
    <cellStyle name="40% - 强调文字颜色 6 3 2 2 9 2" xfId="4240"/>
    <cellStyle name="40% - 强调文字颜色 6 3 2 3" xfId="966"/>
    <cellStyle name="40% - 强调文字颜色 6 3 2 3 2" xfId="2337"/>
    <cellStyle name="40% - 强调文字颜色 6 3 2 3 2 2" xfId="9165"/>
    <cellStyle name="40% - 强调文字颜色 6 3 2 3 2 2 2" xfId="17119"/>
    <cellStyle name="40% - 强调文字颜色 6 3 2 3 2 3" xfId="12131"/>
    <cellStyle name="40% - 强调文字颜色 6 3 2 3 2 3 2" xfId="2521"/>
    <cellStyle name="40% - 强调文字颜色 6 3 2 3 2 4" xfId="9850"/>
    <cellStyle name="40% - 强调文字颜色 6 3 2 3 2 4 2" xfId="16994"/>
    <cellStyle name="40% - 强调文字颜色 6 3 2 3 2 5" xfId="17329"/>
    <cellStyle name="40% - 强调文字颜色 6 3 2 3 2 5 2" xfId="17009"/>
    <cellStyle name="40% - 强调文字颜色 6 3 2 3 2 6" xfId="17330"/>
    <cellStyle name="40% - 强调文字颜色 6 3 2 3 3" xfId="4726"/>
    <cellStyle name="40% - 强调文字颜色 6 3 2 3 3 2" xfId="7493"/>
    <cellStyle name="40% - 强调文字颜色 6 3 2 3 3 2 2" xfId="17331"/>
    <cellStyle name="40% - 强调文字颜色 6 3 2 3 3 3" xfId="12134"/>
    <cellStyle name="40% - 强调文字颜色 6 3 2 3 4" xfId="7496"/>
    <cellStyle name="40% - 强调文字颜色 6 3 2 3 4 2" xfId="9167"/>
    <cellStyle name="40% - 强调文字颜色 6 3 2 3 4 2 2" xfId="17332"/>
    <cellStyle name="40% - 强调文字颜色 6 3 2 3 4 3" xfId="12137"/>
    <cellStyle name="40% - 强调文字颜色 6 3 2 3 5" xfId="9171"/>
    <cellStyle name="40% - 强调文字颜色 6 3 2 3 5 2" xfId="17333"/>
    <cellStyle name="40% - 强调文字颜色 6 3 2 3 6" xfId="17334"/>
    <cellStyle name="40% - 强调文字颜色 6 3 2 3 6 2" xfId="17335"/>
    <cellStyle name="40% - 强调文字颜色 6 3 2 3 7" xfId="4447"/>
    <cellStyle name="40% - 强调文字颜色 6 3 2 3 7 2" xfId="4424"/>
    <cellStyle name="40% - 强调文字颜色 6 3 2 3 8" xfId="3691"/>
    <cellStyle name="40% - 强调文字颜色 6 3 2 3 8 2" xfId="7440"/>
    <cellStyle name="40% - 强调文字颜色 6 3 2 3 9" xfId="5093"/>
    <cellStyle name="40% - 强调文字颜色 6 3 2 4" xfId="2353"/>
    <cellStyle name="40% - 强调文字颜色 6 3 2 4 2" xfId="9180"/>
    <cellStyle name="40% - 强调文字颜色 6 3 2 4 2 2" xfId="17336"/>
    <cellStyle name="40% - 强调文字颜色 6 3 2 4 2 2 2" xfId="17337"/>
    <cellStyle name="40% - 强调文字颜色 6 3 2 4 2 3" xfId="12149"/>
    <cellStyle name="40% - 强调文字颜色 6 3 2 4 2 3 2" xfId="17338"/>
    <cellStyle name="40% - 强调文字颜色 6 3 2 4 2 4" xfId="17339"/>
    <cellStyle name="40% - 强调文字颜色 6 3 2 4 2 4 2" xfId="17340"/>
    <cellStyle name="40% - 强调文字颜色 6 3 2 4 2 5" xfId="17342"/>
    <cellStyle name="40% - 强调文字颜色 6 3 2 4 2 5 2" xfId="17343"/>
    <cellStyle name="40% - 强调文字颜色 6 3 2 4 2 6" xfId="17345"/>
    <cellStyle name="40% - 强调文字颜色 6 3 2 4 3" xfId="17346"/>
    <cellStyle name="40% - 强调文字颜色 6 3 2 4 3 2" xfId="17347"/>
    <cellStyle name="40% - 强调文字颜色 6 3 2 4 3 2 2" xfId="17348"/>
    <cellStyle name="40% - 强调文字颜色 6 3 2 4 3 3" xfId="12152"/>
    <cellStyle name="40% - 强调文字颜色 6 3 2 4 4" xfId="11385"/>
    <cellStyle name="40% - 强调文字颜色 6 3 2 4 4 2" xfId="11388"/>
    <cellStyle name="40% - 强调文字颜色 6 3 2 4 4 2 2" xfId="4803"/>
    <cellStyle name="40% - 强调文字颜色 6 3 2 4 4 3" xfId="2802"/>
    <cellStyle name="40% - 强调文字颜色 6 3 2 4 5" xfId="11755"/>
    <cellStyle name="40% - 强调文字颜色 6 3 2 4 5 2" xfId="11757"/>
    <cellStyle name="40% - 强调文字颜色 6 3 2 4 6" xfId="11764"/>
    <cellStyle name="40% - 强调文字颜色 6 3 2 4 6 2" xfId="11766"/>
    <cellStyle name="40% - 强调文字颜色 6 3 2 4 7" xfId="4450"/>
    <cellStyle name="40% - 强调文字颜色 6 3 2 4 7 2" xfId="4453"/>
    <cellStyle name="40% - 强调文字颜色 6 3 2 4 8" xfId="3696"/>
    <cellStyle name="40% - 强调文字颜色 6 3 2 4 8 2" xfId="11770"/>
    <cellStyle name="40% - 强调文字颜色 6 3 2 4 9" xfId="5725"/>
    <cellStyle name="40% - 强调文字颜色 6 3 2 5" xfId="5122"/>
    <cellStyle name="40% - 强调文字颜色 6 3 2 5 2" xfId="9185"/>
    <cellStyle name="40% - 强调文字颜色 6 3 2 5 2 2" xfId="17349"/>
    <cellStyle name="40% - 强调文字颜色 6 3 2 5 3" xfId="17350"/>
    <cellStyle name="40% - 强调文字颜色 6 3 2 5 3 2" xfId="17351"/>
    <cellStyle name="40% - 强调文字颜色 6 3 2 5 4" xfId="11787"/>
    <cellStyle name="40% - 强调文字颜色 6 3 2 5 4 2" xfId="11789"/>
    <cellStyle name="40% - 强调文字颜色 6 3 2 5 5" xfId="11801"/>
    <cellStyle name="40% - 强调文字颜色 6 3 2 5 5 2" xfId="11803"/>
    <cellStyle name="40% - 强调文字颜色 6 3 2 5 6" xfId="11820"/>
    <cellStyle name="40% - 强调文字颜色 6 3 2 6" xfId="13517"/>
    <cellStyle name="40% - 强调文字颜色 6 3 2 6 2" xfId="17352"/>
    <cellStyle name="40% - 强调文字颜色 6 3 2 6 2 2" xfId="17353"/>
    <cellStyle name="40% - 强调文字颜色 6 3 2 6 3" xfId="17354"/>
    <cellStyle name="40% - 强调文字颜色 6 3 2 7" xfId="7233"/>
    <cellStyle name="40% - 强调文字颜色 6 3 2 7 2" xfId="17355"/>
    <cellStyle name="40% - 强调文字颜色 6 3 2 7 2 2" xfId="17356"/>
    <cellStyle name="40% - 强调文字颜色 6 3 2 7 3" xfId="17357"/>
    <cellStyle name="40% - 强调文字颜色 6 3 2 8" xfId="17358"/>
    <cellStyle name="40% - 强调文字颜色 6 3 2 8 2" xfId="17359"/>
    <cellStyle name="40% - 强调文字颜色 6 3 2 9" xfId="17360"/>
    <cellStyle name="40% - 强调文字颜色 6 3 2 9 2" xfId="17362"/>
    <cellStyle name="40% - 强调文字颜色 6 3 3" xfId="17363"/>
    <cellStyle name="40% - 强调文字颜色 6 3 3 10" xfId="16546"/>
    <cellStyle name="40% - 强调文字颜色 6 3 3 10 2" xfId="1517"/>
    <cellStyle name="40% - 强调文字颜色 6 3 3 11" xfId="6187"/>
    <cellStyle name="40% - 强调文字颜色 6 3 3 2" xfId="17364"/>
    <cellStyle name="40% - 强调文字颜色 6 3 3 2 2" xfId="17365"/>
    <cellStyle name="40% - 强调文字颜色 6 3 3 2 2 2" xfId="11054"/>
    <cellStyle name="40% - 强调文字颜色 6 3 3 2 2 2 2" xfId="16542"/>
    <cellStyle name="40% - 强调文字颜色 6 3 3 2 2 3" xfId="12165"/>
    <cellStyle name="40% - 强调文字颜色 6 3 3 2 2 3 2" xfId="3200"/>
    <cellStyle name="40% - 强调文字颜色 6 3 3 2 2 4" xfId="11604"/>
    <cellStyle name="40% - 强调文字颜色 6 3 3 2 2 4 2" xfId="16547"/>
    <cellStyle name="40% - 强调文字颜色 6 3 3 2 2 5" xfId="16549"/>
    <cellStyle name="40% - 强调文字颜色 6 3 3 2 2 5 2" xfId="16551"/>
    <cellStyle name="40% - 强调文字颜色 6 3 3 2 2 6" xfId="16553"/>
    <cellStyle name="40% - 强调文字颜色 6 3 3 2 3" xfId="17366"/>
    <cellStyle name="40% - 强调文字颜色 6 3 3 2 3 2" xfId="11063"/>
    <cellStyle name="40% - 强调文字颜色 6 3 3 2 3 2 2" xfId="16560"/>
    <cellStyle name="40% - 强调文字颜色 6 3 3 2 3 3" xfId="12168"/>
    <cellStyle name="40% - 强调文字颜色 6 3 3 2 4" xfId="17368"/>
    <cellStyle name="40% - 强调文字颜色 6 3 3 2 4 2" xfId="16573"/>
    <cellStyle name="40% - 强调文字颜色 6 3 3 2 4 2 2" xfId="16575"/>
    <cellStyle name="40% - 强调文字颜色 6 3 3 2 4 3" xfId="12173"/>
    <cellStyle name="40% - 强调文字颜色 6 3 3 2 5" xfId="16241"/>
    <cellStyle name="40% - 强调文字颜色 6 3 3 2 5 2" xfId="17369"/>
    <cellStyle name="40% - 强调文字颜色 6 3 3 2 6" xfId="17370"/>
    <cellStyle name="40% - 强调文字颜色 6 3 3 2 6 2" xfId="17371"/>
    <cellStyle name="40% - 强调文字颜色 6 3 3 2 7" xfId="17372"/>
    <cellStyle name="40% - 强调文字颜色 6 3 3 2 7 2" xfId="17373"/>
    <cellStyle name="40% - 强调文字颜色 6 3 3 2 8" xfId="6468"/>
    <cellStyle name="40% - 强调文字颜色 6 3 3 2 8 2" xfId="6472"/>
    <cellStyle name="40% - 强调文字颜色 6 3 3 2 9" xfId="5746"/>
    <cellStyle name="40% - 强调文字颜色 6 3 3 3" xfId="1711"/>
    <cellStyle name="40% - 强调文字颜色 6 3 3 3 2" xfId="17374"/>
    <cellStyle name="40% - 强调文字颜色 6 3 3 3 2 2" xfId="11097"/>
    <cellStyle name="40% - 强调文字颜色 6 3 3 3 2 2 2" xfId="16584"/>
    <cellStyle name="40% - 强调文字颜色 6 3 3 3 2 3" xfId="16586"/>
    <cellStyle name="40% - 强调文字颜色 6 3 3 3 2 3 2" xfId="16588"/>
    <cellStyle name="40% - 强调文字颜色 6 3 3 3 2 4" xfId="16590"/>
    <cellStyle name="40% - 强调文字颜色 6 3 3 3 2 4 2" xfId="17375"/>
    <cellStyle name="40% - 强调文字颜色 6 3 3 3 2 5" xfId="17376"/>
    <cellStyle name="40% - 强调文字颜色 6 3 3 3 2 5 2" xfId="17377"/>
    <cellStyle name="40% - 强调文字颜色 6 3 3 3 2 6" xfId="17378"/>
    <cellStyle name="40% - 强调文字颜色 6 3 3 3 3" xfId="17379"/>
    <cellStyle name="40% - 强调文字颜色 6 3 3 3 3 2" xfId="17380"/>
    <cellStyle name="40% - 强调文字颜色 6 3 3 3 3 2 2" xfId="17381"/>
    <cellStyle name="40% - 强调文字颜色 6 3 3 3 3 3" xfId="17382"/>
    <cellStyle name="40% - 强调文字颜色 6 3 3 3 4" xfId="17383"/>
    <cellStyle name="40% - 强调文字颜色 6 3 3 3 4 2" xfId="17384"/>
    <cellStyle name="40% - 强调文字颜色 6 3 3 3 4 2 2" xfId="17385"/>
    <cellStyle name="40% - 强调文字颜色 6 3 3 3 4 3" xfId="17386"/>
    <cellStyle name="40% - 强调文字颜色 6 3 3 3 5" xfId="16243"/>
    <cellStyle name="40% - 强调文字颜色 6 3 3 3 5 2" xfId="17387"/>
    <cellStyle name="40% - 强调文字颜色 6 3 3 3 6" xfId="17388"/>
    <cellStyle name="40% - 强调文字颜色 6 3 3 3 6 2" xfId="17389"/>
    <cellStyle name="40% - 强调文字颜色 6 3 3 3 7" xfId="4504"/>
    <cellStyle name="40% - 强调文字颜色 6 3 3 3 7 2" xfId="17390"/>
    <cellStyle name="40% - 强调文字颜色 6 3 3 3 8" xfId="6498"/>
    <cellStyle name="40% - 强调文字颜色 6 3 3 3 8 2" xfId="6502"/>
    <cellStyle name="40% - 强调文字颜色 6 3 3 3 9" xfId="5105"/>
    <cellStyle name="40% - 强调文字颜色 6 3 3 4" xfId="17391"/>
    <cellStyle name="40% - 强调文字颜色 6 3 3 4 2" xfId="17392"/>
    <cellStyle name="40% - 强调文字颜色 6 3 3 4 2 2" xfId="16601"/>
    <cellStyle name="40% - 强调文字颜色 6 3 3 4 3" xfId="17393"/>
    <cellStyle name="40% - 强调文字颜色 6 3 3 4 3 2" xfId="17394"/>
    <cellStyle name="40% - 强调文字颜色 6 3 3 4 4" xfId="11977"/>
    <cellStyle name="40% - 强调文字颜色 6 3 3 4 4 2" xfId="11979"/>
    <cellStyle name="40% - 强调文字颜色 6 3 3 4 5" xfId="11998"/>
    <cellStyle name="40% - 强调文字颜色 6 3 3 4 5 2" xfId="8082"/>
    <cellStyle name="40% - 强调文字颜色 6 3 3 4 6" xfId="12008"/>
    <cellStyle name="40% - 强调文字颜色 6 3 3 5" xfId="5194"/>
    <cellStyle name="40% - 强调文字颜色 6 3 3 5 2" xfId="11305"/>
    <cellStyle name="40% - 强调文字颜色 6 3 3 5 2 2" xfId="17395"/>
    <cellStyle name="40% - 强调文字颜色 6 3 3 5 3" xfId="17396"/>
    <cellStyle name="40% - 强调文字颜色 6 3 3 6" xfId="11307"/>
    <cellStyle name="40% - 强调文字颜色 6 3 3 6 2" xfId="16089"/>
    <cellStyle name="40% - 强调文字颜色 6 3 3 6 2 2" xfId="16091"/>
    <cellStyle name="40% - 强调文字颜色 6 3 3 6 3" xfId="16095"/>
    <cellStyle name="40% - 强调文字颜色 6 3 3 7" xfId="7238"/>
    <cellStyle name="40% - 强调文字颜色 6 3 3 7 2" xfId="17397"/>
    <cellStyle name="40% - 强调文字颜色 6 3 3 8" xfId="17398"/>
    <cellStyle name="40% - 强调文字颜色 6 3 3 8 2" xfId="17399"/>
    <cellStyle name="40% - 强调文字颜色 6 3 3 9" xfId="17400"/>
    <cellStyle name="40% - 强调文字颜色 6 3 3 9 2" xfId="17401"/>
    <cellStyle name="40% - 强调文字颜色 6 3 4" xfId="17402"/>
    <cellStyle name="40% - 强调文字颜色 6 3 4 10" xfId="16785"/>
    <cellStyle name="40% - 强调文字颜色 6 3 4 10 2" xfId="16787"/>
    <cellStyle name="40% - 强调文字颜色 6 3 4 11" xfId="16789"/>
    <cellStyle name="40% - 强调文字颜色 6 3 4 2" xfId="17403"/>
    <cellStyle name="40% - 强调文字颜色 6 3 4 2 2" xfId="17404"/>
    <cellStyle name="40% - 强调文字颜色 6 3 4 2 2 2" xfId="15782"/>
    <cellStyle name="40% - 强调文字颜色 6 3 4 2 2 2 2" xfId="15786"/>
    <cellStyle name="40% - 强调文字颜色 6 3 4 2 2 3" xfId="10302"/>
    <cellStyle name="40% - 强调文字颜色 6 3 4 2 2 3 2" xfId="15790"/>
    <cellStyle name="40% - 强调文字颜色 6 3 4 2 2 4" xfId="15794"/>
    <cellStyle name="40% - 强调文字颜色 6 3 4 2 2 4 2" xfId="15798"/>
    <cellStyle name="40% - 强调文字颜色 6 3 4 2 2 5" xfId="13411"/>
    <cellStyle name="40% - 强调文字颜色 6 3 4 2 2 5 2" xfId="17406"/>
    <cellStyle name="40% - 强调文字颜色 6 3 4 2 2 6" xfId="10806"/>
    <cellStyle name="40% - 强调文字颜色 6 3 4 2 3" xfId="17407"/>
    <cellStyle name="40% - 强调文字颜色 6 3 4 2 3 2" xfId="13773"/>
    <cellStyle name="40% - 强调文字颜色 6 3 4 2 3 2 2" xfId="13776"/>
    <cellStyle name="40% - 强调文字颜色 6 3 4 2 3 3" xfId="12196"/>
    <cellStyle name="40% - 强调文字颜色 6 3 4 2 4" xfId="17408"/>
    <cellStyle name="40% - 强调文字颜色 6 3 4 2 4 2" xfId="15819"/>
    <cellStyle name="40% - 强调文字颜色 6 3 4 2 4 2 2" xfId="17409"/>
    <cellStyle name="40% - 强调文字颜色 6 3 4 2 4 3" xfId="12200"/>
    <cellStyle name="40% - 强调文字颜色 6 3 4 2 5" xfId="16248"/>
    <cellStyle name="40% - 强调文字颜色 6 3 4 2 5 2" xfId="17410"/>
    <cellStyle name="40% - 强调文字颜色 6 3 4 2 6" xfId="17411"/>
    <cellStyle name="40% - 强调文字颜色 6 3 4 2 6 2" xfId="17412"/>
    <cellStyle name="40% - 强调文字颜色 6 3 4 2 7" xfId="17413"/>
    <cellStyle name="40% - 强调文字颜色 6 3 4 2 7 2" xfId="17414"/>
    <cellStyle name="40% - 强调文字颜色 6 3 4 2 8" xfId="2111"/>
    <cellStyle name="40% - 强调文字颜色 6 3 4 2 8 2" xfId="265"/>
    <cellStyle name="40% - 强调文字颜色 6 3 4 2 9" xfId="17415"/>
    <cellStyle name="40% - 强调文字颜色 6 3 4 3" xfId="2358"/>
    <cellStyle name="40% - 强调文字颜色 6 3 4 3 2" xfId="17416"/>
    <cellStyle name="40% - 强调文字颜色 6 3 4 3 2 2" xfId="15839"/>
    <cellStyle name="40% - 强调文字颜色 6 3 4 3 2 2 2" xfId="16643"/>
    <cellStyle name="40% - 强调文字颜色 6 3 4 3 2 3" xfId="16645"/>
    <cellStyle name="40% - 强调文字颜色 6 3 4 3 3" xfId="17417"/>
    <cellStyle name="40% - 强调文字颜色 6 3 4 3 3 2" xfId="17418"/>
    <cellStyle name="40% - 强调文字颜色 6 3 4 3 3 2 2" xfId="17420"/>
    <cellStyle name="40% - 强调文字颜色 6 3 4 3 3 3" xfId="17421"/>
    <cellStyle name="40% - 强调文字颜色 6 3 4 3 4" xfId="17422"/>
    <cellStyle name="40% - 强调文字颜色 6 3 4 3 4 2" xfId="17423"/>
    <cellStyle name="40% - 强调文字颜色 6 3 4 3 5" xfId="17424"/>
    <cellStyle name="40% - 强调文字颜色 6 3 4 3 5 2" xfId="17425"/>
    <cellStyle name="40% - 强调文字颜色 6 3 4 3 6" xfId="17426"/>
    <cellStyle name="40% - 强调文字颜色 6 3 4 3 6 2" xfId="17427"/>
    <cellStyle name="40% - 强调文字颜色 6 3 4 3 7" xfId="1028"/>
    <cellStyle name="40% - 强调文字颜色 6 3 4 3 7 2" xfId="17428"/>
    <cellStyle name="40% - 强调文字颜色 6 3 4 3 8" xfId="7476"/>
    <cellStyle name="40% - 强调文字颜色 6 3 4 4" xfId="17429"/>
    <cellStyle name="40% - 强调文字颜色 6 3 4 4 2" xfId="17430"/>
    <cellStyle name="40% - 强调文字颜色 6 3 4 4 2 2" xfId="15860"/>
    <cellStyle name="40% - 强调文字颜色 6 3 4 4 3" xfId="17431"/>
    <cellStyle name="40% - 强调文字颜色 6 3 4 4 3 2" xfId="17432"/>
    <cellStyle name="40% - 强调文字颜色 6 3 4 4 4" xfId="12095"/>
    <cellStyle name="40% - 强调文字颜色 6 3 4 4 4 2" xfId="12097"/>
    <cellStyle name="40% - 强调文字颜色 6 3 4 4 5" xfId="12126"/>
    <cellStyle name="40% - 强调文字颜色 6 3 4 4 5 2" xfId="12128"/>
    <cellStyle name="40% - 强调文字颜色 6 3 4 4 6" xfId="12144"/>
    <cellStyle name="40% - 强调文字颜色 6 3 4 5" xfId="5244"/>
    <cellStyle name="40% - 强调文字颜色 6 3 4 5 2" xfId="11310"/>
    <cellStyle name="40% - 强调文字颜色 6 3 4 5 2 2" xfId="17433"/>
    <cellStyle name="40% - 强调文字颜色 6 3 4 5 3" xfId="2432"/>
    <cellStyle name="40% - 强调文字颜色 6 3 4 6" xfId="7145"/>
    <cellStyle name="40% - 强调文字颜色 6 3 4 6 2" xfId="17434"/>
    <cellStyle name="40% - 强调文字颜色 6 3 4 6 2 2" xfId="14557"/>
    <cellStyle name="40% - 强调文字颜色 6 3 4 6 3" xfId="17436"/>
    <cellStyle name="40% - 强调文字颜色 6 3 4 7" xfId="7152"/>
    <cellStyle name="40% - 强调文字颜色 6 3 4 7 2" xfId="13896"/>
    <cellStyle name="40% - 强调文字颜色 6 3 4 8" xfId="13898"/>
    <cellStyle name="40% - 强调文字颜色 6 3 4 8 2" xfId="13900"/>
    <cellStyle name="40% - 强调文字颜色 6 3 4 9" xfId="211"/>
    <cellStyle name="40% - 强调文字颜色 6 3 4 9 2" xfId="17437"/>
    <cellStyle name="40% - 强调文字颜色 6 3 5" xfId="17438"/>
    <cellStyle name="40% - 强调文字颜色 6 3 5 2" xfId="17439"/>
    <cellStyle name="40% - 强调文字颜色 6 3 5 2 2" xfId="17440"/>
    <cellStyle name="40% - 强调文字颜色 6 3 5 2 2 2" xfId="3008"/>
    <cellStyle name="40% - 强调文字颜色 6 3 5 2 3" xfId="17441"/>
    <cellStyle name="40% - 强调文字颜色 6 3 5 2 3 2" xfId="1564"/>
    <cellStyle name="40% - 强调文字颜色 6 3 5 2 4" xfId="17442"/>
    <cellStyle name="40% - 强调文字颜色 6 3 5 2 4 2" xfId="17443"/>
    <cellStyle name="40% - 强调文字颜色 6 3 5 2 5" xfId="16250"/>
    <cellStyle name="40% - 强调文字颜色 6 3 5 2 5 2" xfId="17444"/>
    <cellStyle name="40% - 强调文字颜色 6 3 5 2 6" xfId="2538"/>
    <cellStyle name="40% - 强调文字颜色 6 3 5 3" xfId="2362"/>
    <cellStyle name="40% - 强调文字颜色 6 3 5 3 2" xfId="11972"/>
    <cellStyle name="40% - 强调文字颜色 6 3 5 3 2 2" xfId="3080"/>
    <cellStyle name="40% - 强调文字颜色 6 3 5 3 3" xfId="11976"/>
    <cellStyle name="40% - 强调文字颜色 6 3 5 4" xfId="17445"/>
    <cellStyle name="40% - 强调文字颜色 6 3 5 4 2" xfId="17446"/>
    <cellStyle name="40% - 强调文字颜色 6 3 5 4 2 2" xfId="2002"/>
    <cellStyle name="40% - 强调文字颜色 6 3 5 4 3" xfId="17447"/>
    <cellStyle name="40% - 强调文字颜色 6 3 5 5" xfId="11313"/>
    <cellStyle name="40% - 强调文字颜色 6 3 5 5 2" xfId="5668"/>
    <cellStyle name="40% - 强调文字颜色 6 3 5 6" xfId="17448"/>
    <cellStyle name="40% - 强调文字颜色 6 3 5 6 2" xfId="519"/>
    <cellStyle name="40% - 强调文字颜色 6 3 5 7" xfId="16113"/>
    <cellStyle name="40% - 强调文字颜色 6 3 5 7 2" xfId="5730"/>
    <cellStyle name="40% - 强调文字颜色 6 3 5 8" xfId="2016"/>
    <cellStyle name="40% - 强调文字颜色 6 3 5 8 2" xfId="17449"/>
    <cellStyle name="40% - 强调文字颜色 6 3 5 9" xfId="4201"/>
    <cellStyle name="40% - 强调文字颜色 6 3 6" xfId="17450"/>
    <cellStyle name="40% - 强调文字颜色 6 3 6 2" xfId="17451"/>
    <cellStyle name="40% - 强调文字颜色 6 3 6 2 2" xfId="17452"/>
    <cellStyle name="40% - 强调文字颜色 6 3 6 2 2 2" xfId="3457"/>
    <cellStyle name="40% - 强调文字颜色 6 3 6 2 3" xfId="17453"/>
    <cellStyle name="40% - 强调文字颜色 6 3 6 2 3 2" xfId="2635"/>
    <cellStyle name="40% - 强调文字颜色 6 3 6 2 4" xfId="17104"/>
    <cellStyle name="40% - 强调文字颜色 6 3 6 2 4 2" xfId="1129"/>
    <cellStyle name="40% - 强调文字颜色 6 3 6 2 5" xfId="17454"/>
    <cellStyle name="40% - 强调文字颜色 6 3 6 2 5 2" xfId="2666"/>
    <cellStyle name="40% - 强调文字颜色 6 3 6 2 6" xfId="2679"/>
    <cellStyle name="40% - 强调文字颜色 6 3 6 3" xfId="17455"/>
    <cellStyle name="40% - 强调文字颜色 6 3 6 3 2" xfId="17456"/>
    <cellStyle name="40% - 强调文字颜色 6 3 6 3 2 2" xfId="6136"/>
    <cellStyle name="40% - 强调文字颜色 6 3 6 3 3" xfId="17457"/>
    <cellStyle name="40% - 强调文字颜色 6 3 6 4" xfId="17458"/>
    <cellStyle name="40% - 强调文字颜色 6 3 6 4 2" xfId="17459"/>
    <cellStyle name="40% - 强调文字颜色 6 3 6 4 2 2" xfId="6242"/>
    <cellStyle name="40% - 强调文字颜色 6 3 6 4 3" xfId="17460"/>
    <cellStyle name="40% - 强调文字颜色 6 3 6 5" xfId="11315"/>
    <cellStyle name="40% - 强调文字颜色 6 3 6 5 2" xfId="5781"/>
    <cellStyle name="40% - 强调文字颜色 6 3 6 6" xfId="17461"/>
    <cellStyle name="40% - 强调文字颜色 6 3 6 6 2" xfId="17462"/>
    <cellStyle name="40% - 强调文字颜色 6 3 6 7" xfId="17463"/>
    <cellStyle name="40% - 强调文字颜色 6 3 6 7 2" xfId="17464"/>
    <cellStyle name="40% - 强调文字颜色 6 3 6 8" xfId="14649"/>
    <cellStyle name="40% - 强调文字颜色 6 3 6 8 2" xfId="14651"/>
    <cellStyle name="40% - 强调文字颜色 6 3 6 9" xfId="4214"/>
    <cellStyle name="40% - 强调文字颜色 6 3 7" xfId="17465"/>
    <cellStyle name="40% - 强调文字颜色 6 3 7 2" xfId="17466"/>
    <cellStyle name="40% - 强调文字颜色 6 3 7 2 2" xfId="17467"/>
    <cellStyle name="40% - 强调文字颜色 6 3 7 3" xfId="17468"/>
    <cellStyle name="40% - 强调文字颜色 6 3 7 3 2" xfId="17469"/>
    <cellStyle name="40% - 强调文字颜色 6 3 7 4" xfId="17470"/>
    <cellStyle name="40% - 强调文字颜色 6 3 7 4 2" xfId="17471"/>
    <cellStyle name="40% - 强调文字颜色 6 3 7 5" xfId="10575"/>
    <cellStyle name="40% - 强调文字颜色 6 3 7 5 2" xfId="5838"/>
    <cellStyle name="40% - 强调文字颜色 6 3 7 6" xfId="17472"/>
    <cellStyle name="40% - 强调文字颜色 6 3 8" xfId="17473"/>
    <cellStyle name="40% - 强调文字颜色 6 3 8 2" xfId="15037"/>
    <cellStyle name="40% - 强调文字颜色 6 3 8 2 2" xfId="15040"/>
    <cellStyle name="40% - 强调文字颜色 6 3 8 3" xfId="15044"/>
    <cellStyle name="40% - 强调文字颜色 6 3 9" xfId="15922"/>
    <cellStyle name="40% - 强调文字颜色 6 3 9 2" xfId="15068"/>
    <cellStyle name="40% - 强调文字颜色 6 3 9 2 2" xfId="15070"/>
    <cellStyle name="40% - 强调文字颜色 6 3 9 3" xfId="15072"/>
    <cellStyle name="40% - 强调文字颜色 6 4" xfId="8528"/>
    <cellStyle name="40% - 强调文字颜色 6 4 10" xfId="15720"/>
    <cellStyle name="40% - 强调文字颜色 6 4 10 2" xfId="9751"/>
    <cellStyle name="40% - 强调文字颜色 6 4 11" xfId="17474"/>
    <cellStyle name="40% - 强调文字颜色 6 4 11 2" xfId="17476"/>
    <cellStyle name="40% - 强调文字颜色 6 4 12" xfId="17478"/>
    <cellStyle name="40% - 强调文字颜色 6 4 2" xfId="17480"/>
    <cellStyle name="40% - 强调文字颜色 6 4 2 10" xfId="17482"/>
    <cellStyle name="40% - 强调文字颜色 6 4 2 10 2" xfId="13768"/>
    <cellStyle name="40% - 强调文字颜色 6 4 2 11" xfId="17483"/>
    <cellStyle name="40% - 强调文字颜色 6 4 2 2" xfId="17484"/>
    <cellStyle name="40% - 强调文字颜色 6 4 2 2 2" xfId="17485"/>
    <cellStyle name="40% - 强调文字颜色 6 4 2 2 2 2" xfId="5241"/>
    <cellStyle name="40% - 强调文字颜色 6 4 2 2 2 2 2" xfId="7873"/>
    <cellStyle name="40% - 强调文字颜色 6 4 2 2 2 3" xfId="7141"/>
    <cellStyle name="40% - 强调文字颜色 6 4 2 2 2 3 2" xfId="17486"/>
    <cellStyle name="40% - 强调文字颜色 6 4 2 2 2 4" xfId="8177"/>
    <cellStyle name="40% - 强调文字颜色 6 4 2 2 2 4 2" xfId="17487"/>
    <cellStyle name="40% - 强调文字颜色 6 4 2 2 2 5" xfId="17488"/>
    <cellStyle name="40% - 强调文字颜色 6 4 2 2 2 5 2" xfId="17489"/>
    <cellStyle name="40% - 强调文字颜色 6 4 2 2 2 6" xfId="17490"/>
    <cellStyle name="40% - 强调文字颜色 6 4 2 2 3" xfId="17491"/>
    <cellStyle name="40% - 强调文字颜色 6 4 2 2 3 2" xfId="7893"/>
    <cellStyle name="40% - 强调文字颜色 6 4 2 2 3 2 2" xfId="17492"/>
    <cellStyle name="40% - 强调文字颜色 6 4 2 2 3 3" xfId="12235"/>
    <cellStyle name="40% - 强调文字颜色 6 4 2 2 4" xfId="17493"/>
    <cellStyle name="40% - 强调文字颜色 6 4 2 2 4 2" xfId="17494"/>
    <cellStyle name="40% - 强调文字颜色 6 4 2 2 4 2 2" xfId="17495"/>
    <cellStyle name="40% - 强调文字颜色 6 4 2 2 4 3" xfId="12240"/>
    <cellStyle name="40% - 强调文字颜色 6 4 2 2 5" xfId="17496"/>
    <cellStyle name="40% - 强调文字颜色 6 4 2 2 5 2" xfId="17497"/>
    <cellStyle name="40% - 强调文字颜色 6 4 2 2 6" xfId="17498"/>
    <cellStyle name="40% - 强调文字颜色 6 4 2 2 6 2" xfId="17499"/>
    <cellStyle name="40% - 强调文字颜色 6 4 2 2 7" xfId="17500"/>
    <cellStyle name="40% - 强调文字颜色 6 4 2 2 7 2" xfId="17501"/>
    <cellStyle name="40% - 强调文字颜色 6 4 2 2 8" xfId="7636"/>
    <cellStyle name="40% - 强调文字颜色 6 4 2 2 8 2" xfId="7639"/>
    <cellStyle name="40% - 强调文字颜色 6 4 2 2 9" xfId="5807"/>
    <cellStyle name="40% - 强调文字颜色 6 4 2 3" xfId="1013"/>
    <cellStyle name="40% - 强调文字颜色 6 4 2 3 2" xfId="17502"/>
    <cellStyle name="40% - 强调文字颜色 6 4 2 3 2 2" xfId="17503"/>
    <cellStyle name="40% - 强调文字颜色 6 4 2 3 2 2 2" xfId="12902"/>
    <cellStyle name="40% - 强调文字颜色 6 4 2 3 2 3" xfId="17504"/>
    <cellStyle name="40% - 强调文字颜色 6 4 2 3 3" xfId="17505"/>
    <cellStyle name="40% - 强调文字颜色 6 4 2 3 3 2" xfId="17475"/>
    <cellStyle name="40% - 强调文字颜色 6 4 2 3 3 2 2" xfId="17477"/>
    <cellStyle name="40% - 强调文字颜色 6 4 2 3 3 3" xfId="17479"/>
    <cellStyle name="40% - 强调文字颜色 6 4 2 3 4" xfId="17506"/>
    <cellStyle name="40% - 强调文字颜色 6 4 2 3 4 2" xfId="17507"/>
    <cellStyle name="40% - 强调文字颜色 6 4 2 3 5" xfId="17508"/>
    <cellStyle name="40% - 强调文字颜色 6 4 2 3 5 2" xfId="17509"/>
    <cellStyle name="40% - 强调文字颜色 6 4 2 3 6" xfId="17510"/>
    <cellStyle name="40% - 强调文字颜色 6 4 2 3 6 2" xfId="17511"/>
    <cellStyle name="40% - 强调文字颜色 6 4 2 3 7" xfId="3345"/>
    <cellStyle name="40% - 强调文字颜色 6 4 2 3 7 2" xfId="17512"/>
    <cellStyle name="40% - 强调文字颜色 6 4 2 3 8" xfId="7644"/>
    <cellStyle name="40% - 强调文字颜色 6 4 2 4" xfId="17513"/>
    <cellStyle name="40% - 强调文字颜色 6 4 2 4 2" xfId="17514"/>
    <cellStyle name="40% - 强调文字颜色 6 4 2 4 2 2" xfId="1112"/>
    <cellStyle name="40% - 强调文字颜色 6 4 2 4 3" xfId="17515"/>
    <cellStyle name="40% - 强调文字颜色 6 4 2 4 3 2" xfId="1273"/>
    <cellStyle name="40% - 强调文字颜色 6 4 2 4 4" xfId="17516"/>
    <cellStyle name="40% - 强调文字颜色 6 4 2 4 4 2" xfId="1319"/>
    <cellStyle name="40% - 强调文字颜色 6 4 2 4 5" xfId="17517"/>
    <cellStyle name="40% - 强调文字颜色 6 4 2 4 5 2" xfId="17518"/>
    <cellStyle name="40% - 强调文字颜色 6 4 2 4 6" xfId="12357"/>
    <cellStyle name="40% - 强调文字颜色 6 4 2 5" xfId="5302"/>
    <cellStyle name="40% - 强调文字颜色 6 4 2 5 2" xfId="17519"/>
    <cellStyle name="40% - 强调文字颜色 6 4 2 5 2 2" xfId="1573"/>
    <cellStyle name="40% - 强调文字颜色 6 4 2 5 3" xfId="17520"/>
    <cellStyle name="40% - 强调文字颜色 6 4 2 6" xfId="13522"/>
    <cellStyle name="40% - 强调文字颜色 6 4 2 6 2" xfId="17521"/>
    <cellStyle name="40% - 强调文字颜色 6 4 2 6 2 2" xfId="1849"/>
    <cellStyle name="40% - 强调文字颜色 6 4 2 6 3" xfId="17522"/>
    <cellStyle name="40% - 强调文字颜色 6 4 2 7" xfId="7258"/>
    <cellStyle name="40% - 强调文字颜色 6 4 2 7 2" xfId="17523"/>
    <cellStyle name="40% - 强调文字颜色 6 4 2 8" xfId="17524"/>
    <cellStyle name="40% - 强调文字颜色 6 4 2 8 2" xfId="17525"/>
    <cellStyle name="40% - 强调文字颜色 6 4 2 9" xfId="11520"/>
    <cellStyle name="40% - 强调文字颜色 6 4 2 9 2" xfId="11523"/>
    <cellStyle name="40% - 强调文字颜色 6 4 3" xfId="17526"/>
    <cellStyle name="40% - 强调文字颜色 6 4 3 2" xfId="17527"/>
    <cellStyle name="40% - 强调文字颜色 6 4 3 2 2" xfId="17528"/>
    <cellStyle name="40% - 强调文字颜色 6 4 3 2 2 2" xfId="4389"/>
    <cellStyle name="40% - 强调文字颜色 6 4 3 2 3" xfId="17529"/>
    <cellStyle name="40% - 强调文字颜色 6 4 3 2 3 2" xfId="9658"/>
    <cellStyle name="40% - 强调文字颜色 6 4 3 2 4" xfId="17530"/>
    <cellStyle name="40% - 强调文字颜色 6 4 3 2 4 2" xfId="17531"/>
    <cellStyle name="40% - 强调文字颜色 6 4 3 2 5" xfId="17532"/>
    <cellStyle name="40% - 强调文字颜色 6 4 3 2 5 2" xfId="17533"/>
    <cellStyle name="40% - 强调文字颜色 6 4 3 2 6" xfId="17534"/>
    <cellStyle name="40% - 强调文字颜色 6 4 3 3" xfId="1975"/>
    <cellStyle name="40% - 强调文字颜色 6 4 3 3 2" xfId="17535"/>
    <cellStyle name="40% - 强调文字颜色 6 4 3 3 2 2" xfId="6182"/>
    <cellStyle name="40% - 强调文字颜色 6 4 3 3 3" xfId="17536"/>
    <cellStyle name="40% - 强调文字颜色 6 4 3 4" xfId="17537"/>
    <cellStyle name="40% - 强调文字颜色 6 4 3 4 2" xfId="17538"/>
    <cellStyle name="40% - 强调文字颜色 6 4 3 4 2 2" xfId="1003"/>
    <cellStyle name="40% - 强调文字颜色 6 4 3 4 3" xfId="17539"/>
    <cellStyle name="40% - 强调文字颜色 6 4 3 5" xfId="5311"/>
    <cellStyle name="40% - 强调文字颜色 6 4 3 5 2" xfId="17540"/>
    <cellStyle name="40% - 强调文字颜色 6 4 3 6" xfId="17541"/>
    <cellStyle name="40% - 强调文字颜色 6 4 3 6 2" xfId="17542"/>
    <cellStyle name="40% - 强调文字颜色 6 4 3 7" xfId="7262"/>
    <cellStyle name="40% - 强调文字颜色 6 4 3 7 2" xfId="17543"/>
    <cellStyle name="40% - 强调文字颜色 6 4 3 8" xfId="17544"/>
    <cellStyle name="40% - 强调文字颜色 6 4 3 8 2" xfId="17545"/>
    <cellStyle name="40% - 强调文字颜色 6 4 3 9" xfId="11560"/>
    <cellStyle name="40% - 强调文字颜色 6 4 4" xfId="17546"/>
    <cellStyle name="40% - 强调文字颜色 6 4 4 2" xfId="17547"/>
    <cellStyle name="40% - 强调文字颜色 6 4 4 2 2" xfId="17548"/>
    <cellStyle name="40% - 强调文字颜色 6 4 4 2 2 2" xfId="11297"/>
    <cellStyle name="40% - 强调文字颜色 6 4 4 2 3" xfId="17549"/>
    <cellStyle name="40% - 强调文字颜色 6 4 4 2 3 2" xfId="11319"/>
    <cellStyle name="40% - 强调文字颜色 6 4 4 2 4" xfId="17550"/>
    <cellStyle name="40% - 强调文字颜色 6 4 4 2 4 2" xfId="17551"/>
    <cellStyle name="40% - 强调文字颜色 6 4 4 2 5" xfId="17552"/>
    <cellStyle name="40% - 强调文字颜色 6 4 4 2 5 2" xfId="17553"/>
    <cellStyle name="40% - 强调文字颜色 6 4 4 2 6" xfId="17554"/>
    <cellStyle name="40% - 强调文字颜色 6 4 4 3" xfId="2377"/>
    <cellStyle name="40% - 强调文字颜色 6 4 4 3 2" xfId="17555"/>
    <cellStyle name="40% - 强调文字颜色 6 4 4 3 2 2" xfId="4279"/>
    <cellStyle name="40% - 强调文字颜色 6 4 4 3 3" xfId="17556"/>
    <cellStyle name="40% - 强调文字颜色 6 4 4 4" xfId="17557"/>
    <cellStyle name="40% - 强调文字颜色 6 4 4 4 2" xfId="17558"/>
    <cellStyle name="40% - 强调文字颜色 6 4 4 4 2 2" xfId="1446"/>
    <cellStyle name="40% - 强调文字颜色 6 4 4 4 3" xfId="17559"/>
    <cellStyle name="40% - 强调文字颜色 6 4 4 5" xfId="5318"/>
    <cellStyle name="40% - 强调文字颜色 6 4 4 5 2" xfId="17560"/>
    <cellStyle name="40% - 强调文字颜色 6 4 4 6" xfId="16006"/>
    <cellStyle name="40% - 强调文字颜色 6 4 4 6 2" xfId="17561"/>
    <cellStyle name="40% - 强调文字颜色 6 4 4 7" xfId="17562"/>
    <cellStyle name="40% - 强调文字颜色 6 4 4 7 2" xfId="17563"/>
    <cellStyle name="40% - 强调文字颜色 6 4 4 8" xfId="17564"/>
    <cellStyle name="40% - 强调文字颜色 6 4 4 8 2" xfId="17565"/>
    <cellStyle name="40% - 强调文字颜色 6 4 4 9" xfId="1134"/>
    <cellStyle name="40% - 强调文字颜色 6 4 5" xfId="17566"/>
    <cellStyle name="40% - 强调文字颜色 6 4 5 2" xfId="17567"/>
    <cellStyle name="40% - 强调文字颜色 6 4 5 2 2" xfId="17568"/>
    <cellStyle name="40% - 强调文字颜色 6 4 5 3" xfId="17569"/>
    <cellStyle name="40% - 强调文字颜色 6 4 5 3 2" xfId="17570"/>
    <cellStyle name="40% - 强调文字颜色 6 4 5 4" xfId="17571"/>
    <cellStyle name="40% - 强调文字颜色 6 4 5 4 2" xfId="17572"/>
    <cellStyle name="40% - 强调文字颜色 6 4 5 5" xfId="11322"/>
    <cellStyle name="40% - 强调文字颜色 6 4 5 5 2" xfId="5937"/>
    <cellStyle name="40% - 强调文字颜色 6 4 5 6" xfId="17573"/>
    <cellStyle name="40% - 强调文字颜色 6 4 6" xfId="17574"/>
    <cellStyle name="40% - 强调文字颜色 6 4 6 2" xfId="12410"/>
    <cellStyle name="40% - 强调文字颜色 6 4 6 2 2" xfId="12412"/>
    <cellStyle name="40% - 强调文字颜色 6 4 6 3" xfId="12414"/>
    <cellStyle name="40% - 强调文字颜色 6 4 7" xfId="17575"/>
    <cellStyle name="40% - 强调文字颜色 6 4 7 2" xfId="17576"/>
    <cellStyle name="40% - 强调文字颜色 6 4 7 2 2" xfId="17577"/>
    <cellStyle name="40% - 强调文字颜色 6 4 7 3" xfId="17578"/>
    <cellStyle name="40% - 强调文字颜色 6 4 8" xfId="17579"/>
    <cellStyle name="40% - 强调文字颜色 6 4 8 2" xfId="17580"/>
    <cellStyle name="40% - 强调文字颜色 6 4 9" xfId="17581"/>
    <cellStyle name="40% - 强调文字颜色 6 4 9 2" xfId="17582"/>
    <cellStyle name="40% - 强调文字颜色 6 5" xfId="17583"/>
    <cellStyle name="40% - 强调文字颜色 6 5 10" xfId="17584"/>
    <cellStyle name="40% - 强调文字颜色 6 5 10 2" xfId="11394"/>
    <cellStyle name="40% - 强调文字颜色 6 5 11" xfId="7646"/>
    <cellStyle name="40% - 强调文字颜色 6 5 11 2" xfId="17585"/>
    <cellStyle name="40% - 强调文字颜色 6 5 12" xfId="17586"/>
    <cellStyle name="40% - 强调文字颜色 6 5 2" xfId="17587"/>
    <cellStyle name="40% - 强调文字颜色 6 5 2 10" xfId="17319"/>
    <cellStyle name="40% - 强调文字颜色 6 5 2 10 2" xfId="17321"/>
    <cellStyle name="40% - 强调文字颜色 6 5 2 11" xfId="17323"/>
    <cellStyle name="40% - 强调文字颜色 6 5 2 2" xfId="17588"/>
    <cellStyle name="40% - 强调文字颜色 6 5 2 2 2" xfId="17589"/>
    <cellStyle name="40% - 强调文字颜色 6 5 2 2 2 2" xfId="17590"/>
    <cellStyle name="40% - 强调文字颜色 6 5 2 2 2 2 2" xfId="17591"/>
    <cellStyle name="40% - 强调文字颜色 6 5 2 2 2 3" xfId="9330"/>
    <cellStyle name="40% - 强调文字颜色 6 5 2 2 2 3 2" xfId="9333"/>
    <cellStyle name="40% - 强调文字颜色 6 5 2 2 2 4" xfId="9347"/>
    <cellStyle name="40% - 强调文字颜色 6 5 2 2 2 4 2" xfId="9350"/>
    <cellStyle name="40% - 强调文字颜色 6 5 2 2 2 5" xfId="9352"/>
    <cellStyle name="40% - 强调文字颜色 6 5 2 2 2 5 2" xfId="9354"/>
    <cellStyle name="40% - 强调文字颜色 6 5 2 2 2 6" xfId="9357"/>
    <cellStyle name="40% - 强调文字颜色 6 5 2 2 3" xfId="555"/>
    <cellStyle name="40% - 强调文字颜色 6 5 2 2 3 2" xfId="17592"/>
    <cellStyle name="40% - 强调文字颜色 6 5 2 2 3 2 2" xfId="17593"/>
    <cellStyle name="40% - 强调文字颜色 6 5 2 2 3 3" xfId="9375"/>
    <cellStyle name="40% - 强调文字颜色 6 5 2 2 4" xfId="17594"/>
    <cellStyle name="40% - 强调文字颜色 6 5 2 2 4 2" xfId="17595"/>
    <cellStyle name="40% - 强调文字颜色 6 5 2 2 4 2 2" xfId="17596"/>
    <cellStyle name="40% - 强调文字颜色 6 5 2 2 4 3" xfId="9390"/>
    <cellStyle name="40% - 强调文字颜色 6 5 2 2 5" xfId="15524"/>
    <cellStyle name="40% - 强调文字颜色 6 5 2 2 5 2" xfId="17597"/>
    <cellStyle name="40% - 强调文字颜色 6 5 2 2 6" xfId="17598"/>
    <cellStyle name="40% - 强调文字颜色 6 5 2 2 6 2" xfId="17599"/>
    <cellStyle name="40% - 强调文字颜色 6 5 2 2 7" xfId="17600"/>
    <cellStyle name="40% - 强调文字颜色 6 5 2 2 7 2" xfId="17601"/>
    <cellStyle name="40% - 强调文字颜色 6 5 2 2 8" xfId="7779"/>
    <cellStyle name="40% - 强调文字颜色 6 5 2 2 8 2" xfId="7783"/>
    <cellStyle name="40% - 强调文字颜色 6 5 2 2 9" xfId="1366"/>
    <cellStyle name="40% - 强调文字颜色 6 5 2 3" xfId="2107"/>
    <cellStyle name="40% - 强调文字颜色 6 5 2 3 2" xfId="17602"/>
    <cellStyle name="40% - 强调文字颜色 6 5 2 3 2 2" xfId="17603"/>
    <cellStyle name="40% - 强调文字颜色 6 5 2 3 2 2 2" xfId="17604"/>
    <cellStyle name="40% - 强调文字颜色 6 5 2 3 2 3" xfId="8648"/>
    <cellStyle name="40% - 强调文字颜色 6 5 2 3 3" xfId="560"/>
    <cellStyle name="40% - 强调文字颜色 6 5 2 3 3 2" xfId="17605"/>
    <cellStyle name="40% - 强调文字颜色 6 5 2 3 3 2 2" xfId="17606"/>
    <cellStyle name="40% - 强调文字颜色 6 5 2 3 3 3" xfId="1211"/>
    <cellStyle name="40% - 强调文字颜色 6 5 2 3 4" xfId="17607"/>
    <cellStyle name="40% - 强调文字颜色 6 5 2 3 4 2" xfId="17608"/>
    <cellStyle name="40% - 强调文字颜色 6 5 2 3 5" xfId="17609"/>
    <cellStyle name="40% - 强调文字颜色 6 5 2 3 5 2" xfId="17610"/>
    <cellStyle name="40% - 强调文字颜色 6 5 2 3 6" xfId="17611"/>
    <cellStyle name="40% - 强调文字颜色 6 5 2 3 6 2" xfId="17612"/>
    <cellStyle name="40% - 强调文字颜色 6 5 2 3 7" xfId="2830"/>
    <cellStyle name="40% - 强调文字颜色 6 5 2 3 7 2" xfId="17613"/>
    <cellStyle name="40% - 强调文字颜色 6 5 2 3 8" xfId="7786"/>
    <cellStyle name="40% - 强调文字颜色 6 5 2 4" xfId="17614"/>
    <cellStyle name="40% - 强调文字颜色 6 5 2 4 2" xfId="17616"/>
    <cellStyle name="40% - 强调文字颜色 6 5 2 4 2 2" xfId="4572"/>
    <cellStyle name="40% - 强调文字颜色 6 5 2 4 3" xfId="17618"/>
    <cellStyle name="40% - 强调文字颜色 6 5 2 4 3 2" xfId="404"/>
    <cellStyle name="40% - 强调文字颜色 6 5 2 4 4" xfId="17619"/>
    <cellStyle name="40% - 强调文字颜色 6 5 2 4 4 2" xfId="4625"/>
    <cellStyle name="40% - 强调文字颜色 6 5 2 4 5" xfId="17620"/>
    <cellStyle name="40% - 强调文字颜色 6 5 2 4 5 2" xfId="17621"/>
    <cellStyle name="40% - 强调文字颜色 6 5 2 4 6" xfId="17622"/>
    <cellStyle name="40% - 强调文字颜色 6 5 2 5" xfId="17623"/>
    <cellStyle name="40% - 强调文字颜色 6 5 2 5 2" xfId="17625"/>
    <cellStyle name="40% - 强调文字颜色 6 5 2 5 2 2" xfId="4708"/>
    <cellStyle name="40% - 强调文字颜色 6 5 2 5 3" xfId="17627"/>
    <cellStyle name="40% - 强调文字颜色 6 5 2 6" xfId="11469"/>
    <cellStyle name="40% - 强调文字颜色 6 5 2 6 2" xfId="12633"/>
    <cellStyle name="40% - 强调文字颜色 6 5 2 6 2 2" xfId="4778"/>
    <cellStyle name="40% - 强调文字颜色 6 5 2 6 3" xfId="12635"/>
    <cellStyle name="40% - 强调文字颜色 6 5 2 7" xfId="17629"/>
    <cellStyle name="40% - 强调文字颜色 6 5 2 7 2" xfId="12651"/>
    <cellStyle name="40% - 强调文字颜色 6 5 2 8" xfId="17630"/>
    <cellStyle name="40% - 强调文字颜色 6 5 2 8 2" xfId="12666"/>
    <cellStyle name="40% - 强调文字颜色 6 5 2 9" xfId="11603"/>
    <cellStyle name="40% - 强调文字颜色 6 5 2 9 2" xfId="9932"/>
    <cellStyle name="40% - 强调文字颜色 6 5 3" xfId="17631"/>
    <cellStyle name="40% - 强调文字颜色 6 5 3 2" xfId="17632"/>
    <cellStyle name="40% - 强调文字颜色 6 5 3 2 2" xfId="17633"/>
    <cellStyle name="40% - 强调文字颜色 6 5 3 2 2 2" xfId="16807"/>
    <cellStyle name="40% - 强调文字颜色 6 5 3 2 3" xfId="17634"/>
    <cellStyle name="40% - 强调文字颜色 6 5 3 2 3 2" xfId="17635"/>
    <cellStyle name="40% - 强调文字颜色 6 5 3 2 4" xfId="15746"/>
    <cellStyle name="40% - 强调文字颜色 6 5 3 2 4 2" xfId="15748"/>
    <cellStyle name="40% - 强调文字颜色 6 5 3 2 5" xfId="15750"/>
    <cellStyle name="40% - 强调文字颜色 6 5 3 2 5 2" xfId="15752"/>
    <cellStyle name="40% - 强调文字颜色 6 5 3 2 6" xfId="15754"/>
    <cellStyle name="40% - 强调文字颜色 6 5 3 3" xfId="262"/>
    <cellStyle name="40% - 强调文字颜色 6 5 3 3 2" xfId="17636"/>
    <cellStyle name="40% - 强调文字颜色 6 5 3 3 2 2" xfId="16283"/>
    <cellStyle name="40% - 强调文字颜色 6 5 3 3 3" xfId="17637"/>
    <cellStyle name="40% - 强调文字颜色 6 5 3 4" xfId="17638"/>
    <cellStyle name="40% - 强调文字颜色 6 5 3 4 2" xfId="17639"/>
    <cellStyle name="40% - 强调文字颜色 6 5 3 4 2 2" xfId="959"/>
    <cellStyle name="40% - 强调文字颜色 6 5 3 4 3" xfId="17640"/>
    <cellStyle name="40% - 强调文字颜色 6 5 3 5" xfId="11326"/>
    <cellStyle name="40% - 强调文字颜色 6 5 3 5 2" xfId="17641"/>
    <cellStyle name="40% - 强调文字颜色 6 5 3 6" xfId="17642"/>
    <cellStyle name="40% - 强调文字颜色 6 5 3 6 2" xfId="12678"/>
    <cellStyle name="40% - 强调文字颜色 6 5 3 7" xfId="17644"/>
    <cellStyle name="40% - 强调文字颜色 6 5 3 7 2" xfId="17645"/>
    <cellStyle name="40% - 强调文字颜色 6 5 3 8" xfId="17646"/>
    <cellStyle name="40% - 强调文字颜色 6 5 3 8 2" xfId="17647"/>
    <cellStyle name="40% - 强调文字颜色 6 5 3 9" xfId="6922"/>
    <cellStyle name="40% - 强调文字颜色 6 5 4" xfId="17648"/>
    <cellStyle name="40% - 强调文字颜色 6 5 4 2" xfId="17649"/>
    <cellStyle name="40% - 强调文字颜色 6 5 4 2 2" xfId="17650"/>
    <cellStyle name="40% - 强调文字颜色 6 5 4 2 2 2" xfId="16094"/>
    <cellStyle name="40% - 强调文字颜色 6 5 4 2 3" xfId="17651"/>
    <cellStyle name="40% - 强调文字颜色 6 5 4 2 3 2" xfId="17652"/>
    <cellStyle name="40% - 强调文字颜色 6 5 4 2 4" xfId="17653"/>
    <cellStyle name="40% - 强调文字颜色 6 5 4 2 4 2" xfId="17654"/>
    <cellStyle name="40% - 强调文字颜色 6 5 4 2 5" xfId="17655"/>
    <cellStyle name="40% - 强调文字颜色 6 5 4 2 5 2" xfId="17656"/>
    <cellStyle name="40% - 强调文字颜色 6 5 4 2 6" xfId="17657"/>
    <cellStyle name="40% - 强调文字颜色 6 5 4 3" xfId="492"/>
    <cellStyle name="40% - 强调文字颜色 6 5 4 3 2" xfId="17658"/>
    <cellStyle name="40% - 强调文字颜色 6 5 4 3 2 2" xfId="17435"/>
    <cellStyle name="40% - 强调文字颜色 6 5 4 3 3" xfId="17659"/>
    <cellStyle name="40% - 强调文字颜色 6 5 4 4" xfId="17660"/>
    <cellStyle name="40% - 强调文字颜色 6 5 4 4 2" xfId="17661"/>
    <cellStyle name="40% - 强调文字颜色 6 5 4 4 2 2" xfId="534"/>
    <cellStyle name="40% - 强调文字颜色 6 5 4 4 3" xfId="17662"/>
    <cellStyle name="40% - 强调文字颜色 6 5 4 5" xfId="17663"/>
    <cellStyle name="40% - 强调文字颜色 6 5 4 5 2" xfId="17664"/>
    <cellStyle name="40% - 强调文字颜色 6 5 4 6" xfId="17665"/>
    <cellStyle name="40% - 强调文字颜色 6 5 4 6 2" xfId="12697"/>
    <cellStyle name="40% - 强调文字颜色 6 5 4 7" xfId="17667"/>
    <cellStyle name="40% - 强调文字颜色 6 5 4 7 2" xfId="17668"/>
    <cellStyle name="40% - 强调文字颜色 6 5 4 8" xfId="17669"/>
    <cellStyle name="40% - 强调文字颜色 6 5 4 8 2" xfId="17670"/>
    <cellStyle name="40% - 强调文字颜色 6 5 4 9" xfId="4271"/>
    <cellStyle name="40% - 强调文字颜色 6 5 5" xfId="17671"/>
    <cellStyle name="40% - 强调文字颜色 6 5 5 2" xfId="17672"/>
    <cellStyle name="40% - 强调文字颜色 6 5 5 2 2" xfId="17673"/>
    <cellStyle name="40% - 强调文字颜色 6 5 5 3" xfId="17674"/>
    <cellStyle name="40% - 强调文字颜色 6 5 5 3 2" xfId="17675"/>
    <cellStyle name="40% - 强调文字颜色 6 5 5 4" xfId="17676"/>
    <cellStyle name="40% - 强调文字颜色 6 5 5 4 2" xfId="17677"/>
    <cellStyle name="40% - 强调文字颜色 6 5 5 5" xfId="17678"/>
    <cellStyle name="40% - 强调文字颜色 6 5 5 5 2" xfId="1276"/>
    <cellStyle name="40% - 强调文字颜色 6 5 5 6" xfId="17679"/>
    <cellStyle name="40% - 强调文字颜色 6 5 6" xfId="17680"/>
    <cellStyle name="40% - 强调文字颜色 6 5 6 2" xfId="17681"/>
    <cellStyle name="40% - 强调文字颜色 6 5 6 2 2" xfId="17682"/>
    <cellStyle name="40% - 强调文字颜色 6 5 6 3" xfId="17683"/>
    <cellStyle name="40% - 强调文字颜色 6 5 7" xfId="17684"/>
    <cellStyle name="40% - 强调文字颜色 6 5 7 2" xfId="17685"/>
    <cellStyle name="40% - 强调文字颜色 6 5 7 2 2" xfId="292"/>
    <cellStyle name="40% - 强调文字颜色 6 5 7 3" xfId="17686"/>
    <cellStyle name="40% - 强调文字颜色 6 5 8" xfId="17687"/>
    <cellStyle name="40% - 强调文字颜色 6 5 8 2" xfId="17688"/>
    <cellStyle name="40% - 强调文字颜色 6 5 9" xfId="8925"/>
    <cellStyle name="40% - 强调文字颜色 6 5 9 2" xfId="6949"/>
    <cellStyle name="40% - 强调文字颜色 6 6" xfId="17689"/>
    <cellStyle name="40% - 强调文字颜色 6 6 10" xfId="17691"/>
    <cellStyle name="40% - 强调文字颜色 6 6 10 2" xfId="17693"/>
    <cellStyle name="40% - 强调文字颜色 6 6 11" xfId="17695"/>
    <cellStyle name="40% - 强调文字颜色 6 6 2" xfId="13430"/>
    <cellStyle name="40% - 强调文字颜色 6 6 2 2" xfId="13432"/>
    <cellStyle name="40% - 强调文字颜色 6 6 2 2 2" xfId="17696"/>
    <cellStyle name="40% - 强调文字颜色 6 6 2 2 2 2" xfId="17697"/>
    <cellStyle name="40% - 强调文字颜色 6 6 2 2 3" xfId="17698"/>
    <cellStyle name="40% - 强调文字颜色 6 6 2 2 3 2" xfId="17699"/>
    <cellStyle name="40% - 强调文字颜色 6 6 2 2 4" xfId="17700"/>
    <cellStyle name="40% - 强调文字颜色 6 6 2 2 4 2" xfId="17701"/>
    <cellStyle name="40% - 强调文字颜色 6 6 2 2 5" xfId="17702"/>
    <cellStyle name="40% - 强调文字颜色 6 6 2 2 5 2" xfId="17703"/>
    <cellStyle name="40% - 强调文字颜色 6 6 2 2 6" xfId="17704"/>
    <cellStyle name="40% - 强调文字颜色 6 6 2 3" xfId="17705"/>
    <cellStyle name="40% - 强调文字颜色 6 6 2 3 2" xfId="17706"/>
    <cellStyle name="40% - 强调文字颜色 6 6 2 3 2 2" xfId="17707"/>
    <cellStyle name="40% - 强调文字颜色 6 6 2 3 3" xfId="17708"/>
    <cellStyle name="40% - 强调文字颜色 6 6 2 4" xfId="4840"/>
    <cellStyle name="40% - 强调文字颜色 6 6 2 4 2" xfId="4152"/>
    <cellStyle name="40% - 强调文字颜色 6 6 2 4 2 2" xfId="4158"/>
    <cellStyle name="40% - 强调文字颜色 6 6 2 4 3" xfId="17709"/>
    <cellStyle name="40% - 强调文字颜色 6 6 2 5" xfId="4845"/>
    <cellStyle name="40% - 强调文字颜色 6 6 2 5 2" xfId="16673"/>
    <cellStyle name="40% - 强调文字颜色 6 6 2 6" xfId="3378"/>
    <cellStyle name="40% - 强调文字颜色 6 6 2 6 2" xfId="12986"/>
    <cellStyle name="40% - 强调文字颜色 6 6 2 7" xfId="17711"/>
    <cellStyle name="40% - 强调文字颜色 6 6 2 7 2" xfId="13006"/>
    <cellStyle name="40% - 强调文字颜色 6 6 2 8" xfId="17712"/>
    <cellStyle name="40% - 强调文字颜色 6 6 2 8 2" xfId="13021"/>
    <cellStyle name="40% - 强调文字颜色 6 6 2 9" xfId="4852"/>
    <cellStyle name="40% - 强调文字颜色 6 6 3" xfId="13434"/>
    <cellStyle name="40% - 强调文字颜色 6 6 3 2" xfId="13436"/>
    <cellStyle name="40% - 强调文字颜色 6 6 3 2 2" xfId="17713"/>
    <cellStyle name="40% - 强调文字颜色 6 6 3 2 2 2" xfId="17714"/>
    <cellStyle name="40% - 强调文字颜色 6 6 3 2 3" xfId="17716"/>
    <cellStyle name="40% - 强调文字颜色 6 6 3 2 3 2" xfId="17718"/>
    <cellStyle name="40% - 强调文字颜色 6 6 3 2 4" xfId="17720"/>
    <cellStyle name="40% - 强调文字颜色 6 6 3 2 4 2" xfId="17722"/>
    <cellStyle name="40% - 强调文字颜色 6 6 3 2 5" xfId="17724"/>
    <cellStyle name="40% - 强调文字颜色 6 6 3 2 5 2" xfId="17726"/>
    <cellStyle name="40% - 强调文字颜色 6 6 3 2 6" xfId="17728"/>
    <cellStyle name="40% - 强调文字颜色 6 6 3 3" xfId="17729"/>
    <cellStyle name="40% - 强调文字颜色 6 6 3 3 2" xfId="17730"/>
    <cellStyle name="40% - 强调文字颜色 6 6 3 3 2 2" xfId="17731"/>
    <cellStyle name="40% - 强调文字颜色 6 6 3 3 3" xfId="17733"/>
    <cellStyle name="40% - 强调文字颜色 6 6 3 4" xfId="1426"/>
    <cellStyle name="40% - 强调文字颜色 6 6 3 4 2" xfId="81"/>
    <cellStyle name="40% - 强调文字颜色 6 6 3 4 2 2" xfId="93"/>
    <cellStyle name="40% - 强调文字颜色 6 6 3 4 3" xfId="17735"/>
    <cellStyle name="40% - 强调文字颜色 6 6 3 5" xfId="1433"/>
    <cellStyle name="40% - 强调文字颜色 6 6 3 5 2" xfId="17736"/>
    <cellStyle name="40% - 强调文字颜色 6 6 3 6" xfId="17737"/>
    <cellStyle name="40% - 强调文字颜色 6 6 3 6 2" xfId="13036"/>
    <cellStyle name="40% - 强调文字颜色 6 6 3 7" xfId="17738"/>
    <cellStyle name="40% - 强调文字颜色 6 6 3 7 2" xfId="17739"/>
    <cellStyle name="40% - 强调文字颜色 6 6 3 8" xfId="17740"/>
    <cellStyle name="40% - 强调文字颜色 6 6 3 8 2" xfId="17741"/>
    <cellStyle name="40% - 强调文字颜色 6 6 3 9" xfId="11657"/>
    <cellStyle name="40% - 强调文字颜色 6 6 4" xfId="13439"/>
    <cellStyle name="40% - 强调文字颜色 6 6 4 2" xfId="13443"/>
    <cellStyle name="40% - 强调文字颜色 6 6 4 2 2" xfId="17744"/>
    <cellStyle name="40% - 强调文字颜色 6 6 4 3" xfId="17748"/>
    <cellStyle name="40% - 强调文字颜色 6 6 4 3 2" xfId="17752"/>
    <cellStyle name="40% - 强调文字颜色 6 6 4 4" xfId="1542"/>
    <cellStyle name="40% - 强调文字颜色 6 6 4 4 2" xfId="17754"/>
    <cellStyle name="40% - 强调文字颜色 6 6 4 5" xfId="17756"/>
    <cellStyle name="40% - 强调文字颜色 6 6 4 5 2" xfId="17758"/>
    <cellStyle name="40% - 强调文字颜色 6 6 4 6" xfId="16288"/>
    <cellStyle name="40% - 强调文字颜色 6 6 5" xfId="13446"/>
    <cellStyle name="40% - 强调文字颜色 6 6 5 2" xfId="13449"/>
    <cellStyle name="40% - 强调文字颜色 6 6 5 2 2" xfId="17760"/>
    <cellStyle name="40% - 强调文字颜色 6 6 5 3" xfId="17762"/>
    <cellStyle name="40% - 强调文字颜色 6 6 6" xfId="13356"/>
    <cellStyle name="40% - 强调文字颜色 6 6 6 2" xfId="17764"/>
    <cellStyle name="40% - 强调文字颜色 6 6 6 2 2" xfId="17766"/>
    <cellStyle name="40% - 强调文字颜色 6 6 6 3" xfId="17768"/>
    <cellStyle name="40% - 强调文字颜色 6 6 7" xfId="17770"/>
    <cellStyle name="40% - 强调文字颜色 6 6 7 2" xfId="17772"/>
    <cellStyle name="40% - 强调文字颜色 6 6 8" xfId="17774"/>
    <cellStyle name="40% - 强调文字颜色 6 6 8 2" xfId="17776"/>
    <cellStyle name="40% - 强调文字颜色 6 6 9" xfId="8639"/>
    <cellStyle name="40% - 强调文字颜色 6 6 9 2" xfId="2350"/>
    <cellStyle name="40% - 强调文字颜色 6 7" xfId="10308"/>
    <cellStyle name="40% - 强调文字颜色 6 7 10" xfId="15914"/>
    <cellStyle name="40% - 强调文字颜色 6 7 10 2" xfId="11360"/>
    <cellStyle name="40% - 强调文字颜色 6 7 11" xfId="10009"/>
    <cellStyle name="40% - 强调文字颜色 6 7 2" xfId="10312"/>
    <cellStyle name="40% - 强调文字颜色 6 7 2 2" xfId="6711"/>
    <cellStyle name="40% - 强调文字颜色 6 7 2 2 2" xfId="13182"/>
    <cellStyle name="40% - 强调文字颜色 6 7 2 2 2 2" xfId="13184"/>
    <cellStyle name="40% - 强调文字颜色 6 7 2 2 3" xfId="13192"/>
    <cellStyle name="40% - 强调文字颜色 6 7 2 2 3 2" xfId="13194"/>
    <cellStyle name="40% - 强调文字颜色 6 7 2 2 4" xfId="13198"/>
    <cellStyle name="40% - 强调文字颜色 6 7 2 2 4 2" xfId="13200"/>
    <cellStyle name="40% - 强调文字颜色 6 7 2 2 5" xfId="10198"/>
    <cellStyle name="40% - 强调文字颜色 6 7 2 2 5 2" xfId="2381"/>
    <cellStyle name="40% - 强调文字颜色 6 7 2 2 6" xfId="10202"/>
    <cellStyle name="40% - 强调文字颜色 6 7 2 3" xfId="13205"/>
    <cellStyle name="40% - 强调文字颜色 6 7 2 3 2" xfId="13207"/>
    <cellStyle name="40% - 强调文字颜色 6 7 2 3 2 2" xfId="13209"/>
    <cellStyle name="40% - 强调文字颜色 6 7 2 3 3" xfId="13211"/>
    <cellStyle name="40% - 强调文字颜色 6 7 2 4" xfId="5529"/>
    <cellStyle name="40% - 强调文字颜色 6 7 2 4 2" xfId="5533"/>
    <cellStyle name="40% - 强调文字颜色 6 7 2 4 2 2" xfId="5538"/>
    <cellStyle name="40% - 强调文字颜色 6 7 2 4 3" xfId="13216"/>
    <cellStyle name="40% - 强调文字颜色 6 7 2 5" xfId="5561"/>
    <cellStyle name="40% - 强调文字颜色 6 7 2 5 2" xfId="13218"/>
    <cellStyle name="40% - 强调文字颜色 6 7 2 6" xfId="13221"/>
    <cellStyle name="40% - 强调文字颜色 6 7 2 6 2" xfId="13188"/>
    <cellStyle name="40% - 强调文字颜色 6 7 2 7" xfId="13225"/>
    <cellStyle name="40% - 强调文字颜色 6 7 2 7 2" xfId="13227"/>
    <cellStyle name="40% - 强调文字颜色 6 7 2 8" xfId="17341"/>
    <cellStyle name="40% - 强调文字颜色 6 7 2 8 2" xfId="17777"/>
    <cellStyle name="40% - 强调文字颜色 6 7 2 9" xfId="130"/>
    <cellStyle name="40% - 强调文字颜色 6 7 3" xfId="10316"/>
    <cellStyle name="40% - 强调文字颜色 6 7 3 2" xfId="10320"/>
    <cellStyle name="40% - 强调文字颜色 6 7 3 2 2" xfId="13332"/>
    <cellStyle name="40% - 强调文字颜色 6 7 3 2 2 2" xfId="13335"/>
    <cellStyle name="40% - 强调文字颜色 6 7 3 2 3" xfId="13343"/>
    <cellStyle name="40% - 强调文字颜色 6 7 3 3" xfId="13376"/>
    <cellStyle name="40% - 强调文字颜色 6 7 3 3 2" xfId="13378"/>
    <cellStyle name="40% - 强调文字颜色 6 7 3 3 2 2" xfId="13381"/>
    <cellStyle name="40% - 强调文字颜色 6 7 3 3 3" xfId="13384"/>
    <cellStyle name="40% - 强调文字颜色 6 7 3 4" xfId="1756"/>
    <cellStyle name="40% - 强调文字颜色 6 7 3 4 2" xfId="13389"/>
    <cellStyle name="40% - 强调文字颜色 6 7 3 5" xfId="13392"/>
    <cellStyle name="40% - 强调文字颜色 6 7 3 5 2" xfId="13394"/>
    <cellStyle name="40% - 强调文字颜色 6 7 3 6" xfId="13397"/>
    <cellStyle name="40% - 强调文字颜色 6 7 3 6 2" xfId="13400"/>
    <cellStyle name="40% - 强调文字颜色 6 7 3 7" xfId="13402"/>
    <cellStyle name="40% - 强调文字颜色 6 7 3 7 2" xfId="13404"/>
    <cellStyle name="40% - 强调文字颜色 6 7 3 8" xfId="17344"/>
    <cellStyle name="40% - 强调文字颜色 6 7 4" xfId="10326"/>
    <cellStyle name="40% - 强调文字颜色 6 7 4 2" xfId="10331"/>
    <cellStyle name="40% - 强调文字颜色 6 7 4 2 2" xfId="13466"/>
    <cellStyle name="40% - 强调文字颜色 6 7 4 3" xfId="13478"/>
    <cellStyle name="40% - 强调文字颜色 6 7 4 3 2" xfId="13480"/>
    <cellStyle name="40% - 强调文字颜色 6 7 4 4" xfId="1834"/>
    <cellStyle name="40% - 强调文字颜色 6 7 4 4 2" xfId="13484"/>
    <cellStyle name="40% - 强调文字颜色 6 7 4 5" xfId="13487"/>
    <cellStyle name="40% - 强调文字颜色 6 7 4 5 2" xfId="8257"/>
    <cellStyle name="40% - 强调文字颜色 6 7 4 6" xfId="13489"/>
    <cellStyle name="40% - 强调文字颜色 6 7 5" xfId="10336"/>
    <cellStyle name="40% - 强调文字颜色 6 7 5 2" xfId="10340"/>
    <cellStyle name="40% - 强调文字颜色 6 7 5 2 2" xfId="13525"/>
    <cellStyle name="40% - 强调文字颜色 6 7 5 3" xfId="13532"/>
    <cellStyle name="40% - 强调文字颜色 6 7 6" xfId="10345"/>
    <cellStyle name="40% - 强调文字颜色 6 7 6 2" xfId="13561"/>
    <cellStyle name="40% - 强调文字颜色 6 7 6 2 2" xfId="13563"/>
    <cellStyle name="40% - 强调文字颜色 6 7 6 3" xfId="13568"/>
    <cellStyle name="40% - 强调文字颜色 6 7 7" xfId="17779"/>
    <cellStyle name="40% - 强调文字颜色 6 7 7 2" xfId="13595"/>
    <cellStyle name="40% - 强调文字颜色 6 7 8" xfId="17781"/>
    <cellStyle name="40% - 强调文字颜色 6 7 8 2" xfId="17783"/>
    <cellStyle name="40% - 强调文字颜色 6 7 9" xfId="8980"/>
    <cellStyle name="40% - 强调文字颜色 6 7 9 2" xfId="5308"/>
    <cellStyle name="40% - 强调文字颜色 6 8" xfId="10348"/>
    <cellStyle name="40% - 强调文字颜色 6 8 2" xfId="10351"/>
    <cellStyle name="40% - 强调文字颜色 6 8 2 2" xfId="10354"/>
    <cellStyle name="40% - 强调文字颜色 6 8 2 2 2" xfId="11731"/>
    <cellStyle name="40% - 强调文字颜色 6 8 2 3" xfId="14311"/>
    <cellStyle name="40% - 强调文字颜色 6 8 2 3 2" xfId="11743"/>
    <cellStyle name="40% - 强调文字颜色 6 8 2 4" xfId="5853"/>
    <cellStyle name="40% - 强调文字颜色 6 8 2 4 2" xfId="14315"/>
    <cellStyle name="40% - 强调文字颜色 6 8 2 5" xfId="14318"/>
    <cellStyle name="40% - 强调文字颜色 6 8 2 5 2" xfId="14320"/>
    <cellStyle name="40% - 强调文字颜色 6 8 2 6" xfId="14322"/>
    <cellStyle name="40% - 强调文字颜色 6 8 3" xfId="10359"/>
    <cellStyle name="40% - 强调文字颜色 6 8 3 2" xfId="14411"/>
    <cellStyle name="40% - 强调文字颜色 6 8 3 2 2" xfId="14413"/>
    <cellStyle name="40% - 强调文字颜色 6 8 3 3" xfId="14441"/>
    <cellStyle name="40% - 强调文字颜色 6 8 4" xfId="15528"/>
    <cellStyle name="40% - 强调文字颜色 6 8 4 2" xfId="12542"/>
    <cellStyle name="40% - 强调文字颜色 6 8 4 2 2" xfId="12545"/>
    <cellStyle name="40% - 强调文字颜色 6 8 4 3" xfId="12552"/>
    <cellStyle name="40% - 强调文字颜色 6 8 5" xfId="15531"/>
    <cellStyle name="40% - 强调文字颜色 6 8 5 2" xfId="9864"/>
    <cellStyle name="40% - 强调文字颜色 6 8 6" xfId="17785"/>
    <cellStyle name="40% - 强调文字颜色 6 8 6 2" xfId="9962"/>
    <cellStyle name="40% - 强调文字颜色 6 8 7" xfId="17787"/>
    <cellStyle name="40% - 强调文字颜色 6 8 7 2" xfId="10031"/>
    <cellStyle name="40% - 强调文字颜色 6 8 8" xfId="17789"/>
    <cellStyle name="40% - 强调文字颜色 6 8 8 2" xfId="5397"/>
    <cellStyle name="40% - 强调文字颜色 6 8 9" xfId="9004"/>
    <cellStyle name="40% - 强调文字颜色 6 9" xfId="10362"/>
    <cellStyle name="40% - 强调文字颜色 6 9 2" xfId="577"/>
    <cellStyle name="40% - 强调文字颜色 6 9 2 2" xfId="580"/>
    <cellStyle name="40% - 强调文字颜色 6 9 2 2 2" xfId="10450"/>
    <cellStyle name="40% - 强调文字颜色 6 9 2 3" xfId="8672"/>
    <cellStyle name="40% - 强调文字颜色 6 9 2 3 2" xfId="15235"/>
    <cellStyle name="40% - 强调文字颜色 6 9 2 4" xfId="15241"/>
    <cellStyle name="40% - 强调文字颜色 6 9 2 4 2" xfId="15243"/>
    <cellStyle name="40% - 强调文字颜色 6 9 2 5" xfId="15246"/>
    <cellStyle name="40% - 强调文字颜色 6 9 2 5 2" xfId="15248"/>
    <cellStyle name="40% - 强调文字颜色 6 9 2 6" xfId="15251"/>
    <cellStyle name="40% - 强调文字颜色 6 9 3" xfId="589"/>
    <cellStyle name="40% - 强调文字颜色 6 9 3 2" xfId="15368"/>
    <cellStyle name="40% - 强调文字颜色 6 9 3 2 2" xfId="15370"/>
    <cellStyle name="40% - 强调文字颜色 6 9 3 3" xfId="15396"/>
    <cellStyle name="40% - 强调文字颜色 6 9 4" xfId="17791"/>
    <cellStyle name="40% - 强调文字颜色 6 9 4 2" xfId="12882"/>
    <cellStyle name="40% - 强调文字颜色 6 9 4 2 2" xfId="12885"/>
    <cellStyle name="40% - 强调文字颜色 6 9 4 3" xfId="12568"/>
    <cellStyle name="40% - 强调文字颜色 6 9 5" xfId="17793"/>
    <cellStyle name="40% - 强调文字颜色 6 9 5 2" xfId="10081"/>
    <cellStyle name="40% - 强调文字颜色 6 9 6" xfId="17794"/>
    <cellStyle name="40% - 强调文字颜色 6 9 6 2" xfId="10118"/>
    <cellStyle name="40% - 强调文字颜色 6 9 7" xfId="4638"/>
    <cellStyle name="40% - 强调文字颜色 6 9 7 2" xfId="10148"/>
    <cellStyle name="40% - 强调文字颜色 6 9 8" xfId="17795"/>
    <cellStyle name="40% - 强调文字颜色 6 9 8 2" xfId="13070"/>
    <cellStyle name="40% - 强调文字颜色 6 9 9" xfId="6684"/>
    <cellStyle name="Normal 2" xfId="8421"/>
    <cellStyle name="Normal 2 2" xfId="4294"/>
    <cellStyle name="Normal 2 2 2" xfId="3527"/>
    <cellStyle name="Normal 2 2 2 2" xfId="11685"/>
    <cellStyle name="Normal 2 2 3" xfId="7422"/>
    <cellStyle name="Normal 2 2 3 2" xfId="11687"/>
    <cellStyle name="Normal 2 2 4" xfId="5710"/>
    <cellStyle name="Normal 2 2 4 2" xfId="11689"/>
    <cellStyle name="Normal 2 2 4 2 2" xfId="17796"/>
    <cellStyle name="Normal 2 2 4 2 2 2" xfId="17798"/>
    <cellStyle name="Normal 2 2 4 2 2 3" xfId="17800"/>
    <cellStyle name="Normal 2 2 4 2 2 3 2" xfId="17802"/>
    <cellStyle name="Normal 2 2 4 2 3" xfId="17109"/>
    <cellStyle name="Normal 2 2 4 3" xfId="16570"/>
    <cellStyle name="Normal 2 2 5" xfId="11691"/>
    <cellStyle name="Normal 2 2 5 2" xfId="11301"/>
    <cellStyle name="Normal 2 2 6" xfId="7629"/>
    <cellStyle name="Normal 2 3" xfId="4300"/>
    <cellStyle name="Normal 2 3 2" xfId="4311"/>
    <cellStyle name="Normal 2 4" xfId="1736"/>
    <cellStyle name="Normal 2 4 2" xfId="4321"/>
    <cellStyle name="Normal 2 5" xfId="4332"/>
    <cellStyle name="Normal 2 5 2" xfId="8423"/>
    <cellStyle name="Normal 2 5 2 2" xfId="16979"/>
    <cellStyle name="Normal 2 5 2 2 2" xfId="17803"/>
    <cellStyle name="Normal 2 5 2 2 3" xfId="17804"/>
    <cellStyle name="Normal 2 5 2 2 3 2" xfId="17805"/>
    <cellStyle name="Normal 2 5 2 3" xfId="17806"/>
    <cellStyle name="Normal 2 5 3" xfId="16981"/>
    <cellStyle name="Normal 2 6" xfId="3041"/>
    <cellStyle name="Normal 2 6 2" xfId="16983"/>
    <cellStyle name="Normal 2 7" xfId="52"/>
    <cellStyle name="Normal 2 8" xfId="2546"/>
    <cellStyle name="Normal 3" xfId="8427"/>
    <cellStyle name="Normal 3 2" xfId="4478"/>
    <cellStyle name="Normal 3 2 2" xfId="4484"/>
    <cellStyle name="Normal 3 2 2 2" xfId="11904"/>
    <cellStyle name="Normal 3 2 3" xfId="7450"/>
    <cellStyle name="Normal 3 3" xfId="4488"/>
    <cellStyle name="Normal 3 3 2" xfId="4492"/>
    <cellStyle name="Normal 3 4" xfId="4496"/>
    <cellStyle name="Normal 4" xfId="8430"/>
    <cellStyle name="Normal 4 2" xfId="4526"/>
    <cellStyle name="Normal 4 2 2" xfId="8433"/>
    <cellStyle name="Normal 4 3" xfId="8435"/>
    <cellStyle name="百分比" xfId="78" builtinId="5"/>
    <cellStyle name="百分比 2" xfId="18220"/>
    <cellStyle name="百分比 2 2" xfId="18221"/>
    <cellStyle name="百分比 3" xfId="18222"/>
    <cellStyle name="百分比 3 2" xfId="18223"/>
    <cellStyle name="百分比 3 3" xfId="18224"/>
    <cellStyle name="百分比 3 3 2" xfId="18225"/>
    <cellStyle name="百分比 3 3 2 2" xfId="15886"/>
    <cellStyle name="百分比 3 3 2 2 2" xfId="15888"/>
    <cellStyle name="百分比 3 3 2 2 2 2" xfId="14963"/>
    <cellStyle name="百分比 3 3 2 2 2 3" xfId="18226"/>
    <cellStyle name="百分比 3 3 2 2 2 3 2" xfId="18227"/>
    <cellStyle name="百分比 3 3 2 2 2 3 2 2" xfId="18228"/>
    <cellStyle name="百分比 3 3 2 3" xfId="7059"/>
    <cellStyle name="百分比 3 3 2 3 2" xfId="7062"/>
    <cellStyle name="百分比 3 3 2 3 2 2" xfId="15042"/>
    <cellStyle name="百分比 3 3 2 3 2 2 2" xfId="18229"/>
    <cellStyle name="百分比 3 3 2 3 2 2 2 2" xfId="4588"/>
    <cellStyle name="百分比 3 3 2 3 2 2 2 2 2" xfId="8811"/>
    <cellStyle name="百分比 3 3 2 4" xfId="6720"/>
    <cellStyle name="百分比 3 3 2 4 2" xfId="15892"/>
    <cellStyle name="百分比 3 3 2 4 2 2" xfId="18230"/>
    <cellStyle name="百分比 3 3 2 4 2 2 2" xfId="18231"/>
    <cellStyle name="百分比 3 3 2 4 2 2 3" xfId="18232"/>
    <cellStyle name="百分比 3 3 2 4 2 3" xfId="14258"/>
    <cellStyle name="百分比 3 3 3" xfId="18233"/>
    <cellStyle name="百分比 3 3 3 2" xfId="11149"/>
    <cellStyle name="百分比 3 3 4" xfId="18234"/>
    <cellStyle name="百分比 3 3 4 2" xfId="4005"/>
    <cellStyle name="百分比 3 3 4 2 2" xfId="15830"/>
    <cellStyle name="百分比 3 3 4 2 2 2" xfId="15834"/>
    <cellStyle name="百分比 3 3 4 2 2 2 2" xfId="18235"/>
    <cellStyle name="百分比 3 3 5" xfId="5457"/>
    <cellStyle name="百分比 3 3 5 2" xfId="11170"/>
    <cellStyle name="百分比 3 3 5 2 2" xfId="15855"/>
    <cellStyle name="百分比 4" xfId="18236"/>
    <cellStyle name="百分比 5" xfId="14575"/>
    <cellStyle name="百分比 6" xfId="18237"/>
    <cellStyle name="百分比 7" xfId="8884"/>
    <cellStyle name="百分比 8" xfId="12808"/>
    <cellStyle name="百分比 8 2" xfId="12426"/>
    <cellStyle name="百分比 8 3" xfId="12429"/>
    <cellStyle name="百分比 8 3 2" xfId="9464"/>
    <cellStyle name="百分比 8 3 2 2" xfId="9468"/>
    <cellStyle name="百分比 9" xfId="1037"/>
    <cellStyle name="常规 2" xfId="9677"/>
    <cellStyle name="常规 2 2" xfId="4409"/>
    <cellStyle name="常规 2 2 10" xfId="17367"/>
    <cellStyle name="常规 2 2 10 2" xfId="16572"/>
    <cellStyle name="常规 2 2 11" xfId="16239"/>
    <cellStyle name="常规 2 2 2" xfId="4129"/>
    <cellStyle name="常规 2 2 2 10" xfId="18872"/>
    <cellStyle name="常规 2 2 2 10 2" xfId="18873"/>
    <cellStyle name="常规 2 2 2 10 2 2" xfId="18874"/>
    <cellStyle name="常规 2 2 2 10 3" xfId="18875"/>
    <cellStyle name="常规 2 2 2 11" xfId="15271"/>
    <cellStyle name="常规 2 2 2 11 2" xfId="18876"/>
    <cellStyle name="常规 2 2 2 12" xfId="18877"/>
    <cellStyle name="常规 2 2 2 12 2" xfId="18878"/>
    <cellStyle name="常规 2 2 2 13" xfId="18879"/>
    <cellStyle name="常规 2 2 2 13 2" xfId="18880"/>
    <cellStyle name="常规 2 2 2 14" xfId="5547"/>
    <cellStyle name="常规 2 2 2 14 2" xfId="15538"/>
    <cellStyle name="常规 2 2 2 15" xfId="8325"/>
    <cellStyle name="常规 2 2 2 15 2" xfId="8329"/>
    <cellStyle name="常规 2 2 2 16" xfId="8102"/>
    <cellStyle name="常规 2 2 2 2" xfId="9010"/>
    <cellStyle name="常规 2 2 2 2 10" xfId="18204"/>
    <cellStyle name="常规 2 2 2 2 10 2" xfId="18881"/>
    <cellStyle name="常规 2 2 2 2 11" xfId="18832"/>
    <cellStyle name="常规 2 2 2 2 11 2" xfId="18834"/>
    <cellStyle name="常规 2 2 2 2 12" xfId="18836"/>
    <cellStyle name="常规 2 2 2 2 12 2" xfId="18882"/>
    <cellStyle name="常规 2 2 2 2 13" xfId="18883"/>
    <cellStyle name="常规 2 2 2 2 2" xfId="9013"/>
    <cellStyle name="常规 2 2 2 2 2 10" xfId="6322"/>
    <cellStyle name="常规 2 2 2 2 2 10 2" xfId="231"/>
    <cellStyle name="常规 2 2 2 2 2 11" xfId="8959"/>
    <cellStyle name="常规 2 2 2 2 2 11 2" xfId="18884"/>
    <cellStyle name="常规 2 2 2 2 2 12" xfId="18885"/>
    <cellStyle name="常规 2 2 2 2 2 2" xfId="18886"/>
    <cellStyle name="常规 2 2 2 2 2 2 10" xfId="7329"/>
    <cellStyle name="常规 2 2 2 2 2 2 10 2" xfId="18887"/>
    <cellStyle name="常规 2 2 2 2 2 2 11" xfId="18888"/>
    <cellStyle name="常规 2 2 2 2 2 2 2" xfId="13294"/>
    <cellStyle name="常规 2 2 2 2 2 2 2 2" xfId="13297"/>
    <cellStyle name="常规 2 2 2 2 2 2 2 2 2" xfId="16947"/>
    <cellStyle name="常规 2 2 2 2 2 2 2 2 2 2" xfId="18889"/>
    <cellStyle name="常规 2 2 2 2 2 2 2 2 3" xfId="18890"/>
    <cellStyle name="常规 2 2 2 2 2 2 2 2 3 2" xfId="18891"/>
    <cellStyle name="常规 2 2 2 2 2 2 2 2 4" xfId="18892"/>
    <cellStyle name="常规 2 2 2 2 2 2 2 2 4 2" xfId="18893"/>
    <cellStyle name="常规 2 2 2 2 2 2 2 2 5" xfId="18894"/>
    <cellStyle name="常规 2 2 2 2 2 2 2 2 5 2" xfId="16514"/>
    <cellStyle name="常规 2 2 2 2 2 2 2 2 6" xfId="18895"/>
    <cellStyle name="常规 2 2 2 2 2 2 2 3" xfId="16949"/>
    <cellStyle name="常规 2 2 2 2 2 2 2 3 2" xfId="16952"/>
    <cellStyle name="常规 2 2 2 2 2 2 2 3 2 2" xfId="18896"/>
    <cellStyle name="常规 2 2 2 2 2 2 2 3 3" xfId="18897"/>
    <cellStyle name="常规 2 2 2 2 2 2 2 4" xfId="16955"/>
    <cellStyle name="常规 2 2 2 2 2 2 2 4 2" xfId="16958"/>
    <cellStyle name="常规 2 2 2 2 2 2 2 4 2 2" xfId="7568"/>
    <cellStyle name="常规 2 2 2 2 2 2 2 4 3" xfId="17982"/>
    <cellStyle name="常规 2 2 2 2 2 2 2 5" xfId="16961"/>
    <cellStyle name="常规 2 2 2 2 2 2 2 5 2" xfId="16964"/>
    <cellStyle name="常规 2 2 2 2 2 2 2 6" xfId="6842"/>
    <cellStyle name="常规 2 2 2 2 2 2 2 6 2" xfId="18898"/>
    <cellStyle name="常规 2 2 2 2 2 2 2 7" xfId="18899"/>
    <cellStyle name="常规 2 2 2 2 2 2 2 7 2" xfId="18900"/>
    <cellStyle name="常规 2 2 2 2 2 2 2 8" xfId="18901"/>
    <cellStyle name="常规 2 2 2 2 2 2 2 8 2" xfId="18902"/>
    <cellStyle name="常规 2 2 2 2 2 2 2 9" xfId="18903"/>
    <cellStyle name="常规 2 2 2 2 2 2 3" xfId="12577"/>
    <cellStyle name="常规 2 2 2 2 2 2 3 2" xfId="13300"/>
    <cellStyle name="常规 2 2 2 2 2 2 3 2 2" xfId="16966"/>
    <cellStyle name="常规 2 2 2 2 2 2 3 2 2 2" xfId="13839"/>
    <cellStyle name="常规 2 2 2 2 2 2 3 2 3" xfId="18904"/>
    <cellStyle name="常规 2 2 2 2 2 2 3 3" xfId="16968"/>
    <cellStyle name="常规 2 2 2 2 2 2 3 3 2" xfId="18905"/>
    <cellStyle name="常规 2 2 2 2 2 2 3 3 2 2" xfId="13860"/>
    <cellStyle name="常规 2 2 2 2 2 2 3 3 3" xfId="18906"/>
    <cellStyle name="常规 2 2 2 2 2 2 3 4" xfId="18907"/>
    <cellStyle name="常规 2 2 2 2 2 2 3 4 2" xfId="18908"/>
    <cellStyle name="常规 2 2 2 2 2 2 3 5" xfId="18909"/>
    <cellStyle name="常规 2 2 2 2 2 2 3 5 2" xfId="3973"/>
    <cellStyle name="常规 2 2 2 2 2 2 3 6" xfId="18910"/>
    <cellStyle name="常规 2 2 2 2 2 2 3 6 2" xfId="13907"/>
    <cellStyle name="常规 2 2 2 2 2 2 3 7" xfId="18911"/>
    <cellStyle name="常规 2 2 2 2 2 2 3 7 2" xfId="13917"/>
    <cellStyle name="常规 2 2 2 2 2 2 3 8" xfId="18912"/>
    <cellStyle name="常规 2 2 2 2 2 2 4" xfId="13303"/>
    <cellStyle name="常规 2 2 2 2 2 2 4 2" xfId="13307"/>
    <cellStyle name="常规 2 2 2 2 2 2 4 2 2" xfId="16970"/>
    <cellStyle name="常规 2 2 2 2 2 2 4 3" xfId="16972"/>
    <cellStyle name="常规 2 2 2 2 2 2 4 3 2" xfId="18913"/>
    <cellStyle name="常规 2 2 2 2 2 2 4 4" xfId="14126"/>
    <cellStyle name="常规 2 2 2 2 2 2 4 4 2" xfId="12907"/>
    <cellStyle name="常规 2 2 2 2 2 2 4 5" xfId="14133"/>
    <cellStyle name="常规 2 2 2 2 2 2 4 5 2" xfId="14135"/>
    <cellStyle name="常规 2 2 2 2 2 2 4 6" xfId="14138"/>
    <cellStyle name="常规 2 2 2 2 2 2 5" xfId="12941"/>
    <cellStyle name="常规 2 2 2 2 2 2 5 2" xfId="16974"/>
    <cellStyle name="常规 2 2 2 2 2 2 5 2 2" xfId="18914"/>
    <cellStyle name="常规 2 2 2 2 2 2 5 3" xfId="18915"/>
    <cellStyle name="常规 2 2 2 2 2 2 6" xfId="16527"/>
    <cellStyle name="常规 2 2 2 2 2 2 6 2" xfId="16530"/>
    <cellStyle name="常规 2 2 2 2 2 2 6 2 2" xfId="18916"/>
    <cellStyle name="常规 2 2 2 2 2 2 6 3" xfId="18917"/>
    <cellStyle name="常规 2 2 2 2 2 2 7" xfId="8803"/>
    <cellStyle name="常规 2 2 2 2 2 2 7 2" xfId="4577"/>
    <cellStyle name="常规 2 2 2 2 2 2 8" xfId="778"/>
    <cellStyle name="常规 2 2 2 2 2 2 8 2" xfId="445"/>
    <cellStyle name="常规 2 2 2 2 2 2 9" xfId="793"/>
    <cellStyle name="常规 2 2 2 2 2 2 9 2" xfId="8823"/>
    <cellStyle name="常规 2 2 2 2 2 3" xfId="18918"/>
    <cellStyle name="常规 2 2 2 2 2 3 2" xfId="10260"/>
    <cellStyle name="常规 2 2 2 2 2 3 2 2" xfId="10265"/>
    <cellStyle name="常规 2 2 2 2 2 3 2 2 2" xfId="17010"/>
    <cellStyle name="常规 2 2 2 2 2 3 2 3" xfId="17012"/>
    <cellStyle name="常规 2 2 2 2 2 3 2 3 2" xfId="17015"/>
    <cellStyle name="常规 2 2 2 2 2 3 2 4" xfId="3124"/>
    <cellStyle name="常规 2 2 2 2 2 3 2 4 2" xfId="17018"/>
    <cellStyle name="常规 2 2 2 2 2 3 2 5" xfId="17020"/>
    <cellStyle name="常规 2 2 2 2 2 3 2 5 2" xfId="6518"/>
    <cellStyle name="常规 2 2 2 2 2 3 2 6" xfId="17023"/>
    <cellStyle name="常规 2 2 2 2 2 3 3" xfId="7998"/>
    <cellStyle name="常规 2 2 2 2 2 3 3 2" xfId="10270"/>
    <cellStyle name="常规 2 2 2 2 2 3 3 2 2" xfId="17025"/>
    <cellStyle name="常规 2 2 2 2 2 3 3 3" xfId="17027"/>
    <cellStyle name="常规 2 2 2 2 2 3 4" xfId="4905"/>
    <cellStyle name="常规 2 2 2 2 2 3 4 2" xfId="4914"/>
    <cellStyle name="常规 2 2 2 2 2 3 4 2 2" xfId="17029"/>
    <cellStyle name="常规 2 2 2 2 2 3 4 3" xfId="17031"/>
    <cellStyle name="常规 2 2 2 2 2 3 5" xfId="4919"/>
    <cellStyle name="常规 2 2 2 2 2 3 5 2" xfId="4924"/>
    <cellStyle name="常规 2 2 2 2 2 3 6" xfId="4931"/>
    <cellStyle name="常规 2 2 2 2 2 3 6 2" xfId="17033"/>
    <cellStyle name="常规 2 2 2 2 2 3 7" xfId="8846"/>
    <cellStyle name="常规 2 2 2 2 2 3 7 2" xfId="4713"/>
    <cellStyle name="常规 2 2 2 2 2 3 8" xfId="868"/>
    <cellStyle name="常规 2 2 2 2 2 3 8 2" xfId="2221"/>
    <cellStyle name="常规 2 2 2 2 2 3 9" xfId="2231"/>
    <cellStyle name="常规 2 2 2 2 2 4" xfId="18919"/>
    <cellStyle name="常规 2 2 2 2 2 4 2" xfId="13360"/>
    <cellStyle name="常规 2 2 2 2 2 4 2 2" xfId="13363"/>
    <cellStyle name="常规 2 2 2 2 2 4 2 2 2" xfId="17042"/>
    <cellStyle name="常规 2 2 2 2 2 4 2 3" xfId="17044"/>
    <cellStyle name="常规 2 2 2 2 2 4 2 3 2" xfId="18920"/>
    <cellStyle name="常规 2 2 2 2 2 4 2 4" xfId="18921"/>
    <cellStyle name="常规 2 2 2 2 2 4 2 4 2" xfId="18922"/>
    <cellStyle name="常规 2 2 2 2 2 4 2 5" xfId="18923"/>
    <cellStyle name="常规 2 2 2 2 2 4 2 5 2" xfId="7068"/>
    <cellStyle name="常规 2 2 2 2 2 4 2 6" xfId="18924"/>
    <cellStyle name="常规 2 2 2 2 2 4 3" xfId="13366"/>
    <cellStyle name="常规 2 2 2 2 2 4 3 2" xfId="13370"/>
    <cellStyle name="常规 2 2 2 2 2 4 3 2 2" xfId="18925"/>
    <cellStyle name="常规 2 2 2 2 2 4 3 3" xfId="18926"/>
    <cellStyle name="常规 2 2 2 2 2 4 4" xfId="13373"/>
    <cellStyle name="常规 2 2 2 2 2 4 4 2" xfId="17046"/>
    <cellStyle name="常规 2 2 2 2 2 4 4 2 2" xfId="18927"/>
    <cellStyle name="常规 2 2 2 2 2 4 4 3" xfId="18928"/>
    <cellStyle name="常规 2 2 2 2 2 4 5" xfId="17048"/>
    <cellStyle name="常规 2 2 2 2 2 4 5 2" xfId="17050"/>
    <cellStyle name="常规 2 2 2 2 2 4 6" xfId="17052"/>
    <cellStyle name="常规 2 2 2 2 2 4 6 2" xfId="17054"/>
    <cellStyle name="常规 2 2 2 2 2 4 7" xfId="3436"/>
    <cellStyle name="常规 2 2 2 2 2 4 7 2" xfId="3444"/>
    <cellStyle name="常规 2 2 2 2 2 4 8" xfId="930"/>
    <cellStyle name="常规 2 2 2 2 2 4 8 2" xfId="8894"/>
    <cellStyle name="常规 2 2 2 2 2 4 9" xfId="3068"/>
    <cellStyle name="常规 2 2 2 2 2 5" xfId="18929"/>
    <cellStyle name="常规 2 2 2 2 2 5 2" xfId="17066"/>
    <cellStyle name="常规 2 2 2 2 2 5 2 2" xfId="17068"/>
    <cellStyle name="常规 2 2 2 2 2 5 3" xfId="17072"/>
    <cellStyle name="常规 2 2 2 2 2 5 3 2" xfId="17074"/>
    <cellStyle name="常规 2 2 2 2 2 5 4" xfId="17076"/>
    <cellStyle name="常规 2 2 2 2 2 5 4 2" xfId="17078"/>
    <cellStyle name="常规 2 2 2 2 2 5 5" xfId="979"/>
    <cellStyle name="常规 2 2 2 2 2 5 5 2" xfId="17080"/>
    <cellStyle name="常规 2 2 2 2 2 5 6" xfId="17082"/>
    <cellStyle name="常规 2 2 2 2 2 6" xfId="18930"/>
    <cellStyle name="常规 2 2 2 2 2 6 2" xfId="18931"/>
    <cellStyle name="常规 2 2 2 2 2 6 2 2" xfId="18932"/>
    <cellStyle name="常规 2 2 2 2 2 6 3" xfId="18933"/>
    <cellStyle name="常规 2 2 2 2 2 7" xfId="18934"/>
    <cellStyle name="常规 2 2 2 2 2 7 2" xfId="18935"/>
    <cellStyle name="常规 2 2 2 2 2 7 2 2" xfId="18936"/>
    <cellStyle name="常规 2 2 2 2 2 7 3" xfId="18937"/>
    <cellStyle name="常规 2 2 2 2 2 8" xfId="18938"/>
    <cellStyle name="常规 2 2 2 2 2 8 2" xfId="18939"/>
    <cellStyle name="常规 2 2 2 2 2 9" xfId="18940"/>
    <cellStyle name="常规 2 2 2 2 2 9 2" xfId="18941"/>
    <cellStyle name="常规 2 2 2 2 3" xfId="18942"/>
    <cellStyle name="常规 2 2 2 2 3 10" xfId="13412"/>
    <cellStyle name="常规 2 2 2 2 3 10 2" xfId="18943"/>
    <cellStyle name="常规 2 2 2 2 3 11" xfId="18944"/>
    <cellStyle name="常规 2 2 2 2 3 2" xfId="18945"/>
    <cellStyle name="常规 2 2 2 2 3 2 2" xfId="13437"/>
    <cellStyle name="常规 2 2 2 2 3 2 2 2" xfId="13440"/>
    <cellStyle name="常规 2 2 2 2 3 2 2 2 2" xfId="17742"/>
    <cellStyle name="常规 2 2 2 2 3 2 2 3" xfId="17745"/>
    <cellStyle name="常规 2 2 2 2 3 2 2 3 2" xfId="17749"/>
    <cellStyle name="常规 2 2 2 2 3 2 2 4" xfId="1539"/>
    <cellStyle name="常规 2 2 2 2 3 2 2 4 2" xfId="17753"/>
    <cellStyle name="常规 2 2 2 2 3 2 2 5" xfId="17755"/>
    <cellStyle name="常规 2 2 2 2 3 2 2 5 2" xfId="17757"/>
    <cellStyle name="常规 2 2 2 2 3 2 2 6" xfId="16286"/>
    <cellStyle name="常规 2 2 2 2 3 2 3" xfId="13444"/>
    <cellStyle name="常规 2 2 2 2 3 2 3 2" xfId="13447"/>
    <cellStyle name="常规 2 2 2 2 3 2 3 2 2" xfId="17759"/>
    <cellStyle name="常规 2 2 2 2 3 2 3 3" xfId="17761"/>
    <cellStyle name="常规 2 2 2 2 3 2 4" xfId="13353"/>
    <cellStyle name="常规 2 2 2 2 3 2 4 2" xfId="17763"/>
    <cellStyle name="常规 2 2 2 2 3 2 4 2 2" xfId="17765"/>
    <cellStyle name="常规 2 2 2 2 3 2 4 3" xfId="17767"/>
    <cellStyle name="常规 2 2 2 2 3 2 5" xfId="17769"/>
    <cellStyle name="常规 2 2 2 2 3 2 5 2" xfId="17771"/>
    <cellStyle name="常规 2 2 2 2 3 2 6" xfId="17773"/>
    <cellStyle name="常规 2 2 2 2 3 2 6 2" xfId="17775"/>
    <cellStyle name="常规 2 2 2 2 3 2 7" xfId="8637"/>
    <cellStyle name="常规 2 2 2 2 3 2 7 2" xfId="2347"/>
    <cellStyle name="常规 2 2 2 2 3 2 8" xfId="2280"/>
    <cellStyle name="常规 2 2 2 2 3 2 8 2" xfId="2285"/>
    <cellStyle name="常规 2 2 2 2 3 2 9" xfId="2294"/>
    <cellStyle name="常规 2 2 2 2 3 3" xfId="18946"/>
    <cellStyle name="常规 2 2 2 2 3 3 2" xfId="10324"/>
    <cellStyle name="常规 2 2 2 2 3 3 2 2" xfId="10329"/>
    <cellStyle name="常规 2 2 2 2 3 3 2 2 2" xfId="13465"/>
    <cellStyle name="常规 2 2 2 2 3 3 2 3" xfId="13477"/>
    <cellStyle name="常规 2 2 2 2 3 3 3" xfId="10334"/>
    <cellStyle name="常规 2 2 2 2 3 3 3 2" xfId="10338"/>
    <cellStyle name="常规 2 2 2 2 3 3 3 2 2" xfId="13524"/>
    <cellStyle name="常规 2 2 2 2 3 3 3 3" xfId="13531"/>
    <cellStyle name="常规 2 2 2 2 3 3 4" xfId="10343"/>
    <cellStyle name="常规 2 2 2 2 3 3 4 2" xfId="13560"/>
    <cellStyle name="常规 2 2 2 2 3 3 5" xfId="17778"/>
    <cellStyle name="常规 2 2 2 2 3 3 5 2" xfId="13594"/>
    <cellStyle name="常规 2 2 2 2 3 3 6" xfId="17780"/>
    <cellStyle name="常规 2 2 2 2 3 3 6 2" xfId="17782"/>
    <cellStyle name="常规 2 2 2 2 3 3 7" xfId="8978"/>
    <cellStyle name="常规 2 2 2 2 3 3 7 2" xfId="5306"/>
    <cellStyle name="常规 2 2 2 2 3 3 8" xfId="2301"/>
    <cellStyle name="常规 2 2 2 2 3 4" xfId="18947"/>
    <cellStyle name="常规 2 2 2 2 3 4 2" xfId="15526"/>
    <cellStyle name="常规 2 2 2 2 3 4 2 2" xfId="12540"/>
    <cellStyle name="常规 2 2 2 2 3 4 3" xfId="15529"/>
    <cellStyle name="常规 2 2 2 2 3 4 3 2" xfId="9862"/>
    <cellStyle name="常规 2 2 2 2 3 4 4" xfId="17784"/>
    <cellStyle name="常规 2 2 2 2 3 4 4 2" xfId="9960"/>
    <cellStyle name="常规 2 2 2 2 3 4 5" xfId="17786"/>
    <cellStyle name="常规 2 2 2 2 3 4 5 2" xfId="10029"/>
    <cellStyle name="常规 2 2 2 2 3 4 6" xfId="17788"/>
    <cellStyle name="常规 2 2 2 2 3 5" xfId="18948"/>
    <cellStyle name="常规 2 2 2 2 3 5 2" xfId="17790"/>
    <cellStyle name="常规 2 2 2 2 3 5 2 2" xfId="12881"/>
    <cellStyle name="常规 2 2 2 2 3 5 3" xfId="17792"/>
    <cellStyle name="常规 2 2 2 2 3 6" xfId="18949"/>
    <cellStyle name="常规 2 2 2 2 3 6 2" xfId="18950"/>
    <cellStyle name="常规 2 2 2 2 3 6 2 2" xfId="18951"/>
    <cellStyle name="常规 2 2 2 2 3 6 3" xfId="18952"/>
    <cellStyle name="常规 2 2 2 2 3 7" xfId="18953"/>
    <cellStyle name="常规 2 2 2 2 3 7 2" xfId="18954"/>
    <cellStyle name="常规 2 2 2 2 3 8" xfId="18955"/>
    <cellStyle name="常规 2 2 2 2 3 8 2" xfId="18956"/>
    <cellStyle name="常规 2 2 2 2 3 9" xfId="18957"/>
    <cellStyle name="常规 2 2 2 2 3 9 2" xfId="15634"/>
    <cellStyle name="常规 2 2 2 2 4" xfId="18958"/>
    <cellStyle name="常规 2 2 2 2 4 2" xfId="18959"/>
    <cellStyle name="常规 2 2 2 2 4 2 2" xfId="11431"/>
    <cellStyle name="常规 2 2 2 2 4 2 2 2" xfId="11435"/>
    <cellStyle name="常规 2 2 2 2 4 2 3" xfId="11439"/>
    <cellStyle name="常规 2 2 2 2 4 2 3 2" xfId="11443"/>
    <cellStyle name="常规 2 2 2 2 4 2 4" xfId="6376"/>
    <cellStyle name="常规 2 2 2 2 4 2 4 2" xfId="11446"/>
    <cellStyle name="常规 2 2 2 2 4 2 5" xfId="11451"/>
    <cellStyle name="常规 2 2 2 2 4 2 5 2" xfId="11455"/>
    <cellStyle name="常规 2 2 2 2 4 2 6" xfId="11460"/>
    <cellStyle name="常规 2 2 2 2 4 3" xfId="18960"/>
    <cellStyle name="常规 2 2 2 2 4 3 2" xfId="11482"/>
    <cellStyle name="常规 2 2 2 2 4 3 2 2" xfId="11485"/>
    <cellStyle name="常规 2 2 2 2 4 3 3" xfId="11489"/>
    <cellStyle name="常规 2 2 2 2 4 4" xfId="18961"/>
    <cellStyle name="常规 2 2 2 2 4 4 2" xfId="6408"/>
    <cellStyle name="常规 2 2 2 2 4 4 2 2" xfId="3026"/>
    <cellStyle name="常规 2 2 2 2 4 4 3" xfId="6411"/>
    <cellStyle name="常规 2 2 2 2 4 5" xfId="18962"/>
    <cellStyle name="常规 2 2 2 2 4 5 2" xfId="18963"/>
    <cellStyle name="常规 2 2 2 2 4 6" xfId="18964"/>
    <cellStyle name="常规 2 2 2 2 4 6 2" xfId="18965"/>
    <cellStyle name="常规 2 2 2 2 4 7" xfId="18966"/>
    <cellStyle name="常规 2 2 2 2 4 7 2" xfId="18967"/>
    <cellStyle name="常规 2 2 2 2 4 8" xfId="18968"/>
    <cellStyle name="常规 2 2 2 2 4 8 2" xfId="18969"/>
    <cellStyle name="常规 2 2 2 2 4 9" xfId="18970"/>
    <cellStyle name="常规 2 2 2 2 5" xfId="18971"/>
    <cellStyle name="常规 2 2 2 2 5 2" xfId="18972"/>
    <cellStyle name="常规 2 2 2 2 5 2 2" xfId="11534"/>
    <cellStyle name="常规 2 2 2 2 5 2 2 2" xfId="11536"/>
    <cellStyle name="常规 2 2 2 2 5 2 3" xfId="11540"/>
    <cellStyle name="常规 2 2 2 2 5 2 3 2" xfId="13609"/>
    <cellStyle name="常规 2 2 2 2 5 2 4" xfId="13619"/>
    <cellStyle name="常规 2 2 2 2 5 2 4 2" xfId="18973"/>
    <cellStyle name="常规 2 2 2 2 5 2 5" xfId="18974"/>
    <cellStyle name="常规 2 2 2 2 5 2 5 2" xfId="18975"/>
    <cellStyle name="常规 2 2 2 2 5 2 6" xfId="18976"/>
    <cellStyle name="常规 2 2 2 2 5 3" xfId="18977"/>
    <cellStyle name="常规 2 2 2 2 5 3 2" xfId="18978"/>
    <cellStyle name="常规 2 2 2 2 5 3 2 2" xfId="18979"/>
    <cellStyle name="常规 2 2 2 2 5 3 3" xfId="9755"/>
    <cellStyle name="常规 2 2 2 2 5 4" xfId="18980"/>
    <cellStyle name="常规 2 2 2 2 5 4 2" xfId="13093"/>
    <cellStyle name="常规 2 2 2 2 5 4 2 2" xfId="13096"/>
    <cellStyle name="常规 2 2 2 2 5 4 3" xfId="13098"/>
    <cellStyle name="常规 2 2 2 2 5 5" xfId="18981"/>
    <cellStyle name="常规 2 2 2 2 5 5 2" xfId="18982"/>
    <cellStyle name="常规 2 2 2 2 5 6" xfId="18983"/>
    <cellStyle name="常规 2 2 2 2 5 6 2" xfId="18984"/>
    <cellStyle name="常规 2 2 2 2 5 7" xfId="18985"/>
    <cellStyle name="常规 2 2 2 2 5 7 2" xfId="18986"/>
    <cellStyle name="常规 2 2 2 2 5 8" xfId="18987"/>
    <cellStyle name="常规 2 2 2 2 5 8 2" xfId="18988"/>
    <cellStyle name="常规 2 2 2 2 5 9" xfId="18989"/>
    <cellStyle name="常规 2 2 2 2 6" xfId="18990"/>
    <cellStyle name="常规 2 2 2 2 6 2" xfId="18991"/>
    <cellStyle name="常规 2 2 2 2 6 2 2" xfId="11576"/>
    <cellStyle name="常规 2 2 2 2 6 3" xfId="18992"/>
    <cellStyle name="常规 2 2 2 2 6 3 2" xfId="18993"/>
    <cellStyle name="常规 2 2 2 2 6 4" xfId="18994"/>
    <cellStyle name="常规 2 2 2 2 6 4 2" xfId="18995"/>
    <cellStyle name="常规 2 2 2 2 6 5" xfId="18996"/>
    <cellStyle name="常规 2 2 2 2 6 5 2" xfId="359"/>
    <cellStyle name="常规 2 2 2 2 6 6" xfId="82"/>
    <cellStyle name="常规 2 2 2 2 7" xfId="3261"/>
    <cellStyle name="常规 2 2 2 2 7 2" xfId="18997"/>
    <cellStyle name="常规 2 2 2 2 7 2 2" xfId="18998"/>
    <cellStyle name="常规 2 2 2 2 7 3" xfId="18999"/>
    <cellStyle name="常规 2 2 2 2 8" xfId="19001"/>
    <cellStyle name="常规 2 2 2 2 8 2" xfId="19002"/>
    <cellStyle name="常规 2 2 2 2 8 2 2" xfId="19003"/>
    <cellStyle name="常规 2 2 2 2 8 3" xfId="19004"/>
    <cellStyle name="常规 2 2 2 2 9" xfId="13936"/>
    <cellStyle name="常规 2 2 2 2 9 2" xfId="19005"/>
    <cellStyle name="常规 2 2 2 3" xfId="19006"/>
    <cellStyle name="常规 2 2 2 3 10" xfId="9942"/>
    <cellStyle name="常规 2 2 2 3 10 2" xfId="19007"/>
    <cellStyle name="常规 2 2 2 3 11" xfId="19008"/>
    <cellStyle name="常规 2 2 2 3 11 2" xfId="19009"/>
    <cellStyle name="常规 2 2 2 3 12" xfId="10553"/>
    <cellStyle name="常规 2 2 2 3 2" xfId="17715"/>
    <cellStyle name="常规 2 2 2 3 2 10" xfId="14328"/>
    <cellStyle name="常规 2 2 2 3 2 10 2" xfId="14330"/>
    <cellStyle name="常规 2 2 2 3 2 11" xfId="14332"/>
    <cellStyle name="常规 2 2 2 3 2 2" xfId="17717"/>
    <cellStyle name="常规 2 2 2 3 2 2 2" xfId="14387"/>
    <cellStyle name="常规 2 2 2 3 2 2 2 2" xfId="14389"/>
    <cellStyle name="常规 2 2 2 3 2 2 2 2 2" xfId="19010"/>
    <cellStyle name="常规 2 2 2 3 2 2 2 3" xfId="19011"/>
    <cellStyle name="常规 2 2 2 3 2 2 2 3 2" xfId="19012"/>
    <cellStyle name="常规 2 2 2 3 2 2 2 4" xfId="19013"/>
    <cellStyle name="常规 2 2 2 3 2 2 2 4 2" xfId="19014"/>
    <cellStyle name="常规 2 2 2 3 2 2 2 5" xfId="19015"/>
    <cellStyle name="常规 2 2 2 3 2 2 2 5 2" xfId="19016"/>
    <cellStyle name="常规 2 2 2 3 2 2 2 6" xfId="19017"/>
    <cellStyle name="常规 2 2 2 3 2 2 3" xfId="12600"/>
    <cellStyle name="常规 2 2 2 3 2 2 3 2" xfId="14391"/>
    <cellStyle name="常规 2 2 2 3 2 2 3 2 2" xfId="19018"/>
    <cellStyle name="常规 2 2 2 3 2 2 3 3" xfId="18516"/>
    <cellStyle name="常规 2 2 2 3 2 2 4" xfId="14393"/>
    <cellStyle name="常规 2 2 2 3 2 2 4 2" xfId="14395"/>
    <cellStyle name="常规 2 2 2 3 2 2 4 2 2" xfId="19019"/>
    <cellStyle name="常规 2 2 2 3 2 2 4 3" xfId="18545"/>
    <cellStyle name="常规 2 2 2 3 2 2 5" xfId="19020"/>
    <cellStyle name="常规 2 2 2 3 2 2 5 2" xfId="19021"/>
    <cellStyle name="常规 2 2 2 3 2 2 6" xfId="19022"/>
    <cellStyle name="常规 2 2 2 3 2 2 6 2" xfId="19023"/>
    <cellStyle name="常规 2 2 2 3 2 2 7" xfId="735"/>
    <cellStyle name="常规 2 2 2 3 2 2 7 2" xfId="6528"/>
    <cellStyle name="常规 2 2 2 3 2 2 8" xfId="1389"/>
    <cellStyle name="常规 2 2 2 3 2 2 8 2" xfId="5950"/>
    <cellStyle name="常规 2 2 2 3 2 2 9" xfId="5604"/>
    <cellStyle name="常规 2 2 2 3 2 3" xfId="19024"/>
    <cellStyle name="常规 2 2 2 3 2 3 2" xfId="10711"/>
    <cellStyle name="常规 2 2 2 3 2 3 2 2" xfId="10714"/>
    <cellStyle name="常规 2 2 2 3 2 3 2 2 2" xfId="19025"/>
    <cellStyle name="常规 2 2 2 3 2 3 2 3" xfId="19026"/>
    <cellStyle name="常规 2 2 2 3 2 3 3" xfId="8027"/>
    <cellStyle name="常规 2 2 2 3 2 3 3 2" xfId="10717"/>
    <cellStyle name="常规 2 2 2 3 2 3 3 2 2" xfId="19027"/>
    <cellStyle name="常规 2 2 2 3 2 3 3 3" xfId="18560"/>
    <cellStyle name="常规 2 2 2 3 2 3 4" xfId="7947"/>
    <cellStyle name="常规 2 2 2 3 2 3 4 2" xfId="19028"/>
    <cellStyle name="常规 2 2 2 3 2 3 5" xfId="19029"/>
    <cellStyle name="常规 2 2 2 3 2 3 5 2" xfId="19030"/>
    <cellStyle name="常规 2 2 2 3 2 3 6" xfId="740"/>
    <cellStyle name="常规 2 2 2 3 2 3 6 2" xfId="19031"/>
    <cellStyle name="常规 2 2 2 3 2 3 7" xfId="764"/>
    <cellStyle name="常规 2 2 2 3 2 3 7 2" xfId="6639"/>
    <cellStyle name="常规 2 2 2 3 2 3 8" xfId="1895"/>
    <cellStyle name="常规 2 2 2 3 2 4" xfId="19032"/>
    <cellStyle name="常规 2 2 2 3 2 4 2" xfId="14431"/>
    <cellStyle name="常规 2 2 2 3 2 4 2 2" xfId="14433"/>
    <cellStyle name="常规 2 2 2 3 2 4 3" xfId="14435"/>
    <cellStyle name="常规 2 2 2 3 2 4 3 2" xfId="14437"/>
    <cellStyle name="常规 2 2 2 3 2 4 4" xfId="14439"/>
    <cellStyle name="常规 2 2 2 3 2 4 4 2" xfId="19033"/>
    <cellStyle name="常规 2 2 2 3 2 4 5" xfId="19034"/>
    <cellStyle name="常规 2 2 2 3 2 4 5 2" xfId="19035"/>
    <cellStyle name="常规 2 2 2 3 2 4 6" xfId="774"/>
    <cellStyle name="常规 2 2 2 3 2 5" xfId="19036"/>
    <cellStyle name="常规 2 2 2 3 2 5 2" xfId="19037"/>
    <cellStyle name="常规 2 2 2 3 2 5 2 2" xfId="19038"/>
    <cellStyle name="常规 2 2 2 3 2 5 3" xfId="19039"/>
    <cellStyle name="常规 2 2 2 3 2 6" xfId="19040"/>
    <cellStyle name="常规 2 2 2 3 2 6 2" xfId="19041"/>
    <cellStyle name="常规 2 2 2 3 2 6 2 2" xfId="1018"/>
    <cellStyle name="常规 2 2 2 3 2 6 3" xfId="19042"/>
    <cellStyle name="常规 2 2 2 3 2 7" xfId="19043"/>
    <cellStyle name="常规 2 2 2 3 2 7 2" xfId="19044"/>
    <cellStyle name="常规 2 2 2 3 2 8" xfId="19045"/>
    <cellStyle name="常规 2 2 2 3 2 8 2" xfId="19046"/>
    <cellStyle name="常规 2 2 2 3 2 9" xfId="19047"/>
    <cellStyle name="常规 2 2 2 3 2 9 2" xfId="19048"/>
    <cellStyle name="常规 2 2 2 3 3" xfId="17719"/>
    <cellStyle name="常规 2 2 2 3 3 2" xfId="17721"/>
    <cellStyle name="常规 2 2 2 3 3 2 2" xfId="14467"/>
    <cellStyle name="常规 2 2 2 3 3 2 2 2" xfId="14469"/>
    <cellStyle name="常规 2 2 2 3 3 2 3" xfId="14471"/>
    <cellStyle name="常规 2 2 2 3 3 2 3 2" xfId="14473"/>
    <cellStyle name="常规 2 2 2 3 3 2 4" xfId="14475"/>
    <cellStyle name="常规 2 2 2 3 3 2 4 2" xfId="19049"/>
    <cellStyle name="常规 2 2 2 3 3 2 5" xfId="19050"/>
    <cellStyle name="常规 2 2 2 3 3 2 5 2" xfId="19051"/>
    <cellStyle name="常规 2 2 2 3 3 2 6" xfId="19052"/>
    <cellStyle name="常规 2 2 2 3 3 3" xfId="19053"/>
    <cellStyle name="常规 2 2 2 3 3 3 2" xfId="10749"/>
    <cellStyle name="常规 2 2 2 3 3 3 2 2" xfId="10752"/>
    <cellStyle name="常规 2 2 2 3 3 3 3" xfId="10755"/>
    <cellStyle name="常规 2 2 2 3 3 4" xfId="19054"/>
    <cellStyle name="常规 2 2 2 3 3 4 2" xfId="19055"/>
    <cellStyle name="常规 2 2 2 3 3 4 2 2" xfId="19056"/>
    <cellStyle name="常规 2 2 2 3 3 4 3" xfId="19057"/>
    <cellStyle name="常规 2 2 2 3 3 5" xfId="19058"/>
    <cellStyle name="常规 2 2 2 3 3 5 2" xfId="19059"/>
    <cellStyle name="常规 2 2 2 3 3 6" xfId="19060"/>
    <cellStyle name="常规 2 2 2 3 3 6 2" xfId="19061"/>
    <cellStyle name="常规 2 2 2 3 3 7" xfId="19062"/>
    <cellStyle name="常规 2 2 2 3 3 7 2" xfId="19063"/>
    <cellStyle name="常规 2 2 2 3 3 8" xfId="19064"/>
    <cellStyle name="常规 2 2 2 3 3 8 2" xfId="19065"/>
    <cellStyle name="常规 2 2 2 3 3 9" xfId="19066"/>
    <cellStyle name="常规 2 2 2 3 4" xfId="17723"/>
    <cellStyle name="常规 2 2 2 3 4 2" xfId="17725"/>
    <cellStyle name="常规 2 2 2 3 4 2 2" xfId="9804"/>
    <cellStyle name="常规 2 2 2 3 4 2 2 2" xfId="5268"/>
    <cellStyle name="常规 2 2 2 3 4 2 3" xfId="9808"/>
    <cellStyle name="常规 2 2 2 3 4 2 3 2" xfId="9814"/>
    <cellStyle name="常规 2 2 2 3 4 2 4" xfId="8044"/>
    <cellStyle name="常规 2 2 2 3 4 2 4 2" xfId="19067"/>
    <cellStyle name="常规 2 2 2 3 4 2 5" xfId="19068"/>
    <cellStyle name="常规 2 2 2 3 4 2 5 2" xfId="19069"/>
    <cellStyle name="常规 2 2 2 3 4 2 6" xfId="19070"/>
    <cellStyle name="常规 2 2 2 3 4 3" xfId="19071"/>
    <cellStyle name="常规 2 2 2 3 4 3 2" xfId="9853"/>
    <cellStyle name="常规 2 2 2 3 4 3 2 2" xfId="9856"/>
    <cellStyle name="常规 2 2 2 3 4 3 3" xfId="9859"/>
    <cellStyle name="常规 2 2 2 3 4 4" xfId="19072"/>
    <cellStyle name="常规 2 2 2 3 4 4 2" xfId="19073"/>
    <cellStyle name="常规 2 2 2 3 4 4 2 2" xfId="19074"/>
    <cellStyle name="常规 2 2 2 3 4 4 3" xfId="19075"/>
    <cellStyle name="常规 2 2 2 3 4 5" xfId="19076"/>
    <cellStyle name="常规 2 2 2 3 4 5 2" xfId="19077"/>
    <cellStyle name="常规 2 2 2 3 4 6" xfId="19078"/>
    <cellStyle name="常规 2 2 2 3 4 6 2" xfId="19079"/>
    <cellStyle name="常规 2 2 2 3 4 7" xfId="19080"/>
    <cellStyle name="常规 2 2 2 3 4 7 2" xfId="19081"/>
    <cellStyle name="常规 2 2 2 3 4 8" xfId="19082"/>
    <cellStyle name="常规 2 2 2 3 4 8 2" xfId="19083"/>
    <cellStyle name="常规 2 2 2 3 4 9" xfId="19084"/>
    <cellStyle name="常规 2 2 2 3 5" xfId="17727"/>
    <cellStyle name="常规 2 2 2 3 5 2" xfId="19085"/>
    <cellStyle name="常规 2 2 2 3 5 2 2" xfId="11607"/>
    <cellStyle name="常规 2 2 2 3 5 3" xfId="19086"/>
    <cellStyle name="常规 2 2 2 3 5 3 2" xfId="19087"/>
    <cellStyle name="常规 2 2 2 3 5 4" xfId="19088"/>
    <cellStyle name="常规 2 2 2 3 5 4 2" xfId="19089"/>
    <cellStyle name="常规 2 2 2 3 5 5" xfId="19090"/>
    <cellStyle name="常规 2 2 2 3 5 5 2" xfId="19091"/>
    <cellStyle name="常规 2 2 2 3 5 6" xfId="19092"/>
    <cellStyle name="常规 2 2 2 3 6" xfId="19093"/>
    <cellStyle name="常规 2 2 2 3 6 2" xfId="19094"/>
    <cellStyle name="常规 2 2 2 3 6 2 2" xfId="19095"/>
    <cellStyle name="常规 2 2 2 3 6 3" xfId="19096"/>
    <cellStyle name="常规 2 2 2 3 7" xfId="7902"/>
    <cellStyle name="常规 2 2 2 3 7 2" xfId="19097"/>
    <cellStyle name="常规 2 2 2 3 7 2 2" xfId="19098"/>
    <cellStyle name="常规 2 2 2 3 7 3" xfId="19099"/>
    <cellStyle name="常规 2 2 2 3 8" xfId="14221"/>
    <cellStyle name="常规 2 2 2 3 8 2" xfId="19100"/>
    <cellStyle name="常规 2 2 2 3 9" xfId="14140"/>
    <cellStyle name="常规 2 2 2 3 9 2" xfId="18081"/>
    <cellStyle name="常规 2 2 2 4" xfId="248"/>
    <cellStyle name="常规 2 2 2 4 10" xfId="19101"/>
    <cellStyle name="常规 2 2 2 4 10 2" xfId="19102"/>
    <cellStyle name="常规 2 2 2 4 11" xfId="18785"/>
    <cellStyle name="常规 2 2 2 4 2" xfId="17732"/>
    <cellStyle name="常规 2 2 2 4 2 2" xfId="19103"/>
    <cellStyle name="常规 2 2 2 4 2 2 2" xfId="15333"/>
    <cellStyle name="常规 2 2 2 4 2 2 2 2" xfId="15335"/>
    <cellStyle name="常规 2 2 2 4 2 2 3" xfId="226"/>
    <cellStyle name="常规 2 2 2 4 2 2 3 2" xfId="217"/>
    <cellStyle name="常规 2 2 2 4 2 2 4" xfId="610"/>
    <cellStyle name="常规 2 2 2 4 2 2 4 2" xfId="15337"/>
    <cellStyle name="常规 2 2 2 4 2 2 5" xfId="15475"/>
    <cellStyle name="常规 2 2 2 4 2 2 5 2" xfId="19104"/>
    <cellStyle name="常规 2 2 2 4 2 2 6" xfId="19105"/>
    <cellStyle name="常规 2 2 2 4 2 3" xfId="14494"/>
    <cellStyle name="常规 2 2 2 4 2 3 2" xfId="14496"/>
    <cellStyle name="常规 2 2 2 4 2 3 2 2" xfId="14499"/>
    <cellStyle name="常规 2 2 2 4 2 3 3" xfId="14502"/>
    <cellStyle name="常规 2 2 2 4 2 4" xfId="14510"/>
    <cellStyle name="常规 2 2 2 4 2 4 2" xfId="14512"/>
    <cellStyle name="常规 2 2 2 4 2 4 2 2" xfId="14515"/>
    <cellStyle name="常规 2 2 2 4 2 4 3" xfId="14518"/>
    <cellStyle name="常规 2 2 2 4 2 5" xfId="14521"/>
    <cellStyle name="常规 2 2 2 4 2 5 2" xfId="14523"/>
    <cellStyle name="常规 2 2 2 4 2 6" xfId="4372"/>
    <cellStyle name="常规 2 2 2 4 2 6 2" xfId="14527"/>
    <cellStyle name="常规 2 2 2 4 2 7" xfId="3850"/>
    <cellStyle name="常规 2 2 2 4 2 7 2" xfId="14529"/>
    <cellStyle name="常规 2 2 2 4 2 8" xfId="14531"/>
    <cellStyle name="常规 2 2 2 4 2 8 2" xfId="14533"/>
    <cellStyle name="常规 2 2 2 4 2 9" xfId="14535"/>
    <cellStyle name="常规 2 2 2 4 3" xfId="19106"/>
    <cellStyle name="常规 2 2 2 4 3 2" xfId="19107"/>
    <cellStyle name="常规 2 2 2 4 3 2 2" xfId="15428"/>
    <cellStyle name="常规 2 2 2 4 3 2 2 2" xfId="15430"/>
    <cellStyle name="常规 2 2 2 4 3 2 3" xfId="15432"/>
    <cellStyle name="常规 2 2 2 4 3 2 3 2" xfId="8613"/>
    <cellStyle name="常规 2 2 2 4 3 2 4" xfId="15434"/>
    <cellStyle name="常规 2 2 2 4 3 2 4 2" xfId="9217"/>
    <cellStyle name="常规 2 2 2 4 3 2 5" xfId="19108"/>
    <cellStyle name="常规 2 2 2 4 3 2 5 2" xfId="9405"/>
    <cellStyle name="常规 2 2 2 4 3 2 6" xfId="19109"/>
    <cellStyle name="常规 2 2 2 4 3 3" xfId="19110"/>
    <cellStyle name="常规 2 2 2 4 3 3 2" xfId="10067"/>
    <cellStyle name="常规 2 2 2 4 3 3 2 2" xfId="15451"/>
    <cellStyle name="常规 2 2 2 4 3 3 3" xfId="15453"/>
    <cellStyle name="常规 2 2 2 4 3 4" xfId="19111"/>
    <cellStyle name="常规 2 2 2 4 3 4 2" xfId="19112"/>
    <cellStyle name="常规 2 2 2 4 3 4 2 2" xfId="19113"/>
    <cellStyle name="常规 2 2 2 4 3 4 3" xfId="19114"/>
    <cellStyle name="常规 2 2 2 4 3 5" xfId="19115"/>
    <cellStyle name="常规 2 2 2 4 3 5 2" xfId="19116"/>
    <cellStyle name="常规 2 2 2 4 3 6" xfId="19117"/>
    <cellStyle name="常规 2 2 2 4 3 6 2" xfId="19118"/>
    <cellStyle name="常规 2 2 2 4 3 7" xfId="19119"/>
    <cellStyle name="常规 2 2 2 4 3 7 2" xfId="19120"/>
    <cellStyle name="常规 2 2 2 4 3 8" xfId="19121"/>
    <cellStyle name="常规 2 2 2 4 3 8 2" xfId="19122"/>
    <cellStyle name="常规 2 2 2 4 3 9" xfId="19123"/>
    <cellStyle name="常规 2 2 2 4 4" xfId="19124"/>
    <cellStyle name="常规 2 2 2 4 4 2" xfId="19125"/>
    <cellStyle name="常规 2 2 2 4 4 2 2" xfId="8181"/>
    <cellStyle name="常规 2 2 2 4 4 3" xfId="19126"/>
    <cellStyle name="常规 2 2 2 4 4 3 2" xfId="15485"/>
    <cellStyle name="常规 2 2 2 4 4 4" xfId="19127"/>
    <cellStyle name="常规 2 2 2 4 4 4 2" xfId="19128"/>
    <cellStyle name="常规 2 2 2 4 4 5" xfId="19129"/>
    <cellStyle name="常规 2 2 2 4 4 5 2" xfId="19130"/>
    <cellStyle name="常规 2 2 2 4 4 6" xfId="19131"/>
    <cellStyle name="常规 2 2 2 4 5" xfId="19132"/>
    <cellStyle name="常规 2 2 2 4 5 2" xfId="19133"/>
    <cellStyle name="常规 2 2 2 4 5 2 2" xfId="19134"/>
    <cellStyle name="常规 2 2 2 4 5 3" xfId="19135"/>
    <cellStyle name="常规 2 2 2 4 6" xfId="19136"/>
    <cellStyle name="常规 2 2 2 4 6 2" xfId="19137"/>
    <cellStyle name="常规 2 2 2 4 6 2 2" xfId="19138"/>
    <cellStyle name="常规 2 2 2 4 6 3" xfId="19139"/>
    <cellStyle name="常规 2 2 2 4 7" xfId="7910"/>
    <cellStyle name="常规 2 2 2 4 7 2" xfId="19140"/>
    <cellStyle name="常规 2 2 2 4 8" xfId="19142"/>
    <cellStyle name="常规 2 2 2 4 8 2" xfId="19143"/>
    <cellStyle name="常规 2 2 2 4 9" xfId="19144"/>
    <cellStyle name="常规 2 2 2 4 9 2" xfId="19145"/>
    <cellStyle name="常规 2 2 2 5" xfId="19146"/>
    <cellStyle name="常规 2 2 2 5 10" xfId="11698"/>
    <cellStyle name="常规 2 2 2 5 10 2" xfId="3561"/>
    <cellStyle name="常规 2 2 2 5 11" xfId="11704"/>
    <cellStyle name="常规 2 2 2 5 2" xfId="17734"/>
    <cellStyle name="常规 2 2 2 5 2 2" xfId="407"/>
    <cellStyle name="常规 2 2 2 5 2 2 2" xfId="426"/>
    <cellStyle name="常规 2 2 2 5 2 2 2 2" xfId="1959"/>
    <cellStyle name="常规 2 2 2 5 2 2 3" xfId="3134"/>
    <cellStyle name="常规 2 2 2 5 2 2 3 2" xfId="3139"/>
    <cellStyle name="常规 2 2 2 5 2 2 4" xfId="3486"/>
    <cellStyle name="常规 2 2 2 5 2 2 4 2" xfId="2010"/>
    <cellStyle name="常规 2 2 2 5 2 2 5" xfId="19147"/>
    <cellStyle name="常规 2 2 2 5 2 2 5 2" xfId="19148"/>
    <cellStyle name="常规 2 2 2 5 2 2 6" xfId="19149"/>
    <cellStyle name="常规 2 2 2 5 2 3" xfId="4962"/>
    <cellStyle name="常规 2 2 2 5 2 3 2" xfId="4874"/>
    <cellStyle name="常规 2 2 2 5 2 3 2 2" xfId="4901"/>
    <cellStyle name="常规 2 2 2 5 2 3 3" xfId="5601"/>
    <cellStyle name="常规 2 2 2 5 2 4" xfId="19150"/>
    <cellStyle name="常规 2 2 2 5 2 4 2" xfId="6905"/>
    <cellStyle name="常规 2 2 2 5 2 4 2 2" xfId="6150"/>
    <cellStyle name="常规 2 2 2 5 2 4 3" xfId="7351"/>
    <cellStyle name="常规 2 2 2 5 2 5" xfId="19151"/>
    <cellStyle name="常规 2 2 2 5 2 5 2" xfId="19152"/>
    <cellStyle name="常规 2 2 2 5 2 6" xfId="19153"/>
    <cellStyle name="常规 2 2 2 5 2 6 2" xfId="10408"/>
    <cellStyle name="常规 2 2 2 5 2 7" xfId="19154"/>
    <cellStyle name="常规 2 2 2 5 2 7 2" xfId="4349"/>
    <cellStyle name="常规 2 2 2 5 2 8" xfId="17361"/>
    <cellStyle name="常规 2 2 2 5 2 8 2" xfId="13792"/>
    <cellStyle name="常规 2 2 2 5 2 9" xfId="19155"/>
    <cellStyle name="常规 2 2 2 5 3" xfId="19156"/>
    <cellStyle name="常规 2 2 2 5 3 2" xfId="15"/>
    <cellStyle name="常规 2 2 2 5 3 2 2" xfId="11391"/>
    <cellStyle name="常规 2 2 2 5 3 2 2 2" xfId="7472"/>
    <cellStyle name="常规 2 2 2 5 3 2 3" xfId="12101"/>
    <cellStyle name="常规 2 2 2 5 3 3" xfId="11395"/>
    <cellStyle name="常规 2 2 2 5 3 3 2" xfId="11397"/>
    <cellStyle name="常规 2 2 2 5 3 3 2 2" xfId="7699"/>
    <cellStyle name="常规 2 2 2 5 3 3 3" xfId="12105"/>
    <cellStyle name="常规 2 2 2 5 3 4" xfId="11400"/>
    <cellStyle name="常规 2 2 2 5 3 4 2" xfId="19157"/>
    <cellStyle name="常规 2 2 2 5 3 5" xfId="19158"/>
    <cellStyle name="常规 2 2 2 5 3 5 2" xfId="19159"/>
    <cellStyle name="常规 2 2 2 5 3 6" xfId="19160"/>
    <cellStyle name="常规 2 2 2 5 3 6 2" xfId="13803"/>
    <cellStyle name="常规 2 2 2 5 3 7" xfId="19161"/>
    <cellStyle name="常规 2 2 2 5 3 7 2" xfId="13819"/>
    <cellStyle name="常规 2 2 2 5 3 8" xfId="19162"/>
    <cellStyle name="常规 2 2 2 5 4" xfId="17797"/>
    <cellStyle name="常规 2 2 2 5 4 2" xfId="19163"/>
    <cellStyle name="常规 2 2 2 5 4 2 2" xfId="16210"/>
    <cellStyle name="常规 2 2 2 5 4 3" xfId="19164"/>
    <cellStyle name="常规 2 2 2 5 4 3 2" xfId="16221"/>
    <cellStyle name="常规 2 2 2 5 4 4" xfId="19165"/>
    <cellStyle name="常规 2 2 2 5 4 4 2" xfId="19166"/>
    <cellStyle name="常规 2 2 2 5 4 5" xfId="19167"/>
    <cellStyle name="常规 2 2 2 5 4 5 2" xfId="19168"/>
    <cellStyle name="常规 2 2 2 5 4 6" xfId="19169"/>
    <cellStyle name="常规 2 2 2 5 5" xfId="17799"/>
    <cellStyle name="常规 2 2 2 5 5 2" xfId="17801"/>
    <cellStyle name="常规 2 2 2 5 5 2 2" xfId="19170"/>
    <cellStyle name="常规 2 2 2 5 5 3" xfId="19171"/>
    <cellStyle name="常规 2 2 2 5 6" xfId="19172"/>
    <cellStyle name="常规 2 2 2 5 6 2" xfId="19173"/>
    <cellStyle name="常规 2 2 2 5 6 2 2" xfId="19174"/>
    <cellStyle name="常规 2 2 2 5 6 3" xfId="19175"/>
    <cellStyle name="常规 2 2 2 5 7" xfId="7917"/>
    <cellStyle name="常规 2 2 2 5 7 2" xfId="19176"/>
    <cellStyle name="常规 2 2 2 5 8" xfId="17115"/>
    <cellStyle name="常规 2 2 2 5 8 2" xfId="2636"/>
    <cellStyle name="常规 2 2 2 5 9" xfId="19177"/>
    <cellStyle name="常规 2 2 2 5 9 2" xfId="19178"/>
    <cellStyle name="常规 2 2 2 6" xfId="19179"/>
    <cellStyle name="常规 2 2 2 6 2" xfId="19180"/>
    <cellStyle name="常规 2 2 2 6 2 2" xfId="19181"/>
    <cellStyle name="常规 2 2 2 6 2 2 2" xfId="16841"/>
    <cellStyle name="常规 2 2 2 6 2 3" xfId="19182"/>
    <cellStyle name="常规 2 2 2 6 2 3 2" xfId="16863"/>
    <cellStyle name="常规 2 2 2 6 2 4" xfId="19183"/>
    <cellStyle name="常规 2 2 2 6 2 4 2" xfId="16885"/>
    <cellStyle name="常规 2 2 2 6 2 5" xfId="19184"/>
    <cellStyle name="常规 2 2 2 6 2 5 2" xfId="19185"/>
    <cellStyle name="常规 2 2 2 6 2 6" xfId="19186"/>
    <cellStyle name="常规 2 2 2 6 3" xfId="19187"/>
    <cellStyle name="常规 2 2 2 6 3 2" xfId="19188"/>
    <cellStyle name="常规 2 2 2 6 3 2 2" xfId="16922"/>
    <cellStyle name="常规 2 2 2 6 3 3" xfId="19189"/>
    <cellStyle name="常规 2 2 2 6 4" xfId="19190"/>
    <cellStyle name="常规 2 2 2 6 4 2" xfId="19191"/>
    <cellStyle name="常规 2 2 2 6 4 2 2" xfId="16990"/>
    <cellStyle name="常规 2 2 2 6 4 3" xfId="19192"/>
    <cellStyle name="常规 2 2 2 6 5" xfId="19193"/>
    <cellStyle name="常规 2 2 2 6 5 2" xfId="19194"/>
    <cellStyle name="常规 2 2 2 6 6" xfId="19195"/>
    <cellStyle name="常规 2 2 2 6 6 2" xfId="19196"/>
    <cellStyle name="常规 2 2 2 6 7" xfId="19197"/>
    <cellStyle name="常规 2 2 2 6 7 2" xfId="19198"/>
    <cellStyle name="常规 2 2 2 6 8" xfId="17117"/>
    <cellStyle name="常规 2 2 2 6 8 2" xfId="19199"/>
    <cellStyle name="常规 2 2 2 6 9" xfId="19200"/>
    <cellStyle name="常规 2 2 2 7" xfId="19201"/>
    <cellStyle name="常规 2 2 2 7 2" xfId="13037"/>
    <cellStyle name="常规 2 2 2 7 2 2" xfId="7282"/>
    <cellStyle name="常规 2 2 2 7 2 2 2" xfId="17628"/>
    <cellStyle name="常规 2 2 2 7 2 3" xfId="19202"/>
    <cellStyle name="常规 2 2 2 7 2 3 2" xfId="17643"/>
    <cellStyle name="常规 2 2 2 7 2 4" xfId="19203"/>
    <cellStyle name="常规 2 2 2 7 2 4 2" xfId="17666"/>
    <cellStyle name="常规 2 2 2 7 2 5" xfId="19204"/>
    <cellStyle name="常规 2 2 2 7 2 5 2" xfId="19205"/>
    <cellStyle name="常规 2 2 2 7 2 6" xfId="19206"/>
    <cellStyle name="常规 2 2 2 7 3" xfId="13039"/>
    <cellStyle name="常规 2 2 2 7 3 2" xfId="19207"/>
    <cellStyle name="常规 2 2 2 7 3 2 2" xfId="17710"/>
    <cellStyle name="常规 2 2 2 7 3 3" xfId="19208"/>
    <cellStyle name="常规 2 2 2 7 4" xfId="19209"/>
    <cellStyle name="常规 2 2 2 7 4 2" xfId="19210"/>
    <cellStyle name="常规 2 2 2 7 4 2 2" xfId="13224"/>
    <cellStyle name="常规 2 2 2 7 4 3" xfId="19211"/>
    <cellStyle name="常规 2 2 2 7 5" xfId="19212"/>
    <cellStyle name="常规 2 2 2 7 5 2" xfId="19213"/>
    <cellStyle name="常规 2 2 2 7 6" xfId="19214"/>
    <cellStyle name="常规 2 2 2 7 6 2" xfId="19215"/>
    <cellStyle name="常规 2 2 2 7 7" xfId="19216"/>
    <cellStyle name="常规 2 2 2 7 7 2" xfId="19217"/>
    <cellStyle name="常规 2 2 2 7 8" xfId="17121"/>
    <cellStyle name="常规 2 2 2 7 8 2" xfId="19218"/>
    <cellStyle name="常规 2 2 2 7 9" xfId="19219"/>
    <cellStyle name="常规 2 2 2 8" xfId="306"/>
    <cellStyle name="常规 2 2 2 8 2" xfId="19220"/>
    <cellStyle name="常规 2 2 2 8 2 2" xfId="19221"/>
    <cellStyle name="常规 2 2 2 8 3" xfId="19222"/>
    <cellStyle name="常规 2 2 2 8 3 2" xfId="19223"/>
    <cellStyle name="常规 2 2 2 8 4" xfId="19224"/>
    <cellStyle name="常规 2 2 2 8 4 2" xfId="19225"/>
    <cellStyle name="常规 2 2 2 8 5" xfId="19226"/>
    <cellStyle name="常规 2 2 2 8 5 2" xfId="19227"/>
    <cellStyle name="常规 2 2 2 8 6" xfId="19228"/>
    <cellStyle name="常规 2 2 2 9" xfId="19229"/>
    <cellStyle name="常规 2 2 2 9 2" xfId="19230"/>
    <cellStyle name="常规 2 2 2 9 2 2" xfId="16625"/>
    <cellStyle name="常规 2 2 2 9 3" xfId="19231"/>
    <cellStyle name="常规 2 2 3" xfId="13650"/>
    <cellStyle name="常规 2 2 3 10" xfId="19232"/>
    <cellStyle name="常规 2 2 3 10 2" xfId="14795"/>
    <cellStyle name="常规 2 2 3 11" xfId="19233"/>
    <cellStyle name="常规 2 2 3 11 2" xfId="19234"/>
    <cellStyle name="常规 2 2 3 12" xfId="19235"/>
    <cellStyle name="常规 2 2 3 12 2" xfId="19236"/>
    <cellStyle name="常规 2 2 3 13" xfId="19237"/>
    <cellStyle name="常规 2 2 3 13 2" xfId="19238"/>
    <cellStyle name="常规 2 2 3 14" xfId="19239"/>
    <cellStyle name="常规 2 2 3 2" xfId="9125"/>
    <cellStyle name="常规 2 2 3 2 10" xfId="19240"/>
    <cellStyle name="常规 2 2 3 2 10 2" xfId="19241"/>
    <cellStyle name="常规 2 2 3 2 11" xfId="19242"/>
    <cellStyle name="常规 2 2 3 2 11 2" xfId="19243"/>
    <cellStyle name="常规 2 2 3 2 12" xfId="19244"/>
    <cellStyle name="常规 2 2 3 2 2" xfId="9130"/>
    <cellStyle name="常规 2 2 3 2 2 10" xfId="19245"/>
    <cellStyle name="常规 2 2 3 2 2 10 2" xfId="5776"/>
    <cellStyle name="常规 2 2 3 2 2 11" xfId="19246"/>
    <cellStyle name="常规 2 2 3 2 2 2" xfId="19247"/>
    <cellStyle name="常规 2 2 3 2 2 2 2" xfId="19248"/>
    <cellStyle name="常规 2 2 3 2 2 2 2 2" xfId="19249"/>
    <cellStyle name="常规 2 2 3 2 2 2 2 2 2" xfId="4899"/>
    <cellStyle name="常规 2 2 3 2 2 2 2 3" xfId="19250"/>
    <cellStyle name="常规 2 2 3 2 2 2 2 3 2" xfId="7776"/>
    <cellStyle name="常规 2 2 3 2 2 2 2 4" xfId="19251"/>
    <cellStyle name="常规 2 2 3 2 2 2 2 4 2" xfId="7800"/>
    <cellStyle name="常规 2 2 3 2 2 2 2 5" xfId="19252"/>
    <cellStyle name="常规 2 2 3 2 2 2 2 5 2" xfId="7815"/>
    <cellStyle name="常规 2 2 3 2 2 2 2 6" xfId="12108"/>
    <cellStyle name="常规 2 2 3 2 2 2 3" xfId="4781"/>
    <cellStyle name="常规 2 2 3 2 2 2 3 2" xfId="19253"/>
    <cellStyle name="常规 2 2 3 2 2 2 3 2 2" xfId="7852"/>
    <cellStyle name="常规 2 2 3 2 2 2 3 3" xfId="19254"/>
    <cellStyle name="常规 2 2 3 2 2 2 4" xfId="19255"/>
    <cellStyle name="常规 2 2 3 2 2 2 4 2" xfId="19256"/>
    <cellStyle name="常规 2 2 3 2 2 2 4 2 2" xfId="7965"/>
    <cellStyle name="常规 2 2 3 2 2 2 4 3" xfId="19257"/>
    <cellStyle name="常规 2 2 3 2 2 2 5" xfId="19258"/>
    <cellStyle name="常规 2 2 3 2 2 2 5 2" xfId="19259"/>
    <cellStyle name="常规 2 2 3 2 2 2 6" xfId="19260"/>
    <cellStyle name="常规 2 2 3 2 2 2 6 2" xfId="19261"/>
    <cellStyle name="常规 2 2 3 2 2 2 7" xfId="10504"/>
    <cellStyle name="常规 2 2 3 2 2 2 7 2" xfId="7803"/>
    <cellStyle name="常规 2 2 3 2 2 2 8" xfId="2515"/>
    <cellStyle name="常规 2 2 3 2 2 2 8 2" xfId="10519"/>
    <cellStyle name="常规 2 2 3 2 2 2 9" xfId="10526"/>
    <cellStyle name="常规 2 2 3 2 2 3" xfId="19262"/>
    <cellStyle name="常规 2 2 3 2 2 3 2" xfId="19263"/>
    <cellStyle name="常规 2 2 3 2 2 3 2 2" xfId="19264"/>
    <cellStyle name="常规 2 2 3 2 2 3 2 2 2" xfId="9545"/>
    <cellStyle name="常规 2 2 3 2 2 3 2 3" xfId="19265"/>
    <cellStyle name="常规 2 2 3 2 2 3 3" xfId="4783"/>
    <cellStyle name="常规 2 2 3 2 2 3 3 2" xfId="19266"/>
    <cellStyle name="常规 2 2 3 2 2 3 3 2 2" xfId="9614"/>
    <cellStyle name="常规 2 2 3 2 2 3 3 3" xfId="19267"/>
    <cellStyle name="常规 2 2 3 2 2 3 4" xfId="19268"/>
    <cellStyle name="常规 2 2 3 2 2 3 4 2" xfId="19269"/>
    <cellStyle name="常规 2 2 3 2 2 3 5" xfId="19270"/>
    <cellStyle name="常规 2 2 3 2 2 3 5 2" xfId="19271"/>
    <cellStyle name="常规 2 2 3 2 2 3 6" xfId="19272"/>
    <cellStyle name="常规 2 2 3 2 2 3 6 2" xfId="19273"/>
    <cellStyle name="常规 2 2 3 2 2 3 7" xfId="10548"/>
    <cellStyle name="常规 2 2 3 2 2 3 7 2" xfId="7905"/>
    <cellStyle name="常规 2 2 3 2 2 3 8" xfId="2527"/>
    <cellStyle name="常规 2 2 3 2 2 4" xfId="19274"/>
    <cellStyle name="常规 2 2 3 2 2 4 2" xfId="19275"/>
    <cellStyle name="常规 2 2 3 2 2 4 2 2" xfId="19276"/>
    <cellStyle name="常规 2 2 3 2 2 4 3" xfId="15256"/>
    <cellStyle name="常规 2 2 3 2 2 4 3 2" xfId="15258"/>
    <cellStyle name="常规 2 2 3 2 2 4 4" xfId="13856"/>
    <cellStyle name="常规 2 2 3 2 2 4 4 2" xfId="19277"/>
    <cellStyle name="常规 2 2 3 2 2 4 5" xfId="19278"/>
    <cellStyle name="常规 2 2 3 2 2 4 5 2" xfId="19279"/>
    <cellStyle name="常规 2 2 3 2 2 4 6" xfId="19280"/>
    <cellStyle name="常规 2 2 3 2 2 5" xfId="19281"/>
    <cellStyle name="常规 2 2 3 2 2 5 2" xfId="19282"/>
    <cellStyle name="常规 2 2 3 2 2 5 2 2" xfId="19283"/>
    <cellStyle name="常规 2 2 3 2 2 5 3" xfId="19284"/>
    <cellStyle name="常规 2 2 3 2 2 6" xfId="13233"/>
    <cellStyle name="常规 2 2 3 2 2 6 2" xfId="13235"/>
    <cellStyle name="常规 2 2 3 2 2 6 2 2" xfId="13237"/>
    <cellStyle name="常规 2 2 3 2 2 6 3" xfId="13245"/>
    <cellStyle name="常规 2 2 3 2 2 7" xfId="9320"/>
    <cellStyle name="常规 2 2 3 2 2 7 2" xfId="13254"/>
    <cellStyle name="常规 2 2 3 2 2 8" xfId="13270"/>
    <cellStyle name="常规 2 2 3 2 2 8 2" xfId="13272"/>
    <cellStyle name="常规 2 2 3 2 2 9" xfId="13280"/>
    <cellStyle name="常规 2 2 3 2 2 9 2" xfId="13283"/>
    <cellStyle name="常规 2 2 3 2 3" xfId="19285"/>
    <cellStyle name="常规 2 2 3 2 3 2" xfId="19286"/>
    <cellStyle name="常规 2 2 3 2 3 2 2" xfId="19287"/>
    <cellStyle name="常规 2 2 3 2 3 2 2 2" xfId="19288"/>
    <cellStyle name="常规 2 2 3 2 3 2 3" xfId="19289"/>
    <cellStyle name="常规 2 2 3 2 3 2 3 2" xfId="19290"/>
    <cellStyle name="常规 2 2 3 2 3 2 4" xfId="19291"/>
    <cellStyle name="常规 2 2 3 2 3 2 4 2" xfId="19292"/>
    <cellStyle name="常规 2 2 3 2 3 2 5" xfId="19293"/>
    <cellStyle name="常规 2 2 3 2 3 2 5 2" xfId="19294"/>
    <cellStyle name="常规 2 2 3 2 3 2 6" xfId="19295"/>
    <cellStyle name="常规 2 2 3 2 3 3" xfId="19296"/>
    <cellStyle name="常规 2 2 3 2 3 3 2" xfId="19297"/>
    <cellStyle name="常规 2 2 3 2 3 3 2 2" xfId="19298"/>
    <cellStyle name="常规 2 2 3 2 3 3 3" xfId="19299"/>
    <cellStyle name="常规 2 2 3 2 3 4" xfId="19300"/>
    <cellStyle name="常规 2 2 3 2 3 4 2" xfId="19301"/>
    <cellStyle name="常规 2 2 3 2 3 4 2 2" xfId="19302"/>
    <cellStyle name="常规 2 2 3 2 3 4 3" xfId="19303"/>
    <cellStyle name="常规 2 2 3 2 3 5" xfId="19304"/>
    <cellStyle name="常规 2 2 3 2 3 5 2" xfId="19305"/>
    <cellStyle name="常规 2 2 3 2 3 6" xfId="13311"/>
    <cellStyle name="常规 2 2 3 2 3 6 2" xfId="13313"/>
    <cellStyle name="常规 2 2 3 2 3 7" xfId="13320"/>
    <cellStyle name="常规 2 2 3 2 3 7 2" xfId="13322"/>
    <cellStyle name="常规 2 2 3 2 3 8" xfId="13326"/>
    <cellStyle name="常规 2 2 3 2 3 8 2" xfId="13328"/>
    <cellStyle name="常规 2 2 3 2 3 9" xfId="10249"/>
    <cellStyle name="常规 2 2 3 2 4" xfId="19306"/>
    <cellStyle name="常规 2 2 3 2 4 2" xfId="19307"/>
    <cellStyle name="常规 2 2 3 2 4 2 2" xfId="4866"/>
    <cellStyle name="常规 2 2 3 2 4 2 2 2" xfId="1543"/>
    <cellStyle name="常规 2 2 3 2 4 2 3" xfId="4870"/>
    <cellStyle name="常规 2 2 3 2 4 2 3 2" xfId="1635"/>
    <cellStyle name="常规 2 2 3 2 4 2 4" xfId="11729"/>
    <cellStyle name="常规 2 2 3 2 4 2 4 2" xfId="11734"/>
    <cellStyle name="常规 2 2 3 2 4 2 5" xfId="11737"/>
    <cellStyle name="常规 2 2 3 2 4 2 5 2" xfId="11218"/>
    <cellStyle name="常规 2 2 3 2 4 2 6" xfId="11740"/>
    <cellStyle name="常规 2 2 3 2 4 3" xfId="19308"/>
    <cellStyle name="常规 2 2 3 2 4 3 2" xfId="5595"/>
    <cellStyle name="常规 2 2 3 2 4 3 2 2" xfId="1835"/>
    <cellStyle name="常规 2 2 3 2 4 3 3" xfId="5598"/>
    <cellStyle name="常规 2 2 3 2 4 4" xfId="19309"/>
    <cellStyle name="常规 2 2 3 2 4 4 2" xfId="5860"/>
    <cellStyle name="常规 2 2 3 2 4 4 2 2" xfId="5863"/>
    <cellStyle name="常规 2 2 3 2 4 4 3" xfId="5868"/>
    <cellStyle name="常规 2 2 3 2 4 5" xfId="19310"/>
    <cellStyle name="常规 2 2 3 2 4 5 2" xfId="19311"/>
    <cellStyle name="常规 2 2 3 2 4 6" xfId="13333"/>
    <cellStyle name="常规 2 2 3 2 4 6 2" xfId="13336"/>
    <cellStyle name="常规 2 2 3 2 4 7" xfId="13344"/>
    <cellStyle name="常规 2 2 3 2 4 7 2" xfId="13346"/>
    <cellStyle name="常规 2 2 3 2 4 8" xfId="13349"/>
    <cellStyle name="常规 2 2 3 2 4 8 2" xfId="13351"/>
    <cellStyle name="常规 2 2 3 2 4 9" xfId="10277"/>
    <cellStyle name="常规 2 2 3 2 5" xfId="19312"/>
    <cellStyle name="常规 2 2 3 2 5 2" xfId="19313"/>
    <cellStyle name="常规 2 2 3 2 5 2 2" xfId="6539"/>
    <cellStyle name="常规 2 2 3 2 5 3" xfId="19314"/>
    <cellStyle name="常规 2 2 3 2 5 3 2" xfId="19315"/>
    <cellStyle name="常规 2 2 3 2 5 4" xfId="19316"/>
    <cellStyle name="常规 2 2 3 2 5 4 2" xfId="17481"/>
    <cellStyle name="常规 2 2 3 2 5 5" xfId="19317"/>
    <cellStyle name="常规 2 2 3 2 5 5 2" xfId="19318"/>
    <cellStyle name="常规 2 2 3 2 5 6" xfId="13379"/>
    <cellStyle name="常规 2 2 3 2 6" xfId="19319"/>
    <cellStyle name="常规 2 2 3 2 6 2" xfId="19320"/>
    <cellStyle name="常规 2 2 3 2 6 2 2" xfId="8602"/>
    <cellStyle name="常规 2 2 3 2 6 3" xfId="19321"/>
    <cellStyle name="常规 2 2 3 2 7" xfId="7926"/>
    <cellStyle name="常规 2 2 3 2 7 2" xfId="19322"/>
    <cellStyle name="常规 2 2 3 2 7 2 2" xfId="19323"/>
    <cellStyle name="常规 2 2 3 2 7 3" xfId="19324"/>
    <cellStyle name="常规 2 2 3 2 8" xfId="19325"/>
    <cellStyle name="常规 2 2 3 2 8 2" xfId="19326"/>
    <cellStyle name="常规 2 2 3 2 9" xfId="13940"/>
    <cellStyle name="常规 2 2 3 2 9 2" xfId="19327"/>
    <cellStyle name="常规 2 2 3 3" xfId="19328"/>
    <cellStyle name="常规 2 2 3 3 10" xfId="19329"/>
    <cellStyle name="常规 2 2 3 3 10 2" xfId="18857"/>
    <cellStyle name="常规 2 2 3 3 11" xfId="15610"/>
    <cellStyle name="常规 2 2 3 3 2" xfId="19330"/>
    <cellStyle name="常规 2 2 3 3 2 2" xfId="19331"/>
    <cellStyle name="常规 2 2 3 3 2 2 2" xfId="3997"/>
    <cellStyle name="常规 2 2 3 3 2 2 2 2" xfId="19332"/>
    <cellStyle name="常规 2 2 3 3 2 2 3" xfId="19333"/>
    <cellStyle name="常规 2 2 3 3 2 2 3 2" xfId="19334"/>
    <cellStyle name="常规 2 2 3 3 2 2 4" xfId="19335"/>
    <cellStyle name="常规 2 2 3 3 2 2 4 2" xfId="19336"/>
    <cellStyle name="常规 2 2 3 3 2 2 5" xfId="14769"/>
    <cellStyle name="常规 2 2 3 3 2 2 5 2" xfId="19337"/>
    <cellStyle name="常规 2 2 3 3 2 2 6" xfId="19338"/>
    <cellStyle name="常规 2 2 3 3 2 3" xfId="19339"/>
    <cellStyle name="常规 2 2 3 3 2 3 2" xfId="19340"/>
    <cellStyle name="常规 2 2 3 3 2 3 2 2" xfId="19341"/>
    <cellStyle name="常规 2 2 3 3 2 3 3" xfId="19342"/>
    <cellStyle name="常规 2 2 3 3 2 4" xfId="19343"/>
    <cellStyle name="常规 2 2 3 3 2 4 2" xfId="19344"/>
    <cellStyle name="常规 2 2 3 3 2 4 2 2" xfId="19345"/>
    <cellStyle name="常规 2 2 3 3 2 4 3" xfId="19346"/>
    <cellStyle name="常规 2 2 3 3 2 5" xfId="19347"/>
    <cellStyle name="常规 2 2 3 3 2 5 2" xfId="19348"/>
    <cellStyle name="常规 2 2 3 3 2 6" xfId="13414"/>
    <cellStyle name="常规 2 2 3 3 2 6 2" xfId="13416"/>
    <cellStyle name="常规 2 2 3 3 2 7" xfId="9363"/>
    <cellStyle name="常规 2 2 3 3 2 7 2" xfId="9416"/>
    <cellStyle name="常规 2 2 3 3 2 8" xfId="13423"/>
    <cellStyle name="常规 2 2 3 3 2 8 2" xfId="13425"/>
    <cellStyle name="常规 2 2 3 3 2 9" xfId="13428"/>
    <cellStyle name="常规 2 2 3 3 3" xfId="19349"/>
    <cellStyle name="常规 2 2 3 3 3 2" xfId="19350"/>
    <cellStyle name="常规 2 2 3 3 3 2 2" xfId="19351"/>
    <cellStyle name="常规 2 2 3 3 3 2 2 2" xfId="19352"/>
    <cellStyle name="常规 2 2 3 3 3 2 3" xfId="19353"/>
    <cellStyle name="常规 2 2 3 3 3 2 3 2" xfId="19354"/>
    <cellStyle name="常规 2 2 3 3 3 2 4" xfId="19355"/>
    <cellStyle name="常规 2 2 3 3 3 2 4 2" xfId="19356"/>
    <cellStyle name="常规 2 2 3 3 3 2 5" xfId="15048"/>
    <cellStyle name="常规 2 2 3 3 3 2 5 2" xfId="19357"/>
    <cellStyle name="常规 2 2 3 3 3 2 6" xfId="19358"/>
    <cellStyle name="常规 2 2 3 3 3 3" xfId="19359"/>
    <cellStyle name="常规 2 2 3 3 3 3 2" xfId="19360"/>
    <cellStyle name="常规 2 2 3 3 3 3 2 2" xfId="19361"/>
    <cellStyle name="常规 2 2 3 3 3 3 3" xfId="19362"/>
    <cellStyle name="常规 2 2 3 3 3 4" xfId="19363"/>
    <cellStyle name="常规 2 2 3 3 3 4 2" xfId="19364"/>
    <cellStyle name="常规 2 2 3 3 3 4 2 2" xfId="19365"/>
    <cellStyle name="常规 2 2 3 3 3 4 3" xfId="19366"/>
    <cellStyle name="常规 2 2 3 3 3 5" xfId="19367"/>
    <cellStyle name="常规 2 2 3 3 3 5 2" xfId="19368"/>
    <cellStyle name="常规 2 2 3 3 3 6" xfId="13451"/>
    <cellStyle name="常规 2 2 3 3 3 6 2" xfId="13453"/>
    <cellStyle name="常规 2 2 3 3 3 7" xfId="13461"/>
    <cellStyle name="常规 2 2 3 3 3 7 2" xfId="12622"/>
    <cellStyle name="常规 2 2 3 3 3 8" xfId="13463"/>
    <cellStyle name="常规 2 2 3 3 3 8 2" xfId="12965"/>
    <cellStyle name="常规 2 2 3 3 3 9" xfId="10310"/>
    <cellStyle name="常规 2 2 3 3 4" xfId="19369"/>
    <cellStyle name="常规 2 2 3 3 4 2" xfId="19370"/>
    <cellStyle name="常规 2 2 3 3 4 2 2" xfId="7691"/>
    <cellStyle name="常规 2 2 3 3 4 3" xfId="12360"/>
    <cellStyle name="常规 2 2 3 3 4 3 2" xfId="19371"/>
    <cellStyle name="常规 2 2 3 3 4 4" xfId="19372"/>
    <cellStyle name="常规 2 2 3 3 4 4 2" xfId="19373"/>
    <cellStyle name="常规 2 2 3 3 4 5" xfId="19374"/>
    <cellStyle name="常规 2 2 3 3 4 5 2" xfId="19375"/>
    <cellStyle name="常规 2 2 3 3 4 6" xfId="13467"/>
    <cellStyle name="常规 2 2 3 3 5" xfId="19376"/>
    <cellStyle name="常规 2 2 3 3 5 2" xfId="19377"/>
    <cellStyle name="常规 2 2 3 3 5 2 2" xfId="11807"/>
    <cellStyle name="常规 2 2 3 3 5 3" xfId="12362"/>
    <cellStyle name="常规 2 2 3 3 6" xfId="3635"/>
    <cellStyle name="常规 2 2 3 3 6 2" xfId="19378"/>
    <cellStyle name="常规 2 2 3 3 6 2 2" xfId="19379"/>
    <cellStyle name="常规 2 2 3 3 6 3" xfId="12242"/>
    <cellStyle name="常规 2 2 3 3 7" xfId="19380"/>
    <cellStyle name="常规 2 2 3 3 7 2" xfId="19381"/>
    <cellStyle name="常规 2 2 3 3 8" xfId="19382"/>
    <cellStyle name="常规 2 2 3 3 8 2" xfId="19383"/>
    <cellStyle name="常规 2 2 3 3 9" xfId="18386"/>
    <cellStyle name="常规 2 2 3 3 9 2" xfId="18388"/>
    <cellStyle name="常规 2 2 3 4" xfId="14975"/>
    <cellStyle name="常规 2 2 3 4 10" xfId="19384"/>
    <cellStyle name="常规 2 2 3 4 10 2" xfId="19385"/>
    <cellStyle name="常规 2 2 3 4 11" xfId="2558"/>
    <cellStyle name="常规 2 2 3 4 2" xfId="18002"/>
    <cellStyle name="常规 2 2 3 4 2 2" xfId="19386"/>
    <cellStyle name="常规 2 2 3 4 2 2 2" xfId="19387"/>
    <cellStyle name="常规 2 2 3 4 2 2 2 2" xfId="19388"/>
    <cellStyle name="常规 2 2 3 4 2 2 3" xfId="12397"/>
    <cellStyle name="常规 2 2 3 4 2 2 3 2" xfId="19389"/>
    <cellStyle name="常规 2 2 3 4 2 2 4" xfId="19390"/>
    <cellStyle name="常规 2 2 3 4 2 2 4 2" xfId="19391"/>
    <cellStyle name="常规 2 2 3 4 2 2 5" xfId="15686"/>
    <cellStyle name="常规 2 2 3 4 2 2 5 2" xfId="19392"/>
    <cellStyle name="常规 2 2 3 4 2 2 6" xfId="19393"/>
    <cellStyle name="常规 2 2 3 4 2 3" xfId="19394"/>
    <cellStyle name="常规 2 2 3 4 2 3 2" xfId="19395"/>
    <cellStyle name="常规 2 2 3 4 2 3 2 2" xfId="19396"/>
    <cellStyle name="常规 2 2 3 4 2 3 3" xfId="12403"/>
    <cellStyle name="常规 2 2 3 4 2 4" xfId="19397"/>
    <cellStyle name="常规 2 2 3 4 2 4 2" xfId="19398"/>
    <cellStyle name="常规 2 2 3 4 2 4 2 2" xfId="19399"/>
    <cellStyle name="常规 2 2 3 4 2 4 3" xfId="12408"/>
    <cellStyle name="常规 2 2 3 4 2 5" xfId="19400"/>
    <cellStyle name="常规 2 2 3 4 2 5 2" xfId="19401"/>
    <cellStyle name="常规 2 2 3 4 2 6" xfId="13496"/>
    <cellStyle name="常规 2 2 3 4 2 6 2" xfId="13498"/>
    <cellStyle name="常规 2 2 3 4 2 7" xfId="13506"/>
    <cellStyle name="常规 2 2 3 4 2 7 2" xfId="13508"/>
    <cellStyle name="常规 2 2 3 4 2 8" xfId="11404"/>
    <cellStyle name="常规 2 2 3 4 2 8 2" xfId="11407"/>
    <cellStyle name="常规 2 2 3 4 2 9" xfId="11415"/>
    <cellStyle name="常规 2 2 3 4 3" xfId="19402"/>
    <cellStyle name="常规 2 2 3 4 3 2" xfId="19403"/>
    <cellStyle name="常规 2 2 3 4 3 2 2" xfId="19404"/>
    <cellStyle name="常规 2 2 3 4 3 2 2 2" xfId="19405"/>
    <cellStyle name="常规 2 2 3 4 3 2 3" xfId="19406"/>
    <cellStyle name="常规 2 2 3 4 3 3" xfId="19407"/>
    <cellStyle name="常规 2 2 3 4 3 3 2" xfId="19408"/>
    <cellStyle name="常规 2 2 3 4 3 3 2 2" xfId="19410"/>
    <cellStyle name="常规 2 2 3 4 3 3 3" xfId="19411"/>
    <cellStyle name="常规 2 2 3 4 3 4" xfId="19412"/>
    <cellStyle name="常规 2 2 3 4 3 4 2" xfId="19413"/>
    <cellStyle name="常规 2 2 3 4 3 5" xfId="19414"/>
    <cellStyle name="常规 2 2 3 4 3 5 2" xfId="19415"/>
    <cellStyle name="常规 2 2 3 4 3 6" xfId="13514"/>
    <cellStyle name="常规 2 2 3 4 3 6 2" xfId="8069"/>
    <cellStyle name="常规 2 2 3 4 3 7" xfId="13519"/>
    <cellStyle name="常规 2 2 3 4 3 7 2" xfId="8076"/>
    <cellStyle name="常规 2 2 3 4 3 8" xfId="11463"/>
    <cellStyle name="常规 2 2 3 4 4" xfId="19416"/>
    <cellStyle name="常规 2 2 3 4 4 2" xfId="19417"/>
    <cellStyle name="常规 2 2 3 4 4 2 2" xfId="8732"/>
    <cellStyle name="常规 2 2 3 4 4 3" xfId="12367"/>
    <cellStyle name="常规 2 2 3 4 4 3 2" xfId="19418"/>
    <cellStyle name="常规 2 2 3 4 4 4" xfId="19419"/>
    <cellStyle name="常规 2 2 3 4 4 4 2" xfId="19420"/>
    <cellStyle name="常规 2 2 3 4 4 5" xfId="19421"/>
    <cellStyle name="常规 2 2 3 4 4 5 2" xfId="19422"/>
    <cellStyle name="常规 2 2 3 4 4 6" xfId="13526"/>
    <cellStyle name="常规 2 2 3 4 5" xfId="19423"/>
    <cellStyle name="常规 2 2 3 4 5 2" xfId="19424"/>
    <cellStyle name="常规 2 2 3 4 5 2 2" xfId="19425"/>
    <cellStyle name="常规 2 2 3 4 5 3" xfId="19426"/>
    <cellStyle name="常规 2 2 3 4 6" xfId="19427"/>
    <cellStyle name="常规 2 2 3 4 6 2" xfId="19428"/>
    <cellStyle name="常规 2 2 3 4 6 2 2" xfId="19429"/>
    <cellStyle name="常规 2 2 3 4 6 3" xfId="19430"/>
    <cellStyle name="常规 2 2 3 4 7" xfId="19431"/>
    <cellStyle name="常规 2 2 3 4 7 2" xfId="19432"/>
    <cellStyle name="常规 2 2 3 4 8" xfId="19433"/>
    <cellStyle name="常规 2 2 3 4 8 2" xfId="19434"/>
    <cellStyle name="常规 2 2 3 4 9" xfId="19435"/>
    <cellStyle name="常规 2 2 3 4 9 2" xfId="19436"/>
    <cellStyle name="常规 2 2 3 5" xfId="19437"/>
    <cellStyle name="常规 2 2 3 5 2" xfId="19438"/>
    <cellStyle name="常规 2 2 3 5 2 2" xfId="19439"/>
    <cellStyle name="常规 2 2 3 5 2 2 2" xfId="19440"/>
    <cellStyle name="常规 2 2 3 5 2 3" xfId="18695"/>
    <cellStyle name="常规 2 2 3 5 2 3 2" xfId="19441"/>
    <cellStyle name="常规 2 2 3 5 2 4" xfId="19442"/>
    <cellStyle name="常规 2 2 3 5 2 4 2" xfId="17883"/>
    <cellStyle name="常规 2 2 3 5 2 5" xfId="19443"/>
    <cellStyle name="常规 2 2 3 5 2 5 2" xfId="18173"/>
    <cellStyle name="常规 2 2 3 5 2 6" xfId="13542"/>
    <cellStyle name="常规 2 2 3 5 3" xfId="19444"/>
    <cellStyle name="常规 2 2 3 5 3 2" xfId="19445"/>
    <cellStyle name="常规 2 2 3 5 3 2 2" xfId="19446"/>
    <cellStyle name="常规 2 2 3 5 3 3" xfId="18697"/>
    <cellStyle name="常规 2 2 3 5 4" xfId="19447"/>
    <cellStyle name="常规 2 2 3 5 4 2" xfId="19448"/>
    <cellStyle name="常规 2 2 3 5 4 2 2" xfId="19449"/>
    <cellStyle name="常规 2 2 3 5 4 3" xfId="12371"/>
    <cellStyle name="常规 2 2 3 5 5" xfId="19450"/>
    <cellStyle name="常规 2 2 3 5 5 2" xfId="16171"/>
    <cellStyle name="常规 2 2 3 5 6" xfId="19451"/>
    <cellStyle name="常规 2 2 3 5 6 2" xfId="19452"/>
    <cellStyle name="常规 2 2 3 5 7" xfId="19453"/>
    <cellStyle name="常规 2 2 3 5 7 2" xfId="8429"/>
    <cellStyle name="常规 2 2 3 5 8" xfId="17125"/>
    <cellStyle name="常规 2 2 3 5 8 2" xfId="19454"/>
    <cellStyle name="常规 2 2 3 5 9" xfId="19455"/>
    <cellStyle name="常规 2 2 3 6" xfId="19456"/>
    <cellStyle name="常规 2 2 3 6 2" xfId="19457"/>
    <cellStyle name="常规 2 2 3 6 2 2" xfId="19458"/>
    <cellStyle name="常规 2 2 3 6 2 2 2" xfId="19459"/>
    <cellStyle name="常规 2 2 3 6 2 3" xfId="15283"/>
    <cellStyle name="常规 2 2 3 6 2 3 2" xfId="19460"/>
    <cellStyle name="常规 2 2 3 6 2 4" xfId="19461"/>
    <cellStyle name="常规 2 2 3 6 2 4 2" xfId="19462"/>
    <cellStyle name="常规 2 2 3 6 2 5" xfId="19463"/>
    <cellStyle name="常规 2 2 3 6 2 5 2" xfId="18498"/>
    <cellStyle name="常规 2 2 3 6 2 6" xfId="13577"/>
    <cellStyle name="常规 2 2 3 6 3" xfId="19464"/>
    <cellStyle name="常规 2 2 3 6 3 2" xfId="19465"/>
    <cellStyle name="常规 2 2 3 6 3 2 2" xfId="19466"/>
    <cellStyle name="常规 2 2 3 6 3 3" xfId="15286"/>
    <cellStyle name="常规 2 2 3 6 4" xfId="19467"/>
    <cellStyle name="常规 2 2 3 6 4 2" xfId="19468"/>
    <cellStyle name="常规 2 2 3 6 4 2 2" xfId="19469"/>
    <cellStyle name="常规 2 2 3 6 4 3" xfId="15289"/>
    <cellStyle name="常规 2 2 3 6 5" xfId="19470"/>
    <cellStyle name="常规 2 2 3 6 5 2" xfId="19471"/>
    <cellStyle name="常规 2 2 3 6 6" xfId="19472"/>
    <cellStyle name="常规 2 2 3 6 6 2" xfId="19473"/>
    <cellStyle name="常规 2 2 3 6 7" xfId="19474"/>
    <cellStyle name="常规 2 2 3 6 7 2" xfId="8497"/>
    <cellStyle name="常规 2 2 3 6 8" xfId="19475"/>
    <cellStyle name="常规 2 2 3 6 8 2" xfId="14459"/>
    <cellStyle name="常规 2 2 3 6 9" xfId="19476"/>
    <cellStyle name="常规 2 2 3 7" xfId="19477"/>
    <cellStyle name="常规 2 2 3 7 2" xfId="13056"/>
    <cellStyle name="常规 2 2 3 7 2 2" xfId="13058"/>
    <cellStyle name="常规 2 2 3 7 3" xfId="13060"/>
    <cellStyle name="常规 2 2 3 7 3 2" xfId="19478"/>
    <cellStyle name="常规 2 2 3 7 4" xfId="19479"/>
    <cellStyle name="常规 2 2 3 7 4 2" xfId="19480"/>
    <cellStyle name="常规 2 2 3 7 5" xfId="19481"/>
    <cellStyle name="常规 2 2 3 7 5 2" xfId="19482"/>
    <cellStyle name="常规 2 2 3 7 6" xfId="19483"/>
    <cellStyle name="常规 2 2 3 8" xfId="1587"/>
    <cellStyle name="常规 2 2 3 8 2" xfId="19484"/>
    <cellStyle name="常规 2 2 3 8 2 2" xfId="19485"/>
    <cellStyle name="常规 2 2 3 8 3" xfId="19486"/>
    <cellStyle name="常规 2 2 3 9" xfId="18658"/>
    <cellStyle name="常规 2 2 3 9 2" xfId="19487"/>
    <cellStyle name="常规 2 2 3 9 2 2" xfId="19488"/>
    <cellStyle name="常规 2 2 3 9 3" xfId="19489"/>
    <cellStyle name="常规 2 2 4" xfId="9334"/>
    <cellStyle name="常规 2 2 4 2" xfId="9155"/>
    <cellStyle name="常规 2 2 5" xfId="13657"/>
    <cellStyle name="常规 2 2 5 10" xfId="19490"/>
    <cellStyle name="常规 2 2 5 10 2" xfId="19491"/>
    <cellStyle name="常规 2 2 5 11" xfId="19492"/>
    <cellStyle name="常规 2 2 5 2" xfId="9195"/>
    <cellStyle name="常规 2 2 5 2 2" xfId="19493"/>
    <cellStyle name="常规 2 2 5 2 2 2" xfId="19494"/>
    <cellStyle name="常规 2 2 5 2 2 2 2" xfId="19495"/>
    <cellStyle name="常规 2 2 5 2 2 3" xfId="19496"/>
    <cellStyle name="常规 2 2 5 2 2 3 2" xfId="19497"/>
    <cellStyle name="常规 2 2 5 2 2 4" xfId="19498"/>
    <cellStyle name="常规 2 2 5 2 2 4 2" xfId="19499"/>
    <cellStyle name="常规 2 2 5 2 2 5" xfId="19500"/>
    <cellStyle name="常规 2 2 5 2 2 5 2" xfId="18687"/>
    <cellStyle name="常规 2 2 5 2 2 6" xfId="15260"/>
    <cellStyle name="常规 2 2 5 2 3" xfId="19501"/>
    <cellStyle name="常规 2 2 5 2 3 2" xfId="19502"/>
    <cellStyle name="常规 2 2 5 2 3 2 2" xfId="19503"/>
    <cellStyle name="常规 2 2 5 2 3 3" xfId="19504"/>
    <cellStyle name="常规 2 2 5 2 4" xfId="19505"/>
    <cellStyle name="常规 2 2 5 2 4 2" xfId="10508"/>
    <cellStyle name="常规 2 2 5 2 4 2 2" xfId="10511"/>
    <cellStyle name="常规 2 2 5 2 4 3" xfId="10515"/>
    <cellStyle name="常规 2 2 5 2 5" xfId="11957"/>
    <cellStyle name="常规 2 2 5 2 5 2" xfId="11814"/>
    <cellStyle name="常规 2 2 5 2 6" xfId="11959"/>
    <cellStyle name="常规 2 2 5 2 6 2" xfId="19506"/>
    <cellStyle name="常规 2 2 5 2 7" xfId="14862"/>
    <cellStyle name="常规 2 2 5 2 7 2" xfId="19507"/>
    <cellStyle name="常规 2 2 5 2 8" xfId="19508"/>
    <cellStyle name="常规 2 2 5 2 8 2" xfId="19509"/>
    <cellStyle name="常规 2 2 5 2 9" xfId="14538"/>
    <cellStyle name="常规 2 2 5 3" xfId="19510"/>
    <cellStyle name="常规 2 2 5 3 2" xfId="19511"/>
    <cellStyle name="常规 2 2 5 3 2 2" xfId="19512"/>
    <cellStyle name="常规 2 2 5 3 2 2 2" xfId="19513"/>
    <cellStyle name="常规 2 2 5 3 2 3" xfId="19514"/>
    <cellStyle name="常规 2 2 5 3 3" xfId="19515"/>
    <cellStyle name="常规 2 2 5 3 3 2" xfId="19516"/>
    <cellStyle name="常规 2 2 5 3 3 2 2" xfId="19517"/>
    <cellStyle name="常规 2 2 5 3 3 3" xfId="19518"/>
    <cellStyle name="常规 2 2 5 3 4" xfId="19519"/>
    <cellStyle name="常规 2 2 5 3 4 2" xfId="10551"/>
    <cellStyle name="常规 2 2 5 3 5" xfId="11962"/>
    <cellStyle name="常规 2 2 5 3 5 2" xfId="11964"/>
    <cellStyle name="常规 2 2 5 3 6" xfId="11966"/>
    <cellStyle name="常规 2 2 5 3 6 2" xfId="19520"/>
    <cellStyle name="常规 2 2 5 3 7" xfId="19521"/>
    <cellStyle name="常规 2 2 5 3 7 2" xfId="683"/>
    <cellStyle name="常规 2 2 5 3 8" xfId="19522"/>
    <cellStyle name="常规 2 2 5 4" xfId="19523"/>
    <cellStyle name="常规 2 2 5 4 2" xfId="19524"/>
    <cellStyle name="常规 2 2 5 4 2 2" xfId="19525"/>
    <cellStyle name="常规 2 2 5 4 3" xfId="19526"/>
    <cellStyle name="常规 2 2 5 4 3 2" xfId="19527"/>
    <cellStyle name="常规 2 2 5 4 4" xfId="19528"/>
    <cellStyle name="常规 2 2 5 4 4 2" xfId="19529"/>
    <cellStyle name="常规 2 2 5 4 5" xfId="19530"/>
    <cellStyle name="常规 2 2 5 4 5 2" xfId="19531"/>
    <cellStyle name="常规 2 2 5 4 6" xfId="19532"/>
    <cellStyle name="常规 2 2 5 5" xfId="13119"/>
    <cellStyle name="常规 2 2 5 5 2" xfId="13121"/>
    <cellStyle name="常规 2 2 5 5 2 2" xfId="19533"/>
    <cellStyle name="常规 2 2 5 5 3" xfId="19534"/>
    <cellStyle name="常规 2 2 5 6" xfId="13123"/>
    <cellStyle name="常规 2 2 5 6 2" xfId="19535"/>
    <cellStyle name="常规 2 2 5 6 2 2" xfId="19536"/>
    <cellStyle name="常规 2 2 5 6 3" xfId="19537"/>
    <cellStyle name="常规 2 2 5 7" xfId="19538"/>
    <cellStyle name="常规 2 2 5 7 2" xfId="19539"/>
    <cellStyle name="常规 2 2 5 8" xfId="19540"/>
    <cellStyle name="常规 2 2 5 8 2" xfId="19541"/>
    <cellStyle name="常规 2 2 5 9" xfId="19542"/>
    <cellStyle name="常规 2 2 5 9 2" xfId="19543"/>
    <cellStyle name="常规 2 2 6" xfId="13660"/>
    <cellStyle name="常规 2 2 6 2" xfId="15674"/>
    <cellStyle name="常规 2 2 6 2 2" xfId="19544"/>
    <cellStyle name="常规 2 2 6 3" xfId="19545"/>
    <cellStyle name="常规 2 2 7" xfId="15676"/>
    <cellStyle name="常规 2 2 7 2" xfId="19546"/>
    <cellStyle name="常规 2 2 8" xfId="19547"/>
    <cellStyle name="常规 2 2 8 2" xfId="19548"/>
    <cellStyle name="常规 2 2 9" xfId="19549"/>
    <cellStyle name="常规 2 2 9 2" xfId="19550"/>
    <cellStyle name="常规 2 3" xfId="4413"/>
    <cellStyle name="常规 2 3 10" xfId="19551"/>
    <cellStyle name="常规 2 3 10 2" xfId="19552"/>
    <cellStyle name="常规 2 3 11" xfId="19553"/>
    <cellStyle name="常规 2 3 11 2" xfId="19554"/>
    <cellStyle name="常规 2 3 12" xfId="19555"/>
    <cellStyle name="常规 2 3 2" xfId="4418"/>
    <cellStyle name="常规 2 3 2 10" xfId="15108"/>
    <cellStyle name="常规 2 3 2 10 2" xfId="15110"/>
    <cellStyle name="常规 2 3 2 11" xfId="13598"/>
    <cellStyle name="常规 2 3 2 2" xfId="9323"/>
    <cellStyle name="常规 2 3 2 2 2" xfId="19556"/>
    <cellStyle name="常规 2 3 2 2 2 2" xfId="19557"/>
    <cellStyle name="常规 2 3 2 2 2 2 2" xfId="19558"/>
    <cellStyle name="常规 2 3 2 2 2 3" xfId="19559"/>
    <cellStyle name="常规 2 3 2 2 2 3 2" xfId="19000"/>
    <cellStyle name="常规 2 3 2 2 2 4" xfId="14218"/>
    <cellStyle name="常规 2 3 2 2 2 4 2" xfId="14220"/>
    <cellStyle name="常规 2 3 2 2 2 5" xfId="199"/>
    <cellStyle name="常规 2 3 2 2 2 5 2" xfId="19141"/>
    <cellStyle name="常规 2 3 2 2 2 6" xfId="17113"/>
    <cellStyle name="常规 2 3 2 2 3" xfId="19560"/>
    <cellStyle name="常规 2 3 2 2 3 2" xfId="19561"/>
    <cellStyle name="常规 2 3 2 2 3 2 2" xfId="19562"/>
    <cellStyle name="常规 2 3 2 2 3 3" xfId="19563"/>
    <cellStyle name="常规 2 3 2 2 4" xfId="10252"/>
    <cellStyle name="常规 2 3 2 2 4 2" xfId="1732"/>
    <cellStyle name="常规 2 3 2 2 4 2 2" xfId="4319"/>
    <cellStyle name="常规 2 3 2 2 4 3" xfId="4331"/>
    <cellStyle name="常规 2 3 2 2 5" xfId="10257"/>
    <cellStyle name="常规 2 3 2 2 5 2" xfId="4494"/>
    <cellStyle name="常规 2 3 2 2 6" xfId="10263"/>
    <cellStyle name="常规 2 3 2 2 6 2" xfId="10268"/>
    <cellStyle name="常规 2 3 2 2 7" xfId="8001"/>
    <cellStyle name="常规 2 3 2 2 7 2" xfId="10273"/>
    <cellStyle name="常规 2 3 2 2 8" xfId="4909"/>
    <cellStyle name="常规 2 3 2 2 8 2" xfId="19564"/>
    <cellStyle name="常规 2 3 2 2 9" xfId="19565"/>
    <cellStyle name="常规 2 3 2 3" xfId="12991"/>
    <cellStyle name="常规 2 3 2 3 2" xfId="13342"/>
    <cellStyle name="常规 2 3 2 3 2 2" xfId="19566"/>
    <cellStyle name="常规 2 3 2 3 2 2 2" xfId="19567"/>
    <cellStyle name="常规 2 3 2 3 2 3" xfId="19568"/>
    <cellStyle name="常规 2 3 2 3 3" xfId="19569"/>
    <cellStyle name="常规 2 3 2 3 3 2" xfId="19570"/>
    <cellStyle name="常规 2 3 2 3 3 2 2" xfId="19571"/>
    <cellStyle name="常规 2 3 2 3 3 3" xfId="19572"/>
    <cellStyle name="常规 2 3 2 3 4" xfId="10280"/>
    <cellStyle name="常规 2 3 2 3 4 2" xfId="6371"/>
    <cellStyle name="常规 2 3 2 3 5" xfId="10284"/>
    <cellStyle name="常规 2 3 2 3 5 2" xfId="19573"/>
    <cellStyle name="常规 2 3 2 3 6" xfId="19574"/>
    <cellStyle name="常规 2 3 2 3 6 2" xfId="19575"/>
    <cellStyle name="常规 2 3 2 3 7" xfId="19576"/>
    <cellStyle name="常规 2 3 2 3 7 2" xfId="19577"/>
    <cellStyle name="常规 2 3 2 3 8" xfId="19578"/>
    <cellStyle name="常规 2 3 2 4" xfId="19579"/>
    <cellStyle name="常规 2 3 2 4 2" xfId="13383"/>
    <cellStyle name="常规 2 3 2 4 2 2" xfId="19580"/>
    <cellStyle name="常规 2 3 2 4 3" xfId="19581"/>
    <cellStyle name="常规 2 3 2 4 3 2" xfId="19582"/>
    <cellStyle name="常规 2 3 2 4 4" xfId="10290"/>
    <cellStyle name="常规 2 3 2 4 4 2" xfId="8037"/>
    <cellStyle name="常规 2 3 2 4 5" xfId="9994"/>
    <cellStyle name="常规 2 3 2 4 5 2" xfId="19583"/>
    <cellStyle name="常规 2 3 2 4 6" xfId="19584"/>
    <cellStyle name="常规 2 3 2 5" xfId="19585"/>
    <cellStyle name="常规 2 3 2 5 2" xfId="19586"/>
    <cellStyle name="常规 2 3 2 5 2 2" xfId="19587"/>
    <cellStyle name="常规 2 3 2 5 3" xfId="19588"/>
    <cellStyle name="常规 2 3 2 6" xfId="19589"/>
    <cellStyle name="常规 2 3 2 6 2" xfId="19590"/>
    <cellStyle name="常规 2 3 2 6 2 2" xfId="19591"/>
    <cellStyle name="常规 2 3 2 6 3" xfId="19592"/>
    <cellStyle name="常规 2 3 2 7" xfId="19593"/>
    <cellStyle name="常规 2 3 2 7 2" xfId="19594"/>
    <cellStyle name="常规 2 3 2 8" xfId="16829"/>
    <cellStyle name="常规 2 3 2 8 2" xfId="19595"/>
    <cellStyle name="常规 2 3 2 9" xfId="16517"/>
    <cellStyle name="常规 2 3 2 9 2" xfId="16519"/>
    <cellStyle name="常规 2 3 3" xfId="13664"/>
    <cellStyle name="常规 2 3 3 2" xfId="9366"/>
    <cellStyle name="常规 2 3 3 2 2" xfId="19596"/>
    <cellStyle name="常规 2 3 3 2 2 2" xfId="12624"/>
    <cellStyle name="常规 2 3 3 2 3" xfId="19597"/>
    <cellStyle name="常规 2 3 3 2 3 2" xfId="12967"/>
    <cellStyle name="常规 2 3 3 2 4" xfId="10313"/>
    <cellStyle name="常规 2 3 3 2 4 2" xfId="6712"/>
    <cellStyle name="常规 2 3 3 2 5" xfId="10317"/>
    <cellStyle name="常规 2 3 3 2 5 2" xfId="10321"/>
    <cellStyle name="常规 2 3 3 2 6" xfId="10327"/>
    <cellStyle name="常规 2 3 3 3" xfId="12994"/>
    <cellStyle name="常规 2 3 3 3 2" xfId="19598"/>
    <cellStyle name="常规 2 3 3 3 2 2" xfId="13471"/>
    <cellStyle name="常规 2 3 3 3 3" xfId="19599"/>
    <cellStyle name="常规 2 3 3 4" xfId="19600"/>
    <cellStyle name="常规 2 3 3 4 2" xfId="19601"/>
    <cellStyle name="常规 2 3 3 4 2 2" xfId="14748"/>
    <cellStyle name="常规 2 3 3 4 3" xfId="573"/>
    <cellStyle name="常规 2 3 3 5" xfId="19602"/>
    <cellStyle name="常规 2 3 3 5 2" xfId="19603"/>
    <cellStyle name="常规 2 3 3 6" xfId="19604"/>
    <cellStyle name="常规 2 3 3 6 2" xfId="8260"/>
    <cellStyle name="常规 2 3 3 7" xfId="19605"/>
    <cellStyle name="常规 2 3 3 7 2" xfId="8299"/>
    <cellStyle name="常规 2 3 3 8" xfId="4008"/>
    <cellStyle name="常规 2 3 3 8 2" xfId="8333"/>
    <cellStyle name="常规 2 3 3 9" xfId="19606"/>
    <cellStyle name="常规 2 3 4" xfId="9339"/>
    <cellStyle name="常规 2 3 4 2" xfId="13667"/>
    <cellStyle name="常规 2 3 4 2 2" xfId="19607"/>
    <cellStyle name="常规 2 3 4 2 2 2" xfId="8078"/>
    <cellStyle name="常规 2 3 4 2 3" xfId="19608"/>
    <cellStyle name="常规 2 3 4 2 3 2" xfId="19609"/>
    <cellStyle name="常规 2 3 4 2 4" xfId="10379"/>
    <cellStyle name="常规 2 3 4 2 4 2" xfId="19610"/>
    <cellStyle name="常规 2 3 4 2 5" xfId="19611"/>
    <cellStyle name="常规 2 3 4 2 5 2" xfId="11477"/>
    <cellStyle name="常规 2 3 4 2 6" xfId="19612"/>
    <cellStyle name="常规 2 3 4 3" xfId="19613"/>
    <cellStyle name="常规 2 3 4 3 2" xfId="19614"/>
    <cellStyle name="常规 2 3 4 3 2 2" xfId="19615"/>
    <cellStyle name="常规 2 3 4 3 3" xfId="19616"/>
    <cellStyle name="常规 2 3 4 4" xfId="19617"/>
    <cellStyle name="常规 2 3 4 4 2" xfId="19618"/>
    <cellStyle name="常规 2 3 4 4 2 2" xfId="19619"/>
    <cellStyle name="常规 2 3 4 4 3" xfId="19620"/>
    <cellStyle name="常规 2 3 4 5" xfId="13131"/>
    <cellStyle name="常规 2 3 4 5 2" xfId="12433"/>
    <cellStyle name="常规 2 3 4 6" xfId="19621"/>
    <cellStyle name="常规 2 3 4 6 2" xfId="8365"/>
    <cellStyle name="常规 2 3 4 7" xfId="19622"/>
    <cellStyle name="常规 2 3 4 7 2" xfId="8403"/>
    <cellStyle name="常规 2 3 4 8" xfId="19623"/>
    <cellStyle name="常规 2 3 4 8 2" xfId="19624"/>
    <cellStyle name="常规 2 3 4 9" xfId="15220"/>
    <cellStyle name="常规 2 3 5" xfId="13671"/>
    <cellStyle name="常规 2 3 5 2" xfId="16253"/>
    <cellStyle name="常规 2 3 5 2 2" xfId="13557"/>
    <cellStyle name="常规 2 3 5 3" xfId="16255"/>
    <cellStyle name="常规 2 3 5 3 2" xfId="13565"/>
    <cellStyle name="常规 2 3 5 4" xfId="4061"/>
    <cellStyle name="常规 2 3 5 4 2" xfId="16257"/>
    <cellStyle name="常规 2 3 5 5" xfId="13135"/>
    <cellStyle name="常规 2 3 5 5 2" xfId="19625"/>
    <cellStyle name="常规 2 3 5 6" xfId="19626"/>
    <cellStyle name="常规 2 3 6" xfId="19627"/>
    <cellStyle name="常规 2 3 6 2" xfId="16263"/>
    <cellStyle name="常规 2 3 6 2 2" xfId="19628"/>
    <cellStyle name="常规 2 3 6 3" xfId="19629"/>
    <cellStyle name="常规 2 3 7" xfId="17262"/>
    <cellStyle name="常规 2 3 7 2" xfId="16267"/>
    <cellStyle name="常规 2 3 7 2 2" xfId="19630"/>
    <cellStyle name="常规 2 3 7 3" xfId="19631"/>
    <cellStyle name="常规 2 3 8" xfId="19409"/>
    <cellStyle name="常规 2 3 8 2" xfId="19632"/>
    <cellStyle name="常规 2 3 9" xfId="19633"/>
    <cellStyle name="常规 2 3 9 2" xfId="19634"/>
    <cellStyle name="常规 2 4" xfId="4425"/>
    <cellStyle name="常规 2 4 2" xfId="7431"/>
    <cellStyle name="常规 2 5" xfId="5486"/>
    <cellStyle name="常规 2 5 2" xfId="19635"/>
    <cellStyle name="常规 2 5 2 2" xfId="9596"/>
    <cellStyle name="常规 2 5 2 2 2" xfId="19636"/>
    <cellStyle name="常规 2 5 2 3" xfId="19637"/>
    <cellStyle name="常规 2 5 2 3 2" xfId="19638"/>
    <cellStyle name="常规 2 5 2 4" xfId="19639"/>
    <cellStyle name="常规 2 5 2 4 2" xfId="19640"/>
    <cellStyle name="常规 2 5 2 5" xfId="19641"/>
    <cellStyle name="常规 2 5 2 5 2" xfId="19642"/>
    <cellStyle name="常规 2 5 2 6" xfId="5357"/>
    <cellStyle name="常规 2 5 3" xfId="15681"/>
    <cellStyle name="常规 2 5 3 2" xfId="19643"/>
    <cellStyle name="常规 2 5 3 2 2" xfId="19644"/>
    <cellStyle name="常规 2 5 3 3" xfId="19645"/>
    <cellStyle name="常规 2 5 4" xfId="19646"/>
    <cellStyle name="常规 2 5 4 2" xfId="19647"/>
    <cellStyle name="常规 2 5 4 2 2" xfId="8208"/>
    <cellStyle name="常规 2 5 4 3" xfId="19648"/>
    <cellStyle name="常规 2 5 5" xfId="19649"/>
    <cellStyle name="常规 2 5 5 2" xfId="19650"/>
    <cellStyle name="常规 2 5 6" xfId="19651"/>
    <cellStyle name="常规 2 5 6 2" xfId="19652"/>
    <cellStyle name="常规 2 5 7" xfId="17267"/>
    <cellStyle name="常规 2 5 7 2" xfId="19653"/>
    <cellStyle name="常规 2 5 8" xfId="19654"/>
    <cellStyle name="常规 2 5 8 2" xfId="12769"/>
    <cellStyle name="常规 2 5 9" xfId="19655"/>
    <cellStyle name="常规 2 6" xfId="19656"/>
    <cellStyle name="常规 2 6 2" xfId="12267"/>
    <cellStyle name="常规 2 6 2 2" xfId="12269"/>
    <cellStyle name="常规 2 6 2 2 2" xfId="19657"/>
    <cellStyle name="常规 2 6 2 3" xfId="19658"/>
    <cellStyle name="常规 2 6 2 3 2" xfId="19659"/>
    <cellStyle name="常规 2 6 2 4" xfId="18112"/>
    <cellStyle name="常规 2 6 2 4 2" xfId="19660"/>
    <cellStyle name="常规 2 6 2 5" xfId="19661"/>
    <cellStyle name="常规 2 6 2 5 2" xfId="19662"/>
    <cellStyle name="常规 2 6 2 6" xfId="5489"/>
    <cellStyle name="常规 2 6 3" xfId="12271"/>
    <cellStyle name="常规 2 6 3 2" xfId="12274"/>
    <cellStyle name="常规 2 6 3 2 2" xfId="19663"/>
    <cellStyle name="常规 2 6 3 3" xfId="19664"/>
    <cellStyle name="常规 2 6 4" xfId="12276"/>
    <cellStyle name="常规 2 6 4 2" xfId="19665"/>
    <cellStyle name="常规 2 6 4 2 2" xfId="6485"/>
    <cellStyle name="常规 2 6 4 3" xfId="19666"/>
    <cellStyle name="常规 2 6 5" xfId="19667"/>
    <cellStyle name="常规 2 6 5 2" xfId="19668"/>
    <cellStyle name="常规 2 6 6" xfId="19669"/>
    <cellStyle name="常规 2 6 6 2" xfId="3710"/>
    <cellStyle name="常规 2 6 7" xfId="834"/>
    <cellStyle name="常规 2 6 7 2" xfId="19670"/>
    <cellStyle name="常规 2 6 8" xfId="19671"/>
    <cellStyle name="常规 2 6 8 2" xfId="19672"/>
    <cellStyle name="常规 2 6 9" xfId="19673"/>
    <cellStyle name="常规 2 7" xfId="7847"/>
    <cellStyle name="常规 2 7 2" xfId="19674"/>
    <cellStyle name="常规 2 8" xfId="16128"/>
    <cellStyle name="常规 3" xfId="19675"/>
    <cellStyle name="常规 3 2" xfId="5721"/>
    <cellStyle name="常规 3 2 2" xfId="4238"/>
    <cellStyle name="常规 3 3" xfId="19676"/>
    <cellStyle name="常规 4" xfId="19677"/>
    <cellStyle name="常规 4 2" xfId="5091"/>
    <cellStyle name="常规 5" xfId="19678"/>
    <cellStyle name="常规 5 2" xfId="5724"/>
    <cellStyle name="常规 6" xfId="5731"/>
    <cellStyle name="常规 6 2" xfId="5734"/>
    <cellStyle name="常规 7" xfId="2601"/>
    <cellStyle name="常规 7 2" xfId="19679"/>
    <cellStyle name="常规 7 2 2" xfId="19680"/>
    <cellStyle name="常规 7 3" xfId="19681"/>
    <cellStyle name="超連結 2" xfId="3327"/>
    <cellStyle name="超連結 2 2" xfId="3332"/>
    <cellStyle name="超連結 3" xfId="3339"/>
    <cellStyle name="超連結 3 2" xfId="3347"/>
    <cellStyle name="超連結 3 2 2" xfId="19682"/>
    <cellStyle name="超連結 3 3" xfId="12498"/>
    <cellStyle name="超連結 4" xfId="3352"/>
    <cellStyle name="超連結 4 2" xfId="3356"/>
    <cellStyle name="超連結 4 2 2" xfId="19683"/>
    <cellStyle name="超連結 4 3" xfId="13788"/>
    <cellStyle name="超連結 4 3 2" xfId="19684"/>
    <cellStyle name="超連結 4 4" xfId="19685"/>
    <cellStyle name="逗号" xfId="59" builtinId="3"/>
    <cellStyle name="普通" xfId="0" builtinId="0"/>
    <cellStyle name="千分位 2" xfId="18219"/>
    <cellStyle name="樣式 1" xfId="19686"/>
    <cellStyle name="樣式 10" xfId="12708"/>
    <cellStyle name="樣式 2" xfId="19687"/>
    <cellStyle name="樣式 3" xfId="19688"/>
    <cellStyle name="樣式 4" xfId="19689"/>
    <cellStyle name="樣式 5" xfId="19690"/>
    <cellStyle name="樣式 6" xfId="18450"/>
    <cellStyle name="樣式 7" xfId="19691"/>
    <cellStyle name="樣式 8" xfId="19692"/>
    <cellStyle name="樣式 9" xfId="19693"/>
    <cellStyle name="一般 10" xfId="17807"/>
    <cellStyle name="一般 10 2" xfId="17808"/>
    <cellStyle name="一般 10 3" xfId="4315"/>
    <cellStyle name="一般 11" xfId="17809"/>
    <cellStyle name="一般 11 2" xfId="17810"/>
    <cellStyle name="一般 12" xfId="17811"/>
    <cellStyle name="一般 12 2" xfId="17812"/>
    <cellStyle name="一般 13" xfId="17813"/>
    <cellStyle name="一般 13 2" xfId="17814"/>
    <cellStyle name="一般 13 2 2" xfId="2191"/>
    <cellStyle name="一般 13 2 2 2" xfId="2198"/>
    <cellStyle name="一般 13 2 3" xfId="912"/>
    <cellStyle name="一般 13 2 3 2" xfId="2202"/>
    <cellStyle name="一般 13 2 4" xfId="2210"/>
    <cellStyle name="一般 13 3" xfId="3048"/>
    <cellStyle name="一般 14" xfId="10570"/>
    <cellStyle name="一般 14 2" xfId="10572"/>
    <cellStyle name="一般 14 2 2" xfId="2274"/>
    <cellStyle name="一般 14 3" xfId="17816"/>
    <cellStyle name="一般 14 3 2" xfId="2292"/>
    <cellStyle name="一般 14 4" xfId="3087"/>
    <cellStyle name="一般 15" xfId="17818"/>
    <cellStyle name="一般 15 2" xfId="17820"/>
    <cellStyle name="一般 15 2 2" xfId="9031"/>
    <cellStyle name="一般 15 3" xfId="17822"/>
    <cellStyle name="一般 15 3 2" xfId="3093"/>
    <cellStyle name="一般 15 4" xfId="3097"/>
    <cellStyle name="一般 16" xfId="11827"/>
    <cellStyle name="一般 16 2" xfId="17824"/>
    <cellStyle name="一般 16 2 2" xfId="16077"/>
    <cellStyle name="一般 16 3" xfId="17826"/>
    <cellStyle name="一般 16 3 2" xfId="17828"/>
    <cellStyle name="一般 16 4" xfId="14929"/>
    <cellStyle name="一般 17" xfId="17830"/>
    <cellStyle name="一般 17 2" xfId="17831"/>
    <cellStyle name="一般 17 2 2" xfId="17832"/>
    <cellStyle name="一般 17 3" xfId="17834"/>
    <cellStyle name="一般 17 3 2" xfId="17835"/>
    <cellStyle name="一般 17 3 2 2" xfId="17836"/>
    <cellStyle name="一般 17 3 2 2 2" xfId="1495"/>
    <cellStyle name="一般 17 3 2 3" xfId="17837"/>
    <cellStyle name="一般 17 3 3" xfId="17838"/>
    <cellStyle name="一般 17 3 3 2" xfId="17839"/>
    <cellStyle name="一般 17 3 3 2 2" xfId="4805"/>
    <cellStyle name="一般 17 3 3 2 3" xfId="3550"/>
    <cellStyle name="一般 17 3 3 2 3 2" xfId="4842"/>
    <cellStyle name="一般 17 3 3 3" xfId="17840"/>
    <cellStyle name="一般 17 3 4" xfId="15806"/>
    <cellStyle name="一般 17 4" xfId="14935"/>
    <cellStyle name="一般 18" xfId="17842"/>
    <cellStyle name="一般 18 2" xfId="17843"/>
    <cellStyle name="一般 19" xfId="17845"/>
    <cellStyle name="一般 19 2" xfId="17846"/>
    <cellStyle name="一般 2" xfId="17847"/>
    <cellStyle name="一般 2 10" xfId="17849"/>
    <cellStyle name="一般 2 10 2" xfId="17851"/>
    <cellStyle name="一般 2 11" xfId="15384"/>
    <cellStyle name="一般 2 2" xfId="17852"/>
    <cellStyle name="一般 2 2 10" xfId="17853"/>
    <cellStyle name="一般 2 2 10 2" xfId="17854"/>
    <cellStyle name="一般 2 2 10 2 2" xfId="17855"/>
    <cellStyle name="一般 2 2 10 3" xfId="1001"/>
    <cellStyle name="一般 2 2 10 3 2" xfId="1011"/>
    <cellStyle name="一般 2 2 10 4" xfId="1019"/>
    <cellStyle name="一般 2 2 10 4 2" xfId="17856"/>
    <cellStyle name="一般 2 2 10 5" xfId="17857"/>
    <cellStyle name="一般 2 2 10 5 2" xfId="17859"/>
    <cellStyle name="一般 2 2 10 6" xfId="17860"/>
    <cellStyle name="一般 2 2 10 6 2" xfId="17861"/>
    <cellStyle name="一般 2 2 10 7" xfId="6731"/>
    <cellStyle name="一般 2 2 2" xfId="17862"/>
    <cellStyle name="一般 2 2 2 2" xfId="17863"/>
    <cellStyle name="一般 2 2 2 2 2" xfId="17864"/>
    <cellStyle name="一般 2 2 2 2 2 2" xfId="17865"/>
    <cellStyle name="一般 2 2 2 2 2 2 2" xfId="17866"/>
    <cellStyle name="一般 2 2 2 2 2 2 2 2" xfId="17867"/>
    <cellStyle name="一般 2 2 2 2 2 2 2 2 2" xfId="7074"/>
    <cellStyle name="一般 2 2 2 2 2 2 2 3" xfId="17868"/>
    <cellStyle name="一般 2 2 2 2 2 2 3" xfId="17869"/>
    <cellStyle name="一般 2 2 2 2 2 3" xfId="17870"/>
    <cellStyle name="一般 2 2 2 2 3" xfId="17871"/>
    <cellStyle name="一般 2 2 2 3" xfId="17872"/>
    <cellStyle name="一般 2 2 2 3 2" xfId="3824"/>
    <cellStyle name="一般 2 2 2 3 2 2" xfId="1525"/>
    <cellStyle name="一般 2 2 2 3 2 2 2" xfId="17873"/>
    <cellStyle name="一般 2 2 2 3 2 3" xfId="17874"/>
    <cellStyle name="一般 2 2 2 3 2 3 2" xfId="17875"/>
    <cellStyle name="一般 2 2 2 3 2 3 2 2" xfId="17876"/>
    <cellStyle name="一般 2 2 2 3 2 3 2 2 2" xfId="1813"/>
    <cellStyle name="一般 2 2 2 3 2 3 2 3" xfId="3982"/>
    <cellStyle name="一般 2 2 2 3 2 3 3" xfId="6970"/>
    <cellStyle name="一般 2 2 2 3 2 4" xfId="17877"/>
    <cellStyle name="一般 2 2 2 3 3" xfId="3826"/>
    <cellStyle name="一般 2 2 2 4" xfId="17878"/>
    <cellStyle name="一般 2 2 2 4 2" xfId="3051"/>
    <cellStyle name="一般 2 2 2 4 2 2" xfId="2225"/>
    <cellStyle name="一般 2 2 2 4 2 2 2" xfId="17879"/>
    <cellStyle name="一般 2 2 2 4 2 2 2 2" xfId="17880"/>
    <cellStyle name="一般 2 2 2 4 2 2 2 2 2" xfId="1074"/>
    <cellStyle name="一般 2 2 2 4 2 2 2 2 2 2" xfId="1077"/>
    <cellStyle name="一般 2 2 2 4 2 2 2 2 3" xfId="1091"/>
    <cellStyle name="一般 2 2 2 4 2 2 2 3" xfId="17881"/>
    <cellStyle name="一般 2 2 2 4 2 2 3" xfId="5133"/>
    <cellStyle name="一般 2 2 2 4 2 3" xfId="17882"/>
    <cellStyle name="一般 2 2 2 4 3" xfId="3056"/>
    <cellStyle name="一般 2 2 2 5" xfId="14670"/>
    <cellStyle name="一般 2 2 2 5 2" xfId="3084"/>
    <cellStyle name="一般 2 2 2 6" xfId="17884"/>
    <cellStyle name="一般 2 2 3" xfId="17886"/>
    <cellStyle name="一般 2 2 3 2" xfId="17888"/>
    <cellStyle name="一般 2 2 4" xfId="6504"/>
    <cellStyle name="一般 2 2 4 2" xfId="17890"/>
    <cellStyle name="一般 2 2 4 2 2" xfId="5637"/>
    <cellStyle name="一般 2 2 4 3" xfId="14698"/>
    <cellStyle name="一般 2 2 5" xfId="17892"/>
    <cellStyle name="一般 2 2 5 2" xfId="17894"/>
    <cellStyle name="一般 2 2 5 2 2" xfId="5701"/>
    <cellStyle name="一般 2 2 5 2 2 2" xfId="7117"/>
    <cellStyle name="一般 2 2 5 2 3" xfId="17895"/>
    <cellStyle name="一般 2 2 5 2 3 2" xfId="17896"/>
    <cellStyle name="一般 2 2 5 2 3 2 2" xfId="17897"/>
    <cellStyle name="一般 2 2 5 2 3 3" xfId="17898"/>
    <cellStyle name="一般 2 2 5 2 4" xfId="17899"/>
    <cellStyle name="一般 2 2 5 3" xfId="14717"/>
    <cellStyle name="一般 2 2 6" xfId="2029"/>
    <cellStyle name="一般 2 2 7" xfId="17901"/>
    <cellStyle name="一般 2 22" xfId="17419"/>
    <cellStyle name="一般 2 22 2" xfId="17902"/>
    <cellStyle name="一般 2 23" xfId="17903"/>
    <cellStyle name="一般 2 3" xfId="17904"/>
    <cellStyle name="一般 2 3 2" xfId="17905"/>
    <cellStyle name="一般 2 3 2 2" xfId="17906"/>
    <cellStyle name="一般 2 3 2 2 2" xfId="17907"/>
    <cellStyle name="一般 2 3 2 3" xfId="17908"/>
    <cellStyle name="一般 2 3 2 3 2" xfId="6097"/>
    <cellStyle name="一般 2 3 2 4" xfId="17909"/>
    <cellStyle name="一般 2 3 3" xfId="17911"/>
    <cellStyle name="一般 2 3 3 2" xfId="17913"/>
    <cellStyle name="一般 2 3 4" xfId="6508"/>
    <cellStyle name="一般 2 3 4 2" xfId="17915"/>
    <cellStyle name="一般 2 3 5" xfId="17917"/>
    <cellStyle name="一般 2 4" xfId="17918"/>
    <cellStyle name="一般 2 4 2" xfId="17919"/>
    <cellStyle name="一般 2 5" xfId="17920"/>
    <cellStyle name="一般 2 5 2" xfId="17921"/>
    <cellStyle name="一般 2 5 2 2" xfId="17922"/>
    <cellStyle name="一般 2 5 3" xfId="17924"/>
    <cellStyle name="一般 2 5 3 2" xfId="17926"/>
    <cellStyle name="一般 2 5 4" xfId="17928"/>
    <cellStyle name="一般 2 5 4 2" xfId="17930"/>
    <cellStyle name="一般 2 5 5" xfId="17932"/>
    <cellStyle name="一般 2 5 5 2" xfId="17934"/>
    <cellStyle name="一般 2 5 6" xfId="17936"/>
    <cellStyle name="一般 2 6" xfId="17937"/>
    <cellStyle name="一般 2 6 2" xfId="17938"/>
    <cellStyle name="一般 2 7" xfId="17939"/>
    <cellStyle name="一般 2 7 2" xfId="17940"/>
    <cellStyle name="一般 2 7 2 2" xfId="17941"/>
    <cellStyle name="一般 2 7 3" xfId="4535"/>
    <cellStyle name="一般 2 7 3 2" xfId="744"/>
    <cellStyle name="一般 2 7 3 2 2" xfId="9569"/>
    <cellStyle name="一般 2 7 3 2 2 2" xfId="7877"/>
    <cellStyle name="一般 2 7 3 2 3" xfId="17942"/>
    <cellStyle name="一般 2 7 3 3" xfId="9572"/>
    <cellStyle name="一般 2 7 4" xfId="4541"/>
    <cellStyle name="一般 2 8" xfId="17615"/>
    <cellStyle name="一般 2 8 2" xfId="4571"/>
    <cellStyle name="一般 2 9" xfId="17617"/>
    <cellStyle name="一般 2 9 2" xfId="403"/>
    <cellStyle name="一般 2 9 2 2" xfId="17943"/>
    <cellStyle name="一般 2 9 3" xfId="443"/>
    <cellStyle name="一般 2 9 3 2" xfId="28"/>
    <cellStyle name="一般 2 9 4" xfId="468"/>
    <cellStyle name="一般 20" xfId="17817"/>
    <cellStyle name="一般 20 2" xfId="17819"/>
    <cellStyle name="一般 21" xfId="11826"/>
    <cellStyle name="一般 21 2" xfId="17823"/>
    <cellStyle name="一般 22" xfId="17829"/>
    <cellStyle name="一般 23" xfId="17841"/>
    <cellStyle name="一般 24" xfId="17844"/>
    <cellStyle name="一般 25" xfId="17944"/>
    <cellStyle name="一般 25 2" xfId="17945"/>
    <cellStyle name="一般 26" xfId="17946"/>
    <cellStyle name="一般 27" xfId="17947"/>
    <cellStyle name="一般 3" xfId="17948"/>
    <cellStyle name="一般 3 2" xfId="17949"/>
    <cellStyle name="一般 3 2 2" xfId="17950"/>
    <cellStyle name="一般 3 2 2 2" xfId="17951"/>
    <cellStyle name="一般 3 2 3" xfId="17953"/>
    <cellStyle name="一般 3 2 3 2" xfId="17955"/>
    <cellStyle name="一般 3 2 4" xfId="17957"/>
    <cellStyle name="一般 3 3" xfId="17959"/>
    <cellStyle name="一般 3 3 2" xfId="17960"/>
    <cellStyle name="一般 3 4" xfId="17961"/>
    <cellStyle name="一般 3 4 2" xfId="17962"/>
    <cellStyle name="一般 3 5" xfId="17963"/>
    <cellStyle name="一般 3 5 2" xfId="17964"/>
    <cellStyle name="一般 3 6" xfId="17965"/>
    <cellStyle name="一般 3 6 2" xfId="17966"/>
    <cellStyle name="一般 3 7" xfId="17967"/>
    <cellStyle name="一般 3 7 2" xfId="17968"/>
    <cellStyle name="一般 3 8" xfId="17624"/>
    <cellStyle name="一般 3 8 2" xfId="4707"/>
    <cellStyle name="一般 3 9" xfId="17626"/>
    <cellStyle name="一般 4" xfId="17969"/>
    <cellStyle name="一般 4 2" xfId="17970"/>
    <cellStyle name="一般 4 2 2" xfId="17972"/>
    <cellStyle name="一般 4 3" xfId="17974"/>
    <cellStyle name="一般 4 3 2" xfId="17975"/>
    <cellStyle name="一般 4 4" xfId="17976"/>
    <cellStyle name="一般 5" xfId="17977"/>
    <cellStyle name="一般 5 2" xfId="17978"/>
    <cellStyle name="一般 5 2 2" xfId="7541"/>
    <cellStyle name="一般 5 2 2 2" xfId="17979"/>
    <cellStyle name="一般 5 2 2 2 2" xfId="17980"/>
    <cellStyle name="一般 5 2 2 2 2 2" xfId="17981"/>
    <cellStyle name="一般 5 2 2 2 2 2 2" xfId="16950"/>
    <cellStyle name="一般 5 2 2 2 2 2 2 2" xfId="16953"/>
    <cellStyle name="一般 5 2 2 2 2 2 3" xfId="16956"/>
    <cellStyle name="一般 5 2 2 2 2 2 3 2" xfId="16959"/>
    <cellStyle name="一般 5 2 2 2 2 2 3 2 2" xfId="7569"/>
    <cellStyle name="一般 5 2 2 2 2 2 3 2 2 2" xfId="7574"/>
    <cellStyle name="一般 5 2 2 2 2 2 3 2 3" xfId="6473"/>
    <cellStyle name="一般 5 2 2 2 2 2 3 3" xfId="17983"/>
    <cellStyle name="一般 5 2 2 2 2 2 4" xfId="16962"/>
    <cellStyle name="一般 5 2 2 2 2 3" xfId="17984"/>
    <cellStyle name="一般 5 2 2 2 3" xfId="17985"/>
    <cellStyle name="一般 5 2 2 2 3 2" xfId="17986"/>
    <cellStyle name="一般 5 2 2 2 3 2 2" xfId="17013"/>
    <cellStyle name="一般 5 2 2 2 3 2 2 2" xfId="17016"/>
    <cellStyle name="一般 5 2 2 2 3 2 2 2 2" xfId="17987"/>
    <cellStyle name="一般 5 2 2 2 3 2 2 2 2 2" xfId="17988"/>
    <cellStyle name="一般 5 2 2 2 3 2 2 2 2 2 2" xfId="17989"/>
    <cellStyle name="一般 5 2 2 2 3 2 2 2 2 3" xfId="7318"/>
    <cellStyle name="一般 5 2 2 2 3 2 2 2 3" xfId="17990"/>
    <cellStyle name="一般 5 2 2 2 3 2 2 3" xfId="17991"/>
    <cellStyle name="一般 5 2 2 2 3 2 3" xfId="3125"/>
    <cellStyle name="一般 5 2 2 2 3 3" xfId="17992"/>
    <cellStyle name="一般 5 2 2 2 4" xfId="17993"/>
    <cellStyle name="一般 5 2 2 3" xfId="17994"/>
    <cellStyle name="一般 5 2 2 3 2" xfId="17995"/>
    <cellStyle name="一般 5 2 2 3 2 2" xfId="17996"/>
    <cellStyle name="一般 5 2 2 3 2 2 2" xfId="17747"/>
    <cellStyle name="一般 5 2 2 3 2 2 2 2" xfId="17751"/>
    <cellStyle name="一般 5 2 2 3 2 2 2 2 2" xfId="17997"/>
    <cellStyle name="一般 5 2 2 3 2 2 2 2 2 2" xfId="17998"/>
    <cellStyle name="一般 5 2 2 3 2 2 2 2 2 2 2" xfId="17999"/>
    <cellStyle name="一般 5 2 2 3 2 2 2 2 2 3" xfId="18000"/>
    <cellStyle name="一般 5 2 2 3 2 2 2 2 3" xfId="18001"/>
    <cellStyle name="一般 5 2 2 3 2 2 2 3" xfId="18003"/>
    <cellStyle name="一般 5 2 2 3 2 2 3" xfId="1541"/>
    <cellStyle name="一般 5 2 2 3 2 3" xfId="18004"/>
    <cellStyle name="一般 5 2 2 3 3" xfId="18005"/>
    <cellStyle name="一般 5 2 2 4" xfId="963"/>
    <cellStyle name="一般 5 2 2 4 2" xfId="18006"/>
    <cellStyle name="一般 5 2 2 4 2 2" xfId="18007"/>
    <cellStyle name="一般 5 2 2 4 2 2 2" xfId="18008"/>
    <cellStyle name="一般 5 2 2 4 2 2 2 2" xfId="18009"/>
    <cellStyle name="一般 5 2 2 4 2 2 2 2 2" xfId="18010"/>
    <cellStyle name="一般 5 2 2 4 2 2 2 2 2 2" xfId="18011"/>
    <cellStyle name="一般 5 2 2 4 2 2 2 2 2 2 2" xfId="18012"/>
    <cellStyle name="一般 5 2 2 4 2 2 2 2 2 3" xfId="15229"/>
    <cellStyle name="一般 5 2 2 4 2 2 2 2 2 3 2" xfId="15232"/>
    <cellStyle name="一般 5 2 2 4 2 2 2 2 2 3 2 2" xfId="18013"/>
    <cellStyle name="一般 5 2 2 4 2 2 2 2 2 3 2 2 2" xfId="8866"/>
    <cellStyle name="一般 5 2 2 4 2 2 2 2 2 3 2 3" xfId="18014"/>
    <cellStyle name="一般 5 2 2 4 2 2 2 2 2 3 3" xfId="18015"/>
    <cellStyle name="一般 5 2 2 4 2 2 2 2 2 4" xfId="3845"/>
    <cellStyle name="一般 5 2 2 4 2 2 2 2 3" xfId="18016"/>
    <cellStyle name="一般 5 2 2 4 2 2 2 3" xfId="18017"/>
    <cellStyle name="一般 5 2 2 4 2 2 3" xfId="18018"/>
    <cellStyle name="一般 5 2 2 4 2 3" xfId="18019"/>
    <cellStyle name="一般 5 2 2 4 2 3 2" xfId="18020"/>
    <cellStyle name="一般 5 2 2 4 2 3 2 2" xfId="18021"/>
    <cellStyle name="一般 5 2 2 4 2 3 2 2 2" xfId="18022"/>
    <cellStyle name="一般 5 2 2 4 2 3 2 3" xfId="18023"/>
    <cellStyle name="一般 5 2 2 4 2 3 2 3 2" xfId="18024"/>
    <cellStyle name="一般 5 2 2 4 2 3 2 4" xfId="18025"/>
    <cellStyle name="一般 5 2 2 4 2 3 3" xfId="18026"/>
    <cellStyle name="一般 5 2 2 4 2 3 3 2" xfId="18027"/>
    <cellStyle name="一般 5 2 2 4 2 3 4" xfId="18028"/>
    <cellStyle name="一般 5 2 2 4 2 4" xfId="4889"/>
    <cellStyle name="一般 5 2 2 4 3" xfId="18029"/>
    <cellStyle name="一般 5 2 2 4 3 2" xfId="18030"/>
    <cellStyle name="一般 5 2 2 4 3 2 2" xfId="18031"/>
    <cellStyle name="一般 5 2 2 4 3 2 2 2" xfId="18032"/>
    <cellStyle name="一般 5 2 2 4 3 2 2 2 2" xfId="18033"/>
    <cellStyle name="一般 5 2 2 4 3 2 2 2 2 2" xfId="3639"/>
    <cellStyle name="一般 5 2 2 4 3 2 2 2 3" xfId="3666"/>
    <cellStyle name="一般 5 2 2 4 3 2 2 3" xfId="18034"/>
    <cellStyle name="一般 5 2 2 4 3 2 3" xfId="18035"/>
    <cellStyle name="一般 5 2 2 4 3 3" xfId="18036"/>
    <cellStyle name="一般 5 2 2 4 4" xfId="18037"/>
    <cellStyle name="一般 5 2 2 4 4 2" xfId="18038"/>
    <cellStyle name="一般 5 2 2 4 4 2 2" xfId="18039"/>
    <cellStyle name="一般 5 2 2 4 4 2 2 2" xfId="18040"/>
    <cellStyle name="一般 5 2 2 4 4 2 2 2 2" xfId="18041"/>
    <cellStyle name="一般 5 2 2 4 4 2 2 2 2 2" xfId="3175"/>
    <cellStyle name="一般 5 2 2 4 4 2 2 2 3" xfId="18042"/>
    <cellStyle name="一般 5 2 2 4 4 2 2 2 3 2" xfId="18043"/>
    <cellStyle name="一般 5 2 2 4 4 2 2 2 3 2 2" xfId="18044"/>
    <cellStyle name="一般 5 2 2 4 4 2 2 2 3 2 2 2" xfId="18045"/>
    <cellStyle name="一般 5 2 2 4 4 2 2 2 3 2 3" xfId="18046"/>
    <cellStyle name="一般 5 2 2 4 4 2 2 2 3 3" xfId="3505"/>
    <cellStyle name="一般 5 2 2 4 4 2 2 2 4" xfId="16332"/>
    <cellStyle name="一般 5 2 2 4 4 2 2 3" xfId="18047"/>
    <cellStyle name="一般 5 2 2 4 4 2 3" xfId="18048"/>
    <cellStyle name="一般 5 2 2 4 4 3" xfId="18049"/>
    <cellStyle name="一般 5 2 2 4 4 3 2" xfId="10482"/>
    <cellStyle name="一般 5 2 2 4 4 3 2 2" xfId="10485"/>
    <cellStyle name="一般 5 2 2 4 4 3 3" xfId="7487"/>
    <cellStyle name="一般 5 2 2 4 4 4" xfId="18050"/>
    <cellStyle name="一般 5 2 2 4 5" xfId="12589"/>
    <cellStyle name="一般 5 2 2 5" xfId="18051"/>
    <cellStyle name="一般 5 2 2 5 2" xfId="18052"/>
    <cellStyle name="一般 5 2 2 5 2 2" xfId="18053"/>
    <cellStyle name="一般 5 2 2 5 2 2 2" xfId="16323"/>
    <cellStyle name="一般 5 2 2 5 2 2 2 2" xfId="16325"/>
    <cellStyle name="一般 5 2 2 5 2 2 3" xfId="8605"/>
    <cellStyle name="一般 5 2 2 5 2 3" xfId="18054"/>
    <cellStyle name="一般 5 2 2 5 3" xfId="18055"/>
    <cellStyle name="一般 5 2 2 6" xfId="18056"/>
    <cellStyle name="一般 5 2 2 6 2" xfId="18057"/>
    <cellStyle name="一般 5 2 2 7" xfId="9246"/>
    <cellStyle name="一般 5 2 2 7 2" xfId="18058"/>
    <cellStyle name="一般 5 2 2 7 2 2" xfId="18059"/>
    <cellStyle name="一般 5 2 2 7 2 2 2" xfId="18060"/>
    <cellStyle name="一般 5 2 2 7 2 3" xfId="18061"/>
    <cellStyle name="一般 5 2 2 7 3" xfId="18062"/>
    <cellStyle name="一般 5 2 2 8" xfId="18063"/>
    <cellStyle name="一般 5 2 3" xfId="18065"/>
    <cellStyle name="一般 5 2 3 2" xfId="18067"/>
    <cellStyle name="一般 5 2 4" xfId="18069"/>
    <cellStyle name="一般 5 2 4 2" xfId="18071"/>
    <cellStyle name="一般 5 2 4 2 2" xfId="18073"/>
    <cellStyle name="一般 5 2 4 2 2 2" xfId="18074"/>
    <cellStyle name="一般 5 2 4 2 2 2 2" xfId="18075"/>
    <cellStyle name="一般 5 2 4 2 2 2 2 2" xfId="18076"/>
    <cellStyle name="一般 5 2 4 2 2 2 2 2 2" xfId="18077"/>
    <cellStyle name="一般 5 2 4 2 2 2 2 2 2 2" xfId="18078"/>
    <cellStyle name="一般 5 2 4 2 2 2 2 2 2 2 2" xfId="18079"/>
    <cellStyle name="一般 5 2 4 2 2 2 2 2 2 2 2 2" xfId="18080"/>
    <cellStyle name="一般 5 2 4 2 2 2 2 2 2 2 3" xfId="18082"/>
    <cellStyle name="一般 5 2 4 2 2 2 2 2 2 3" xfId="18083"/>
    <cellStyle name="一般 5 2 4 2 2 2 2 2 3" xfId="18084"/>
    <cellStyle name="一般 5 2 4 2 2 2 2 3" xfId="18085"/>
    <cellStyle name="一般 5 2 4 2 2 2 3" xfId="18086"/>
    <cellStyle name="一般 5 2 4 2 2 3" xfId="18087"/>
    <cellStyle name="一般 5 2 4 2 3" xfId="18088"/>
    <cellStyle name="一般 5 2 4 2 3 2" xfId="18089"/>
    <cellStyle name="一般 5 2 4 2 3 2 2" xfId="18090"/>
    <cellStyle name="一般 5 2 4 2 3 2 2 2" xfId="18091"/>
    <cellStyle name="一般 5 2 4 2 3 2 2 2 2" xfId="18092"/>
    <cellStyle name="一般 5 2 4 2 3 2 2 2 2 2" xfId="18093"/>
    <cellStyle name="一般 5 2 4 2 3 2 2 2 2 2 2" xfId="18094"/>
    <cellStyle name="一般 5 2 4 2 3 2 2 2 2 3" xfId="18095"/>
    <cellStyle name="一般 5 2 4 2 3 2 2 2 3" xfId="7231"/>
    <cellStyle name="一般 5 2 4 2 3 2 2 3" xfId="18096"/>
    <cellStyle name="一般 5 2 4 2 3 2 3" xfId="18097"/>
    <cellStyle name="一般 5 2 4 2 3 3" xfId="18098"/>
    <cellStyle name="一般 5 2 4 2 4" xfId="18099"/>
    <cellStyle name="一般 5 2 4 3" xfId="15341"/>
    <cellStyle name="一般 5 2 4 3 2" xfId="14342"/>
    <cellStyle name="一般 5 2 4 3 2 2" xfId="18100"/>
    <cellStyle name="一般 5 2 4 3 2 2 2" xfId="18101"/>
    <cellStyle name="一般 5 2 4 3 2 2 2 2" xfId="18102"/>
    <cellStyle name="一般 5 2 4 3 2 2 3" xfId="18103"/>
    <cellStyle name="一般 5 2 4 3 2 3" xfId="18104"/>
    <cellStyle name="一般 5 2 4 3 2 3 2" xfId="18105"/>
    <cellStyle name="一般 5 2 4 3 2 3 2 2" xfId="138"/>
    <cellStyle name="一般 5 2 4 3 2 3 3" xfId="18106"/>
    <cellStyle name="一般 5 2 4 3 2 4" xfId="18107"/>
    <cellStyle name="一般 5 2 4 3 2 4 2" xfId="18108"/>
    <cellStyle name="一般 5 2 4 3 2 5" xfId="18109"/>
    <cellStyle name="一般 5 2 4 3 3" xfId="18110"/>
    <cellStyle name="一般 5 2 4 4" xfId="15343"/>
    <cellStyle name="一般 5 2 4 4 2" xfId="15346"/>
    <cellStyle name="一般 5 2 4 5" xfId="14049"/>
    <cellStyle name="一般 5 2 4 5 2" xfId="15348"/>
    <cellStyle name="一般 5 2 4 5 2 2" xfId="18111"/>
    <cellStyle name="一般 5 2 4 5 2 2 2" xfId="18113"/>
    <cellStyle name="一般 5 2 4 5 2 3" xfId="18114"/>
    <cellStyle name="一般 5 2 4 5 3" xfId="18115"/>
    <cellStyle name="一般 5 2 4 5 3 2" xfId="18116"/>
    <cellStyle name="一般 5 2 4 5 4" xfId="18117"/>
    <cellStyle name="一般 5 2 4 6" xfId="15350"/>
    <cellStyle name="一般 5 2 5" xfId="3775"/>
    <cellStyle name="一般 5 2 5 2" xfId="18119"/>
    <cellStyle name="一般 5 2 5 2 2" xfId="18121"/>
    <cellStyle name="一般 5 2 5 2 2 2" xfId="18122"/>
    <cellStyle name="一般 5 2 5 2 2 2 2" xfId="18123"/>
    <cellStyle name="一般 5 2 5 2 2 2 2 2" xfId="18124"/>
    <cellStyle name="一般 5 2 5 2 2 2 2 2 2" xfId="18125"/>
    <cellStyle name="一般 5 2 5 2 2 2 2 2 2 2" xfId="18126"/>
    <cellStyle name="一般 5 2 5 2 2 2 2 2 3" xfId="18127"/>
    <cellStyle name="一般 5 2 5 2 2 2 2 3" xfId="18128"/>
    <cellStyle name="一般 5 2 5 2 2 2 3" xfId="18129"/>
    <cellStyle name="一般 5 2 5 2 2 3" xfId="18130"/>
    <cellStyle name="一般 5 2 5 2 2 3 2" xfId="18131"/>
    <cellStyle name="一般 5 2 5 2 2 3 2 2" xfId="18133"/>
    <cellStyle name="一般 5 2 5 2 2 3 2 2 2" xfId="18135"/>
    <cellStyle name="一般 5 2 5 2 2 3 2 2 2 2" xfId="18136"/>
    <cellStyle name="一般 5 2 5 2 2 3 2 2 3" xfId="3165"/>
    <cellStyle name="一般 5 2 5 2 2 3 2 2 3 2" xfId="1195"/>
    <cellStyle name="一般 5 2 5 2 2 3 2 2 3 2 2" xfId="7958"/>
    <cellStyle name="一般 5 2 5 2 2 3 2 2 3 2 2 2" xfId="10086"/>
    <cellStyle name="一般 5 2 5 2 2 3 2 2 3 2 3" xfId="6081"/>
    <cellStyle name="一般 5 2 5 2 2 3 2 2 3 3" xfId="7966"/>
    <cellStyle name="一般 5 2 5 2 2 3 2 2 4" xfId="3177"/>
    <cellStyle name="一般 5 2 5 2 2 3 2 3" xfId="3407"/>
    <cellStyle name="一般 5 2 5 2 2 3 2 3 2" xfId="3416"/>
    <cellStyle name="一般 5 2 5 2 2 3 2 4" xfId="2789"/>
    <cellStyle name="一般 5 2 5 2 2 3 3" xfId="18137"/>
    <cellStyle name="一般 5 2 5 2 2 4" xfId="18138"/>
    <cellStyle name="一般 5 2 5 2 3" xfId="18139"/>
    <cellStyle name="一般 5 2 5 2 3 2" xfId="18140"/>
    <cellStyle name="一般 5 2 5 2 3 2 2" xfId="18141"/>
    <cellStyle name="一般 5 2 5 2 3 2 2 2" xfId="18142"/>
    <cellStyle name="一般 5 2 5 2 3 2 2 2 2" xfId="18143"/>
    <cellStyle name="一般 5 2 5 2 3 2 2 2 2 2" xfId="1626"/>
    <cellStyle name="一般 5 2 5 2 3 2 2 2 3" xfId="18144"/>
    <cellStyle name="一般 5 2 5 2 3 2 2 2 3 2" xfId="2297"/>
    <cellStyle name="一般 5 2 5 2 3 2 2 2 3 2 2" xfId="2302"/>
    <cellStyle name="一般 5 2 5 2 3 2 2 2 3 2 2 2" xfId="8982"/>
    <cellStyle name="一般 5 2 5 2 3 2 2 2 3 2 3" xfId="8987"/>
    <cellStyle name="一般 5 2 5 2 3 2 2 2 3 3" xfId="2306"/>
    <cellStyle name="一般 5 2 5 2 3 2 2 2 4" xfId="18145"/>
    <cellStyle name="一般 5 2 5 2 3 2 2 3" xfId="18146"/>
    <cellStyle name="一般 5 2 5 2 3 2 3" xfId="18147"/>
    <cellStyle name="一般 5 2 5 2 3 3" xfId="18148"/>
    <cellStyle name="一般 5 2 5 2 3 3 2" xfId="18149"/>
    <cellStyle name="一般 5 2 5 2 3 4" xfId="18150"/>
    <cellStyle name="一般 5 2 5 2 3 4 2" xfId="18151"/>
    <cellStyle name="一般 5 2 5 2 3 4 2 2" xfId="18153"/>
    <cellStyle name="一般 5 2 5 2 3 4 3" xfId="6026"/>
    <cellStyle name="一般 5 2 5 2 3 5" xfId="18154"/>
    <cellStyle name="一般 5 2 5 2 4" xfId="18155"/>
    <cellStyle name="一般 5 2 5 3" xfId="15355"/>
    <cellStyle name="一般 5 2 5 3 2" xfId="15357"/>
    <cellStyle name="一般 5 2 5 3 2 2" xfId="18156"/>
    <cellStyle name="一般 5 2 5 3 2 2 2" xfId="18157"/>
    <cellStyle name="一般 5 2 5 3 2 2 2 2" xfId="18158"/>
    <cellStyle name="一般 5 2 5 3 2 2 3" xfId="18159"/>
    <cellStyle name="一般 5 2 5 3 2 2 3 2" xfId="7478"/>
    <cellStyle name="一般 5 2 5 3 2 2 4" xfId="18160"/>
    <cellStyle name="一般 5 2 5 3 2 3" xfId="3028"/>
    <cellStyle name="一般 5 2 5 3 2 3 2" xfId="18161"/>
    <cellStyle name="一般 5 2 5 3 2 4" xfId="18162"/>
    <cellStyle name="一般 5 2 5 3 3" xfId="18163"/>
    <cellStyle name="一般 5 2 5 4" xfId="15359"/>
    <cellStyle name="一般 5 2 6" xfId="18165"/>
    <cellStyle name="一般 5 2 6 2" xfId="18167"/>
    <cellStyle name="一般 5 2 6 2 2" xfId="18168"/>
    <cellStyle name="一般 5 2 6 2 2 2" xfId="18169"/>
    <cellStyle name="一般 5 2 6 2 2 2 2" xfId="18170"/>
    <cellStyle name="一般 5 2 6 2 2 2 2 2" xfId="18171"/>
    <cellStyle name="一般 5 2 6 2 2 2 2 2 2" xfId="14644"/>
    <cellStyle name="一般 5 2 6 2 2 2 2 3" xfId="18172"/>
    <cellStyle name="一般 5 2 6 2 2 2 2 3 2" xfId="14672"/>
    <cellStyle name="一般 5 2 6 2 2 2 2 3 2 2" xfId="14675"/>
    <cellStyle name="一般 5 2 6 2 2 2 2 3 2 2 2" xfId="4065"/>
    <cellStyle name="一般 5 2 6 2 2 2 2 3 2 3" xfId="18175"/>
    <cellStyle name="一般 5 2 6 2 2 2 2 3 3" xfId="14677"/>
    <cellStyle name="一般 5 2 6 2 2 2 2 4" xfId="18176"/>
    <cellStyle name="一般 5 2 6 2 2 2 3" xfId="18177"/>
    <cellStyle name="一般 5 2 6 2 2 3" xfId="18178"/>
    <cellStyle name="一般 5 2 6 2 3" xfId="18179"/>
    <cellStyle name="一般 5 2 6 2 3 2" xfId="18180"/>
    <cellStyle name="一般 5 2 6 2 3 2 2" xfId="18181"/>
    <cellStyle name="一般 5 2 6 2 3 3" xfId="18182"/>
    <cellStyle name="一般 5 2 6 2 4" xfId="2913"/>
    <cellStyle name="一般 5 2 6 3" xfId="15362"/>
    <cellStyle name="一般 5 2 7" xfId="18184"/>
    <cellStyle name="一般 5 3" xfId="18186"/>
    <cellStyle name="一般 5 3 2" xfId="7544"/>
    <cellStyle name="一般 5 4" xfId="18187"/>
    <cellStyle name="一般 5 4 2" xfId="18188"/>
    <cellStyle name="一般 5 5" xfId="18189"/>
    <cellStyle name="一般 50" xfId="18190"/>
    <cellStyle name="一般 53" xfId="17173"/>
    <cellStyle name="一般 53 2" xfId="18191"/>
    <cellStyle name="一般 53 2 2" xfId="18192"/>
    <cellStyle name="一般 53 3" xfId="18193"/>
    <cellStyle name="一般 6" xfId="18194"/>
    <cellStyle name="一般 6 2" xfId="18195"/>
    <cellStyle name="一般 6 2 2" xfId="18196"/>
    <cellStyle name="一般 6 3" xfId="18198"/>
    <cellStyle name="一般 7" xfId="12745"/>
    <cellStyle name="一般 7 2" xfId="18199"/>
    <cellStyle name="一般 7 2 2" xfId="18200"/>
    <cellStyle name="一般 7 3" xfId="18201"/>
    <cellStyle name="一般 7 3 2" xfId="18202"/>
    <cellStyle name="一般 7 4" xfId="18203"/>
    <cellStyle name="一般 7 4 2" xfId="18205"/>
    <cellStyle name="一般 7 5" xfId="18206"/>
    <cellStyle name="一般 8" xfId="18207"/>
    <cellStyle name="一般 8 2" xfId="18208"/>
    <cellStyle name="一般 8 2 2" xfId="18209"/>
    <cellStyle name="一般 8 3" xfId="18210"/>
    <cellStyle name="一般 8 3 2" xfId="18211"/>
    <cellStyle name="一般 8 4" xfId="18212"/>
    <cellStyle name="一般 9" xfId="18213"/>
    <cellStyle name="一般 9 2" xfId="18214"/>
    <cellStyle name="一般 9 2 2" xfId="18215"/>
    <cellStyle name="一般 9 3" xfId="18216"/>
    <cellStyle name="一般 9 3 2" xfId="18217"/>
    <cellStyle name="一般 9 4" xfId="18218"/>
    <cellStyle name="注释 2" xfId="18238"/>
    <cellStyle name="注释 2 10" xfId="16364"/>
    <cellStyle name="注释 2 10 2" xfId="18239"/>
    <cellStyle name="注释 2 10 2 2" xfId="18240"/>
    <cellStyle name="注释 2 10 3" xfId="18241"/>
    <cellStyle name="注释 2 10 3 2" xfId="18242"/>
    <cellStyle name="注释 2 10 4" xfId="14075"/>
    <cellStyle name="注释 2 10 4 2" xfId="18243"/>
    <cellStyle name="注释 2 10 5" xfId="18244"/>
    <cellStyle name="注释 2 10 5 2" xfId="18245"/>
    <cellStyle name="注释 2 10 6" xfId="18246"/>
    <cellStyle name="注释 2 11" xfId="18247"/>
    <cellStyle name="注释 2 11 2" xfId="18248"/>
    <cellStyle name="注释 2 11 2 2" xfId="18249"/>
    <cellStyle name="注释 2 11 3" xfId="18250"/>
    <cellStyle name="注释 2 12" xfId="18251"/>
    <cellStyle name="注释 2 12 2" xfId="18252"/>
    <cellStyle name="注释 2 12 2 2" xfId="18253"/>
    <cellStyle name="注释 2 12 3" xfId="18254"/>
    <cellStyle name="注释 2 13" xfId="18255"/>
    <cellStyle name="注释 2 13 2" xfId="8724"/>
    <cellStyle name="注释 2 14" xfId="2972"/>
    <cellStyle name="注释 2 14 2" xfId="18256"/>
    <cellStyle name="注释 2 15" xfId="18257"/>
    <cellStyle name="注释 2 15 2" xfId="18258"/>
    <cellStyle name="注释 2 16" xfId="11350"/>
    <cellStyle name="注释 2 16 2" xfId="18259"/>
    <cellStyle name="注释 2 17" xfId="18260"/>
    <cellStyle name="注释 2 2" xfId="18261"/>
    <cellStyle name="注释 2 2 10" xfId="18262"/>
    <cellStyle name="注释 2 2 10 2" xfId="18263"/>
    <cellStyle name="注释 2 2 11" xfId="18264"/>
    <cellStyle name="注释 2 2 11 2" xfId="18265"/>
    <cellStyle name="注释 2 2 12" xfId="13441"/>
    <cellStyle name="注释 2 2 12 2" xfId="17743"/>
    <cellStyle name="注释 2 2 13" xfId="17746"/>
    <cellStyle name="注释 2 2 13 2" xfId="17750"/>
    <cellStyle name="注释 2 2 14" xfId="1540"/>
    <cellStyle name="注释 2 2 2" xfId="17690"/>
    <cellStyle name="注释 2 2 2 10" xfId="18266"/>
    <cellStyle name="注释 2 2 2 10 2" xfId="18267"/>
    <cellStyle name="注释 2 2 2 11" xfId="11621"/>
    <cellStyle name="注释 2 2 2 11 2" xfId="18268"/>
    <cellStyle name="注释 2 2 2 12" xfId="18269"/>
    <cellStyle name="注释 2 2 2 2" xfId="17692"/>
    <cellStyle name="注释 2 2 2 2 10" xfId="128"/>
    <cellStyle name="注释 2 2 2 2 10 2" xfId="18270"/>
    <cellStyle name="注释 2 2 2 2 11" xfId="18271"/>
    <cellStyle name="注释 2 2 2 2 2" xfId="18272"/>
    <cellStyle name="注释 2 2 2 2 2 2" xfId="18273"/>
    <cellStyle name="注释 2 2 2 2 2 2 2" xfId="18274"/>
    <cellStyle name="注释 2 2 2 2 2 2 2 2" xfId="10361"/>
    <cellStyle name="注释 2 2 2 2 2 2 3" xfId="18275"/>
    <cellStyle name="注释 2 2 2 2 2 2 3 2" xfId="18276"/>
    <cellStyle name="注释 2 2 2 2 2 2 4" xfId="18277"/>
    <cellStyle name="注释 2 2 2 2 2 2 4 2" xfId="18278"/>
    <cellStyle name="注释 2 2 2 2 2 2 5" xfId="18279"/>
    <cellStyle name="注释 2 2 2 2 2 2 5 2" xfId="18280"/>
    <cellStyle name="注释 2 2 2 2 2 2 6" xfId="18281"/>
    <cellStyle name="注释 2 2 2 2 2 3" xfId="18282"/>
    <cellStyle name="注释 2 2 2 2 2 3 2" xfId="5610"/>
    <cellStyle name="注释 2 2 2 2 2 3 2 2" xfId="5618"/>
    <cellStyle name="注释 2 2 2 2 2 3 3" xfId="5621"/>
    <cellStyle name="注释 2 2 2 2 2 4" xfId="18283"/>
    <cellStyle name="注释 2 2 2 2 2 4 2" xfId="18284"/>
    <cellStyle name="注释 2 2 2 2 2 4 2 2" xfId="18285"/>
    <cellStyle name="注释 2 2 2 2 2 4 3" xfId="18286"/>
    <cellStyle name="注释 2 2 2 2 2 5" xfId="18287"/>
    <cellStyle name="注释 2 2 2 2 2 5 2" xfId="18288"/>
    <cellStyle name="注释 2 2 2 2 2 6" xfId="18290"/>
    <cellStyle name="注释 2 2 2 2 2 6 2" xfId="18292"/>
    <cellStyle name="注释 2 2 2 2 2 7" xfId="15168"/>
    <cellStyle name="注释 2 2 2 2 2 7 2" xfId="15170"/>
    <cellStyle name="注释 2 2 2 2 2 8" xfId="15173"/>
    <cellStyle name="注释 2 2 2 2 2 8 2" xfId="5884"/>
    <cellStyle name="注释 2 2 2 2 2 9" xfId="18293"/>
    <cellStyle name="注释 2 2 2 2 3" xfId="18294"/>
    <cellStyle name="注释 2 2 2 2 3 2" xfId="18295"/>
    <cellStyle name="注释 2 2 2 2 3 2 2" xfId="18296"/>
    <cellStyle name="注释 2 2 2 2 3 2 2 2" xfId="18297"/>
    <cellStyle name="注释 2 2 2 2 3 2 3" xfId="18298"/>
    <cellStyle name="注释 2 2 2 2 3 3" xfId="18299"/>
    <cellStyle name="注释 2 2 2 2 3 3 2" xfId="18300"/>
    <cellStyle name="注释 2 2 2 2 3 3 2 2" xfId="18301"/>
    <cellStyle name="注释 2 2 2 2 3 3 3" xfId="18302"/>
    <cellStyle name="注释 2 2 2 2 3 4" xfId="18303"/>
    <cellStyle name="注释 2 2 2 2 3 4 2" xfId="18304"/>
    <cellStyle name="注释 2 2 2 2 3 5" xfId="18305"/>
    <cellStyle name="注释 2 2 2 2 3 5 2" xfId="18306"/>
    <cellStyle name="注释 2 2 2 2 3 6" xfId="18308"/>
    <cellStyle name="注释 2 2 2 2 3 6 2" xfId="18309"/>
    <cellStyle name="注释 2 2 2 2 3 7" xfId="15176"/>
    <cellStyle name="注释 2 2 2 2 3 7 2" xfId="15178"/>
    <cellStyle name="注释 2 2 2 2 3 8" xfId="15182"/>
    <cellStyle name="注释 2 2 2 2 4" xfId="18310"/>
    <cellStyle name="注释 2 2 2 2 4 2" xfId="18311"/>
    <cellStyle name="注释 2 2 2 2 4 2 2" xfId="18312"/>
    <cellStyle name="注释 2 2 2 2 4 3" xfId="18313"/>
    <cellStyle name="注释 2 2 2 2 4 3 2" xfId="18314"/>
    <cellStyle name="注释 2 2 2 2 4 4" xfId="18315"/>
    <cellStyle name="注释 2 2 2 2 4 4 2" xfId="18316"/>
    <cellStyle name="注释 2 2 2 2 4 5" xfId="18317"/>
    <cellStyle name="注释 2 2 2 2 4 5 2" xfId="18318"/>
    <cellStyle name="注释 2 2 2 2 4 6" xfId="5424"/>
    <cellStyle name="注释 2 2 2 2 5" xfId="11711"/>
    <cellStyle name="注释 2 2 2 2 5 2" xfId="18319"/>
    <cellStyle name="注释 2 2 2 2 5 2 2" xfId="18320"/>
    <cellStyle name="注释 2 2 2 2 5 3" xfId="6610"/>
    <cellStyle name="注释 2 2 2 2 6" xfId="18321"/>
    <cellStyle name="注释 2 2 2 2 6 2" xfId="18322"/>
    <cellStyle name="注释 2 2 2 2 6 2 2" xfId="18323"/>
    <cellStyle name="注释 2 2 2 2 6 3" xfId="18324"/>
    <cellStyle name="注释 2 2 2 2 7" xfId="18325"/>
    <cellStyle name="注释 2 2 2 2 7 2" xfId="18326"/>
    <cellStyle name="注释 2 2 2 2 8" xfId="18327"/>
    <cellStyle name="注释 2 2 2 2 8 2" xfId="18328"/>
    <cellStyle name="注释 2 2 2 2 9" xfId="5496"/>
    <cellStyle name="注释 2 2 2 2 9 2" xfId="18329"/>
    <cellStyle name="注释 2 2 2 3" xfId="6495"/>
    <cellStyle name="注释 2 2 2 3 2" xfId="18330"/>
    <cellStyle name="注释 2 2 2 3 2 2" xfId="18331"/>
    <cellStyle name="注释 2 2 2 3 2 2 2" xfId="4623"/>
    <cellStyle name="注释 2 2 2 3 2 3" xfId="18332"/>
    <cellStyle name="注释 2 2 2 3 2 3 2" xfId="18333"/>
    <cellStyle name="注释 2 2 2 3 2 4" xfId="18334"/>
    <cellStyle name="注释 2 2 2 3 2 4 2" xfId="18335"/>
    <cellStyle name="注释 2 2 2 3 2 5" xfId="7372"/>
    <cellStyle name="注释 2 2 2 3 2 5 2" xfId="18336"/>
    <cellStyle name="注释 2 2 2 3 2 6" xfId="18338"/>
    <cellStyle name="注释 2 2 2 3 3" xfId="14559"/>
    <cellStyle name="注释 2 2 2 3 3 2" xfId="14561"/>
    <cellStyle name="注释 2 2 2 3 3 2 2" xfId="14563"/>
    <cellStyle name="注释 2 2 2 3 3 3" xfId="7382"/>
    <cellStyle name="注释 2 2 2 3 4" xfId="9024"/>
    <cellStyle name="注释 2 2 2 3 4 2" xfId="14578"/>
    <cellStyle name="注释 2 2 2 3 4 2 2" xfId="14580"/>
    <cellStyle name="注释 2 2 2 3 4 3" xfId="7388"/>
    <cellStyle name="注释 2 2 2 3 5" xfId="14596"/>
    <cellStyle name="注释 2 2 2 3 5 2" xfId="14598"/>
    <cellStyle name="注释 2 2 2 3 6" xfId="14609"/>
    <cellStyle name="注释 2 2 2 3 6 2" xfId="14611"/>
    <cellStyle name="注释 2 2 2 3 7" xfId="1130"/>
    <cellStyle name="注释 2 2 2 3 7 2" xfId="12161"/>
    <cellStyle name="注释 2 2 2 3 8" xfId="14614"/>
    <cellStyle name="注释 2 2 2 3 8 2" xfId="12179"/>
    <cellStyle name="注释 2 2 2 3 9" xfId="14616"/>
    <cellStyle name="注释 2 2 2 4" xfId="18339"/>
    <cellStyle name="注释 2 2 2 4 2" xfId="18340"/>
    <cellStyle name="注释 2 2 2 4 2 2" xfId="1769"/>
    <cellStyle name="注释 2 2 2 4 2 2 2" xfId="5213"/>
    <cellStyle name="注释 2 2 2 4 2 3" xfId="7086"/>
    <cellStyle name="注释 2 2 2 4 2 3 2" xfId="6941"/>
    <cellStyle name="注释 2 2 2 4 2 4" xfId="18341"/>
    <cellStyle name="注释 2 2 2 4 2 4 2" xfId="18342"/>
    <cellStyle name="注释 2 2 2 4 2 5" xfId="7091"/>
    <cellStyle name="注释 2 2 2 4 2 5 2" xfId="18343"/>
    <cellStyle name="注释 2 2 2 4 2 6" xfId="18345"/>
    <cellStyle name="注释 2 2 2 4 3" xfId="2131"/>
    <cellStyle name="注释 2 2 2 4 3 2" xfId="1853"/>
    <cellStyle name="注释 2 2 2 4 3 2 2" xfId="14623"/>
    <cellStyle name="注释 2 2 2 4 3 3" xfId="4953"/>
    <cellStyle name="注释 2 2 2 4 4" xfId="1180"/>
    <cellStyle name="注释 2 2 2 4 4 2" xfId="1929"/>
    <cellStyle name="注释 2 2 2 4 4 2 2" xfId="14636"/>
    <cellStyle name="注释 2 2 2 4 4 3" xfId="7121"/>
    <cellStyle name="注释 2 2 2 4 5" xfId="721"/>
    <cellStyle name="注释 2 2 2 4 5 2" xfId="339"/>
    <cellStyle name="注释 2 2 2 4 6" xfId="1351"/>
    <cellStyle name="注释 2 2 2 4 6 2" xfId="14639"/>
    <cellStyle name="注释 2 2 2 4 7" xfId="2667"/>
    <cellStyle name="注释 2 2 2 4 7 2" xfId="10296"/>
    <cellStyle name="注释 2 2 2 4 8" xfId="14641"/>
    <cellStyle name="注释 2 2 2 4 8 2" xfId="10369"/>
    <cellStyle name="注释 2 2 2 4 9" xfId="14643"/>
    <cellStyle name="注释 2 2 2 5" xfId="18346"/>
    <cellStyle name="注释 2 2 2 5 2" xfId="18347"/>
    <cellStyle name="注释 2 2 2 5 2 2" xfId="2015"/>
    <cellStyle name="注释 2 2 2 5 3" xfId="2133"/>
    <cellStyle name="注释 2 2 2 5 3 2" xfId="14647"/>
    <cellStyle name="注释 2 2 2 5 4" xfId="12205"/>
    <cellStyle name="注释 2 2 2 5 4 2" xfId="14660"/>
    <cellStyle name="注释 2 2 2 5 5" xfId="14662"/>
    <cellStyle name="注释 2 2 2 5 5 2" xfId="14664"/>
    <cellStyle name="注释 2 2 2 5 6" xfId="14666"/>
    <cellStyle name="注释 2 2 2 6" xfId="18348"/>
    <cellStyle name="注释 2 2 2 6 2" xfId="18349"/>
    <cellStyle name="注释 2 2 2 6 2 2" xfId="18350"/>
    <cellStyle name="注释 2 2 2 6 3" xfId="1358"/>
    <cellStyle name="注释 2 2 2 7" xfId="18351"/>
    <cellStyle name="注释 2 2 2 7 2" xfId="18352"/>
    <cellStyle name="注释 2 2 2 7 2 2" xfId="18353"/>
    <cellStyle name="注释 2 2 2 7 3" xfId="14686"/>
    <cellStyle name="注释 2 2 2 8" xfId="18354"/>
    <cellStyle name="注释 2 2 2 8 2" xfId="18355"/>
    <cellStyle name="注释 2 2 2 9" xfId="2005"/>
    <cellStyle name="注释 2 2 2 9 2" xfId="18356"/>
    <cellStyle name="注释 2 2 3" xfId="17694"/>
    <cellStyle name="注释 2 2 3 10" xfId="18357"/>
    <cellStyle name="注释 2 2 3 10 2" xfId="18358"/>
    <cellStyle name="注释 2 2 3 11" xfId="18359"/>
    <cellStyle name="注释 2 2 3 2" xfId="17885"/>
    <cellStyle name="注释 2 2 3 2 2" xfId="17887"/>
    <cellStyle name="注释 2 2 3 2 2 2" xfId="18360"/>
    <cellStyle name="注释 2 2 3 2 2 2 2" xfId="18361"/>
    <cellStyle name="注释 2 2 3 2 2 3" xfId="18362"/>
    <cellStyle name="注释 2 2 3 2 2 3 2" xfId="18363"/>
    <cellStyle name="注释 2 2 3 2 2 4" xfId="18364"/>
    <cellStyle name="注释 2 2 3 2 2 4 2" xfId="18365"/>
    <cellStyle name="注释 2 2 3 2 2 5" xfId="18366"/>
    <cellStyle name="注释 2 2 3 2 2 5 2" xfId="18367"/>
    <cellStyle name="注释 2 2 3 2 2 6" xfId="18369"/>
    <cellStyle name="注释 2 2 3 2 3" xfId="18370"/>
    <cellStyle name="注释 2 2 3 2 3 2" xfId="3987"/>
    <cellStyle name="注释 2 2 3 2 3 2 2" xfId="3990"/>
    <cellStyle name="注释 2 2 3 2 3 3" xfId="3992"/>
    <cellStyle name="注释 2 2 3 2 4" xfId="18371"/>
    <cellStyle name="注释 2 2 3 2 4 2" xfId="4029"/>
    <cellStyle name="注释 2 2 3 2 4 2 2" xfId="4032"/>
    <cellStyle name="注释 2 2 3 2 4 3" xfId="4034"/>
    <cellStyle name="注释 2 2 3 2 5" xfId="14674"/>
    <cellStyle name="注释 2 2 3 2 5 2" xfId="4064"/>
    <cellStyle name="注释 2 2 3 2 6" xfId="18174"/>
    <cellStyle name="注释 2 2 3 2 6 2" xfId="18372"/>
    <cellStyle name="注释 2 2 3 2 7" xfId="18373"/>
    <cellStyle name="注释 2 2 3 2 7 2" xfId="18374"/>
    <cellStyle name="注释 2 2 3 2 8" xfId="18375"/>
    <cellStyle name="注释 2 2 3 2 8 2" xfId="18376"/>
    <cellStyle name="注释 2 2 3 2 9" xfId="18377"/>
    <cellStyle name="注释 2 2 3 3" xfId="6503"/>
    <cellStyle name="注释 2 2 3 3 2" xfId="17889"/>
    <cellStyle name="注释 2 2 3 3 2 2" xfId="5636"/>
    <cellStyle name="注释 2 2 3 3 2 2 2" xfId="539"/>
    <cellStyle name="注释 2 2 3 3 2 3" xfId="4404"/>
    <cellStyle name="注释 2 2 3 3 2 3 2" xfId="5639"/>
    <cellStyle name="注释 2 2 3 3 2 4" xfId="1520"/>
    <cellStyle name="注释 2 2 3 3 2 4 2" xfId="3578"/>
    <cellStyle name="注释 2 2 3 3 2 5" xfId="5647"/>
    <cellStyle name="注释 2 2 3 3 2 5 2" xfId="18378"/>
    <cellStyle name="注释 2 2 3 3 2 6" xfId="18380"/>
    <cellStyle name="注释 2 2 3 3 3" xfId="14697"/>
    <cellStyle name="注释 2 2 3 3 3 2" xfId="4121"/>
    <cellStyle name="注释 2 2 3 3 3 2 2" xfId="3938"/>
    <cellStyle name="注释 2 2 3 3 3 3" xfId="4126"/>
    <cellStyle name="注释 2 2 3 3 4" xfId="12214"/>
    <cellStyle name="注释 2 2 3 3 4 2" xfId="5661"/>
    <cellStyle name="注释 2 2 3 3 4 2 2" xfId="9286"/>
    <cellStyle name="注释 2 2 3 3 4 3" xfId="4416"/>
    <cellStyle name="注释 2 2 3 3 5" xfId="14700"/>
    <cellStyle name="注释 2 2 3 3 5 2" xfId="13676"/>
    <cellStyle name="注释 2 2 3 3 6" xfId="13544"/>
    <cellStyle name="注释 2 2 3 3 6 2" xfId="14702"/>
    <cellStyle name="注释 2 2 3 3 7" xfId="14704"/>
    <cellStyle name="注释 2 2 3 3 7 2" xfId="12263"/>
    <cellStyle name="注释 2 2 3 3 8" xfId="14707"/>
    <cellStyle name="注释 2 2 3 3 8 2" xfId="8350"/>
    <cellStyle name="注释 2 2 3 3 9" xfId="14710"/>
    <cellStyle name="注释 2 2 3 4" xfId="17891"/>
    <cellStyle name="注释 2 2 3 4 2" xfId="17893"/>
    <cellStyle name="注释 2 2 3 4 2 2" xfId="5700"/>
    <cellStyle name="注释 2 2 3 4 3" xfId="14716"/>
    <cellStyle name="注释 2 2 3 4 3 2" xfId="4223"/>
    <cellStyle name="注释 2 2 3 4 4" xfId="14116"/>
    <cellStyle name="注释 2 2 3 4 4 2" xfId="14119"/>
    <cellStyle name="注释 2 2 3 4 5" xfId="14122"/>
    <cellStyle name="注释 2 2 3 4 5 2" xfId="14725"/>
    <cellStyle name="注释 2 2 3 4 6" xfId="13549"/>
    <cellStyle name="注释 2 2 3 5" xfId="2028"/>
    <cellStyle name="注释 2 2 3 5 2" xfId="18381"/>
    <cellStyle name="注释 2 2 3 5 2 2" xfId="18382"/>
    <cellStyle name="注释 2 2 3 5 3" xfId="14740"/>
    <cellStyle name="注释 2 2 3 6" xfId="17900"/>
    <cellStyle name="注释 2 2 3 6 2" xfId="18383"/>
    <cellStyle name="注释 2 2 3 6 2 2" xfId="18384"/>
    <cellStyle name="注释 2 2 3 6 3" xfId="10810"/>
    <cellStyle name="注释 2 2 3 7" xfId="2166"/>
    <cellStyle name="注释 2 2 3 7 2" xfId="2170"/>
    <cellStyle name="注释 2 2 3 8" xfId="668"/>
    <cellStyle name="注释 2 2 3 8 2" xfId="16314"/>
    <cellStyle name="注释 2 2 3 9" xfId="16327"/>
    <cellStyle name="注释 2 2 3 9 2" xfId="16329"/>
    <cellStyle name="注释 2 2 4" xfId="18385"/>
    <cellStyle name="注释 2 2 4 10" xfId="18387"/>
    <cellStyle name="注释 2 2 4 10 2" xfId="18389"/>
    <cellStyle name="注释 2 2 4 11" xfId="18390"/>
    <cellStyle name="注释 2 2 4 2" xfId="17910"/>
    <cellStyle name="注释 2 2 4 2 2" xfId="17912"/>
    <cellStyle name="注释 2 2 4 2 2 2" xfId="18391"/>
    <cellStyle name="注释 2 2 4 2 2 2 2" xfId="18392"/>
    <cellStyle name="注释 2 2 4 2 2 3" xfId="18393"/>
    <cellStyle name="注释 2 2 4 2 2 3 2" xfId="18394"/>
    <cellStyle name="注释 2 2 4 2 2 4" xfId="18395"/>
    <cellStyle name="注释 2 2 4 2 2 4 2" xfId="18396"/>
    <cellStyle name="注释 2 2 4 2 2 5" xfId="18397"/>
    <cellStyle name="注释 2 2 4 2 2 5 2" xfId="18398"/>
    <cellStyle name="注释 2 2 4 2 2 6" xfId="18400"/>
    <cellStyle name="注释 2 2 4 2 3" xfId="18401"/>
    <cellStyle name="注释 2 2 4 2 3 2" xfId="6202"/>
    <cellStyle name="注释 2 2 4 2 3 2 2" xfId="3677"/>
    <cellStyle name="注释 2 2 4 2 3 3" xfId="6204"/>
    <cellStyle name="注释 2 2 4 2 4" xfId="18402"/>
    <cellStyle name="注释 2 2 4 2 4 2" xfId="6223"/>
    <cellStyle name="注释 2 2 4 2 4 2 2" xfId="6024"/>
    <cellStyle name="注释 2 2 4 2 4 3" xfId="6225"/>
    <cellStyle name="注释 2 2 4 2 5" xfId="18403"/>
    <cellStyle name="注释 2 2 4 2 5 2" xfId="6248"/>
    <cellStyle name="注释 2 2 4 2 6" xfId="18404"/>
    <cellStyle name="注释 2 2 4 2 6 2" xfId="9015"/>
    <cellStyle name="注释 2 2 4 2 7" xfId="18405"/>
    <cellStyle name="注释 2 2 4 2 7 2" xfId="9326"/>
    <cellStyle name="注释 2 2 4 2 8" xfId="18406"/>
    <cellStyle name="注释 2 2 4 2 8 2" xfId="8643"/>
    <cellStyle name="注释 2 2 4 2 9" xfId="18407"/>
    <cellStyle name="注释 2 2 4 3" xfId="6507"/>
    <cellStyle name="注释 2 2 4 3 2" xfId="17914"/>
    <cellStyle name="注释 2 2 4 3 2 2" xfId="18408"/>
    <cellStyle name="注释 2 2 4 3 2 2 2" xfId="2890"/>
    <cellStyle name="注释 2 2 4 3 2 3" xfId="18409"/>
    <cellStyle name="注释 2 2 4 3 3" xfId="14751"/>
    <cellStyle name="注释 2 2 4 3 3 2" xfId="6287"/>
    <cellStyle name="注释 2 2 4 3 3 2 2" xfId="6294"/>
    <cellStyle name="注释 2 2 4 3 3 3" xfId="6298"/>
    <cellStyle name="注释 2 2 4 3 4" xfId="14757"/>
    <cellStyle name="注释 2 2 4 3 4 2" xfId="12451"/>
    <cellStyle name="注释 2 2 4 3 5" xfId="14759"/>
    <cellStyle name="注释 2 2 4 3 5 2" xfId="10169"/>
    <cellStyle name="注释 2 2 4 3 6" xfId="13554"/>
    <cellStyle name="注释 2 2 4 3 6 2" xfId="10655"/>
    <cellStyle name="注释 2 2 4 3 7" xfId="14761"/>
    <cellStyle name="注释 2 2 4 3 7 2" xfId="10958"/>
    <cellStyle name="注释 2 2 4 3 8" xfId="14764"/>
    <cellStyle name="注释 2 2 4 4" xfId="17916"/>
    <cellStyle name="注释 2 2 4 4 2" xfId="18410"/>
    <cellStyle name="注释 2 2 4 4 2 2" xfId="18411"/>
    <cellStyle name="注释 2 2 4 4 3" xfId="14772"/>
    <cellStyle name="注释 2 2 4 4 3 2" xfId="6337"/>
    <cellStyle name="注释 2 2 4 4 4" xfId="14774"/>
    <cellStyle name="注释 2 2 4 4 4 2" xfId="14776"/>
    <cellStyle name="注释 2 2 4 4 5" xfId="14780"/>
    <cellStyle name="注释 2 2 4 4 5 2" xfId="11632"/>
    <cellStyle name="注释 2 2 4 4 6" xfId="14782"/>
    <cellStyle name="注释 2 2 4 5" xfId="18412"/>
    <cellStyle name="注释 2 2 4 5 2" xfId="18413"/>
    <cellStyle name="注释 2 2 4 5 2 2" xfId="18414"/>
    <cellStyle name="注释 2 2 4 5 3" xfId="14789"/>
    <cellStyle name="注释 2 2 4 6" xfId="18415"/>
    <cellStyle name="注释 2 2 4 6 2" xfId="18416"/>
    <cellStyle name="注释 2 2 4 6 2 2" xfId="18417"/>
    <cellStyle name="注释 2 2 4 6 3" xfId="10874"/>
    <cellStyle name="注释 2 2 4 7" xfId="6846"/>
    <cellStyle name="注释 2 2 4 7 2" xfId="6849"/>
    <cellStyle name="注释 2 2 4 8" xfId="6852"/>
    <cellStyle name="注释 2 2 4 8 2" xfId="6855"/>
    <cellStyle name="注释 2 2 4 9" xfId="6858"/>
    <cellStyle name="注释 2 2 4 9 2" xfId="6861"/>
    <cellStyle name="注释 2 2 5" xfId="18418"/>
    <cellStyle name="注释 2 2 5 2" xfId="18419"/>
    <cellStyle name="注释 2 2 5 2 2" xfId="18420"/>
    <cellStyle name="注释 2 2 5 2 2 2" xfId="18421"/>
    <cellStyle name="注释 2 2 5 2 3" xfId="11895"/>
    <cellStyle name="注释 2 2 5 2 3 2" xfId="7865"/>
    <cellStyle name="注释 2 2 5 2 4" xfId="18422"/>
    <cellStyle name="注释 2 2 5 2 4 2" xfId="7887"/>
    <cellStyle name="注释 2 2 5 2 5" xfId="18423"/>
    <cellStyle name="注释 2 2 5 2 5 2" xfId="7913"/>
    <cellStyle name="注释 2 2 5 2 6" xfId="18424"/>
    <cellStyle name="注释 2 2 5 3" xfId="10186"/>
    <cellStyle name="注释 2 2 5 3 2" xfId="18425"/>
    <cellStyle name="注释 2 2 5 3 2 2" xfId="18426"/>
    <cellStyle name="注释 2 2 5 3 3" xfId="14797"/>
    <cellStyle name="注释 2 2 5 4" xfId="18427"/>
    <cellStyle name="注释 2 2 5 4 2" xfId="18428"/>
    <cellStyle name="注释 2 2 5 4 2 2" xfId="841"/>
    <cellStyle name="注释 2 2 5 4 3" xfId="14805"/>
    <cellStyle name="注释 2 2 5 5" xfId="18429"/>
    <cellStyle name="注释 2 2 5 5 2" xfId="18430"/>
    <cellStyle name="注释 2 2 5 6" xfId="18431"/>
    <cellStyle name="注释 2 2 5 6 2" xfId="18432"/>
    <cellStyle name="注释 2 2 5 7" xfId="6875"/>
    <cellStyle name="注释 2 2 5 7 2" xfId="16359"/>
    <cellStyle name="注释 2 2 5 8" xfId="16367"/>
    <cellStyle name="注释 2 2 5 8 2" xfId="14620"/>
    <cellStyle name="注释 2 2 5 9" xfId="13683"/>
    <cellStyle name="注释 2 2 6" xfId="640"/>
    <cellStyle name="注释 2 2 6 2" xfId="17923"/>
    <cellStyle name="注释 2 2 6 2 2" xfId="17925"/>
    <cellStyle name="注释 2 2 6 2 2 2" xfId="18434"/>
    <cellStyle name="注释 2 2 6 2 3" xfId="18435"/>
    <cellStyle name="注释 2 2 6 2 3 2" xfId="9627"/>
    <cellStyle name="注释 2 2 6 2 4" xfId="18436"/>
    <cellStyle name="注释 2 2 6 2 4 2" xfId="9646"/>
    <cellStyle name="注释 2 2 6 2 5" xfId="18437"/>
    <cellStyle name="注释 2 2 6 2 5 2" xfId="8852"/>
    <cellStyle name="注释 2 2 6 2 6" xfId="18438"/>
    <cellStyle name="注释 2 2 6 3" xfId="17927"/>
    <cellStyle name="注释 2 2 6 3 2" xfId="17929"/>
    <cellStyle name="注释 2 2 6 3 2 2" xfId="18439"/>
    <cellStyle name="注释 2 2 6 3 3" xfId="14813"/>
    <cellStyle name="注释 2 2 6 4" xfId="17931"/>
    <cellStyle name="注释 2 2 6 4 2" xfId="17933"/>
    <cellStyle name="注释 2 2 6 4 2 2" xfId="1654"/>
    <cellStyle name="注释 2 2 6 4 3" xfId="14823"/>
    <cellStyle name="注释 2 2 6 5" xfId="17935"/>
    <cellStyle name="注释 2 2 6 5 2" xfId="18440"/>
    <cellStyle name="注释 2 2 6 6" xfId="18441"/>
    <cellStyle name="注释 2 2 6 6 2" xfId="18442"/>
    <cellStyle name="注释 2 2 6 7" xfId="6881"/>
    <cellStyle name="注释 2 2 6 7 2" xfId="16372"/>
    <cellStyle name="注释 2 2 6 8" xfId="16374"/>
    <cellStyle name="注释 2 2 6 8 2" xfId="14893"/>
    <cellStyle name="注释 2 2 6 9" xfId="16376"/>
    <cellStyle name="注释 2 2 7" xfId="9524"/>
    <cellStyle name="注释 2 2 7 2" xfId="9526"/>
    <cellStyle name="注释 2 2 7 2 2" xfId="9528"/>
    <cellStyle name="注释 2 2 7 3" xfId="9546"/>
    <cellStyle name="注释 2 2 7 3 2" xfId="4097"/>
    <cellStyle name="注释 2 2 7 4" xfId="9548"/>
    <cellStyle name="注释 2 2 7 4 2" xfId="6276"/>
    <cellStyle name="注释 2 2 7 5" xfId="9550"/>
    <cellStyle name="注释 2 2 7 5 2" xfId="7954"/>
    <cellStyle name="注释 2 2 7 6" xfId="6887"/>
    <cellStyle name="注释 2 2 8" xfId="9567"/>
    <cellStyle name="注释 2 2 8 2" xfId="4534"/>
    <cellStyle name="注释 2 2 8 2 2" xfId="743"/>
    <cellStyle name="注释 2 2 8 3" xfId="4540"/>
    <cellStyle name="注释 2 2 9" xfId="8801"/>
    <cellStyle name="注释 2 2 9 2" xfId="4575"/>
    <cellStyle name="注释 2 2 9 2 2" xfId="2256"/>
    <cellStyle name="注释 2 2 9 3" xfId="619"/>
    <cellStyle name="注释 2 3" xfId="18443"/>
    <cellStyle name="注释 2 3 10" xfId="18444"/>
    <cellStyle name="注释 2 3 10 2" xfId="4685"/>
    <cellStyle name="注释 2 3 11" xfId="18445"/>
    <cellStyle name="注释 2 3 11 2" xfId="18446"/>
    <cellStyle name="注释 2 3 12" xfId="2348"/>
    <cellStyle name="注释 2 3 12 2" xfId="5119"/>
    <cellStyle name="注释 2 3 13" xfId="5126"/>
    <cellStyle name="注释 2 3 13 2" xfId="5132"/>
    <cellStyle name="注释 2 3 14" xfId="5137"/>
    <cellStyle name="注释 2 3 2" xfId="18447"/>
    <cellStyle name="注释 2 3 2 10" xfId="18448"/>
    <cellStyle name="注释 2 3 2 10 2" xfId="18449"/>
    <cellStyle name="注释 2 3 2 11" xfId="16710"/>
    <cellStyle name="注释 2 3 2 11 2" xfId="9679"/>
    <cellStyle name="注释 2 3 2 12" xfId="16712"/>
    <cellStyle name="注释 2 3 2 2" xfId="1741"/>
    <cellStyle name="注释 2 3 2 2 10" xfId="13967"/>
    <cellStyle name="注释 2 3 2 2 10 2" xfId="13970"/>
    <cellStyle name="注释 2 3 2 2 11" xfId="421"/>
    <cellStyle name="注释 2 3 2 2 2" xfId="4325"/>
    <cellStyle name="注释 2 3 2 2 2 2" xfId="6157"/>
    <cellStyle name="注释 2 3 2 2 2 2 2" xfId="6159"/>
    <cellStyle name="注释 2 3 2 2 2 2 2 2" xfId="6161"/>
    <cellStyle name="注释 2 3 2 2 2 2 3" xfId="6164"/>
    <cellStyle name="注释 2 3 2 2 2 2 3 2" xfId="7365"/>
    <cellStyle name="注释 2 3 2 2 2 2 4" xfId="7426"/>
    <cellStyle name="注释 2 3 2 2 2 2 4 2" xfId="7428"/>
    <cellStyle name="注释 2 3 2 2 2 2 5" xfId="6243"/>
    <cellStyle name="注释 2 3 2 2 2 2 5 2" xfId="7452"/>
    <cellStyle name="注释 2 3 2 2 2 2 6" xfId="7468"/>
    <cellStyle name="注释 2 3 2 2 2 3" xfId="6167"/>
    <cellStyle name="注释 2 3 2 2 2 3 2" xfId="6169"/>
    <cellStyle name="注释 2 3 2 2 2 3 2 2" xfId="18451"/>
    <cellStyle name="注释 2 3 2 2 2 3 3" xfId="7490"/>
    <cellStyle name="注释 2 3 2 2 2 4" xfId="759"/>
    <cellStyle name="注释 2 3 2 2 2 4 2" xfId="6171"/>
    <cellStyle name="注释 2 3 2 2 2 4 2 2" xfId="18452"/>
    <cellStyle name="注释 2 3 2 2 2 4 3" xfId="7718"/>
    <cellStyle name="注释 2 3 2 2 2 5" xfId="6173"/>
    <cellStyle name="注释 2 3 2 2 2 5 2" xfId="6180"/>
    <cellStyle name="注释 2 3 2 2 2 6" xfId="18132"/>
    <cellStyle name="注释 2 3 2 2 2 6 2" xfId="18134"/>
    <cellStyle name="注释 2 3 2 2 2 7" xfId="3406"/>
    <cellStyle name="注释 2 3 2 2 2 7 2" xfId="3415"/>
    <cellStyle name="注释 2 3 2 2 2 8" xfId="2788"/>
    <cellStyle name="注释 2 3 2 2 2 8 2" xfId="18453"/>
    <cellStyle name="注释 2 3 2 2 2 9" xfId="18454"/>
    <cellStyle name="注释 2 3 2 2 3" xfId="18455"/>
    <cellStyle name="注释 2 3 2 2 3 2" xfId="6264"/>
    <cellStyle name="注释 2 3 2 2 3 2 2" xfId="6266"/>
    <cellStyle name="注释 2 3 2 2 3 2 2 2" xfId="6268"/>
    <cellStyle name="注释 2 3 2 2 3 2 3" xfId="6270"/>
    <cellStyle name="注释 2 3 2 2 3 3" xfId="6273"/>
    <cellStyle name="注释 2 3 2 2 3 3 2" xfId="2248"/>
    <cellStyle name="注释 2 3 2 2 3 3 2 2" xfId="18456"/>
    <cellStyle name="注释 2 3 2 2 3 3 3" xfId="9419"/>
    <cellStyle name="注释 2 3 2 2 3 4" xfId="623"/>
    <cellStyle name="注释 2 3 2 2 3 4 2" xfId="639"/>
    <cellStyle name="注释 2 3 2 2 3 5" xfId="820"/>
    <cellStyle name="注释 2 3 2 2 3 5 2" xfId="4912"/>
    <cellStyle name="注释 2 3 2 2 3 6" xfId="18457"/>
    <cellStyle name="注释 2 3 2 2 3 6 2" xfId="18459"/>
    <cellStyle name="注释 2 3 2 2 3 7" xfId="3446"/>
    <cellStyle name="注释 2 3 2 2 3 7 2" xfId="955"/>
    <cellStyle name="注释 2 3 2 2 3 8" xfId="2907"/>
    <cellStyle name="注释 2 3 2 2 4" xfId="18460"/>
    <cellStyle name="注释 2 3 2 2 4 2" xfId="399"/>
    <cellStyle name="注释 2 3 2 2 4 2 2" xfId="413"/>
    <cellStyle name="注释 2 3 2 2 4 3" xfId="435"/>
    <cellStyle name="注释 2 3 2 2 4 3 2" xfId="18"/>
    <cellStyle name="注释 2 3 2 2 4 4" xfId="457"/>
    <cellStyle name="注释 2 3 2 2 4 4 2" xfId="6317"/>
    <cellStyle name="注释 2 3 2 2 4 5" xfId="6319"/>
    <cellStyle name="注释 2 3 2 2 4 5 2" xfId="18461"/>
    <cellStyle name="注释 2 3 2 2 4 6" xfId="18462"/>
    <cellStyle name="注释 2 3 2 2 5" xfId="14737"/>
    <cellStyle name="注释 2 3 2 2 5 2" xfId="3302"/>
    <cellStyle name="注释 2 3 2 2 5 2 2" xfId="3309"/>
    <cellStyle name="注释 2 3 2 2 5 3" xfId="3316"/>
    <cellStyle name="注释 2 3 2 2 6" xfId="18463"/>
    <cellStyle name="注释 2 3 2 2 6 2" xfId="18464"/>
    <cellStyle name="注释 2 3 2 2 6 2 2" xfId="18465"/>
    <cellStyle name="注释 2 3 2 2 6 3" xfId="17971"/>
    <cellStyle name="注释 2 3 2 2 7" xfId="18466"/>
    <cellStyle name="注释 2 3 2 2 7 2" xfId="18467"/>
    <cellStyle name="注释 2 3 2 2 8" xfId="18468"/>
    <cellStyle name="注释 2 3 2 2 8 2" xfId="18469"/>
    <cellStyle name="注释 2 3 2 2 9" xfId="5579"/>
    <cellStyle name="注释 2 3 2 2 9 2" xfId="18470"/>
    <cellStyle name="注释 2 3 2 3" xfId="4336"/>
    <cellStyle name="注释 2 3 2 3 2" xfId="18471"/>
    <cellStyle name="注释 2 3 2 3 2 2" xfId="7817"/>
    <cellStyle name="注释 2 3 2 3 2 2 2" xfId="7819"/>
    <cellStyle name="注释 2 3 2 3 2 3" xfId="7500"/>
    <cellStyle name="注释 2 3 2 3 2 3 2" xfId="7503"/>
    <cellStyle name="注释 2 3 2 3 2 4" xfId="1750"/>
    <cellStyle name="注释 2 3 2 3 2 4 2" xfId="7506"/>
    <cellStyle name="注释 2 3 2 3 2 5" xfId="7509"/>
    <cellStyle name="注释 2 3 2 3 2 5 2" xfId="7515"/>
    <cellStyle name="注释 2 3 2 3 2 6" xfId="18472"/>
    <cellStyle name="注释 2 3 2 3 3" xfId="14855"/>
    <cellStyle name="注释 2 3 2 3 3 2" xfId="7929"/>
    <cellStyle name="注释 2 3 2 3 3 2 2" xfId="7932"/>
    <cellStyle name="注释 2 3 2 3 3 3" xfId="7520"/>
    <cellStyle name="注释 2 3 2 3 4" xfId="12290"/>
    <cellStyle name="注释 2 3 2 3 4 2" xfId="8007"/>
    <cellStyle name="注释 2 3 2 3 4 2 2" xfId="8010"/>
    <cellStyle name="注释 2 3 2 3 4 3" xfId="7529"/>
    <cellStyle name="注释 2 3 2 3 5" xfId="14868"/>
    <cellStyle name="注释 2 3 2 3 5 2" xfId="3833"/>
    <cellStyle name="注释 2 3 2 3 6" xfId="14872"/>
    <cellStyle name="注释 2 3 2 3 6 2" xfId="14874"/>
    <cellStyle name="注释 2 3 2 3 7" xfId="14877"/>
    <cellStyle name="注释 2 3 2 3 7 2" xfId="14879"/>
    <cellStyle name="注释 2 3 2 3 8" xfId="14883"/>
    <cellStyle name="注释 2 3 2 3 8 2" xfId="14885"/>
    <cellStyle name="注释 2 3 2 3 9" xfId="14888"/>
    <cellStyle name="注释 2 3 2 4" xfId="18473"/>
    <cellStyle name="注释 2 3 2 4 2" xfId="3047"/>
    <cellStyle name="注释 2 3 2 4 2 2" xfId="791"/>
    <cellStyle name="注释 2 3 2 4 2 2 2" xfId="8821"/>
    <cellStyle name="注释 2 3 2 4 2 3" xfId="7552"/>
    <cellStyle name="注释 2 3 2 4 2 3 2" xfId="7556"/>
    <cellStyle name="注释 2 3 2 4 2 4" xfId="6690"/>
    <cellStyle name="注释 2 3 2 4 2 4 2" xfId="8829"/>
    <cellStyle name="注释 2 3 2 4 2 5" xfId="8833"/>
    <cellStyle name="注释 2 3 2 4 2 5 2" xfId="8840"/>
    <cellStyle name="注释 2 3 2 4 2 6" xfId="18474"/>
    <cellStyle name="注释 2 3 2 4 3" xfId="3053"/>
    <cellStyle name="注释 2 3 2 4 3 2" xfId="2227"/>
    <cellStyle name="注释 2 3 2 4 3 2 2" xfId="8868"/>
    <cellStyle name="注释 2 3 2 4 3 3" xfId="7559"/>
    <cellStyle name="注释 2 3 2 4 4" xfId="3058"/>
    <cellStyle name="注释 2 3 2 4 4 2" xfId="3064"/>
    <cellStyle name="注释 2 3 2 4 4 2 2" xfId="8897"/>
    <cellStyle name="注释 2 3 2 4 4 3" xfId="7571"/>
    <cellStyle name="注释 2 3 2 4 5" xfId="383"/>
    <cellStyle name="注释 2 3 2 4 5 2" xfId="189"/>
    <cellStyle name="注释 2 3 2 4 6" xfId="3074"/>
    <cellStyle name="注释 2 3 2 4 6 2" xfId="14896"/>
    <cellStyle name="注释 2 3 2 4 7" xfId="14898"/>
    <cellStyle name="注释 2 3 2 4 7 2" xfId="14900"/>
    <cellStyle name="注释 2 3 2 4 8" xfId="14902"/>
    <cellStyle name="注释 2 3 2 4 8 2" xfId="14904"/>
    <cellStyle name="注释 2 3 2 4 9" xfId="14907"/>
    <cellStyle name="注释 2 3 2 5" xfId="51"/>
    <cellStyle name="注释 2 3 2 5 2" xfId="17815"/>
    <cellStyle name="注释 2 3 2 5 2 2" xfId="2291"/>
    <cellStyle name="注释 2 3 2 5 3" xfId="3086"/>
    <cellStyle name="注释 2 3 2 5 3 2" xfId="8984"/>
    <cellStyle name="注释 2 3 2 5 4" xfId="14911"/>
    <cellStyle name="注释 2 3 2 5 4 2" xfId="11336"/>
    <cellStyle name="注释 2 3 2 5 5" xfId="14913"/>
    <cellStyle name="注释 2 3 2 5 5 2" xfId="8481"/>
    <cellStyle name="注释 2 3 2 5 6" xfId="7824"/>
    <cellStyle name="注释 2 3 2 6" xfId="18475"/>
    <cellStyle name="注释 2 3 2 6 2" xfId="17821"/>
    <cellStyle name="注释 2 3 2 6 2 2" xfId="3092"/>
    <cellStyle name="注释 2 3 2 6 3" xfId="3096"/>
    <cellStyle name="注释 2 3 2 7" xfId="18476"/>
    <cellStyle name="注释 2 3 2 7 2" xfId="17825"/>
    <cellStyle name="注释 2 3 2 7 2 2" xfId="17827"/>
    <cellStyle name="注释 2 3 2 7 3" xfId="14928"/>
    <cellStyle name="注释 2 3 2 8" xfId="18477"/>
    <cellStyle name="注释 2 3 2 8 2" xfId="17833"/>
    <cellStyle name="注释 2 3 2 9" xfId="3104"/>
    <cellStyle name="注释 2 3 2 9 2" xfId="18478"/>
    <cellStyle name="注释 2 3 3" xfId="18479"/>
    <cellStyle name="注释 2 3 3 10" xfId="11925"/>
    <cellStyle name="注释 2 3 3 10 2" xfId="3060"/>
    <cellStyle name="注释 2 3 3 11" xfId="16733"/>
    <cellStyle name="注释 2 3 3 2" xfId="17952"/>
    <cellStyle name="注释 2 3 3 2 2" xfId="17954"/>
    <cellStyle name="注释 2 3 3 2 2 2" xfId="18480"/>
    <cellStyle name="注释 2 3 3 2 2 2 2" xfId="18481"/>
    <cellStyle name="注释 2 3 3 2 2 3" xfId="18482"/>
    <cellStyle name="注释 2 3 3 2 2 3 2" xfId="18483"/>
    <cellStyle name="注释 2 3 3 2 2 4" xfId="18484"/>
    <cellStyle name="注释 2 3 3 2 2 4 2" xfId="18485"/>
    <cellStyle name="注释 2 3 3 2 2 5" xfId="18486"/>
    <cellStyle name="注释 2 3 3 2 2 5 2" xfId="18487"/>
    <cellStyle name="注释 2 3 3 2 2 6" xfId="18488"/>
    <cellStyle name="注释 2 3 3 2 3" xfId="18489"/>
    <cellStyle name="注释 2 3 3 2 3 2" xfId="18490"/>
    <cellStyle name="注释 2 3 3 2 3 2 2" xfId="18491"/>
    <cellStyle name="注释 2 3 3 2 3 3" xfId="18492"/>
    <cellStyle name="注释 2 3 3 2 4" xfId="18493"/>
    <cellStyle name="注释 2 3 3 2 4 2" xfId="18494"/>
    <cellStyle name="注释 2 3 3 2 4 2 2" xfId="3571"/>
    <cellStyle name="注释 2 3 3 2 4 3" xfId="18495"/>
    <cellStyle name="注释 2 3 3 2 5" xfId="18496"/>
    <cellStyle name="注释 2 3 3 2 5 2" xfId="18497"/>
    <cellStyle name="注释 2 3 3 2 6" xfId="18499"/>
    <cellStyle name="注释 2 3 3 2 6 2" xfId="18500"/>
    <cellStyle name="注释 2 3 3 2 7" xfId="18501"/>
    <cellStyle name="注释 2 3 3 2 7 2" xfId="18502"/>
    <cellStyle name="注释 2 3 3 2 8" xfId="18503"/>
    <cellStyle name="注释 2 3 3 2 8 2" xfId="18504"/>
    <cellStyle name="注释 2 3 3 2 9" xfId="18505"/>
    <cellStyle name="注释 2 3 3 3" xfId="17956"/>
    <cellStyle name="注释 2 3 3 3 2" xfId="18506"/>
    <cellStyle name="注释 2 3 3 3 2 2" xfId="5896"/>
    <cellStyle name="注释 2 3 3 3 2 2 2" xfId="5898"/>
    <cellStyle name="注释 2 3 3 3 2 3" xfId="5901"/>
    <cellStyle name="注释 2 3 3 3 2 3 2" xfId="5903"/>
    <cellStyle name="注释 2 3 3 3 2 4" xfId="5907"/>
    <cellStyle name="注释 2 3 3 3 2 4 2" xfId="5909"/>
    <cellStyle name="注释 2 3 3 3 2 5" xfId="4977"/>
    <cellStyle name="注释 2 3 3 3 2 5 2" xfId="18507"/>
    <cellStyle name="注释 2 3 3 3 2 6" xfId="18152"/>
    <cellStyle name="注释 2 3 3 3 3" xfId="14945"/>
    <cellStyle name="注释 2 3 3 3 3 2" xfId="5921"/>
    <cellStyle name="注释 2 3 3 3 3 2 2" xfId="13919"/>
    <cellStyle name="注释 2 3 3 3 3 3" xfId="7615"/>
    <cellStyle name="注释 2 3 3 3 4" xfId="14947"/>
    <cellStyle name="注释 2 3 3 3 4 2" xfId="5930"/>
    <cellStyle name="注释 2 3 3 3 4 2 2" xfId="13944"/>
    <cellStyle name="注释 2 3 3 3 4 3" xfId="7620"/>
    <cellStyle name="注释 2 3 3 3 5" xfId="14949"/>
    <cellStyle name="注释 2 3 3 3 5 2" xfId="13955"/>
    <cellStyle name="注释 2 3 3 3 6" xfId="13579"/>
    <cellStyle name="注释 2 3 3 3 6 2" xfId="14951"/>
    <cellStyle name="注释 2 3 3 3 7" xfId="14953"/>
    <cellStyle name="注释 2 3 3 3 7 2" xfId="14955"/>
    <cellStyle name="注释 2 3 3 3 8" xfId="14958"/>
    <cellStyle name="注释 2 3 3 3 8 2" xfId="14961"/>
    <cellStyle name="注释 2 3 3 3 9" xfId="14966"/>
    <cellStyle name="注释 2 3 3 4" xfId="18508"/>
    <cellStyle name="注释 2 3 3 4 2" xfId="18509"/>
    <cellStyle name="注释 2 3 3 4 2 2" xfId="5606"/>
    <cellStyle name="注释 2 3 3 4 3" xfId="14972"/>
    <cellStyle name="注释 2 3 3 4 3 2" xfId="5614"/>
    <cellStyle name="注释 2 3 3 4 4" xfId="14980"/>
    <cellStyle name="注释 2 3 3 4 4 2" xfId="14982"/>
    <cellStyle name="注释 2 3 3 4 5" xfId="14986"/>
    <cellStyle name="注释 2 3 3 4 5 2" xfId="14988"/>
    <cellStyle name="注释 2 3 3 4 6" xfId="13585"/>
    <cellStyle name="注释 2 3 3 5" xfId="18510"/>
    <cellStyle name="注释 2 3 3 5 2" xfId="18511"/>
    <cellStyle name="注释 2 3 3 5 2 2" xfId="18512"/>
    <cellStyle name="注释 2 3 3 5 3" xfId="15002"/>
    <cellStyle name="注释 2 3 3 6" xfId="18513"/>
    <cellStyle name="注释 2 3 3 6 2" xfId="2571"/>
    <cellStyle name="注释 2 3 3 6 2 2" xfId="9231"/>
    <cellStyle name="注释 2 3 3 6 3" xfId="9233"/>
    <cellStyle name="注释 2 3 3 7" xfId="2578"/>
    <cellStyle name="注释 2 3 3 7 2" xfId="3112"/>
    <cellStyle name="注释 2 3 3 8" xfId="3118"/>
    <cellStyle name="注释 2 3 3 8 2" xfId="9250"/>
    <cellStyle name="注释 2 3 3 9" xfId="16386"/>
    <cellStyle name="注释 2 3 3 9 2" xfId="15577"/>
    <cellStyle name="注释 2 3 4" xfId="18514"/>
    <cellStyle name="注释 2 3 4 10" xfId="12978"/>
    <cellStyle name="注释 2 3 4 10 2" xfId="12980"/>
    <cellStyle name="注释 2 3 4 11" xfId="12982"/>
    <cellStyle name="注释 2 3 4 2" xfId="18515"/>
    <cellStyle name="注释 2 3 4 2 2" xfId="18517"/>
    <cellStyle name="注释 2 3 4 2 2 2" xfId="18518"/>
    <cellStyle name="注释 2 3 4 2 2 2 2" xfId="18519"/>
    <cellStyle name="注释 2 3 4 2 2 3" xfId="18520"/>
    <cellStyle name="注释 2 3 4 2 2 3 2" xfId="18521"/>
    <cellStyle name="注释 2 3 4 2 2 4" xfId="18522"/>
    <cellStyle name="注释 2 3 4 2 2 4 2" xfId="18523"/>
    <cellStyle name="注释 2 3 4 2 2 5" xfId="18524"/>
    <cellStyle name="注释 2 3 4 2 2 5 2" xfId="18525"/>
    <cellStyle name="注释 2 3 4 2 2 6" xfId="18526"/>
    <cellStyle name="注释 2 3 4 2 3" xfId="18527"/>
    <cellStyle name="注释 2 3 4 2 3 2" xfId="18528"/>
    <cellStyle name="注释 2 3 4 2 3 2 2" xfId="18529"/>
    <cellStyle name="注释 2 3 4 2 3 3" xfId="18530"/>
    <cellStyle name="注释 2 3 4 2 4" xfId="18531"/>
    <cellStyle name="注释 2 3 4 2 4 2" xfId="18532"/>
    <cellStyle name="注释 2 3 4 2 4 2 2" xfId="18533"/>
    <cellStyle name="注释 2 3 4 2 4 3" xfId="18534"/>
    <cellStyle name="注释 2 3 4 2 5" xfId="18535"/>
    <cellStyle name="注释 2 3 4 2 5 2" xfId="18536"/>
    <cellStyle name="注释 2 3 4 2 6" xfId="18537"/>
    <cellStyle name="注释 2 3 4 2 6 2" xfId="18538"/>
    <cellStyle name="注释 2 3 4 2 7" xfId="18539"/>
    <cellStyle name="注释 2 3 4 2 7 2" xfId="18540"/>
    <cellStyle name="注释 2 3 4 2 8" xfId="18541"/>
    <cellStyle name="注释 2 3 4 2 8 2" xfId="18542"/>
    <cellStyle name="注释 2 3 4 2 9" xfId="18543"/>
    <cellStyle name="注释 2 3 4 3" xfId="18544"/>
    <cellStyle name="注释 2 3 4 3 2" xfId="18546"/>
    <cellStyle name="注释 2 3 4 3 2 2" xfId="18547"/>
    <cellStyle name="注释 2 3 4 3 2 2 2" xfId="18548"/>
    <cellStyle name="注释 2 3 4 3 2 3" xfId="18549"/>
    <cellStyle name="注释 2 3 4 3 3" xfId="15024"/>
    <cellStyle name="注释 2 3 4 3 3 2" xfId="12756"/>
    <cellStyle name="注释 2 3 4 3 3 2 2" xfId="12760"/>
    <cellStyle name="注释 2 3 4 3 3 3" xfId="4304"/>
    <cellStyle name="注释 2 3 4 3 4" xfId="15027"/>
    <cellStyle name="注释 2 3 4 3 4 2" xfId="12782"/>
    <cellStyle name="注释 2 3 4 3 5" xfId="15029"/>
    <cellStyle name="注释 2 3 4 3 5 2" xfId="12795"/>
    <cellStyle name="注释 2 3 4 3 6" xfId="13590"/>
    <cellStyle name="注释 2 3 4 3 6 2" xfId="15031"/>
    <cellStyle name="注释 2 3 4 3 7" xfId="15033"/>
    <cellStyle name="注释 2 3 4 3 7 2" xfId="15035"/>
    <cellStyle name="注释 2 3 4 3 8" xfId="15038"/>
    <cellStyle name="注释 2 3 4 4" xfId="18550"/>
    <cellStyle name="注释 2 3 4 4 2" xfId="18551"/>
    <cellStyle name="注释 2 3 4 4 2 2" xfId="18552"/>
    <cellStyle name="注释 2 3 4 4 3" xfId="15051"/>
    <cellStyle name="注释 2 3 4 4 3 2" xfId="12814"/>
    <cellStyle name="注释 2 3 4 4 4" xfId="15053"/>
    <cellStyle name="注释 2 3 4 4 4 2" xfId="15055"/>
    <cellStyle name="注释 2 3 4 4 5" xfId="15059"/>
    <cellStyle name="注释 2 3 4 4 5 2" xfId="15061"/>
    <cellStyle name="注释 2 3 4 4 6" xfId="15063"/>
    <cellStyle name="注释 2 3 4 5" xfId="18553"/>
    <cellStyle name="注释 2 3 4 5 2" xfId="18554"/>
    <cellStyle name="注释 2 3 4 5 2 2" xfId="18555"/>
    <cellStyle name="注释 2 3 4 5 3" xfId="15075"/>
    <cellStyle name="注释 2 3 4 6" xfId="18556"/>
    <cellStyle name="注释 2 3 4 6 2" xfId="6531"/>
    <cellStyle name="注释 2 3 4 6 2 2" xfId="18557"/>
    <cellStyle name="注释 2 3 4 6 3" xfId="6534"/>
    <cellStyle name="注释 2 3 4 7" xfId="16394"/>
    <cellStyle name="注释 2 3 4 7 2" xfId="6561"/>
    <cellStyle name="注释 2 3 4 8" xfId="16400"/>
    <cellStyle name="注释 2 3 4 8 2" xfId="16402"/>
    <cellStyle name="注释 2 3 4 9" xfId="16406"/>
    <cellStyle name="注释 2 3 4 9 2" xfId="16408"/>
    <cellStyle name="注释 2 3 5" xfId="18558"/>
    <cellStyle name="注释 2 3 5 2" xfId="18559"/>
    <cellStyle name="注释 2 3 5 2 2" xfId="18561"/>
    <cellStyle name="注释 2 3 5 2 2 2" xfId="18562"/>
    <cellStyle name="注释 2 3 5 2 3" xfId="11919"/>
    <cellStyle name="注释 2 3 5 2 3 2" xfId="18563"/>
    <cellStyle name="注释 2 3 5 2 4" xfId="18564"/>
    <cellStyle name="注释 2 3 5 2 4 2" xfId="18565"/>
    <cellStyle name="注释 2 3 5 2 5" xfId="18566"/>
    <cellStyle name="注释 2 3 5 2 5 2" xfId="18567"/>
    <cellStyle name="注释 2 3 5 2 6" xfId="18568"/>
    <cellStyle name="注释 2 3 5 3" xfId="18569"/>
    <cellStyle name="注释 2 3 5 3 2" xfId="18570"/>
    <cellStyle name="注释 2 3 5 3 2 2" xfId="18571"/>
    <cellStyle name="注释 2 3 5 3 3" xfId="15104"/>
    <cellStyle name="注释 2 3 5 4" xfId="18572"/>
    <cellStyle name="注释 2 3 5 4 2" xfId="18573"/>
    <cellStyle name="注释 2 3 5 4 2 2" xfId="4443"/>
    <cellStyle name="注释 2 3 5 4 3" xfId="15115"/>
    <cellStyle name="注释 2 3 5 5" xfId="18574"/>
    <cellStyle name="注释 2 3 5 5 2" xfId="18575"/>
    <cellStyle name="注释 2 3 5 6" xfId="18576"/>
    <cellStyle name="注释 2 3 5 6 2" xfId="18577"/>
    <cellStyle name="注释 2 3 5 7" xfId="16415"/>
    <cellStyle name="注释 2 3 5 7 2" xfId="15604"/>
    <cellStyle name="注释 2 3 5 8" xfId="16417"/>
    <cellStyle name="注释 2 3 5 8 2" xfId="15590"/>
    <cellStyle name="注释 2 3 5 9" xfId="13689"/>
    <cellStyle name="注释 2 3 6" xfId="4911"/>
    <cellStyle name="注释 2 3 6 2" xfId="18578"/>
    <cellStyle name="注释 2 3 6 2 2" xfId="18579"/>
    <cellStyle name="注释 2 3 6 2 2 2" xfId="18580"/>
    <cellStyle name="注释 2 3 6 2 3" xfId="18581"/>
    <cellStyle name="注释 2 3 6 2 3 2" xfId="18582"/>
    <cellStyle name="注释 2 3 6 2 4" xfId="18583"/>
    <cellStyle name="注释 2 3 6 2 4 2" xfId="18584"/>
    <cellStyle name="注释 2 3 6 2 5" xfId="18585"/>
    <cellStyle name="注释 2 3 6 2 5 2" xfId="18586"/>
    <cellStyle name="注释 2 3 6 2 6" xfId="18587"/>
    <cellStyle name="注释 2 3 6 3" xfId="18588"/>
    <cellStyle name="注释 2 3 6 3 2" xfId="18589"/>
    <cellStyle name="注释 2 3 6 3 2 2" xfId="18590"/>
    <cellStyle name="注释 2 3 6 3 3" xfId="15126"/>
    <cellStyle name="注释 2 3 6 4" xfId="18591"/>
    <cellStyle name="注释 2 3 6 4 2" xfId="18592"/>
    <cellStyle name="注释 2 3 6 4 2 2" xfId="4998"/>
    <cellStyle name="注释 2 3 6 4 3" xfId="15136"/>
    <cellStyle name="注释 2 3 6 5" xfId="18433"/>
    <cellStyle name="注释 2 3 6 5 2" xfId="18593"/>
    <cellStyle name="注释 2 3 6 6" xfId="18594"/>
    <cellStyle name="注释 2 3 6 6 2" xfId="18595"/>
    <cellStyle name="注释 2 3 6 7" xfId="11197"/>
    <cellStyle name="注释 2 3 6 7 2" xfId="16420"/>
    <cellStyle name="注释 2 3 6 8" xfId="16422"/>
    <cellStyle name="注释 2 3 6 8 2" xfId="18596"/>
    <cellStyle name="注释 2 3 6 9" xfId="12261"/>
    <cellStyle name="注释 2 3 7" xfId="4917"/>
    <cellStyle name="注释 2 3 7 2" xfId="4922"/>
    <cellStyle name="注释 2 3 7 2 2" xfId="9599"/>
    <cellStyle name="注释 2 3 7 3" xfId="9615"/>
    <cellStyle name="注释 2 3 7 3 2" xfId="9617"/>
    <cellStyle name="注释 2 3 7 4" xfId="9621"/>
    <cellStyle name="注释 2 3 7 4 2" xfId="9624"/>
    <cellStyle name="注释 2 3 7 5" xfId="9626"/>
    <cellStyle name="注释 2 3 7 5 2" xfId="9629"/>
    <cellStyle name="注释 2 3 7 6" xfId="2608"/>
    <cellStyle name="注释 2 3 8" xfId="4929"/>
    <cellStyle name="注释 2 3 8 2" xfId="4679"/>
    <cellStyle name="注释 2 3 8 2 2" xfId="2407"/>
    <cellStyle name="注释 2 3 8 3" xfId="4688"/>
    <cellStyle name="注释 2 3 9" xfId="8844"/>
    <cellStyle name="注释 2 3 9 2" xfId="4711"/>
    <cellStyle name="注释 2 3 9 2 2" xfId="4719"/>
    <cellStyle name="注释 2 3 9 3" xfId="2341"/>
    <cellStyle name="注释 2 4" xfId="18597"/>
    <cellStyle name="注释 2 4 10" xfId="7094"/>
    <cellStyle name="注释 2 4 10 2" xfId="1531"/>
    <cellStyle name="注释 2 4 11" xfId="11179"/>
    <cellStyle name="注释 2 4 11 2" xfId="3764"/>
    <cellStyle name="注释 2 4 12" xfId="8972"/>
    <cellStyle name="注释 2 4 2" xfId="18598"/>
    <cellStyle name="注释 2 4 2 10" xfId="711"/>
    <cellStyle name="注释 2 4 2 10 2" xfId="729"/>
    <cellStyle name="注释 2 4 2 11" xfId="18599"/>
    <cellStyle name="注释 2 4 2 2" xfId="6374"/>
    <cellStyle name="注释 2 4 2 2 2" xfId="6380"/>
    <cellStyle name="注释 2 4 2 2 2 2" xfId="18600"/>
    <cellStyle name="注释 2 4 2 2 2 2 2" xfId="18602"/>
    <cellStyle name="注释 2 4 2 2 2 3" xfId="18603"/>
    <cellStyle name="注释 2 4 2 2 2 3 2" xfId="18605"/>
    <cellStyle name="注释 2 4 2 2 2 4" xfId="18606"/>
    <cellStyle name="注释 2 4 2 2 2 4 2" xfId="18608"/>
    <cellStyle name="注释 2 4 2 2 2 5" xfId="18609"/>
    <cellStyle name="注释 2 4 2 2 2 5 2" xfId="18610"/>
    <cellStyle name="注释 2 4 2 2 2 6" xfId="18611"/>
    <cellStyle name="注释 2 4 2 2 3" xfId="11449"/>
    <cellStyle name="注释 2 4 2 2 3 2" xfId="11453"/>
    <cellStyle name="注释 2 4 2 2 3 2 2" xfId="12225"/>
    <cellStyle name="注释 2 4 2 2 3 3" xfId="12245"/>
    <cellStyle name="注释 2 4 2 2 4" xfId="11457"/>
    <cellStyle name="注释 2 4 2 2 4 2" xfId="5674"/>
    <cellStyle name="注释 2 4 2 2 4 2 2" xfId="5677"/>
    <cellStyle name="注释 2 4 2 2 4 3" xfId="5682"/>
    <cellStyle name="注释 2 4 2 2 5" xfId="9052"/>
    <cellStyle name="注释 2 4 2 2 5 2" xfId="5081"/>
    <cellStyle name="注释 2 4 2 2 6" xfId="1215"/>
    <cellStyle name="注释 2 4 2 2 6 2" xfId="9056"/>
    <cellStyle name="注释 2 4 2 2 7" xfId="3091"/>
    <cellStyle name="注释 2 4 2 2 7 2" xfId="9064"/>
    <cellStyle name="注释 2 4 2 2 8" xfId="7592"/>
    <cellStyle name="注释 2 4 2 2 8 2" xfId="9067"/>
    <cellStyle name="注释 2 4 2 2 9" xfId="9071"/>
    <cellStyle name="注释 2 4 2 3" xfId="6382"/>
    <cellStyle name="注释 2 4 2 3 2" xfId="18612"/>
    <cellStyle name="注释 2 4 2 3 2 2" xfId="18613"/>
    <cellStyle name="注释 2 4 2 3 2 2 2" xfId="18614"/>
    <cellStyle name="注释 2 4 2 3 2 3" xfId="18615"/>
    <cellStyle name="注释 2 4 2 3 3" xfId="11497"/>
    <cellStyle name="注释 2 4 2 3 3 2" xfId="12298"/>
    <cellStyle name="注释 2 4 2 3 3 2 2" xfId="9292"/>
    <cellStyle name="注释 2 4 2 3 3 3" xfId="7722"/>
    <cellStyle name="注释 2 4 2 3 4" xfId="12311"/>
    <cellStyle name="注释 2 4 2 3 4 2" xfId="12315"/>
    <cellStyle name="注释 2 4 2 3 5" xfId="9083"/>
    <cellStyle name="注释 2 4 2 3 5 2" xfId="5164"/>
    <cellStyle name="注释 2 4 2 3 6" xfId="1723"/>
    <cellStyle name="注释 2 4 2 3 6 2" xfId="9087"/>
    <cellStyle name="注释 2 4 2 3 7" xfId="9091"/>
    <cellStyle name="注释 2 4 2 3 7 2" xfId="9096"/>
    <cellStyle name="注释 2 4 2 3 8" xfId="9100"/>
    <cellStyle name="注释 2 4 2 4" xfId="18616"/>
    <cellStyle name="注释 2 4 2 4 2" xfId="18617"/>
    <cellStyle name="注释 2 4 2 4 2 2" xfId="18618"/>
    <cellStyle name="注释 2 4 2 4 3" xfId="12334"/>
    <cellStyle name="注释 2 4 2 4 3 2" xfId="10561"/>
    <cellStyle name="注释 2 4 2 4 4" xfId="12337"/>
    <cellStyle name="注释 2 4 2 4 4 2" xfId="10581"/>
    <cellStyle name="注释 2 4 2 4 5" xfId="9114"/>
    <cellStyle name="注释 2 4 2 4 5 2" xfId="1330"/>
    <cellStyle name="注释 2 4 2 4 6" xfId="2325"/>
    <cellStyle name="注释 2 4 2 5" xfId="3469"/>
    <cellStyle name="注释 2 4 2 5 2" xfId="18619"/>
    <cellStyle name="注释 2 4 2 5 2 2" xfId="18620"/>
    <cellStyle name="注释 2 4 2 5 3" xfId="4644"/>
    <cellStyle name="注释 2 4 2 6" xfId="18621"/>
    <cellStyle name="注释 2 4 2 6 2" xfId="18289"/>
    <cellStyle name="注释 2 4 2 6 2 2" xfId="18291"/>
    <cellStyle name="注释 2 4 2 6 3" xfId="15167"/>
    <cellStyle name="注释 2 4 2 7" xfId="18622"/>
    <cellStyle name="注释 2 4 2 7 2" xfId="18307"/>
    <cellStyle name="注释 2 4 2 8" xfId="5420"/>
    <cellStyle name="注释 2 4 2 8 2" xfId="5423"/>
    <cellStyle name="注释 2 4 2 9" xfId="5430"/>
    <cellStyle name="注释 2 4 2 9 2" xfId="18623"/>
    <cellStyle name="注释 2 4 3" xfId="18624"/>
    <cellStyle name="注释 2 4 3 2" xfId="18625"/>
    <cellStyle name="注释 2 4 3 2 2" xfId="18626"/>
    <cellStyle name="注释 2 4 3 2 2 2" xfId="18627"/>
    <cellStyle name="注释 2 4 3 2 3" xfId="18628"/>
    <cellStyle name="注释 2 4 3 2 3 2" xfId="18629"/>
    <cellStyle name="注释 2 4 3 2 4" xfId="18630"/>
    <cellStyle name="注释 2 4 3 2 4 2" xfId="18631"/>
    <cellStyle name="注释 2 4 3 2 5" xfId="18632"/>
    <cellStyle name="注释 2 4 3 2 5 2" xfId="18633"/>
    <cellStyle name="注释 2 4 3 2 6" xfId="18634"/>
    <cellStyle name="注释 2 4 3 3" xfId="18635"/>
    <cellStyle name="注释 2 4 3 3 2" xfId="18636"/>
    <cellStyle name="注释 2 4 3 3 2 2" xfId="18637"/>
    <cellStyle name="注释 2 4 3 3 3" xfId="15191"/>
    <cellStyle name="注释 2 4 3 4" xfId="18638"/>
    <cellStyle name="注释 2 4 3 4 2" xfId="18639"/>
    <cellStyle name="注释 2 4 3 4 2 2" xfId="18640"/>
    <cellStyle name="注释 2 4 3 4 3" xfId="15200"/>
    <cellStyle name="注释 2 4 3 5" xfId="3474"/>
    <cellStyle name="注释 2 4 3 5 2" xfId="18641"/>
    <cellStyle name="注释 2 4 3 6" xfId="18642"/>
    <cellStyle name="注释 2 4 3 6 2" xfId="18337"/>
    <cellStyle name="注释 2 4 3 7" xfId="16426"/>
    <cellStyle name="注释 2 4 3 7 2" xfId="4338"/>
    <cellStyle name="注释 2 4 3 8" xfId="16428"/>
    <cellStyle name="注释 2 4 3 8 2" xfId="14587"/>
    <cellStyle name="注释 2 4 3 9" xfId="16430"/>
    <cellStyle name="注释 2 4 4" xfId="18643"/>
    <cellStyle name="注释 2 4 4 2" xfId="18644"/>
    <cellStyle name="注释 2 4 4 2 2" xfId="18645"/>
    <cellStyle name="注释 2 4 4 2 2 2" xfId="18646"/>
    <cellStyle name="注释 2 4 4 2 3" xfId="10447"/>
    <cellStyle name="注释 2 4 4 2 3 2" xfId="18647"/>
    <cellStyle name="注释 2 4 4 2 4" xfId="18648"/>
    <cellStyle name="注释 2 4 4 2 4 2" xfId="18649"/>
    <cellStyle name="注释 2 4 4 2 5" xfId="18650"/>
    <cellStyle name="注释 2 4 4 2 5 2" xfId="18651"/>
    <cellStyle name="注释 2 4 4 2 6" xfId="18652"/>
    <cellStyle name="注释 2 4 4 3" xfId="18653"/>
    <cellStyle name="注释 2 4 4 3 2" xfId="18654"/>
    <cellStyle name="注释 2 4 4 3 2 2" xfId="18655"/>
    <cellStyle name="注释 2 4 4 3 3" xfId="15162"/>
    <cellStyle name="注释 2 4 4 4" xfId="18656"/>
    <cellStyle name="注释 2 4 4 4 2" xfId="18657"/>
    <cellStyle name="注释 2 4 4 4 2 2" xfId="18659"/>
    <cellStyle name="注释 2 4 4 4 3" xfId="15214"/>
    <cellStyle name="注释 2 4 4 5" xfId="18660"/>
    <cellStyle name="注释 2 4 4 5 2" xfId="18661"/>
    <cellStyle name="注释 2 4 4 6" xfId="18662"/>
    <cellStyle name="注释 2 4 4 6 2" xfId="18344"/>
    <cellStyle name="注释 2 4 4 7" xfId="16439"/>
    <cellStyle name="注释 2 4 4 7 2" xfId="14632"/>
    <cellStyle name="注释 2 4 4 8" xfId="16441"/>
    <cellStyle name="注释 2 4 4 8 2" xfId="16443"/>
    <cellStyle name="注释 2 4 4 9" xfId="16446"/>
    <cellStyle name="注释 2 4 5" xfId="18663"/>
    <cellStyle name="注释 2 4 5 2" xfId="18664"/>
    <cellStyle name="注释 2 4 5 2 2" xfId="18665"/>
    <cellStyle name="注释 2 4 5 3" xfId="18666"/>
    <cellStyle name="注释 2 4 5 3 2" xfId="18667"/>
    <cellStyle name="注释 2 4 5 4" xfId="18668"/>
    <cellStyle name="注释 2 4 5 4 2" xfId="18669"/>
    <cellStyle name="注释 2 4 5 5" xfId="18670"/>
    <cellStyle name="注释 2 4 5 5 2" xfId="18671"/>
    <cellStyle name="注释 2 4 5 6" xfId="18672"/>
    <cellStyle name="注释 2 4 6" xfId="18458"/>
    <cellStyle name="注释 2 4 6 2" xfId="18673"/>
    <cellStyle name="注释 2 4 6 2 2" xfId="11508"/>
    <cellStyle name="注释 2 4 6 3" xfId="18674"/>
    <cellStyle name="注释 2 4 7" xfId="2462"/>
    <cellStyle name="注释 2 4 7 2" xfId="903"/>
    <cellStyle name="注释 2 4 7 2 2" xfId="9660"/>
    <cellStyle name="注释 2 4 7 3" xfId="9665"/>
    <cellStyle name="注释 2 4 8" xfId="3267"/>
    <cellStyle name="注释 2 4 8 2" xfId="3427"/>
    <cellStyle name="注释 2 4 9" xfId="3434"/>
    <cellStyle name="注释 2 4 9 2" xfId="3439"/>
    <cellStyle name="注释 2 5" xfId="18675"/>
    <cellStyle name="注释 2 5 10" xfId="13730"/>
    <cellStyle name="注释 2 5 10 2" xfId="13732"/>
    <cellStyle name="注释 2 5 11" xfId="830"/>
    <cellStyle name="注释 2 5 11 2" xfId="13734"/>
    <cellStyle name="注释 2 5 12" xfId="13736"/>
    <cellStyle name="注释 2 5 2" xfId="13643"/>
    <cellStyle name="注释 2 5 2 10" xfId="18676"/>
    <cellStyle name="注释 2 5 2 10 2" xfId="18677"/>
    <cellStyle name="注释 2 5 2 11" xfId="18678"/>
    <cellStyle name="注释 2 5 2 2" xfId="8040"/>
    <cellStyle name="注释 2 5 2 2 2" xfId="8049"/>
    <cellStyle name="注释 2 5 2 2 2 2" xfId="18679"/>
    <cellStyle name="注释 2 5 2 2 2 2 2" xfId="18680"/>
    <cellStyle name="注释 2 5 2 2 2 3" xfId="18681"/>
    <cellStyle name="注释 2 5 2 2 2 3 2" xfId="18682"/>
    <cellStyle name="注释 2 5 2 2 2 4" xfId="18683"/>
    <cellStyle name="注释 2 5 2 2 2 4 2" xfId="18684"/>
    <cellStyle name="注释 2 5 2 2 2 5" xfId="17858"/>
    <cellStyle name="注释 2 5 2 2 2 5 2" xfId="18685"/>
    <cellStyle name="注释 2 5 2 2 2 6" xfId="18686"/>
    <cellStyle name="注释 2 5 2 2 3" xfId="18688"/>
    <cellStyle name="注释 2 5 2 2 3 2" xfId="18689"/>
    <cellStyle name="注释 2 5 2 2 3 2 2" xfId="18690"/>
    <cellStyle name="注释 2 5 2 2 3 3" xfId="18691"/>
    <cellStyle name="注释 2 5 2 2 4" xfId="918"/>
    <cellStyle name="注释 2 5 2 2 4 2" xfId="7001"/>
    <cellStyle name="注释 2 5 2 2 4 2 2" xfId="5786"/>
    <cellStyle name="注释 2 5 2 2 4 3" xfId="18692"/>
    <cellStyle name="注释 2 5 2 2 5" xfId="18693"/>
    <cellStyle name="注释 2 5 2 2 5 2" xfId="18694"/>
    <cellStyle name="注释 2 5 2 2 6" xfId="5982"/>
    <cellStyle name="注释 2 5 2 2 6 2" xfId="18696"/>
    <cellStyle name="注释 2 5 2 2 7" xfId="9230"/>
    <cellStyle name="注释 2 5 2 2 7 2" xfId="18698"/>
    <cellStyle name="注释 2 5 2 2 8" xfId="12369"/>
    <cellStyle name="注释 2 5 2 2 8 2" xfId="12372"/>
    <cellStyle name="注释 2 5 2 2 9" xfId="12374"/>
    <cellStyle name="注释 2 5 2 3" xfId="8053"/>
    <cellStyle name="注释 2 5 2 3 2" xfId="14870"/>
    <cellStyle name="注释 2 5 2 3 2 2" xfId="18699"/>
    <cellStyle name="注释 2 5 2 3 2 2 2" xfId="18700"/>
    <cellStyle name="注释 2 5 2 3 2 3" xfId="18701"/>
    <cellStyle name="注释 2 5 2 3 3" xfId="15262"/>
    <cellStyle name="注释 2 5 2 3 3 2" xfId="15264"/>
    <cellStyle name="注释 2 5 2 3 3 2 2" xfId="12231"/>
    <cellStyle name="注释 2 5 2 3 3 3" xfId="7841"/>
    <cellStyle name="注释 2 5 2 3 4" xfId="15275"/>
    <cellStyle name="注释 2 5 2 3 4 2" xfId="15277"/>
    <cellStyle name="注释 2 5 2 3 5" xfId="14034"/>
    <cellStyle name="注释 2 5 2 3 5 2" xfId="15279"/>
    <cellStyle name="注释 2 5 2 3 6" xfId="15281"/>
    <cellStyle name="注释 2 5 2 3 6 2" xfId="15284"/>
    <cellStyle name="注释 2 5 2 3 7" xfId="9237"/>
    <cellStyle name="注释 2 5 2 3 7 2" xfId="15287"/>
    <cellStyle name="注释 2 5 2 3 8" xfId="12377"/>
    <cellStyle name="注释 2 5 2 4" xfId="3756"/>
    <cellStyle name="注释 2 5 2 4 2" xfId="3760"/>
    <cellStyle name="注释 2 5 2 4 2 2" xfId="18702"/>
    <cellStyle name="注释 2 5 2 4 3" xfId="15294"/>
    <cellStyle name="注释 2 5 2 4 3 2" xfId="15296"/>
    <cellStyle name="注释 2 5 2 4 4" xfId="15299"/>
    <cellStyle name="注释 2 5 2 4 4 2" xfId="15301"/>
    <cellStyle name="注释 2 5 2 4 5" xfId="14038"/>
    <cellStyle name="注释 2 5 2 4 5 2" xfId="15304"/>
    <cellStyle name="注释 2 5 2 4 6" xfId="15306"/>
    <cellStyle name="注释 2 5 2 5" xfId="3763"/>
    <cellStyle name="注释 2 5 2 5 2" xfId="18703"/>
    <cellStyle name="注释 2 5 2 5 2 2" xfId="18704"/>
    <cellStyle name="注释 2 5 2 5 3" xfId="15313"/>
    <cellStyle name="注释 2 5 2 6" xfId="18705"/>
    <cellStyle name="注释 2 5 2 6 2" xfId="18368"/>
    <cellStyle name="注释 2 5 2 6 2 2" xfId="18706"/>
    <cellStyle name="注释 2 5 2 6 3" xfId="15323"/>
    <cellStyle name="注释 2 5 2 7" xfId="18707"/>
    <cellStyle name="注释 2 5 2 7 2" xfId="4010"/>
    <cellStyle name="注释 2 5 2 8" xfId="18708"/>
    <cellStyle name="注释 2 5 2 8 2" xfId="18709"/>
    <cellStyle name="注释 2 5 2 9" xfId="18711"/>
    <cellStyle name="注释 2 5 2 9 2" xfId="18712"/>
    <cellStyle name="注释 2 5 3" xfId="9998"/>
    <cellStyle name="注释 2 5 3 2" xfId="18064"/>
    <cellStyle name="注释 2 5 3 2 2" xfId="18066"/>
    <cellStyle name="注释 2 5 3 2 2 2" xfId="17958"/>
    <cellStyle name="注释 2 5 3 2 3" xfId="18713"/>
    <cellStyle name="注释 2 5 3 2 3 2" xfId="17973"/>
    <cellStyle name="注释 2 5 3 2 4" xfId="1709"/>
    <cellStyle name="注释 2 5 3 2 4 2" xfId="18185"/>
    <cellStyle name="注释 2 5 3 2 5" xfId="18714"/>
    <cellStyle name="注释 2 5 3 2 5 2" xfId="18197"/>
    <cellStyle name="注释 2 5 3 2 6" xfId="5196"/>
    <cellStyle name="注释 2 5 3 3" xfId="18068"/>
    <cellStyle name="注释 2 5 3 3 2" xfId="18070"/>
    <cellStyle name="注释 2 5 3 3 2 2" xfId="18072"/>
    <cellStyle name="注释 2 5 3 3 3" xfId="15340"/>
    <cellStyle name="注释 2 5 3 4" xfId="3774"/>
    <cellStyle name="注释 2 5 3 4 2" xfId="18118"/>
    <cellStyle name="注释 2 5 3 4 2 2" xfId="18120"/>
    <cellStyle name="注释 2 5 3 4 3" xfId="15354"/>
    <cellStyle name="注释 2 5 3 5" xfId="18164"/>
    <cellStyle name="注释 2 5 3 5 2" xfId="18166"/>
    <cellStyle name="注释 2 5 3 6" xfId="18183"/>
    <cellStyle name="注释 2 5 3 6 2" xfId="18379"/>
    <cellStyle name="注释 2 5 3 7" xfId="16473"/>
    <cellStyle name="注释 2 5 3 7 2" xfId="13654"/>
    <cellStyle name="注释 2 5 3 8" xfId="16475"/>
    <cellStyle name="注释 2 5 3 8 2" xfId="13669"/>
    <cellStyle name="注释 2 5 3 9" xfId="16477"/>
    <cellStyle name="注释 2 5 4" xfId="18715"/>
    <cellStyle name="注释 2 5 4 2" xfId="18716"/>
    <cellStyle name="注释 2 5 4 2 2" xfId="18717"/>
    <cellStyle name="注释 2 5 4 2 2 2" xfId="18718"/>
    <cellStyle name="注释 2 5 4 2 3" xfId="18719"/>
    <cellStyle name="注释 2 5 4 2 3 2" xfId="18720"/>
    <cellStyle name="注释 2 5 4 2 4" xfId="1971"/>
    <cellStyle name="注释 2 5 4 2 4 2" xfId="18721"/>
    <cellStyle name="注释 2 5 4 2 5" xfId="18722"/>
    <cellStyle name="注释 2 5 4 2 5 2" xfId="18723"/>
    <cellStyle name="注释 2 5 4 2 6" xfId="18724"/>
    <cellStyle name="注释 2 5 4 3" xfId="18725"/>
    <cellStyle name="注释 2 5 4 3 2" xfId="18726"/>
    <cellStyle name="注释 2 5 4 3 2 2" xfId="18727"/>
    <cellStyle name="注释 2 5 4 3 3" xfId="15372"/>
    <cellStyle name="注释 2 5 4 4" xfId="3784"/>
    <cellStyle name="注释 2 5 4 4 2" xfId="17848"/>
    <cellStyle name="注释 2 5 4 4 2 2" xfId="17850"/>
    <cellStyle name="注释 2 5 4 4 3" xfId="15383"/>
    <cellStyle name="注释 2 5 4 5" xfId="18728"/>
    <cellStyle name="注释 2 5 4 5 2" xfId="18729"/>
    <cellStyle name="注释 2 5 4 6" xfId="18730"/>
    <cellStyle name="注释 2 5 4 6 2" xfId="18731"/>
    <cellStyle name="注释 2 5 4 7" xfId="16483"/>
    <cellStyle name="注释 2 5 4 7 2" xfId="14721"/>
    <cellStyle name="注释 2 5 4 8" xfId="16485"/>
    <cellStyle name="注释 2 5 4 8 2" xfId="18732"/>
    <cellStyle name="注释 2 5 4 9" xfId="18733"/>
    <cellStyle name="注释 2 5 5" xfId="18734"/>
    <cellStyle name="注释 2 5 5 2" xfId="18735"/>
    <cellStyle name="注释 2 5 5 2 2" xfId="18736"/>
    <cellStyle name="注释 2 5 5 3" xfId="18737"/>
    <cellStyle name="注释 2 5 5 3 2" xfId="18738"/>
    <cellStyle name="注释 2 5 5 4" xfId="1168"/>
    <cellStyle name="注释 2 5 5 4 2" xfId="18739"/>
    <cellStyle name="注释 2 5 5 5" xfId="18740"/>
    <cellStyle name="注释 2 5 5 5 2" xfId="18741"/>
    <cellStyle name="注释 2 5 5 6" xfId="18742"/>
    <cellStyle name="注释 2 5 6" xfId="954"/>
    <cellStyle name="注释 2 5 6 2" xfId="18743"/>
    <cellStyle name="注释 2 5 6 2 2" xfId="11749"/>
    <cellStyle name="注释 2 5 6 3" xfId="18744"/>
    <cellStyle name="注释 2 5 7" xfId="977"/>
    <cellStyle name="注释 2 5 7 2" xfId="9686"/>
    <cellStyle name="注释 2 5 7 2 2" xfId="9689"/>
    <cellStyle name="注释 2 5 7 3" xfId="7859"/>
    <cellStyle name="注释 2 5 8" xfId="9692"/>
    <cellStyle name="注释 2 5 8 2" xfId="9695"/>
    <cellStyle name="注释 2 5 9" xfId="6672"/>
    <cellStyle name="注释 2 5 9 2" xfId="8905"/>
    <cellStyle name="注释 2 6" xfId="18745"/>
    <cellStyle name="注释 2 6 10" xfId="18746"/>
    <cellStyle name="注释 2 6 10 2" xfId="927"/>
    <cellStyle name="注释 2 6 11" xfId="18747"/>
    <cellStyle name="注释 2 6 2" xfId="18748"/>
    <cellStyle name="注释 2 6 2 2" xfId="9707"/>
    <cellStyle name="注释 2 6 2 2 2" xfId="9710"/>
    <cellStyle name="注释 2 6 2 2 2 2" xfId="18749"/>
    <cellStyle name="注释 2 6 2 2 3" xfId="18750"/>
    <cellStyle name="注释 2 6 2 2 3 2" xfId="18751"/>
    <cellStyle name="注释 2 6 2 2 4" xfId="2439"/>
    <cellStyle name="注释 2 6 2 2 4 2" xfId="18752"/>
    <cellStyle name="注释 2 6 2 2 5" xfId="18753"/>
    <cellStyle name="注释 2 6 2 2 5 2" xfId="18754"/>
    <cellStyle name="注释 2 6 2 2 6" xfId="18755"/>
    <cellStyle name="注释 2 6 2 3" xfId="9713"/>
    <cellStyle name="注释 2 6 2 3 2" xfId="18756"/>
    <cellStyle name="注释 2 6 2 3 2 2" xfId="8247"/>
    <cellStyle name="注释 2 6 2 3 3" xfId="12857"/>
    <cellStyle name="注释 2 6 2 4" xfId="3915"/>
    <cellStyle name="注释 2 6 2 4 2" xfId="18757"/>
    <cellStyle name="注释 2 6 2 4 2 2" xfId="18758"/>
    <cellStyle name="注释 2 6 2 4 3" xfId="12862"/>
    <cellStyle name="注释 2 6 2 5" xfId="3922"/>
    <cellStyle name="注释 2 6 2 5 2" xfId="18759"/>
    <cellStyle name="注释 2 6 2 6" xfId="18601"/>
    <cellStyle name="注释 2 6 2 6 2" xfId="18399"/>
    <cellStyle name="注释 2 6 2 7" xfId="18760"/>
    <cellStyle name="注释 2 6 2 7 2" xfId="6211"/>
    <cellStyle name="注释 2 6 2 8" xfId="18761"/>
    <cellStyle name="注释 2 6 2 8 2" xfId="18762"/>
    <cellStyle name="注释 2 6 2 9" xfId="18763"/>
    <cellStyle name="注释 2 6 3" xfId="10005"/>
    <cellStyle name="注释 2 6 3 2" xfId="18764"/>
    <cellStyle name="注释 2 6 3 2 2" xfId="18765"/>
    <cellStyle name="注释 2 6 3 2 2 2" xfId="18766"/>
    <cellStyle name="注释 2 6 3 2 3" xfId="18767"/>
    <cellStyle name="注释 2 6 3 2 3 2" xfId="18768"/>
    <cellStyle name="注释 2 6 3 2 4" xfId="2603"/>
    <cellStyle name="注释 2 6 3 2 4 2" xfId="18769"/>
    <cellStyle name="注释 2 6 3 2 5" xfId="18770"/>
    <cellStyle name="注释 2 6 3 2 5 2" xfId="18771"/>
    <cellStyle name="注释 2 6 3 2 6" xfId="18772"/>
    <cellStyle name="注释 2 6 3 3" xfId="18773"/>
    <cellStyle name="注释 2 6 3 3 2" xfId="18774"/>
    <cellStyle name="注释 2 6 3 3 2 2" xfId="18775"/>
    <cellStyle name="注释 2 6 3 3 3" xfId="12730"/>
    <cellStyle name="注释 2 6 3 4" xfId="3928"/>
    <cellStyle name="注释 2 6 3 4 2" xfId="18776"/>
    <cellStyle name="注释 2 6 3 4 2 2" xfId="18777"/>
    <cellStyle name="注释 2 6 3 4 3" xfId="15440"/>
    <cellStyle name="注释 2 6 3 5" xfId="18778"/>
    <cellStyle name="注释 2 6 3 5 2" xfId="18779"/>
    <cellStyle name="注释 2 6 3 6" xfId="18604"/>
    <cellStyle name="注释 2 6 3 6 2" xfId="18780"/>
    <cellStyle name="注释 2 6 3 7" xfId="16493"/>
    <cellStyle name="注释 2 6 3 7 2" xfId="14754"/>
    <cellStyle name="注释 2 6 3 8" xfId="16495"/>
    <cellStyle name="注释 2 6 3 8 2" xfId="13090"/>
    <cellStyle name="注释 2 6 3 9" xfId="16497"/>
    <cellStyle name="注释 2 6 4" xfId="8915"/>
    <cellStyle name="注释 2 6 4 2" xfId="18781"/>
    <cellStyle name="注释 2 6 4 2 2" xfId="18782"/>
    <cellStyle name="注释 2 6 4 3" xfId="18783"/>
    <cellStyle name="注释 2 6 4 3 2" xfId="18784"/>
    <cellStyle name="注释 2 6 4 4" xfId="3931"/>
    <cellStyle name="注释 2 6 4 4 2" xfId="18786"/>
    <cellStyle name="注释 2 6 4 5" xfId="18787"/>
    <cellStyle name="注释 2 6 4 5 2" xfId="18788"/>
    <cellStyle name="注释 2 6 4 6" xfId="18607"/>
    <cellStyle name="注释 2 6 5" xfId="18789"/>
    <cellStyle name="注释 2 6 5 2" xfId="18790"/>
    <cellStyle name="注释 2 6 5 2 2" xfId="18791"/>
    <cellStyle name="注释 2 6 5 3" xfId="18792"/>
    <cellStyle name="注释 2 6 6" xfId="18793"/>
    <cellStyle name="注释 2 6 6 2" xfId="18794"/>
    <cellStyle name="注释 2 6 6 2 2" xfId="11987"/>
    <cellStyle name="注释 2 6 6 3" xfId="18795"/>
    <cellStyle name="注释 2 6 7" xfId="18796"/>
    <cellStyle name="注释 2 6 7 2" xfId="15587"/>
    <cellStyle name="注释 2 6 8" xfId="18797"/>
    <cellStyle name="注释 2 6 8 2" xfId="15598"/>
    <cellStyle name="注释 2 6 9" xfId="18798"/>
    <cellStyle name="注释 2 6 9 2" xfId="12399"/>
    <cellStyle name="注释 2 7" xfId="18799"/>
    <cellStyle name="注释 2 7 10" xfId="8501"/>
    <cellStyle name="注释 2 7 10 2" xfId="18800"/>
    <cellStyle name="注释 2 7 11" xfId="18801"/>
    <cellStyle name="注释 2 7 2" xfId="15913"/>
    <cellStyle name="注释 2 7 2 2" xfId="11358"/>
    <cellStyle name="注释 2 7 2 2 2" xfId="11362"/>
    <cellStyle name="注释 2 7 2 2 2 2" xfId="18802"/>
    <cellStyle name="注释 2 7 2 2 3" xfId="8135"/>
    <cellStyle name="注释 2 7 2 2 3 2" xfId="8137"/>
    <cellStyle name="注释 2 7 2 2 4" xfId="2321"/>
    <cellStyle name="注释 2 7 2 2 4 2" xfId="18803"/>
    <cellStyle name="注释 2 7 2 2 5" xfId="18804"/>
    <cellStyle name="注释 2 7 2 2 5 2" xfId="18805"/>
    <cellStyle name="注释 2 7 2 2 6" xfId="4741"/>
    <cellStyle name="注释 2 7 2 3" xfId="11364"/>
    <cellStyle name="注释 2 7 2 3 2" xfId="18806"/>
    <cellStyle name="注释 2 7 2 3 2 2" xfId="8790"/>
    <cellStyle name="注释 2 7 2 3 3" xfId="8143"/>
    <cellStyle name="注释 2 7 2 4" xfId="4080"/>
    <cellStyle name="注释 2 7 2 4 2" xfId="18807"/>
    <cellStyle name="注释 2 7 2 4 2 2" xfId="18808"/>
    <cellStyle name="注释 2 7 2 4 3" xfId="8157"/>
    <cellStyle name="注释 2 7 2 5" xfId="18809"/>
    <cellStyle name="注释 2 7 2 5 2" xfId="18810"/>
    <cellStyle name="注释 2 7 2 6" xfId="12224"/>
    <cellStyle name="注释 2 7 2 6 2" xfId="12227"/>
    <cellStyle name="注释 2 7 2 7" xfId="12229"/>
    <cellStyle name="注释 2 7 2 7 2" xfId="7142"/>
    <cellStyle name="注释 2 7 2 8" xfId="12233"/>
    <cellStyle name="注释 2 7 2 8 2" xfId="12236"/>
    <cellStyle name="注释 2 7 2 9" xfId="12238"/>
    <cellStyle name="注释 2 7 3" xfId="10007"/>
    <cellStyle name="注释 2 7 3 2" xfId="18811"/>
    <cellStyle name="注释 2 7 3 2 2" xfId="18812"/>
    <cellStyle name="注释 2 7 3 2 2 2" xfId="18813"/>
    <cellStyle name="注释 2 7 3 2 3" xfId="8191"/>
    <cellStyle name="注释 2 7 3 3" xfId="18814"/>
    <cellStyle name="注释 2 7 3 3 2" xfId="18815"/>
    <cellStyle name="注释 2 7 3 3 2 2" xfId="18816"/>
    <cellStyle name="注释 2 7 3 3 3" xfId="8201"/>
    <cellStyle name="注释 2 7 3 4" xfId="4088"/>
    <cellStyle name="注释 2 7 3 4 2" xfId="18817"/>
    <cellStyle name="注释 2 7 3 5" xfId="18818"/>
    <cellStyle name="注释 2 7 3 5 2" xfId="18819"/>
    <cellStyle name="注释 2 7 3 6" xfId="12247"/>
    <cellStyle name="注释 2 7 3 6 2" xfId="12249"/>
    <cellStyle name="注释 2 7 3 7" xfId="8121"/>
    <cellStyle name="注释 2 7 3 7 2" xfId="18820"/>
    <cellStyle name="注释 2 7 3 8" xfId="18821"/>
    <cellStyle name="注释 2 7 4" xfId="18822"/>
    <cellStyle name="注释 2 7 4 2" xfId="18823"/>
    <cellStyle name="注释 2 7 4 2 2" xfId="18824"/>
    <cellStyle name="注释 2 7 4 3" xfId="18825"/>
    <cellStyle name="注释 2 7 4 3 2" xfId="18826"/>
    <cellStyle name="注释 2 7 4 4" xfId="18827"/>
    <cellStyle name="注释 2 7 4 4 2" xfId="18828"/>
    <cellStyle name="注释 2 7 4 5" xfId="18829"/>
    <cellStyle name="注释 2 7 4 5 2" xfId="18830"/>
    <cellStyle name="注释 2 7 4 6" xfId="12252"/>
    <cellStyle name="注释 2 7 5" xfId="18831"/>
    <cellStyle name="注释 2 7 5 2" xfId="18833"/>
    <cellStyle name="注释 2 7 5 2 2" xfId="18835"/>
    <cellStyle name="注释 2 7 5 3" xfId="18837"/>
    <cellStyle name="注释 2 7 6" xfId="18838"/>
    <cellStyle name="注释 2 7 6 2" xfId="18839"/>
    <cellStyle name="注释 2 7 6 2 2" xfId="12115"/>
    <cellStyle name="注释 2 7 6 3" xfId="18840"/>
    <cellStyle name="注释 2 7 7" xfId="18841"/>
    <cellStyle name="注释 2 7 7 2" xfId="15640"/>
    <cellStyle name="注释 2 7 8" xfId="18842"/>
    <cellStyle name="注释 2 7 8 2" xfId="15661"/>
    <cellStyle name="注释 2 7 9" xfId="18843"/>
    <cellStyle name="注释 2 7 9 2" xfId="15667"/>
    <cellStyle name="注释 2 8" xfId="18844"/>
    <cellStyle name="注释 2 8 2" xfId="18845"/>
    <cellStyle name="注释 2 8 2 2" xfId="11258"/>
    <cellStyle name="注释 2 8 2 2 2" xfId="3103"/>
    <cellStyle name="注释 2 8 2 3" xfId="12355"/>
    <cellStyle name="注释 2 8 2 3 2" xfId="16385"/>
    <cellStyle name="注释 2 8 2 4" xfId="18846"/>
    <cellStyle name="注释 2 8 2 4 2" xfId="16405"/>
    <cellStyle name="注释 2 8 2 5" xfId="13686"/>
    <cellStyle name="注释 2 8 2 5 2" xfId="13688"/>
    <cellStyle name="注释 2 8 2 6" xfId="5676"/>
    <cellStyle name="注释 2 8 3" xfId="10016"/>
    <cellStyle name="注释 2 8 3 2" xfId="18847"/>
    <cellStyle name="注释 2 8 3 2 2" xfId="5429"/>
    <cellStyle name="注释 2 8 3 3" xfId="18848"/>
    <cellStyle name="注释 2 8 4" xfId="18849"/>
    <cellStyle name="注释 2 8 4 2" xfId="18850"/>
    <cellStyle name="注释 2 8 4 2 2" xfId="18710"/>
    <cellStyle name="注释 2 8 4 3" xfId="18851"/>
    <cellStyle name="注释 2 8 5" xfId="10801"/>
    <cellStyle name="注释 2 8 5 2" xfId="18852"/>
    <cellStyle name="注释 2 8 6" xfId="18853"/>
    <cellStyle name="注释 2 8 6 2" xfId="18854"/>
    <cellStyle name="注释 2 8 7" xfId="18855"/>
    <cellStyle name="注释 2 8 7 2" xfId="15683"/>
    <cellStyle name="注释 2 8 8" xfId="18856"/>
    <cellStyle name="注释 2 8 8 2" xfId="15697"/>
    <cellStyle name="注释 2 8 9" xfId="18858"/>
    <cellStyle name="注释 2 9" xfId="10295"/>
    <cellStyle name="注释 2 9 2" xfId="10300"/>
    <cellStyle name="注释 2 9 2 2" xfId="15788"/>
    <cellStyle name="注释 2 9 2 2 2" xfId="18859"/>
    <cellStyle name="注释 2 9 2 3" xfId="18860"/>
    <cellStyle name="注释 2 9 2 3 2" xfId="16635"/>
    <cellStyle name="注释 2 9 2 4" xfId="18861"/>
    <cellStyle name="注释 2 9 2 4 2" xfId="16651"/>
    <cellStyle name="注释 2 9 2 5" xfId="13707"/>
    <cellStyle name="注释 2 9 2 5 2" xfId="16664"/>
    <cellStyle name="注释 2 9 2 6" xfId="5706"/>
    <cellStyle name="注释 2 9 3" xfId="15792"/>
    <cellStyle name="注释 2 9 3 2" xfId="15796"/>
    <cellStyle name="注释 2 9 3 2 2" xfId="18862"/>
    <cellStyle name="注释 2 9 3 3" xfId="18863"/>
    <cellStyle name="注释 2 9 4" xfId="13408"/>
    <cellStyle name="注释 2 9 4 2" xfId="17405"/>
    <cellStyle name="注释 2 9 4 2 2" xfId="18864"/>
    <cellStyle name="注释 2 9 4 3" xfId="18865"/>
    <cellStyle name="注释 2 9 5" xfId="10804"/>
    <cellStyle name="注释 2 9 5 2" xfId="18866"/>
    <cellStyle name="注释 2 9 6" xfId="18867"/>
    <cellStyle name="注释 2 9 6 2" xfId="18868"/>
    <cellStyle name="注释 2 9 7" xfId="18869"/>
    <cellStyle name="注释 2 9 7 2" xfId="15712"/>
    <cellStyle name="注释 2 9 8" xfId="18870"/>
    <cellStyle name="注释 2 9 8 2" xfId="18871"/>
    <cellStyle name="注释 2 9 9" xfId="15612"/>
  </cellStyles>
  <dxfs count="17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3333FF"/>
      <color rgb="FF0000FF"/>
      <color rgb="FFBC4744"/>
      <color rgb="FF9933FF"/>
      <color rgb="FF00FFCC"/>
      <color rgb="FF000099"/>
      <color rgb="FFAF42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D74</a:t>
            </a:r>
            <a:r>
              <a:rPr lang="en-US" sz="1400" baseline="0">
                <a:latin typeface="+mn-lt"/>
              </a:rPr>
              <a:t>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205920537254"/>
          <c:y val="0.133399689977462"/>
          <c:w val="0.7291117691634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sheel1!$BH$122:$BH$123</c:f>
              <c:strCache>
                <c:ptCount val="1"/>
                <c:pt idx="0">
                  <c:v>FX ZZ China DPPM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.0"/>
                  <c:y val="0.003319443509671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.0"/>
                  <c:y val="0.0032316232914541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sheel1!$BF$124:$BF$145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sheel1!$BH$124:$BH$145</c:f>
              <c:numCache>
                <c:formatCode>0</c:formatCode>
                <c:ptCount val="22"/>
                <c:pt idx="1">
                  <c:v>15.59111484637926</c:v>
                </c:pt>
                <c:pt idx="2">
                  <c:v>2.969736161215097</c:v>
                </c:pt>
                <c:pt idx="3">
                  <c:v>8.909208483645292</c:v>
                </c:pt>
                <c:pt idx="4">
                  <c:v>0.742434040303774</c:v>
                </c:pt>
                <c:pt idx="5">
                  <c:v>15.59111484637926</c:v>
                </c:pt>
                <c:pt idx="6">
                  <c:v>10.39407656425284</c:v>
                </c:pt>
                <c:pt idx="7">
                  <c:v>15.59111484637926</c:v>
                </c:pt>
                <c:pt idx="8">
                  <c:v>2.227302120911323</c:v>
                </c:pt>
                <c:pt idx="9">
                  <c:v>0.742434040303774</c:v>
                </c:pt>
                <c:pt idx="10">
                  <c:v>0.742434040303774</c:v>
                </c:pt>
                <c:pt idx="11" formatCode="0.0">
                  <c:v>0.742434040303774</c:v>
                </c:pt>
                <c:pt idx="13">
                  <c:v>0.742434040303774</c:v>
                </c:pt>
                <c:pt idx="21">
                  <c:v>74.9858380706812</c:v>
                </c:pt>
              </c:numCache>
            </c:numRef>
          </c:val>
        </c:ser>
        <c:ser>
          <c:idx val="1"/>
          <c:order val="1"/>
          <c:tx>
            <c:strRef>
              <c:f>sheel1!$BJ$122:$BJ$123</c:f>
              <c:strCache>
                <c:ptCount val="1"/>
                <c:pt idx="0">
                  <c:v>FX ZZ AMR DPPM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225241842343483"/>
                  <c:y val="-0.001659721754835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-0.003319443509671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sheel1!$BF$124:$BF$145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sheel1!$BJ$124:$BJ$145</c:f>
              <c:numCache>
                <c:formatCode>0</c:formatCode>
                <c:ptCount val="22"/>
                <c:pt idx="0">
                  <c:v>56.21696751221447</c:v>
                </c:pt>
                <c:pt idx="1">
                  <c:v>5.353996905925188</c:v>
                </c:pt>
                <c:pt idx="2">
                  <c:v>1.606199071777556</c:v>
                </c:pt>
                <c:pt idx="3">
                  <c:v>3.212398143555113</c:v>
                </c:pt>
                <c:pt idx="4">
                  <c:v>1.873898917073816</c:v>
                </c:pt>
                <c:pt idx="5">
                  <c:v>11.51109334773915</c:v>
                </c:pt>
                <c:pt idx="6">
                  <c:v>5.889396596517707</c:v>
                </c:pt>
                <c:pt idx="7">
                  <c:v>14.72349149129427</c:v>
                </c:pt>
                <c:pt idx="8">
                  <c:v>1.070799381185038</c:v>
                </c:pt>
                <c:pt idx="9">
                  <c:v>2.141598762370075</c:v>
                </c:pt>
                <c:pt idx="10">
                  <c:v>1.606199071777556</c:v>
                </c:pt>
                <c:pt idx="11">
                  <c:v>0.803099535888778</c:v>
                </c:pt>
                <c:pt idx="14">
                  <c:v>0.267699845296259</c:v>
                </c:pt>
                <c:pt idx="17">
                  <c:v>0.267699845296259</c:v>
                </c:pt>
                <c:pt idx="21">
                  <c:v>106.5445384279112</c:v>
                </c:pt>
              </c:numCache>
            </c:numRef>
          </c:val>
        </c:ser>
        <c:ser>
          <c:idx val="2"/>
          <c:order val="2"/>
          <c:tx>
            <c:strRef>
              <c:f>sheel1!$BL$122:$BL$123</c:f>
              <c:strCache>
                <c:ptCount val="1"/>
                <c:pt idx="0">
                  <c:v>FX GL AMR DPPM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0.00225768586487769"/>
                  <c:y val="-0.00664714047344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-0.00166178511836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"/>
                  <c:y val="-0.003323570236721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0.0045153717297554"/>
                  <c:y val="-0.004985355355082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sheel1!$BF$124:$BF$145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sheel1!$BL$124:$BL$145</c:f>
              <c:numCache>
                <c:formatCode>0</c:formatCode>
                <c:ptCount val="22"/>
                <c:pt idx="0">
                  <c:v>15.94496708503223</c:v>
                </c:pt>
                <c:pt idx="2">
                  <c:v>1.518568293812594</c:v>
                </c:pt>
                <c:pt idx="3">
                  <c:v>3.796420734531483</c:v>
                </c:pt>
                <c:pt idx="5">
                  <c:v>2.27785244071889</c:v>
                </c:pt>
                <c:pt idx="7">
                  <c:v>6.074273175250374</c:v>
                </c:pt>
                <c:pt idx="21" formatCode="_-* #,##0.00_-;\-* #,##0.00_-;_-* &quot;-&quot;??_-;_-@_-">
                  <c:v>29.61208172934557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6"/>
        <c:axId val="-2000453464"/>
        <c:axId val="-2000450152"/>
      </c:barChart>
      <c:catAx>
        <c:axId val="-2000453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0450152"/>
        <c:crosses val="autoZero"/>
        <c:auto val="1"/>
        <c:lblAlgn val="ctr"/>
        <c:lblOffset val="100"/>
        <c:noMultiLvlLbl val="0"/>
      </c:catAx>
      <c:valAx>
        <c:axId val="-2000450152"/>
        <c:scaling>
          <c:orientation val="minMax"/>
          <c:max val="150.0"/>
          <c:min val="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453464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9013959007"/>
          <c:y val="0.00850984716467536"/>
          <c:w val="0.223668714559535"/>
          <c:h val="0.097493907998342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D73 </a:t>
            </a:r>
            <a:r>
              <a:rPr lang="en-US" altLang="zh-CN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r>
              <a:rPr lang="en-US" sz="1400">
                <a:latin typeface="+mn-lt"/>
              </a:rPr>
              <a:t> </a:t>
            </a:r>
            <a:endParaRPr lang="zh-CN" sz="1400"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502217067434"/>
          <c:y val="0.0452897756231071"/>
          <c:w val="0.815536428338157"/>
          <c:h val="0.9166629608639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sheel2!$AY$83</c:f>
              <c:strCache>
                <c:ptCount val="1"/>
                <c:pt idx="0">
                  <c:v>D73 FX ZZ 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sheel2!$AG$84:$AG$94</c:f>
              <c:strCache>
                <c:ptCount val="11"/>
                <c:pt idx="0">
                  <c:v>UI Triage_x000d_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sheel2!$AY$84:$AY$94</c:f>
              <c:numCache>
                <c:formatCode>0</c:formatCode>
                <c:ptCount val="11"/>
                <c:pt idx="0">
                  <c:v>26.7500664217751</c:v>
                </c:pt>
                <c:pt idx="1">
                  <c:v>2.947041215958273</c:v>
                </c:pt>
                <c:pt idx="2">
                  <c:v>1.813563825205091</c:v>
                </c:pt>
                <c:pt idx="3">
                  <c:v>2.040259303355727</c:v>
                </c:pt>
                <c:pt idx="5">
                  <c:v>7.934341735272274</c:v>
                </c:pt>
                <c:pt idx="6" formatCode="0.0">
                  <c:v>0.453390956301273</c:v>
                </c:pt>
                <c:pt idx="7">
                  <c:v>6.574168866368456</c:v>
                </c:pt>
                <c:pt idx="8">
                  <c:v>0.680086434451909</c:v>
                </c:pt>
                <c:pt idx="9">
                  <c:v>1.133477390753182</c:v>
                </c:pt>
                <c:pt idx="10">
                  <c:v>50.32639614944129</c:v>
                </c:pt>
              </c:numCache>
            </c:numRef>
          </c:val>
        </c:ser>
        <c:ser>
          <c:idx val="1"/>
          <c:order val="1"/>
          <c:tx>
            <c:strRef>
              <c:f>sheel2!$BA$83</c:f>
              <c:strCache>
                <c:ptCount val="1"/>
                <c:pt idx="0">
                  <c:v>D73  FX GL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sheel2!$AG$84:$AG$94</c:f>
              <c:strCache>
                <c:ptCount val="11"/>
                <c:pt idx="0">
                  <c:v>UI Triage_x000d_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sheel2!$BA$84:$BA$94</c:f>
              <c:numCache>
                <c:formatCode>0</c:formatCode>
                <c:ptCount val="11"/>
                <c:pt idx="0">
                  <c:v>11.83660455161832</c:v>
                </c:pt>
                <c:pt idx="1">
                  <c:v>1.47957556895229</c:v>
                </c:pt>
                <c:pt idx="3">
                  <c:v>0.739787784476145</c:v>
                </c:pt>
                <c:pt idx="5">
                  <c:v>1.47957556895229</c:v>
                </c:pt>
                <c:pt idx="7">
                  <c:v>2.959151137904581</c:v>
                </c:pt>
                <c:pt idx="8">
                  <c:v>0.739787784476145</c:v>
                </c:pt>
                <c:pt idx="10">
                  <c:v>19.23448239637978</c:v>
                </c:pt>
              </c:numCache>
            </c:numRef>
          </c:val>
        </c:ser>
        <c:ser>
          <c:idx val="2"/>
          <c:order val="2"/>
          <c:tx>
            <c:strRef>
              <c:f>sheel2!$AI$83</c:f>
              <c:strCache>
                <c:ptCount val="1"/>
                <c:pt idx="0">
                  <c:v>D63 FX ZZ</c:v>
                </c:pt>
              </c:strCache>
            </c:strRef>
          </c:tx>
          <c:spPr>
            <a:solidFill>
              <a:srgbClr val="71588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sheel2!$AG$84:$AG$94</c:f>
              <c:strCache>
                <c:ptCount val="11"/>
                <c:pt idx="0">
                  <c:v>UI Triage_x000d_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sheel2!$AI$84:$AI$94</c:f>
              <c:numCache>
                <c:formatCode>0</c:formatCode>
                <c:ptCount val="11"/>
                <c:pt idx="0">
                  <c:v>74.11167512690355</c:v>
                </c:pt>
                <c:pt idx="1">
                  <c:v>18.2741116751269</c:v>
                </c:pt>
                <c:pt idx="2">
                  <c:v>11.16751269035533</c:v>
                </c:pt>
                <c:pt idx="3">
                  <c:v>14.21319796954315</c:v>
                </c:pt>
                <c:pt idx="4">
                  <c:v>11.16751269035533</c:v>
                </c:pt>
                <c:pt idx="5">
                  <c:v>36.54822335025381</c:v>
                </c:pt>
                <c:pt idx="6">
                  <c:v>37.56345177664975</c:v>
                </c:pt>
                <c:pt idx="7">
                  <c:v>18.2741116751269</c:v>
                </c:pt>
                <c:pt idx="8">
                  <c:v>14.21319796954315</c:v>
                </c:pt>
                <c:pt idx="9">
                  <c:v>21.31979695431472</c:v>
                </c:pt>
                <c:pt idx="10">
                  <c:v>236.5482233502538</c:v>
                </c:pt>
              </c:numCache>
            </c:numRef>
          </c:val>
        </c:ser>
        <c:ser>
          <c:idx val="3"/>
          <c:order val="3"/>
          <c:tx>
            <c:strRef>
              <c:f>sheel2!$AK$83</c:f>
              <c:strCache>
                <c:ptCount val="1"/>
                <c:pt idx="0">
                  <c:v>D63 FX GL</c:v>
                </c:pt>
              </c:strCache>
            </c:strRef>
          </c:tx>
          <c:spPr>
            <a:solidFill>
              <a:srgbClr val="1D27C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sheel2!$AG$84:$AG$94</c:f>
              <c:strCache>
                <c:ptCount val="11"/>
                <c:pt idx="0">
                  <c:v>UI Triage_x000d_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sheel2!$AK$84:$AK$94</c:f>
              <c:numCache>
                <c:formatCode>0</c:formatCode>
                <c:ptCount val="11"/>
                <c:pt idx="0">
                  <c:v>8.26313425189338</c:v>
                </c:pt>
                <c:pt idx="1">
                  <c:v>0.751194022899399</c:v>
                </c:pt>
                <c:pt idx="2">
                  <c:v>2.2535820686982</c:v>
                </c:pt>
                <c:pt idx="3">
                  <c:v>3.00477609159759</c:v>
                </c:pt>
                <c:pt idx="4">
                  <c:v>2.2535820686982</c:v>
                </c:pt>
                <c:pt idx="5">
                  <c:v>1.5023880457988</c:v>
                </c:pt>
                <c:pt idx="6">
                  <c:v>3.75597011449699</c:v>
                </c:pt>
                <c:pt idx="7">
                  <c:v>0.751194022899399</c:v>
                </c:pt>
                <c:pt idx="8">
                  <c:v>0.751194022899399</c:v>
                </c:pt>
                <c:pt idx="9">
                  <c:v>0.751194022899399</c:v>
                </c:pt>
                <c:pt idx="10">
                  <c:v>24.0382087327808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0826040"/>
        <c:axId val="-2000822776"/>
      </c:barChart>
      <c:catAx>
        <c:axId val="-200082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0822776"/>
        <c:crosses val="autoZero"/>
        <c:auto val="1"/>
        <c:lblAlgn val="ctr"/>
        <c:lblOffset val="100"/>
        <c:noMultiLvlLbl val="0"/>
      </c:catAx>
      <c:valAx>
        <c:axId val="-2000822776"/>
        <c:scaling>
          <c:orientation val="minMax"/>
          <c:max val="24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826040"/>
        <c:crosses val="autoZero"/>
        <c:crossBetween val="between"/>
        <c:majorUnit val="12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4523665342678"/>
          <c:y val="0.30072621781495"/>
          <c:w val="0.191818116700667"/>
          <c:h val="0.17580024586208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D74 </a:t>
            </a:r>
            <a:r>
              <a:rPr lang="zh-CN" altLang="en-US" sz="1400"/>
              <a:t>美國機</a:t>
            </a:r>
            <a:r>
              <a:rPr lang="en-US" sz="1400"/>
              <a:t> </a:t>
            </a:r>
            <a:endParaRPr lang="zh-CN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8210027824"/>
          <c:y val="0.0364518678790489"/>
          <c:w val="0.798338582677165"/>
          <c:h val="0.9280926853840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sheel2!$BS$83</c:f>
              <c:strCache>
                <c:ptCount val="1"/>
                <c:pt idx="0">
                  <c:v>D74 FX ZZ</c:v>
                </c:pt>
              </c:strCache>
            </c:strRef>
          </c:tx>
          <c:invertIfNegative val="0"/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sheel2!$BG$84:$BG$94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sheel2!$BS$84:$BS$94</c:f>
              <c:numCache>
                <c:formatCode>0</c:formatCode>
                <c:ptCount val="11"/>
                <c:pt idx="0">
                  <c:v>36.13947911499502</c:v>
                </c:pt>
                <c:pt idx="2">
                  <c:v>1.338499226481297</c:v>
                </c:pt>
                <c:pt idx="3">
                  <c:v>1.606199071777556</c:v>
                </c:pt>
                <c:pt idx="4">
                  <c:v>0.535399690592519</c:v>
                </c:pt>
                <c:pt idx="5">
                  <c:v>8.83409489477656</c:v>
                </c:pt>
                <c:pt idx="6">
                  <c:v>3.212398143555113</c:v>
                </c:pt>
                <c:pt idx="7">
                  <c:v>10.70799381185038</c:v>
                </c:pt>
                <c:pt idx="8">
                  <c:v>0.803099535888778</c:v>
                </c:pt>
                <c:pt idx="9">
                  <c:v>0.803099535888778</c:v>
                </c:pt>
                <c:pt idx="10">
                  <c:v>63.980263025806</c:v>
                </c:pt>
              </c:numCache>
            </c:numRef>
          </c:val>
        </c:ser>
        <c:ser>
          <c:idx val="1"/>
          <c:order val="1"/>
          <c:tx>
            <c:strRef>
              <c:f>sheel2!$BU$83</c:f>
              <c:strCache>
                <c:ptCount val="1"/>
                <c:pt idx="0">
                  <c:v>D74 FX GL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sheel2!$BG$84:$BG$94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sheel2!$BU$84:$BU$94</c:f>
              <c:numCache>
                <c:formatCode>0</c:formatCode>
                <c:ptCount val="11"/>
                <c:pt idx="0">
                  <c:v>9.11140976287556</c:v>
                </c:pt>
                <c:pt idx="2">
                  <c:v>0.759284146906297</c:v>
                </c:pt>
                <c:pt idx="3">
                  <c:v>0.759284146906297</c:v>
                </c:pt>
                <c:pt idx="5">
                  <c:v>1.518568293812594</c:v>
                </c:pt>
                <c:pt idx="7">
                  <c:v>3.037136587625187</c:v>
                </c:pt>
                <c:pt idx="10" formatCode="0.00">
                  <c:v>15.18568293812593</c:v>
                </c:pt>
              </c:numCache>
            </c:numRef>
          </c:val>
        </c:ser>
        <c:ser>
          <c:idx val="2"/>
          <c:order val="2"/>
          <c:tx>
            <c:strRef>
              <c:f>sheel2!$BI$83</c:f>
              <c:strCache>
                <c:ptCount val="1"/>
                <c:pt idx="0">
                  <c:v>D64 FX ZZ </c:v>
                </c:pt>
              </c:strCache>
            </c:strRef>
          </c:tx>
          <c:spPr>
            <a:solidFill>
              <a:srgbClr val="71588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sheel2!$BG$84:$BG$94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sheel2!$BI$84:$BI$94</c:f>
              <c:numCache>
                <c:formatCode>0</c:formatCode>
                <c:ptCount val="11"/>
                <c:pt idx="0">
                  <c:v>40.3771223224921</c:v>
                </c:pt>
                <c:pt idx="1">
                  <c:v>8.00580873635619</c:v>
                </c:pt>
                <c:pt idx="2">
                  <c:v>5.91733689208936</c:v>
                </c:pt>
                <c:pt idx="3">
                  <c:v>8.00580873635619</c:v>
                </c:pt>
                <c:pt idx="4">
                  <c:v>4.5250223292448</c:v>
                </c:pt>
                <c:pt idx="5">
                  <c:v>19.4924038798238</c:v>
                </c:pt>
                <c:pt idx="6">
                  <c:v>13.5750669877344</c:v>
                </c:pt>
                <c:pt idx="7">
                  <c:v>6.96157281422277</c:v>
                </c:pt>
                <c:pt idx="8">
                  <c:v>3.13270776640025</c:v>
                </c:pt>
                <c:pt idx="9">
                  <c:v>9.0</c:v>
                </c:pt>
                <c:pt idx="10">
                  <c:v>119.0428951232094</c:v>
                </c:pt>
              </c:numCache>
            </c:numRef>
          </c:val>
        </c:ser>
        <c:ser>
          <c:idx val="3"/>
          <c:order val="3"/>
          <c:tx>
            <c:strRef>
              <c:f>sheel2!$BK$83</c:f>
              <c:strCache>
                <c:ptCount val="1"/>
                <c:pt idx="0">
                  <c:v>D64 FX GL</c:v>
                </c:pt>
              </c:strCache>
            </c:strRef>
          </c:tx>
          <c:spPr>
            <a:solidFill>
              <a:srgbClr val="1D27C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sheel2!$BG$84:$BG$94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sheel2!$BK$84:$BK$94</c:f>
              <c:numCache>
                <c:formatCode>0</c:formatCode>
                <c:ptCount val="11"/>
                <c:pt idx="0">
                  <c:v>9.52247637711673</c:v>
                </c:pt>
                <c:pt idx="1">
                  <c:v>0.952247637711673</c:v>
                </c:pt>
                <c:pt idx="2" formatCode="[=0]\ ;g/&quot;通&quot;&quot;用&quot;&quot;格&quot;&quot;式&quot;">
                  <c:v>0.0</c:v>
                </c:pt>
                <c:pt idx="3">
                  <c:v>4.76123818855836</c:v>
                </c:pt>
                <c:pt idx="4">
                  <c:v>2.85674291313502</c:v>
                </c:pt>
                <c:pt idx="5">
                  <c:v>7.61798110169338</c:v>
                </c:pt>
                <c:pt idx="6">
                  <c:v>2.85674291313502</c:v>
                </c:pt>
                <c:pt idx="7">
                  <c:v>1.90449527542335</c:v>
                </c:pt>
                <c:pt idx="8" formatCode="[=0]\ ;g/&quot;通&quot;&quot;用&quot;&quot;格&quot;&quot;式&quot;">
                  <c:v>0.0</c:v>
                </c:pt>
                <c:pt idx="9" formatCode="[=0]\ ;g/&quot;通&quot;&quot;用&quot;&quot;格&quot;&quot;式&quot;">
                  <c:v>4.0</c:v>
                </c:pt>
                <c:pt idx="10">
                  <c:v>34.2809149576202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1999793976"/>
        <c:axId val="-2006681592"/>
      </c:barChart>
      <c:catAx>
        <c:axId val="-199979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681592"/>
        <c:crosses val="autoZero"/>
        <c:auto val="1"/>
        <c:lblAlgn val="ctr"/>
        <c:lblOffset val="100"/>
        <c:noMultiLvlLbl val="0"/>
      </c:catAx>
      <c:valAx>
        <c:axId val="-2006681592"/>
        <c:scaling>
          <c:orientation val="minMax"/>
          <c:max val="1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793976"/>
        <c:crosses val="autoZero"/>
        <c:crossBetween val="between"/>
        <c:majorUnit val="7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6158909550018"/>
          <c:y val="0.29261368488805"/>
          <c:w val="0.238538903758832"/>
          <c:h val="0.18745141705771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D63 VS D73  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94837872201774"/>
          <c:y val="0.003518269107078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933358185469"/>
          <c:y val="0.0628897601316825"/>
          <c:w val="0.774673875262892"/>
          <c:h val="0.902930178097014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sheel2!$AY$8</c:f>
              <c:strCache>
                <c:ptCount val="1"/>
                <c:pt idx="0">
                  <c:v>D73 FX ZZ 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sheel2!$AG$9:$AG$19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sheel2!$AY$9:$AY$19</c:f>
              <c:numCache>
                <c:formatCode>0_);[Red]\(0\)</c:formatCode>
                <c:ptCount val="11"/>
                <c:pt idx="0">
                  <c:v>19.3044855608174</c:v>
                </c:pt>
                <c:pt idx="1">
                  <c:v>4.417128052051437</c:v>
                </c:pt>
                <c:pt idx="2">
                  <c:v>1.472376017350479</c:v>
                </c:pt>
                <c:pt idx="3">
                  <c:v>1.472376017350479</c:v>
                </c:pt>
                <c:pt idx="5">
                  <c:v>7.034685416230066</c:v>
                </c:pt>
                <c:pt idx="6">
                  <c:v>1.799570687872808</c:v>
                </c:pt>
                <c:pt idx="7">
                  <c:v>5.398712063618423</c:v>
                </c:pt>
                <c:pt idx="8">
                  <c:v>0.490792005783493</c:v>
                </c:pt>
                <c:pt idx="9">
                  <c:v>1.635973352611643</c:v>
                </c:pt>
                <c:pt idx="10">
                  <c:v>43.02609917368622</c:v>
                </c:pt>
              </c:numCache>
            </c:numRef>
          </c:val>
        </c:ser>
        <c:ser>
          <c:idx val="4"/>
          <c:order val="1"/>
          <c:tx>
            <c:strRef>
              <c:f>sheel2!$BA$8</c:f>
              <c:strCache>
                <c:ptCount val="1"/>
                <c:pt idx="0">
                  <c:v>D73 FX GL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sheel2!$AG$9:$AG$19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sheel2!$BA$9:$BA$19</c:f>
              <c:numCache>
                <c:formatCode>0</c:formatCode>
                <c:ptCount val="11"/>
                <c:pt idx="0">
                  <c:v>13.16877847233939</c:v>
                </c:pt>
                <c:pt idx="1">
                  <c:v>1.646097309042424</c:v>
                </c:pt>
                <c:pt idx="3">
                  <c:v>0.823048654521212</c:v>
                </c:pt>
                <c:pt idx="5">
                  <c:v>1.646097309042424</c:v>
                </c:pt>
                <c:pt idx="7">
                  <c:v>3.292194618084848</c:v>
                </c:pt>
                <c:pt idx="8">
                  <c:v>0.823048654521212</c:v>
                </c:pt>
                <c:pt idx="10">
                  <c:v>21.39926501755151</c:v>
                </c:pt>
              </c:numCache>
            </c:numRef>
          </c:val>
        </c:ser>
        <c:ser>
          <c:idx val="0"/>
          <c:order val="2"/>
          <c:tx>
            <c:strRef>
              <c:f>sheel2!$AI$8</c:f>
              <c:strCache>
                <c:ptCount val="1"/>
                <c:pt idx="0">
                  <c:v>D63 FX ZZ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rgbClr val="71588F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sheel2!$AG$9:$AG$19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sheel2!$AI$9:$AI$19</c:f>
              <c:numCache>
                <c:formatCode>0_);[Red]\(0\)</c:formatCode>
                <c:ptCount val="11"/>
                <c:pt idx="0">
                  <c:v>37.1690427698574</c:v>
                </c:pt>
                <c:pt idx="1">
                  <c:v>19.857433808554</c:v>
                </c:pt>
                <c:pt idx="2">
                  <c:v>6.10997963340122</c:v>
                </c:pt>
                <c:pt idx="3">
                  <c:v>7.63747454175153</c:v>
                </c:pt>
                <c:pt idx="4">
                  <c:v>10.183299389002</c:v>
                </c:pt>
                <c:pt idx="5">
                  <c:v>19.3482688391039</c:v>
                </c:pt>
                <c:pt idx="6">
                  <c:v>22.9124236252546</c:v>
                </c:pt>
                <c:pt idx="7">
                  <c:v>4.58248472505092</c:v>
                </c:pt>
                <c:pt idx="8">
                  <c:v>2.03665987780041</c:v>
                </c:pt>
                <c:pt idx="9">
                  <c:v>22.28135197896284</c:v>
                </c:pt>
                <c:pt idx="10">
                  <c:v>144.8287878632584</c:v>
                </c:pt>
              </c:numCache>
            </c:numRef>
          </c:val>
        </c:ser>
        <c:ser>
          <c:idx val="1"/>
          <c:order val="3"/>
          <c:tx>
            <c:strRef>
              <c:f>sheel2!$AK$8</c:f>
              <c:strCache>
                <c:ptCount val="1"/>
                <c:pt idx="0">
                  <c:v>D63 FX GL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8"/>
            <c:invertIfNegative val="0"/>
            <c:bubble3D val="0"/>
            <c:spPr>
              <a:solidFill>
                <a:srgbClr val="1D27C9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sheel2!$AG$9:$AG$19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sheel2!$AK$9:$AK$19</c:f>
              <c:numCache>
                <c:formatCode>0</c:formatCode>
                <c:ptCount val="11"/>
                <c:pt idx="0">
                  <c:v>8.263134251893383</c:v>
                </c:pt>
                <c:pt idx="1">
                  <c:v>0.751194022899398</c:v>
                </c:pt>
                <c:pt idx="2">
                  <c:v>2.253582068698196</c:v>
                </c:pt>
                <c:pt idx="3">
                  <c:v>3.004776091597594</c:v>
                </c:pt>
                <c:pt idx="4">
                  <c:v>2.253582068698196</c:v>
                </c:pt>
                <c:pt idx="5">
                  <c:v>1.502388045798797</c:v>
                </c:pt>
                <c:pt idx="6">
                  <c:v>3.755970114496993</c:v>
                </c:pt>
                <c:pt idx="7">
                  <c:v>0.751194022899398</c:v>
                </c:pt>
                <c:pt idx="8">
                  <c:v>0.751194022899398</c:v>
                </c:pt>
                <c:pt idx="9">
                  <c:v>0.751194022899398</c:v>
                </c:pt>
                <c:pt idx="10">
                  <c:v>24.03820873278075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-2044094056"/>
        <c:axId val="-2044407896"/>
      </c:barChart>
      <c:catAx>
        <c:axId val="-2044094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44407896"/>
        <c:crosses val="autoZero"/>
        <c:auto val="1"/>
        <c:lblAlgn val="ctr"/>
        <c:lblOffset val="100"/>
        <c:noMultiLvlLbl val="0"/>
      </c:catAx>
      <c:valAx>
        <c:axId val="-2044407896"/>
        <c:scaling>
          <c:orientation val="minMax"/>
          <c:max val="2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094056"/>
        <c:crosses val="autoZero"/>
        <c:crossBetween val="between"/>
        <c:majorUnit val="10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8457583402277"/>
          <c:y val="0.303626073233117"/>
          <c:w val="0.264084677434739"/>
          <c:h val="0.2621303789612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D64</a:t>
            </a:r>
            <a:r>
              <a:rPr lang="en-US" sz="1400" baseline="0">
                <a:latin typeface="+mn-lt"/>
              </a:rPr>
              <a:t> VS D74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97926353208551"/>
          <c:y val="0.01243928445897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915109422258"/>
          <c:y val="0.0668219011584439"/>
          <c:w val="0.775565951660414"/>
          <c:h val="0.884083752876961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sheel2!$BS$8</c:f>
              <c:strCache>
                <c:ptCount val="1"/>
                <c:pt idx="0">
                  <c:v>D74 FX ZZ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sheel2!$BG$9:$BG$19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sheel2!$BS$9:$BS$19</c:f>
              <c:numCache>
                <c:formatCode>0_);[Red]\(0\)</c:formatCode>
                <c:ptCount val="11"/>
                <c:pt idx="0">
                  <c:v>24.35598271338637</c:v>
                </c:pt>
                <c:pt idx="1">
                  <c:v>1.984561554424075</c:v>
                </c:pt>
                <c:pt idx="2">
                  <c:v>0.902073433829125</c:v>
                </c:pt>
                <c:pt idx="3">
                  <c:v>1.80414686765825</c:v>
                </c:pt>
                <c:pt idx="4" formatCode="0.0_);[Red]\(0.0\)">
                  <c:v>0.36082937353165</c:v>
                </c:pt>
                <c:pt idx="5">
                  <c:v>6.85575809710135</c:v>
                </c:pt>
                <c:pt idx="6">
                  <c:v>3.427879048550675</c:v>
                </c:pt>
                <c:pt idx="7">
                  <c:v>8.29907559122795</c:v>
                </c:pt>
                <c:pt idx="9">
                  <c:v>0.541244060297475</c:v>
                </c:pt>
                <c:pt idx="10">
                  <c:v>44.92325700469042</c:v>
                </c:pt>
              </c:numCache>
            </c:numRef>
          </c:val>
        </c:ser>
        <c:ser>
          <c:idx val="3"/>
          <c:order val="1"/>
          <c:tx>
            <c:strRef>
              <c:f>sheel2!$BU$8</c:f>
              <c:strCache>
                <c:ptCount val="1"/>
                <c:pt idx="0">
                  <c:v>D74 FX GL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sheel2!$BG$9:$BG$19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sheel2!$BU$9:$BU$19</c:f>
              <c:numCache>
                <c:formatCode>0</c:formatCode>
                <c:ptCount val="11"/>
                <c:pt idx="0">
                  <c:v>9.11140976287556</c:v>
                </c:pt>
                <c:pt idx="2">
                  <c:v>0.759284146906297</c:v>
                </c:pt>
                <c:pt idx="3">
                  <c:v>0.759284146906297</c:v>
                </c:pt>
                <c:pt idx="5">
                  <c:v>1.518568293812594</c:v>
                </c:pt>
                <c:pt idx="7">
                  <c:v>3.037136587625187</c:v>
                </c:pt>
                <c:pt idx="10" formatCode="#,##0_ ">
                  <c:v>18.0</c:v>
                </c:pt>
              </c:numCache>
            </c:numRef>
          </c:val>
        </c:ser>
        <c:ser>
          <c:idx val="0"/>
          <c:order val="2"/>
          <c:tx>
            <c:strRef>
              <c:f>sheel2!$BI$8</c:f>
              <c:strCache>
                <c:ptCount val="1"/>
                <c:pt idx="0">
                  <c:v>D64 FX ZZ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sheel2!$BG$9:$BG$19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sheel2!$BI$9:$BI$19</c:f>
              <c:numCache>
                <c:formatCode>0_);[Red]\(0\)</c:formatCode>
                <c:ptCount val="11"/>
                <c:pt idx="0">
                  <c:v>25.7935634386022</c:v>
                </c:pt>
                <c:pt idx="1">
                  <c:v>9.56140713672323</c:v>
                </c:pt>
                <c:pt idx="2">
                  <c:v>4.00244949909345</c:v>
                </c:pt>
                <c:pt idx="3">
                  <c:v>6.22603255414536</c:v>
                </c:pt>
                <c:pt idx="4">
                  <c:v>4.44716611010383</c:v>
                </c:pt>
                <c:pt idx="5">
                  <c:v>15.5650813853634</c:v>
                </c:pt>
                <c:pt idx="6">
                  <c:v>10.450840358744</c:v>
                </c:pt>
                <c:pt idx="7">
                  <c:v>4.89188272111421</c:v>
                </c:pt>
                <c:pt idx="8">
                  <c:v>2.44594136055711</c:v>
                </c:pt>
                <c:pt idx="9">
                  <c:v>11.56263188627</c:v>
                </c:pt>
                <c:pt idx="10">
                  <c:v>94.9469964507167</c:v>
                </c:pt>
              </c:numCache>
            </c:numRef>
          </c:val>
        </c:ser>
        <c:ser>
          <c:idx val="1"/>
          <c:order val="3"/>
          <c:tx>
            <c:strRef>
              <c:f>sheel2!$BK$8</c:f>
              <c:strCache>
                <c:ptCount val="1"/>
                <c:pt idx="0">
                  <c:v>D64 FX GL</c:v>
                </c:pt>
              </c:strCache>
            </c:strRef>
          </c:tx>
          <c:spPr>
            <a:solidFill>
              <a:srgbClr val="1D27C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sheel2!$BG$9:$BG$19</c:f>
              <c:strCache>
                <c:ptCount val="11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_x000d_(Face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Other</c:v>
                </c:pt>
                <c:pt idx="10">
                  <c:v>Total</c:v>
                </c:pt>
              </c:strCache>
            </c:strRef>
          </c:cat>
          <c:val>
            <c:numRef>
              <c:f>sheel2!$BK$9:$BK$19</c:f>
              <c:numCache>
                <c:formatCode>0</c:formatCode>
                <c:ptCount val="11"/>
                <c:pt idx="0">
                  <c:v>9.52247637711673</c:v>
                </c:pt>
                <c:pt idx="1">
                  <c:v>0.952247637711673</c:v>
                </c:pt>
                <c:pt idx="2" formatCode="[=0]\ ;g/&quot;通&quot;&quot;用&quot;&quot;格&quot;&quot;式&quot;">
                  <c:v>0.0</c:v>
                </c:pt>
                <c:pt idx="3">
                  <c:v>4.76123818855836</c:v>
                </c:pt>
                <c:pt idx="4">
                  <c:v>2.85674291313502</c:v>
                </c:pt>
                <c:pt idx="5">
                  <c:v>7.61798110169338</c:v>
                </c:pt>
                <c:pt idx="6">
                  <c:v>2.85674291313502</c:v>
                </c:pt>
                <c:pt idx="7">
                  <c:v>1.90449527542335</c:v>
                </c:pt>
                <c:pt idx="8" formatCode="[=0]\ ;g/&quot;通&quot;&quot;用&quot;&quot;格&quot;&quot;式&quot;">
                  <c:v>0.0</c:v>
                </c:pt>
                <c:pt idx="9">
                  <c:v>0.952247637711673</c:v>
                </c:pt>
                <c:pt idx="10">
                  <c:v>34.2809149576202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38227240"/>
        <c:axId val="-2038301800"/>
      </c:barChart>
      <c:catAx>
        <c:axId val="-2038227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38301800"/>
        <c:crosses val="autoZero"/>
        <c:auto val="1"/>
        <c:lblAlgn val="ctr"/>
        <c:lblOffset val="100"/>
        <c:noMultiLvlLbl val="0"/>
      </c:catAx>
      <c:valAx>
        <c:axId val="-2038301800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227240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4363652332819"/>
          <c:y val="0.39818213566482"/>
          <c:w val="0.291283744254633"/>
          <c:h val="0.188744233122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D73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39277475537785"/>
          <c:y val="0.001046879195202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8754236015684"/>
          <c:y val="0.0638099881003271"/>
          <c:w val="0.753071566728692"/>
          <c:h val="0.885895359127586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sheel2!$AY$44</c:f>
              <c:strCache>
                <c:ptCount val="1"/>
                <c:pt idx="0">
                  <c:v>D73 FX ZZ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sheel2!$AG$45:$AG$53</c:f>
              <c:strCache>
                <c:ptCount val="9"/>
                <c:pt idx="0">
                  <c:v>Cosmetic </c:v>
                </c:pt>
                <c:pt idx="1">
                  <c:v>System </c:v>
                </c:pt>
                <c:pt idx="2">
                  <c:v>Power </c:v>
                </c:pt>
                <c:pt idx="3">
                  <c:v>Pearl_x000d_ (Face ID)</c:v>
                </c:pt>
                <c:pt idx="4">
                  <c:v>Display </c:v>
                </c:pt>
                <c:pt idx="5">
                  <c:v>CND </c:v>
                </c:pt>
                <c:pt idx="6">
                  <c:v>Camera 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sheel2!$AY$45:$AY$53</c:f>
              <c:numCache>
                <c:formatCode>0</c:formatCode>
                <c:ptCount val="9"/>
                <c:pt idx="0">
                  <c:v>8.228686966053727</c:v>
                </c:pt>
                <c:pt idx="1">
                  <c:v>0.587763354718123</c:v>
                </c:pt>
                <c:pt idx="4">
                  <c:v>4.702106837744987</c:v>
                </c:pt>
                <c:pt idx="5">
                  <c:v>5.28987019246311</c:v>
                </c:pt>
                <c:pt idx="6">
                  <c:v>2.351053418872493</c:v>
                </c:pt>
                <c:pt idx="7">
                  <c:v>2.938816773590617</c:v>
                </c:pt>
                <c:pt idx="8">
                  <c:v>24.09829754344306</c:v>
                </c:pt>
              </c:numCache>
            </c:numRef>
          </c:val>
        </c:ser>
        <c:ser>
          <c:idx val="0"/>
          <c:order val="1"/>
          <c:tx>
            <c:strRef>
              <c:f>sheel2!$AI$44</c:f>
              <c:strCache>
                <c:ptCount val="1"/>
                <c:pt idx="0">
                  <c:v>D63 FX ZZ</c:v>
                </c:pt>
              </c:strCache>
            </c:strRef>
          </c:tx>
          <c:spPr>
            <a:solidFill>
              <a:srgbClr val="71588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sheel2!$AG$45:$AG$53</c:f>
              <c:strCache>
                <c:ptCount val="9"/>
                <c:pt idx="0">
                  <c:v>Cosmetic </c:v>
                </c:pt>
                <c:pt idx="1">
                  <c:v>System </c:v>
                </c:pt>
                <c:pt idx="2">
                  <c:v>Power </c:v>
                </c:pt>
                <c:pt idx="3">
                  <c:v>Pearl_x000d_ (Face ID)</c:v>
                </c:pt>
                <c:pt idx="4">
                  <c:v>Display </c:v>
                </c:pt>
                <c:pt idx="5">
                  <c:v>CND </c:v>
                </c:pt>
                <c:pt idx="6">
                  <c:v>Camera 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sheel2!$AI$45:$AI$53</c:f>
              <c:numCache>
                <c:formatCode>0</c:formatCode>
                <c:ptCount val="9"/>
                <c:pt idx="0">
                  <c:v>21.45045965270684</c:v>
                </c:pt>
                <c:pt idx="1">
                  <c:v>1.021450459652707</c:v>
                </c:pt>
                <c:pt idx="2">
                  <c:v>1.021450459652707</c:v>
                </c:pt>
                <c:pt idx="3">
                  <c:v>9.193054136874362</c:v>
                </c:pt>
                <c:pt idx="4">
                  <c:v>2.042900919305414</c:v>
                </c:pt>
                <c:pt idx="5" formatCode="0_);[Red]\(0\)">
                  <c:v>8.171603677221655</c:v>
                </c:pt>
                <c:pt idx="6" formatCode="0_);[Red]\(0\)">
                  <c:v>1.021450459652707</c:v>
                </c:pt>
                <c:pt idx="7">
                  <c:v>2.042900919305414</c:v>
                </c:pt>
                <c:pt idx="8">
                  <c:v>45.9652706843718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38332648"/>
        <c:axId val="-2003385480"/>
      </c:barChart>
      <c:catAx>
        <c:axId val="-2038332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3385480"/>
        <c:crosses val="autoZero"/>
        <c:auto val="1"/>
        <c:lblAlgn val="ctr"/>
        <c:lblOffset val="100"/>
        <c:noMultiLvlLbl val="0"/>
      </c:catAx>
      <c:valAx>
        <c:axId val="-2003385480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332648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284131429688"/>
          <c:y val="0.162969146212264"/>
          <c:w val="0.186774479977288"/>
          <c:h val="0.15315161806625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D74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38115751704247"/>
          <c:y val="0.0009480204844034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628831233621"/>
          <c:y val="0.0696564764365239"/>
          <c:w val="0.804821106094054"/>
          <c:h val="0.8716113353629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sheel2!$BS$44</c:f>
              <c:strCache>
                <c:ptCount val="1"/>
                <c:pt idx="0">
                  <c:v>D74 FX ZZ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sheel2!$BG$45:$BG$53</c:f>
              <c:strCache>
                <c:ptCount val="9"/>
                <c:pt idx="0">
                  <c:v>Cosmetic </c:v>
                </c:pt>
                <c:pt idx="1">
                  <c:v>System </c:v>
                </c:pt>
                <c:pt idx="2">
                  <c:v>Power </c:v>
                </c:pt>
                <c:pt idx="3">
                  <c:v>Pearl_x000d_ (Face ID)</c:v>
                </c:pt>
                <c:pt idx="4">
                  <c:v>Display </c:v>
                </c:pt>
                <c:pt idx="5">
                  <c:v>CND </c:v>
                </c:pt>
                <c:pt idx="6">
                  <c:v>Camera 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sheel2!$BS$45:$BS$53</c:f>
              <c:numCache>
                <c:formatCode>0</c:formatCode>
                <c:ptCount val="9"/>
                <c:pt idx="0">
                  <c:v>6.086565345642213</c:v>
                </c:pt>
                <c:pt idx="2">
                  <c:v>2.213296489324441</c:v>
                </c:pt>
                <c:pt idx="4">
                  <c:v>2.766620611655551</c:v>
                </c:pt>
                <c:pt idx="5">
                  <c:v>3.873268856317772</c:v>
                </c:pt>
                <c:pt idx="6">
                  <c:v>3.319944733986661</c:v>
                </c:pt>
                <c:pt idx="8">
                  <c:v>18.25969603692664</c:v>
                </c:pt>
              </c:numCache>
            </c:numRef>
          </c:val>
        </c:ser>
        <c:ser>
          <c:idx val="1"/>
          <c:order val="1"/>
          <c:tx>
            <c:strRef>
              <c:f>sheel2!$BI$44</c:f>
              <c:strCache>
                <c:ptCount val="1"/>
                <c:pt idx="0">
                  <c:v>D64 FX ZZ</c:v>
                </c:pt>
              </c:strCache>
            </c:strRef>
          </c:tx>
          <c:spPr>
            <a:solidFill>
              <a:srgbClr val="71588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sheel2!$BG$45:$BG$53</c:f>
              <c:strCache>
                <c:ptCount val="9"/>
                <c:pt idx="0">
                  <c:v>Cosmetic </c:v>
                </c:pt>
                <c:pt idx="1">
                  <c:v>System </c:v>
                </c:pt>
                <c:pt idx="2">
                  <c:v>Power </c:v>
                </c:pt>
                <c:pt idx="3">
                  <c:v>Pearl_x000d_ (Face ID)</c:v>
                </c:pt>
                <c:pt idx="4">
                  <c:v>Display </c:v>
                </c:pt>
                <c:pt idx="5">
                  <c:v>CND </c:v>
                </c:pt>
                <c:pt idx="6">
                  <c:v>Camera 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sheel2!$BI$45:$BI$53</c:f>
              <c:numCache>
                <c:formatCode>0.0</c:formatCode>
                <c:ptCount val="9"/>
                <c:pt idx="0" formatCode="0">
                  <c:v>6.96157281422277</c:v>
                </c:pt>
                <c:pt idx="1">
                  <c:v>0.348078640711139</c:v>
                </c:pt>
                <c:pt idx="2" formatCode="0">
                  <c:v>1.74039320355569</c:v>
                </c:pt>
                <c:pt idx="3" formatCode="0">
                  <c:v>2.43655048497797</c:v>
                </c:pt>
                <c:pt idx="4" formatCode="0">
                  <c:v>4.87310096995594</c:v>
                </c:pt>
                <c:pt idx="5" formatCode="0">
                  <c:v>2.78462912568911</c:v>
                </c:pt>
                <c:pt idx="6" formatCode="0">
                  <c:v>0.696157281422277</c:v>
                </c:pt>
                <c:pt idx="7" formatCode="0">
                  <c:v>1.0</c:v>
                </c:pt>
                <c:pt idx="8" formatCode="0">
                  <c:v>29.5866844604468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43707384"/>
        <c:axId val="-2043725880"/>
      </c:barChart>
      <c:catAx>
        <c:axId val="-204370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43725880"/>
        <c:crosses val="autoZero"/>
        <c:auto val="1"/>
        <c:lblAlgn val="ctr"/>
        <c:lblOffset val="100"/>
        <c:noMultiLvlLbl val="0"/>
      </c:catAx>
      <c:valAx>
        <c:axId val="-2043725880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3707384"/>
        <c:crosses val="autoZero"/>
        <c:crossBetween val="between"/>
        <c:majorUnit val="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936299883249"/>
          <c:y val="0.191543239868135"/>
          <c:w val="0.177504960630347"/>
          <c:h val="0.075899603335488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D27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57217239060864"/>
          <c:y val="0.0052264269722287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117304827993"/>
          <c:y val="0.0774615820305576"/>
          <c:w val="0.828221396701369"/>
          <c:h val="0.85698704182161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sheel2!$CO$44</c:f>
              <c:strCache>
                <c:ptCount val="1"/>
                <c:pt idx="0">
                  <c:v>D27 FX ZZ</c:v>
                </c:pt>
              </c:strCache>
            </c:strRef>
          </c:tx>
          <c:spPr>
            <a:solidFill>
              <a:srgbClr val="4F81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sheel2!$CA$45:$CA$53</c:f>
              <c:strCache>
                <c:ptCount val="9"/>
                <c:pt idx="0">
                  <c:v>Cosmetic </c:v>
                </c:pt>
                <c:pt idx="1">
                  <c:v>System </c:v>
                </c:pt>
                <c:pt idx="2">
                  <c:v>Power </c:v>
                </c:pt>
                <c:pt idx="3">
                  <c:v>Pearl _x000d_(Face ID)</c:v>
                </c:pt>
                <c:pt idx="4">
                  <c:v>Display </c:v>
                </c:pt>
                <c:pt idx="5">
                  <c:v>CND </c:v>
                </c:pt>
                <c:pt idx="6">
                  <c:v>Camera 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sheel2!$CO$45:$CO$53</c:f>
              <c:numCache>
                <c:formatCode>0</c:formatCode>
                <c:ptCount val="9"/>
                <c:pt idx="0">
                  <c:v>0.719936184856574</c:v>
                </c:pt>
                <c:pt idx="1">
                  <c:v>0.719936184856574</c:v>
                </c:pt>
                <c:pt idx="2">
                  <c:v>1.439872369713149</c:v>
                </c:pt>
                <c:pt idx="4">
                  <c:v>2.159808554569723</c:v>
                </c:pt>
                <c:pt idx="5">
                  <c:v>0.719936184856574</c:v>
                </c:pt>
                <c:pt idx="7">
                  <c:v>0.719936184856574</c:v>
                </c:pt>
                <c:pt idx="8">
                  <c:v>6.479425663709168</c:v>
                </c:pt>
              </c:numCache>
            </c:numRef>
          </c:val>
        </c:ser>
        <c:ser>
          <c:idx val="2"/>
          <c:order val="1"/>
          <c:tx>
            <c:strRef>
              <c:f>sheel2!$CQ$44</c:f>
              <c:strCache>
                <c:ptCount val="1"/>
                <c:pt idx="0">
                  <c:v>D27  LX KS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sheel2!$CA$45:$CA$53</c:f>
              <c:strCache>
                <c:ptCount val="9"/>
                <c:pt idx="0">
                  <c:v>Cosmetic </c:v>
                </c:pt>
                <c:pt idx="1">
                  <c:v>System </c:v>
                </c:pt>
                <c:pt idx="2">
                  <c:v>Power </c:v>
                </c:pt>
                <c:pt idx="3">
                  <c:v>Pearl _x000d_(Face ID)</c:v>
                </c:pt>
                <c:pt idx="4">
                  <c:v>Display </c:v>
                </c:pt>
                <c:pt idx="5">
                  <c:v>CND </c:v>
                </c:pt>
                <c:pt idx="6">
                  <c:v>Camera 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sheel2!$CQ$45:$CQ$53</c:f>
              <c:numCache>
                <c:formatCode>0</c:formatCode>
                <c:ptCount val="9"/>
                <c:pt idx="0">
                  <c:v>2.150100678464269</c:v>
                </c:pt>
                <c:pt idx="1">
                  <c:v>1.075050339232134</c:v>
                </c:pt>
                <c:pt idx="4">
                  <c:v>2.150100678464269</c:v>
                </c:pt>
                <c:pt idx="5">
                  <c:v>3.225151017696403</c:v>
                </c:pt>
                <c:pt idx="8">
                  <c:v>8.600402713857075</c:v>
                </c:pt>
              </c:numCache>
            </c:numRef>
          </c:val>
        </c:ser>
        <c:ser>
          <c:idx val="0"/>
          <c:order val="2"/>
          <c:tx>
            <c:strRef>
              <c:f>sheel2!$CC$44</c:f>
              <c:strCache>
                <c:ptCount val="1"/>
                <c:pt idx="0">
                  <c:v>D17 FX ZZ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rgbClr val="71588F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sheel2!$CA$45:$CA$53</c:f>
              <c:strCache>
                <c:ptCount val="9"/>
                <c:pt idx="0">
                  <c:v>Cosmetic </c:v>
                </c:pt>
                <c:pt idx="1">
                  <c:v>System </c:v>
                </c:pt>
                <c:pt idx="2">
                  <c:v>Power </c:v>
                </c:pt>
                <c:pt idx="3">
                  <c:v>Pearl _x000d_(Face ID)</c:v>
                </c:pt>
                <c:pt idx="4">
                  <c:v>Display </c:v>
                </c:pt>
                <c:pt idx="5">
                  <c:v>CND </c:v>
                </c:pt>
                <c:pt idx="6">
                  <c:v>Camera 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sheel2!$CC$45:$CC$53</c:f>
              <c:numCache>
                <c:formatCode>0</c:formatCode>
                <c:ptCount val="9"/>
                <c:pt idx="0">
                  <c:v>4.643962848297214</c:v>
                </c:pt>
                <c:pt idx="1">
                  <c:v>3.095975232198142</c:v>
                </c:pt>
                <c:pt idx="2">
                  <c:v>2.321981424148607</c:v>
                </c:pt>
                <c:pt idx="3">
                  <c:v>3.869969040247678</c:v>
                </c:pt>
                <c:pt idx="4" formatCode="[=0]\ ;g/&quot;通&quot;&quot;用&quot;&quot;格&quot;&quot;式&quot;">
                  <c:v>5.0</c:v>
                </c:pt>
                <c:pt idx="5">
                  <c:v>4.643962848297214</c:v>
                </c:pt>
                <c:pt idx="6">
                  <c:v>0.773993808049535</c:v>
                </c:pt>
                <c:pt idx="7">
                  <c:v>6.965944272445821</c:v>
                </c:pt>
                <c:pt idx="8">
                  <c:v>30.95975232198143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1999146536"/>
        <c:axId val="-2006199112"/>
      </c:barChart>
      <c:catAx>
        <c:axId val="-1999146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6199112"/>
        <c:crosses val="autoZero"/>
        <c:auto val="1"/>
        <c:lblAlgn val="ctr"/>
        <c:lblOffset val="100"/>
        <c:noMultiLvlLbl val="0"/>
      </c:catAx>
      <c:valAx>
        <c:axId val="-2006199112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146536"/>
        <c:crosses val="autoZero"/>
        <c:crossBetween val="between"/>
        <c:majorUnit val="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2076625625194"/>
          <c:y val="0.0128673908859852"/>
          <c:w val="0.194858347376174"/>
          <c:h val="0.22696171724827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D27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167882306485"/>
          <c:y val="0.00040565557186686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706152932385"/>
          <c:y val="0.0375632010400217"/>
          <c:w val="0.8054857990425"/>
          <c:h val="0.9234165581550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sheel2!$CO$83</c:f>
              <c:strCache>
                <c:ptCount val="1"/>
                <c:pt idx="0">
                  <c:v>D27 FX ZZ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rgbClr val="4F81BD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sheel2!$CA$84:$CA$93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sheel2!$CO$84:$CO$93</c:f>
              <c:numCache>
                <c:formatCode>0.0</c:formatCode>
                <c:ptCount val="10"/>
                <c:pt idx="0" formatCode="0">
                  <c:v>7.936428373316224</c:v>
                </c:pt>
                <c:pt idx="1">
                  <c:v>0.417706756490328</c:v>
                </c:pt>
                <c:pt idx="2">
                  <c:v>0.417706756490328</c:v>
                </c:pt>
                <c:pt idx="4">
                  <c:v>0.417706756490328</c:v>
                </c:pt>
                <c:pt idx="5">
                  <c:v>1.253120269470983</c:v>
                </c:pt>
                <c:pt idx="6">
                  <c:v>0.417706756490328</c:v>
                </c:pt>
                <c:pt idx="9" formatCode="0">
                  <c:v>11.0324085487588</c:v>
                </c:pt>
              </c:numCache>
            </c:numRef>
          </c:val>
        </c:ser>
        <c:ser>
          <c:idx val="1"/>
          <c:order val="1"/>
          <c:tx>
            <c:strRef>
              <c:f>sheel2!$CQ$83</c:f>
              <c:strCache>
                <c:ptCount val="1"/>
                <c:pt idx="0">
                  <c:v>D27 FX GL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sheel2!$CA$84:$CA$93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sheel2!$CQ$84:$CQ$93</c:f>
              <c:numCache>
                <c:formatCode>0</c:formatCode>
                <c:ptCount val="10"/>
                <c:pt idx="0">
                  <c:v>1.0</c:v>
                </c:pt>
                <c:pt idx="9">
                  <c:v>0.719936184856574</c:v>
                </c:pt>
              </c:numCache>
            </c:numRef>
          </c:val>
        </c:ser>
        <c:ser>
          <c:idx val="2"/>
          <c:order val="2"/>
          <c:tx>
            <c:strRef>
              <c:f>sheel2!$CS$83</c:f>
              <c:strCache>
                <c:ptCount val="1"/>
                <c:pt idx="0">
                  <c:v>D27  LX KS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sheel2!$CA$84:$CA$93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sheel2!$CS$84:$CS$93</c:f>
              <c:numCache>
                <c:formatCode>0</c:formatCode>
                <c:ptCount val="10"/>
                <c:pt idx="0">
                  <c:v>2.77873103689738</c:v>
                </c:pt>
                <c:pt idx="2">
                  <c:v>0.926243678965793</c:v>
                </c:pt>
                <c:pt idx="3">
                  <c:v>1.38936551844869</c:v>
                </c:pt>
                <c:pt idx="5">
                  <c:v>0.926243678965793</c:v>
                </c:pt>
                <c:pt idx="7" formatCode="0.0">
                  <c:v>0.463121839482897</c:v>
                </c:pt>
                <c:pt idx="8" formatCode="0.0">
                  <c:v>0.463121839482897</c:v>
                </c:pt>
                <c:pt idx="9">
                  <c:v>6.94682759224345</c:v>
                </c:pt>
              </c:numCache>
            </c:numRef>
          </c:val>
        </c:ser>
        <c:ser>
          <c:idx val="3"/>
          <c:order val="3"/>
          <c:tx>
            <c:strRef>
              <c:f>sheel2!$CC$83</c:f>
              <c:strCache>
                <c:ptCount val="1"/>
                <c:pt idx="0">
                  <c:v>D17 FX ZZ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sheel2!$CA$84:$CA$93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sheel2!$CC$84:$CC$93</c:f>
              <c:numCache>
                <c:formatCode>0</c:formatCode>
                <c:ptCount val="10"/>
                <c:pt idx="0">
                  <c:v>12.2619840698073</c:v>
                </c:pt>
                <c:pt idx="1">
                  <c:v>0.577034544461521</c:v>
                </c:pt>
                <c:pt idx="2">
                  <c:v>0.721293180576902</c:v>
                </c:pt>
                <c:pt idx="3">
                  <c:v>0.865551816692282</c:v>
                </c:pt>
                <c:pt idx="4">
                  <c:v>0.577034544461521</c:v>
                </c:pt>
                <c:pt idx="5">
                  <c:v>0.721293180576902</c:v>
                </c:pt>
                <c:pt idx="6">
                  <c:v>3.02943135842299</c:v>
                </c:pt>
                <c:pt idx="7" formatCode="[=0]\ ;g/&quot;通&quot;&quot;用&quot;&quot;格&quot;&quot;式&quot;">
                  <c:v>0.0</c:v>
                </c:pt>
                <c:pt idx="8" formatCode="0.0">
                  <c:v>3.0</c:v>
                </c:pt>
                <c:pt idx="9">
                  <c:v>21.9273126895378</c:v>
                </c:pt>
              </c:numCache>
            </c:numRef>
          </c:val>
        </c:ser>
        <c:ser>
          <c:idx val="4"/>
          <c:order val="4"/>
          <c:tx>
            <c:strRef>
              <c:f>sheel2!$CE$83</c:f>
              <c:strCache>
                <c:ptCount val="1"/>
                <c:pt idx="0">
                  <c:v>D17 FX GL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sheel2!$CA$84:$CA$93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sheel2!$CE$84:$CE$93</c:f>
              <c:numCache>
                <c:formatCode>0</c:formatCode>
                <c:ptCount val="10"/>
                <c:pt idx="0">
                  <c:v>6.11595234042206</c:v>
                </c:pt>
                <c:pt idx="1">
                  <c:v>1.01932539007034</c:v>
                </c:pt>
                <c:pt idx="2">
                  <c:v>3.05797617021103</c:v>
                </c:pt>
                <c:pt idx="3">
                  <c:v>1.01932539007034</c:v>
                </c:pt>
                <c:pt idx="4">
                  <c:v>2.03865078014069</c:v>
                </c:pt>
                <c:pt idx="5">
                  <c:v>5.09662695035172</c:v>
                </c:pt>
                <c:pt idx="6" formatCode="[=0]\ ;g/&quot;通&quot;&quot;用&quot;&quot;格&quot;&quot;式&quot;">
                  <c:v>0.0</c:v>
                </c:pt>
                <c:pt idx="7">
                  <c:v>1.01932539007034</c:v>
                </c:pt>
                <c:pt idx="8" formatCode="[=0]\ ;g/&quot;通&quot;&quot;用&quot;&quot;格&quot;&quot;式&quot;">
                  <c:v>3.0</c:v>
                </c:pt>
                <c:pt idx="9">
                  <c:v>22.4251585815476</c:v>
                </c:pt>
              </c:numCache>
            </c:numRef>
          </c:val>
        </c:ser>
        <c:ser>
          <c:idx val="5"/>
          <c:order val="5"/>
          <c:tx>
            <c:strRef>
              <c:f>sheel2!$CG$83</c:f>
              <c:strCache>
                <c:ptCount val="1"/>
                <c:pt idx="0">
                  <c:v>D17 LX KS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sheel2!$CA$84:$CA$93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sheel2!$CG$84:$CG$93</c:f>
              <c:numCache>
                <c:formatCode>General</c:formatCode>
                <c:ptCount val="10"/>
                <c:pt idx="0">
                  <c:v>61.0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4">
                  <c:v>5.0</c:v>
                </c:pt>
                <c:pt idx="5">
                  <c:v>24.0</c:v>
                </c:pt>
                <c:pt idx="6">
                  <c:v>2.0</c:v>
                </c:pt>
                <c:pt idx="7">
                  <c:v>2.0</c:v>
                </c:pt>
                <c:pt idx="8" formatCode="0_ ">
                  <c:v>12.0</c:v>
                </c:pt>
                <c:pt idx="9">
                  <c:v>116.0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43865224"/>
        <c:axId val="-2043866936"/>
      </c:barChart>
      <c:catAx>
        <c:axId val="-204386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43866936"/>
        <c:crosses val="autoZero"/>
        <c:auto val="1"/>
        <c:lblAlgn val="ctr"/>
        <c:lblOffset val="100"/>
        <c:noMultiLvlLbl val="0"/>
      </c:catAx>
      <c:valAx>
        <c:axId val="-2043866936"/>
        <c:scaling>
          <c:orientation val="minMax"/>
          <c:max val="1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3865224"/>
        <c:crosses val="autoZero"/>
        <c:crossBetween val="between"/>
        <c:majorUnit val="7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556966391402"/>
          <c:y val="0.298057504215957"/>
          <c:w val="0.164741223733205"/>
          <c:h val="0.2813061344130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D17 VS D27  </a:t>
            </a:r>
            <a:r>
              <a:rPr lang="en-US" altLang="zh-TW" sz="1400" b="1" i="0" baseline="0">
                <a:effectLst/>
              </a:rPr>
              <a:t>Total 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355756240525203"/>
          <c:y val="0.006453530082779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761085874019"/>
          <c:y val="0.0675543856025839"/>
          <c:w val="0.827377805076823"/>
          <c:h val="0.898808156037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sheel2!$CO$8</c:f>
              <c:strCache>
                <c:ptCount val="1"/>
                <c:pt idx="0">
                  <c:v>D27 FX ZZ 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4F81BD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sheel2!$CA$9:$CA$18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sheel2!$CO$9:$CO$18</c:f>
              <c:numCache>
                <c:formatCode>0_);[Red]\(0\)</c:formatCode>
                <c:ptCount val="10"/>
                <c:pt idx="0">
                  <c:v>4.795082163732875</c:v>
                </c:pt>
                <c:pt idx="1">
                  <c:v>0.50474549091925</c:v>
                </c:pt>
                <c:pt idx="2">
                  <c:v>0.50474549091925</c:v>
                </c:pt>
                <c:pt idx="3">
                  <c:v>0.50474549091925</c:v>
                </c:pt>
                <c:pt idx="4">
                  <c:v>0.252372745459625</c:v>
                </c:pt>
                <c:pt idx="5">
                  <c:v>1.51423647275775</c:v>
                </c:pt>
                <c:pt idx="6">
                  <c:v>0.50474549091925</c:v>
                </c:pt>
                <c:pt idx="7">
                  <c:v>0.0</c:v>
                </c:pt>
                <c:pt idx="8">
                  <c:v>0.252372745459625</c:v>
                </c:pt>
                <c:pt idx="9">
                  <c:v>8.833046091086876</c:v>
                </c:pt>
              </c:numCache>
            </c:numRef>
          </c:val>
        </c:ser>
        <c:ser>
          <c:idx val="1"/>
          <c:order val="1"/>
          <c:tx>
            <c:strRef>
              <c:f>sheel2!$CQ$8</c:f>
              <c:strCache>
                <c:ptCount val="1"/>
                <c:pt idx="0">
                  <c:v>D27 FX GL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sheel2!$CA$9:$CA$18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sheel2!$CQ$9:$CQ$18</c:f>
              <c:numCache>
                <c:formatCode>[=0]\ ;g/"通""用""格""式"</c:formatCode>
                <c:ptCount val="10"/>
                <c:pt idx="0" formatCode="0_);[Red]\(0\)">
                  <c:v>0.719936184856574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sheel2!$CS$8</c:f>
              <c:strCache>
                <c:ptCount val="1"/>
                <c:pt idx="0">
                  <c:v>D27 LX KS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sheel2!$CA$9:$CA$18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sheel2!$CS$9:$CS$18</c:f>
              <c:numCache>
                <c:formatCode>0_);[Red]\(0\)</c:formatCode>
                <c:ptCount val="10"/>
                <c:pt idx="0">
                  <c:v>1.942094510087239</c:v>
                </c:pt>
                <c:pt idx="1">
                  <c:v>0.647364836695746</c:v>
                </c:pt>
                <c:pt idx="2">
                  <c:v>0.97104725504362</c:v>
                </c:pt>
                <c:pt idx="3" formatCode="0.00_);[Red]\(0.00\)">
                  <c:v>0.97104725504362</c:v>
                </c:pt>
                <c:pt idx="5">
                  <c:v>1.294729673391493</c:v>
                </c:pt>
                <c:pt idx="6">
                  <c:v>0.97104725504362</c:v>
                </c:pt>
                <c:pt idx="7">
                  <c:v>0.323682418347873</c:v>
                </c:pt>
                <c:pt idx="9" formatCode="0">
                  <c:v>14.6766130616964</c:v>
                </c:pt>
              </c:numCache>
            </c:numRef>
          </c:val>
        </c:ser>
        <c:ser>
          <c:idx val="3"/>
          <c:order val="3"/>
          <c:tx>
            <c:strRef>
              <c:f>sheel2!$CC$8</c:f>
              <c:strCache>
                <c:ptCount val="1"/>
                <c:pt idx="0">
                  <c:v>D17 FX ZZ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sheel2!$CA$9:$CA$18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sheel2!$CC$9:$CC$18</c:f>
              <c:numCache>
                <c:formatCode>0</c:formatCode>
                <c:ptCount val="10"/>
                <c:pt idx="0">
                  <c:v>10.33561065341244</c:v>
                </c:pt>
                <c:pt idx="1">
                  <c:v>0.729572516711466</c:v>
                </c:pt>
                <c:pt idx="2">
                  <c:v>0.851167936163378</c:v>
                </c:pt>
                <c:pt idx="3">
                  <c:v>0.972763355615289</c:v>
                </c:pt>
                <c:pt idx="4">
                  <c:v>0.851167936163378</c:v>
                </c:pt>
                <c:pt idx="5">
                  <c:v>0.851167936163378</c:v>
                </c:pt>
                <c:pt idx="6">
                  <c:v>3.2830763252016</c:v>
                </c:pt>
                <c:pt idx="7" formatCode="0.00">
                  <c:v>0.121595419451911</c:v>
                </c:pt>
                <c:pt idx="8">
                  <c:v>5.350198455884087</c:v>
                </c:pt>
                <c:pt idx="9">
                  <c:v>23.34632053476693</c:v>
                </c:pt>
              </c:numCache>
            </c:numRef>
          </c:val>
        </c:ser>
        <c:ser>
          <c:idx val="4"/>
          <c:order val="4"/>
          <c:tx>
            <c:strRef>
              <c:f>sheel2!$CE$8</c:f>
              <c:strCache>
                <c:ptCount val="1"/>
                <c:pt idx="0">
                  <c:v>D17 LX KS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sheel2!$CA$9:$CA$18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sheel2!$CE$9:$CE$18</c:f>
              <c:numCache>
                <c:formatCode>General</c:formatCode>
                <c:ptCount val="10"/>
                <c:pt idx="0">
                  <c:v>61.0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5.0</c:v>
                </c:pt>
                <c:pt idx="6">
                  <c:v>24.0</c:v>
                </c:pt>
                <c:pt idx="7">
                  <c:v>2.0</c:v>
                </c:pt>
                <c:pt idx="8">
                  <c:v>2.0</c:v>
                </c:pt>
                <c:pt idx="9">
                  <c:v>116.0</c:v>
                </c:pt>
              </c:numCache>
            </c:numRef>
          </c:val>
        </c:ser>
        <c:ser>
          <c:idx val="5"/>
          <c:order val="5"/>
          <c:tx>
            <c:strRef>
              <c:f>sheel2!$CG$8</c:f>
              <c:strCache>
                <c:ptCount val="1"/>
                <c:pt idx="0">
                  <c:v>D17 FX GL</c:v>
                </c:pt>
              </c:strCache>
            </c:strRef>
          </c:tx>
          <c:spPr>
            <a:solidFill>
              <a:srgbClr val="1D27C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sheel2!$CA$9:$CA$18</c:f>
              <c:strCache>
                <c:ptCount val="10"/>
                <c:pt idx="0">
                  <c:v>UI Triage _x000d_Skipped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Pearl_x000d_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Other</c:v>
                </c:pt>
                <c:pt idx="9">
                  <c:v>Total</c:v>
                </c:pt>
              </c:strCache>
            </c:strRef>
          </c:cat>
          <c:val>
            <c:numRef>
              <c:f>sheel2!$CG$9:$CG$18</c:f>
              <c:numCache>
                <c:formatCode>0</c:formatCode>
                <c:ptCount val="10"/>
                <c:pt idx="0">
                  <c:v>6.234145505052348</c:v>
                </c:pt>
                <c:pt idx="1">
                  <c:v>1.039024250842054</c:v>
                </c:pt>
                <c:pt idx="2">
                  <c:v>3.117072752526174</c:v>
                </c:pt>
                <c:pt idx="3">
                  <c:v>1.039024250842054</c:v>
                </c:pt>
                <c:pt idx="4">
                  <c:v>2.078048501684119</c:v>
                </c:pt>
                <c:pt idx="5">
                  <c:v>5.195121254210293</c:v>
                </c:pt>
                <c:pt idx="7">
                  <c:v>1.039024250842054</c:v>
                </c:pt>
                <c:pt idx="8">
                  <c:v>3.057976170211031</c:v>
                </c:pt>
                <c:pt idx="9" formatCode="0_);[Red]\(0\)">
                  <c:v>22.85853351852532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-2001180488"/>
        <c:axId val="-2001177400"/>
      </c:barChart>
      <c:catAx>
        <c:axId val="-200118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1177400"/>
        <c:crosses val="autoZero"/>
        <c:auto val="1"/>
        <c:lblAlgn val="ctr"/>
        <c:lblOffset val="100"/>
        <c:noMultiLvlLbl val="0"/>
      </c:catAx>
      <c:valAx>
        <c:axId val="-2001177400"/>
        <c:scaling>
          <c:orientation val="minMax"/>
          <c:max val="1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180488"/>
        <c:crosses val="autoZero"/>
        <c:crossBetween val="between"/>
        <c:majorUnit val="7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2164187514896"/>
          <c:y val="0.354158737711108"/>
          <c:w val="0.285741002113054"/>
          <c:h val="0.2496833472050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D53P </a:t>
            </a:r>
            <a:r>
              <a:rPr lang="en-US" altLang="zh-CN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r>
              <a:rPr lang="en-US" sz="1400">
                <a:latin typeface="+mn-lt"/>
              </a:rPr>
              <a:t> </a:t>
            </a:r>
            <a:endParaRPr lang="zh-CN" sz="1400"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965953882949"/>
          <c:y val="0.129128695066849"/>
          <c:w val="0.717886007600137"/>
          <c:h val="0.8060578992265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project'!$AO$82:$AO$83</c:f>
              <c:strCache>
                <c:ptCount val="1"/>
                <c:pt idx="0">
                  <c:v> D63 Total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project'!$AG$84:$AG$105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project'!$AO$84:$AO$105</c:f>
              <c:numCache>
                <c:formatCode>0</c:formatCode>
                <c:ptCount val="22"/>
                <c:pt idx="0">
                  <c:v>31.23678895204095</c:v>
                </c:pt>
                <c:pt idx="1">
                  <c:v>11.5082906665414</c:v>
                </c:pt>
                <c:pt idx="2">
                  <c:v>8.220207618958143</c:v>
                </c:pt>
                <c:pt idx="3">
                  <c:v>6.576166095166516</c:v>
                </c:pt>
                <c:pt idx="4">
                  <c:v>8.768221460222021</c:v>
                </c:pt>
                <c:pt idx="5">
                  <c:v>16.44041523791629</c:v>
                </c:pt>
                <c:pt idx="6">
                  <c:v>9.864249142749773</c:v>
                </c:pt>
                <c:pt idx="7">
                  <c:v>3.288083047583258</c:v>
                </c:pt>
                <c:pt idx="8">
                  <c:v>2.740069206319382</c:v>
                </c:pt>
                <c:pt idx="9">
                  <c:v>0.0</c:v>
                </c:pt>
                <c:pt idx="10">
                  <c:v>2.740069206319382</c:v>
                </c:pt>
                <c:pt idx="11">
                  <c:v>0.0</c:v>
                </c:pt>
                <c:pt idx="12">
                  <c:v>0.0</c:v>
                </c:pt>
                <c:pt idx="13">
                  <c:v>1.096027682527753</c:v>
                </c:pt>
                <c:pt idx="14">
                  <c:v>0.0</c:v>
                </c:pt>
                <c:pt idx="15">
                  <c:v>0.548013841263876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6.02815225390264</c:v>
                </c:pt>
                <c:pt idx="20">
                  <c:v>0.548013841263876</c:v>
                </c:pt>
                <c:pt idx="21">
                  <c:v>109.6027682527753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project'!$BA$82:$BA$83</c:f>
              <c:strCache>
                <c:ptCount val="1"/>
                <c:pt idx="0">
                  <c:v>D53P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project'!$AG$84:$AG$105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project'!$BA$84:$BA$105</c:f>
              <c:numCache>
                <c:formatCode>0_);[Red]\(0\)</c:formatCode>
                <c:ptCount val="22"/>
                <c:pt idx="0">
                  <c:v>17.02696114746185</c:v>
                </c:pt>
                <c:pt idx="1">
                  <c:v>32.85904782843514</c:v>
                </c:pt>
                <c:pt idx="2">
                  <c:v>11.0525888150191</c:v>
                </c:pt>
                <c:pt idx="3">
                  <c:v>12.54618189812978</c:v>
                </c:pt>
                <c:pt idx="4">
                  <c:v>2.987186166221376</c:v>
                </c:pt>
                <c:pt idx="5">
                  <c:v>12.24746328150765</c:v>
                </c:pt>
                <c:pt idx="6">
                  <c:v>36.14495261127865</c:v>
                </c:pt>
                <c:pt idx="7">
                  <c:v>5.07821648257634</c:v>
                </c:pt>
                <c:pt idx="8">
                  <c:v>2.091030316354964</c:v>
                </c:pt>
                <c:pt idx="9">
                  <c:v>4.480779249332064</c:v>
                </c:pt>
                <c:pt idx="10">
                  <c:v>4.182060632709928</c:v>
                </c:pt>
                <c:pt idx="11">
                  <c:v>0.298718616622138</c:v>
                </c:pt>
                <c:pt idx="12">
                  <c:v>1.493593083110688</c:v>
                </c:pt>
                <c:pt idx="13">
                  <c:v>1.493593083110688</c:v>
                </c:pt>
                <c:pt idx="14">
                  <c:v>0.298718616622138</c:v>
                </c:pt>
                <c:pt idx="15">
                  <c:v>0.597437233244275</c:v>
                </c:pt>
                <c:pt idx="16">
                  <c:v>0.298718616622138</c:v>
                </c:pt>
                <c:pt idx="17">
                  <c:v>0.298718616622138</c:v>
                </c:pt>
                <c:pt idx="18">
                  <c:v>0.0</c:v>
                </c:pt>
                <c:pt idx="19">
                  <c:v>1.194874466488551</c:v>
                </c:pt>
                <c:pt idx="20">
                  <c:v>0.0</c:v>
                </c:pt>
                <c:pt idx="21">
                  <c:v>153.840087560401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1131016"/>
        <c:axId val="-2001127896"/>
      </c:barChart>
      <c:catAx>
        <c:axId val="-200113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1127896"/>
        <c:crosses val="autoZero"/>
        <c:auto val="1"/>
        <c:lblAlgn val="ctr"/>
        <c:lblOffset val="100"/>
        <c:noMultiLvlLbl val="0"/>
      </c:catAx>
      <c:valAx>
        <c:axId val="-2001127896"/>
        <c:scaling>
          <c:orientation val="minMax"/>
          <c:max val="2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131016"/>
        <c:crosses val="autoZero"/>
        <c:crossBetween val="between"/>
        <c:majorUnit val="1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1764035061637"/>
          <c:y val="0.0126458704906244"/>
          <c:w val="0.215566527120322"/>
          <c:h val="0.05850045164356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D73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962175626059"/>
          <c:y val="0.137865143269693"/>
          <c:w val="0.72893360074327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sheel1!$AH$158:$AH$159</c:f>
              <c:strCache>
                <c:ptCount val="1"/>
                <c:pt idx="0">
                  <c:v>FX ZZ DPPM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sheel1!$AF$160:$AF$181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sheel1!$AH$160:$AH$181</c:f>
              <c:numCache>
                <c:formatCode>0_);[Red]\(0\)</c:formatCode>
                <c:ptCount val="22"/>
                <c:pt idx="1">
                  <c:v>0.637605053402611</c:v>
                </c:pt>
                <c:pt idx="2">
                  <c:v>2.550420213610445</c:v>
                </c:pt>
                <c:pt idx="3">
                  <c:v>3.188025267013056</c:v>
                </c:pt>
                <c:pt idx="4">
                  <c:v>0.637605053402611</c:v>
                </c:pt>
                <c:pt idx="5">
                  <c:v>13.38970612145484</c:v>
                </c:pt>
                <c:pt idx="6">
                  <c:v>3.825630320415667</c:v>
                </c:pt>
                <c:pt idx="7">
                  <c:v>1.275210106805222</c:v>
                </c:pt>
                <c:pt idx="8">
                  <c:v>0.637605053402611</c:v>
                </c:pt>
                <c:pt idx="9">
                  <c:v>1.912815160207834</c:v>
                </c:pt>
                <c:pt idx="10">
                  <c:v>3.188025267013056</c:v>
                </c:pt>
                <c:pt idx="13">
                  <c:v>1.275210106805222</c:v>
                </c:pt>
                <c:pt idx="21">
                  <c:v>33.15546277693578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3"/>
        <c:axId val="-2006253592"/>
        <c:axId val="-2006830792"/>
      </c:barChart>
      <c:catAx>
        <c:axId val="-2006253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6830792"/>
        <c:crosses val="autoZero"/>
        <c:auto val="1"/>
        <c:lblAlgn val="ctr"/>
        <c:lblOffset val="100"/>
        <c:noMultiLvlLbl val="0"/>
      </c:catAx>
      <c:valAx>
        <c:axId val="-2006830792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253592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374365344694"/>
          <c:y val="0.0142828275586182"/>
          <c:w val="0.203087196845275"/>
          <c:h val="0.053148931083223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D54 </a:t>
            </a:r>
            <a:r>
              <a:rPr lang="zh-CN" altLang="en-US" sz="1400"/>
              <a:t>美國機</a:t>
            </a:r>
            <a:r>
              <a:rPr lang="en-US" sz="1400"/>
              <a:t> </a:t>
            </a:r>
            <a:endParaRPr lang="zh-CN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4620850353835"/>
          <c:y val="0.112645305134358"/>
          <c:w val="0.703894161678684"/>
          <c:h val="0.815535582423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project'!$BK$82:$BK$83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project'!$BE$84:$BE$105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project'!$BK$84:$BK$105</c:f>
              <c:numCache>
                <c:formatCode>0</c:formatCode>
                <c:ptCount val="22"/>
                <c:pt idx="0">
                  <c:v>8.502594011689678</c:v>
                </c:pt>
                <c:pt idx="1">
                  <c:v>2.822163240435821</c:v>
                </c:pt>
                <c:pt idx="2">
                  <c:v>1.345067073326136</c:v>
                </c:pt>
                <c:pt idx="3">
                  <c:v>4.227050826781067</c:v>
                </c:pt>
                <c:pt idx="4">
                  <c:v>2.581821275505613</c:v>
                </c:pt>
                <c:pt idx="5">
                  <c:v>6.280755727152487</c:v>
                </c:pt>
                <c:pt idx="6">
                  <c:v>2.149629703772751</c:v>
                </c:pt>
                <c:pt idx="7">
                  <c:v>1.008800304994601</c:v>
                </c:pt>
                <c:pt idx="8">
                  <c:v>1.176933689160371</c:v>
                </c:pt>
                <c:pt idx="9">
                  <c:v>0.168133384165767</c:v>
                </c:pt>
                <c:pt idx="10">
                  <c:v>0.468295862115081</c:v>
                </c:pt>
                <c:pt idx="11">
                  <c:v>0.168133384165767</c:v>
                </c:pt>
                <c:pt idx="12">
                  <c:v>0.300162477949314</c:v>
                </c:pt>
                <c:pt idx="13">
                  <c:v>0.168133384165767</c:v>
                </c:pt>
                <c:pt idx="14">
                  <c:v>0.0</c:v>
                </c:pt>
                <c:pt idx="15">
                  <c:v>0.168133384165767</c:v>
                </c:pt>
                <c:pt idx="16">
                  <c:v>0.504400152497301</c:v>
                </c:pt>
                <c:pt idx="17">
                  <c:v>0.300162477949314</c:v>
                </c:pt>
                <c:pt idx="18">
                  <c:v>0.168133384165767</c:v>
                </c:pt>
                <c:pt idx="19">
                  <c:v>0.972696014612381</c:v>
                </c:pt>
                <c:pt idx="20">
                  <c:v>0.0</c:v>
                </c:pt>
                <c:pt idx="21">
                  <c:v>33.48119975877075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project'!$BU$82:$BU$83</c:f>
              <c:strCache>
                <c:ptCount val="1"/>
                <c:pt idx="0">
                  <c:v>D54Total DPPM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project'!$BE$84:$BE$105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project'!$BU$84:$BU$105</c:f>
              <c:numCache>
                <c:formatCode>0_);[Red]\(0\)</c:formatCode>
                <c:ptCount val="22"/>
                <c:pt idx="0">
                  <c:v>10.76230920559685</c:v>
                </c:pt>
                <c:pt idx="1">
                  <c:v>11.5045374266725</c:v>
                </c:pt>
                <c:pt idx="2">
                  <c:v>2.226684663226934</c:v>
                </c:pt>
                <c:pt idx="3">
                  <c:v>5.566711658067335</c:v>
                </c:pt>
                <c:pt idx="4">
                  <c:v>0.556671165806733</c:v>
                </c:pt>
                <c:pt idx="5">
                  <c:v>7.236725155487534</c:v>
                </c:pt>
                <c:pt idx="6">
                  <c:v>5.937825768605157</c:v>
                </c:pt>
                <c:pt idx="7">
                  <c:v>1.6700134974202</c:v>
                </c:pt>
                <c:pt idx="8">
                  <c:v>2.041127607958022</c:v>
                </c:pt>
                <c:pt idx="9">
                  <c:v>0.0</c:v>
                </c:pt>
                <c:pt idx="10">
                  <c:v>1.48445644215129</c:v>
                </c:pt>
                <c:pt idx="11">
                  <c:v>1.113342331613467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0.371114110537822</c:v>
                </c:pt>
                <c:pt idx="17">
                  <c:v>0.0</c:v>
                </c:pt>
                <c:pt idx="18">
                  <c:v>2.041127607958022</c:v>
                </c:pt>
                <c:pt idx="19">
                  <c:v>0.556671165806733</c:v>
                </c:pt>
                <c:pt idx="20">
                  <c:v>0.0</c:v>
                </c:pt>
                <c:pt idx="21">
                  <c:v>60.49160001766503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0414040"/>
        <c:axId val="-2000410920"/>
      </c:barChart>
      <c:catAx>
        <c:axId val="-2000414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410920"/>
        <c:crosses val="autoZero"/>
        <c:auto val="1"/>
        <c:lblAlgn val="ctr"/>
        <c:lblOffset val="100"/>
        <c:noMultiLvlLbl val="0"/>
      </c:catAx>
      <c:valAx>
        <c:axId val="-2000410920"/>
        <c:scaling>
          <c:orientation val="minMax"/>
          <c:max val="2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414040"/>
        <c:crosses val="autoZero"/>
        <c:crossBetween val="between"/>
        <c:majorUnit val="1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764340371671"/>
          <c:y val="0.0109390743312379"/>
          <c:w val="0.219981254048308"/>
          <c:h val="0.062544329510648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D63 VS D53P 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251980859624316"/>
          <c:y val="0.007998306814666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'1WK D5X VS D6X&amp;D1Y by project'!$AQ$7:$AQ$8</c:f>
              <c:strCache>
                <c:ptCount val="1"/>
                <c:pt idx="0">
                  <c:v> D63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project'!$AQ$9:$AQ$30</c:f>
              <c:numCache>
                <c:formatCode>0</c:formatCode>
                <c:ptCount val="22"/>
                <c:pt idx="0">
                  <c:v>22.14771929281166</c:v>
                </c:pt>
                <c:pt idx="1">
                  <c:v>10.49102492817395</c:v>
                </c:pt>
                <c:pt idx="2">
                  <c:v>5.828347182318857</c:v>
                </c:pt>
                <c:pt idx="3">
                  <c:v>4.662677745855086</c:v>
                </c:pt>
                <c:pt idx="4">
                  <c:v>6.605460139961373</c:v>
                </c:pt>
                <c:pt idx="5">
                  <c:v>11.65669436463772</c:v>
                </c:pt>
                <c:pt idx="6" formatCode="0.0">
                  <c:v>7.382573097603887</c:v>
                </c:pt>
                <c:pt idx="7" formatCode="0.0">
                  <c:v>2.7198953517488</c:v>
                </c:pt>
                <c:pt idx="8">
                  <c:v>1.942782394106286</c:v>
                </c:pt>
                <c:pt idx="9">
                  <c:v>0.0</c:v>
                </c:pt>
                <c:pt idx="10">
                  <c:v>1.942782394106286</c:v>
                </c:pt>
                <c:pt idx="11">
                  <c:v>0.0</c:v>
                </c:pt>
                <c:pt idx="12">
                  <c:v>0.0</c:v>
                </c:pt>
                <c:pt idx="13">
                  <c:v>0.777112957642514</c:v>
                </c:pt>
                <c:pt idx="14">
                  <c:v>0.0</c:v>
                </c:pt>
                <c:pt idx="15">
                  <c:v>0.388556478821257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7.382573097603887</c:v>
                </c:pt>
                <c:pt idx="20">
                  <c:v>0.388556478821257</c:v>
                </c:pt>
                <c:pt idx="21">
                  <c:v>84.31675590421282</c:v>
                </c:pt>
              </c:numCache>
            </c:numRef>
          </c:val>
        </c:ser>
        <c:ser>
          <c:idx val="9"/>
          <c:order val="9"/>
          <c:tx>
            <c:strRef>
              <c:f>'1WK D5X VS D6X&amp;D1Y by project'!$BC$7:$BC$8</c:f>
              <c:strCache>
                <c:ptCount val="1"/>
                <c:pt idx="0">
                  <c:v>D53P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project'!$BC$9:$BC$30</c:f>
              <c:numCache>
                <c:formatCode>0.0</c:formatCode>
                <c:ptCount val="22"/>
                <c:pt idx="0">
                  <c:v>14.7248772926892</c:v>
                </c:pt>
                <c:pt idx="1">
                  <c:v>14.9832084732627</c:v>
                </c:pt>
                <c:pt idx="2">
                  <c:v>1.54998708344097</c:v>
                </c:pt>
                <c:pt idx="3">
                  <c:v>6.19994833376388</c:v>
                </c:pt>
                <c:pt idx="4">
                  <c:v>1.54998708344097</c:v>
                </c:pt>
                <c:pt idx="5">
                  <c:v>5.94161715319039</c:v>
                </c:pt>
                <c:pt idx="6">
                  <c:v>3.09997416688194</c:v>
                </c:pt>
                <c:pt idx="7">
                  <c:v>1.80831826401447</c:v>
                </c:pt>
                <c:pt idx="8">
                  <c:v>0.774993541720486</c:v>
                </c:pt>
                <c:pt idx="9">
                  <c:v>1.29165590286748</c:v>
                </c:pt>
                <c:pt idx="10">
                  <c:v>2.32498062516146</c:v>
                </c:pt>
                <c:pt idx="11">
                  <c:v>0.51666236114699</c:v>
                </c:pt>
                <c:pt idx="12">
                  <c:v>0.0</c:v>
                </c:pt>
                <c:pt idx="13">
                  <c:v>0.258331180573495</c:v>
                </c:pt>
                <c:pt idx="14">
                  <c:v>0.51666236114699</c:v>
                </c:pt>
                <c:pt idx="15">
                  <c:v>0.258331180573495</c:v>
                </c:pt>
                <c:pt idx="16">
                  <c:v>0.258331180573495</c:v>
                </c:pt>
                <c:pt idx="17">
                  <c:v>0.0</c:v>
                </c:pt>
                <c:pt idx="18">
                  <c:v>0.258331180573495</c:v>
                </c:pt>
                <c:pt idx="19">
                  <c:v>0.258331180573495</c:v>
                </c:pt>
                <c:pt idx="20">
                  <c:v>0.0</c:v>
                </c:pt>
                <c:pt idx="21">
                  <c:v>56.57452854559545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-2139516280"/>
        <c:axId val="-2046729736"/>
      </c:barChart>
      <c:catAx>
        <c:axId val="-213951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46729736"/>
        <c:crosses val="autoZero"/>
        <c:auto val="1"/>
        <c:lblAlgn val="ctr"/>
        <c:lblOffset val="100"/>
        <c:noMultiLvlLbl val="0"/>
      </c:catAx>
      <c:valAx>
        <c:axId val="-2046729736"/>
        <c:scaling>
          <c:orientation val="minMax"/>
          <c:max val="1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9516280"/>
        <c:crosses val="autoZero"/>
        <c:crossBetween val="between"/>
        <c:majorUnit val="7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0753012944396"/>
          <c:y val="0.0108608785810439"/>
          <c:w val="0.234355389397323"/>
          <c:h val="0.0674505320102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D64</a:t>
            </a:r>
            <a:r>
              <a:rPr lang="en-US" sz="1400" baseline="0">
                <a:latin typeface="+mn-lt"/>
              </a:rPr>
              <a:t> VS D54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205920537254"/>
          <c:y val="0.133399689977462"/>
          <c:w val="0.7291117691634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project'!$BM$7:$BM$8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project'!$BE$9:$BE$30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project'!$BM$9:$BM$30</c:f>
              <c:numCache>
                <c:formatCode>0</c:formatCode>
                <c:ptCount val="22"/>
                <c:pt idx="0">
                  <c:v>16.96356365006038</c:v>
                </c:pt>
                <c:pt idx="1">
                  <c:v>9.347269766359799</c:v>
                </c:pt>
                <c:pt idx="2">
                  <c:v>2.769561412254755</c:v>
                </c:pt>
                <c:pt idx="3">
                  <c:v>7.616293883700576</c:v>
                </c:pt>
                <c:pt idx="4">
                  <c:v>4.500537294913977</c:v>
                </c:pt>
                <c:pt idx="5">
                  <c:v>12.4630263551464</c:v>
                </c:pt>
                <c:pt idx="6">
                  <c:v>4.154342118382133</c:v>
                </c:pt>
                <c:pt idx="7">
                  <c:v>2.077171059191066</c:v>
                </c:pt>
                <c:pt idx="8">
                  <c:v>2.42336623572291</c:v>
                </c:pt>
                <c:pt idx="9" formatCode="0.0">
                  <c:v>0.346195176531844</c:v>
                </c:pt>
                <c:pt idx="10">
                  <c:v>0.692390353063689</c:v>
                </c:pt>
                <c:pt idx="11" formatCode="0.0">
                  <c:v>0.346195176531844</c:v>
                </c:pt>
                <c:pt idx="12" formatCode="0.0">
                  <c:v>0.346195176531844</c:v>
                </c:pt>
                <c:pt idx="13" formatCode="0.0">
                  <c:v>0.346195176531844</c:v>
                </c:pt>
                <c:pt idx="14">
                  <c:v>0.0</c:v>
                </c:pt>
                <c:pt idx="15" formatCode="0.0">
                  <c:v>0.346195176531844</c:v>
                </c:pt>
                <c:pt idx="16">
                  <c:v>1.038585529595533</c:v>
                </c:pt>
                <c:pt idx="17" formatCode="0.0">
                  <c:v>0.346195176531844</c:v>
                </c:pt>
                <c:pt idx="18" formatCode="0.0">
                  <c:v>0.346195176531844</c:v>
                </c:pt>
                <c:pt idx="19">
                  <c:v>2.42336623572291</c:v>
                </c:pt>
                <c:pt idx="20">
                  <c:v>0.0</c:v>
                </c:pt>
                <c:pt idx="21">
                  <c:v>68.89284012983704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project'!$BW$7:$BW$8</c:f>
              <c:strCache>
                <c:ptCount val="1"/>
                <c:pt idx="0">
                  <c:v>D54 Total DPPM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project'!$BE$9:$BE$30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project'!$BW$9:$BW$30</c:f>
              <c:numCache>
                <c:formatCode>0</c:formatCode>
                <c:ptCount val="22"/>
                <c:pt idx="0">
                  <c:v>8.79567628817608</c:v>
                </c:pt>
                <c:pt idx="1">
                  <c:v>10.3121721999306</c:v>
                </c:pt>
                <c:pt idx="2">
                  <c:v>1.8197950941054</c:v>
                </c:pt>
                <c:pt idx="3">
                  <c:v>3.03299182350899</c:v>
                </c:pt>
                <c:pt idx="4">
                  <c:v>0.303299182350899</c:v>
                </c:pt>
                <c:pt idx="5">
                  <c:v>4.39783814408804</c:v>
                </c:pt>
                <c:pt idx="6">
                  <c:v>0.758247955877248</c:v>
                </c:pt>
                <c:pt idx="7">
                  <c:v>0.606598364701799</c:v>
                </c:pt>
                <c:pt idx="8">
                  <c:v>0.303299182350899</c:v>
                </c:pt>
                <c:pt idx="9">
                  <c:v>0.0</c:v>
                </c:pt>
                <c:pt idx="10">
                  <c:v>1.36484632057905</c:v>
                </c:pt>
                <c:pt idx="11">
                  <c:v>0.606598364701799</c:v>
                </c:pt>
                <c:pt idx="12">
                  <c:v>0.0</c:v>
                </c:pt>
                <c:pt idx="13">
                  <c:v>0.303299182350899</c:v>
                </c:pt>
                <c:pt idx="14">
                  <c:v>0.0</c:v>
                </c:pt>
                <c:pt idx="15">
                  <c:v>0.0</c:v>
                </c:pt>
                <c:pt idx="16">
                  <c:v>0.15164959117545</c:v>
                </c:pt>
                <c:pt idx="17">
                  <c:v>0.0</c:v>
                </c:pt>
                <c:pt idx="18">
                  <c:v>0.303299182350899</c:v>
                </c:pt>
                <c:pt idx="19">
                  <c:v>0.15164959117545</c:v>
                </c:pt>
                <c:pt idx="20">
                  <c:v>0.0</c:v>
                </c:pt>
                <c:pt idx="21">
                  <c:v>33.21126046742347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139452200"/>
        <c:axId val="-2139921848"/>
      </c:barChart>
      <c:catAx>
        <c:axId val="-213945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139921848"/>
        <c:crosses val="autoZero"/>
        <c:auto val="1"/>
        <c:lblAlgn val="ctr"/>
        <c:lblOffset val="100"/>
        <c:noMultiLvlLbl val="0"/>
      </c:catAx>
      <c:valAx>
        <c:axId val="-2139921848"/>
        <c:scaling>
          <c:orientation val="minMax"/>
          <c:max val="1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9452200"/>
        <c:crosses val="autoZero"/>
        <c:crossBetween val="between"/>
        <c:majorUnit val="7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9013959007"/>
          <c:y val="0.00850984716467536"/>
          <c:w val="0.220961368089293"/>
          <c:h val="0.068369951872776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D53P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962175626059"/>
          <c:y val="0.137865143269693"/>
          <c:w val="0.72893360074327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project'!$AK$43:$AK$44</c:f>
              <c:strCache>
                <c:ptCount val="1"/>
                <c:pt idx="0">
                  <c:v> D63 Total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project'!$AU$45:$AU$66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project'!$AK$45:$AK$66</c:f>
              <c:numCache>
                <c:formatCode>0</c:formatCode>
                <c:ptCount val="22"/>
                <c:pt idx="0" formatCode="[=0]\ ;g/&quot;通&quot;&quot;用&quot;&quot;格&quot;&quot;式&quot;">
                  <c:v>0.0</c:v>
                </c:pt>
                <c:pt idx="1">
                  <c:v>8.012210608968068</c:v>
                </c:pt>
                <c:pt idx="2" formatCode="[=0]\ ;g/&quot;通&quot;&quot;用&quot;&quot;格&quot;&quot;式&quot;">
                  <c:v>0.0</c:v>
                </c:pt>
                <c:pt idx="3" formatCode="[=0]\ ;g/&quot;通&quot;&quot;用&quot;&quot;格&quot;&quot;式&quot;">
                  <c:v>0.0</c:v>
                </c:pt>
                <c:pt idx="4">
                  <c:v>1.335368434828011</c:v>
                </c:pt>
                <c:pt idx="5" formatCode="[=0]\ ;g/&quot;通&quot;&quot;用&quot;&quot;格&quot;&quot;式&quot;">
                  <c:v>0.0</c:v>
                </c:pt>
                <c:pt idx="6">
                  <c:v>1.335368434828011</c:v>
                </c:pt>
                <c:pt idx="7">
                  <c:v>1.335368434828011</c:v>
                </c:pt>
                <c:pt idx="8" formatCode="[=0]\ ;g/&quot;通&quot;&quot;用&quot;&quot;格&quot;&quot;式&quot;">
                  <c:v>0.0</c:v>
                </c:pt>
                <c:pt idx="9" formatCode="[=0]\ ;g/&quot;通&quot;&quot;用&quot;&quot;格&quot;&quot;式&quot;">
                  <c:v>0.0</c:v>
                </c:pt>
                <c:pt idx="10" formatCode="[=0]\ ;g/&quot;通&quot;&quot;用&quot;&quot;格&quot;&quot;式&quot;">
                  <c:v>0.0</c:v>
                </c:pt>
                <c:pt idx="11" formatCode="[=0]\ ;g/&quot;通&quot;&quot;用&quot;&quot;格&quot;&quot;式&quot;">
                  <c:v>0.0</c:v>
                </c:pt>
                <c:pt idx="12" formatCode="[=0]\ ;g/&quot;通&quot;&quot;用&quot;&quot;格&quot;&quot;式&quot;">
                  <c:v>0.0</c:v>
                </c:pt>
                <c:pt idx="13" formatCode="[=0]\ ;g/&quot;通&quot;&quot;用&quot;&quot;格&quot;&quot;式&quot;">
                  <c:v>0.0</c:v>
                </c:pt>
                <c:pt idx="14" formatCode="[=0]\ ;g/&quot;通&quot;&quot;用&quot;&quot;格&quot;&quot;式&quot;">
                  <c:v>0.0</c:v>
                </c:pt>
                <c:pt idx="15" formatCode="[=0]\ ;g/&quot;通&quot;&quot;用&quot;&quot;格&quot;&quot;式&quot;">
                  <c:v>0.0</c:v>
                </c:pt>
                <c:pt idx="16" formatCode="[=0]\ ;g/&quot;通&quot;&quot;用&quot;&quot;格&quot;&quot;式&quot;">
                  <c:v>0.0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10.68294747862409</c:v>
                </c:pt>
                <c:pt idx="20" formatCode="[=0]\ ;g/&quot;通&quot;&quot;用&quot;&quot;格&quot;&quot;式&quot;">
                  <c:v>0.0</c:v>
                </c:pt>
                <c:pt idx="21">
                  <c:v>22.70126339207619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project'!$AW$43:$AW$44</c:f>
              <c:strCache>
                <c:ptCount val="1"/>
                <c:pt idx="0">
                  <c:v>D53P FX ZZ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project'!$AU$45:$AU$66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project'!$AW$45:$AW$66</c:f>
              <c:numCache>
                <c:formatCode>0</c:formatCode>
                <c:ptCount val="22"/>
                <c:pt idx="0" formatCode="General">
                  <c:v>0.0</c:v>
                </c:pt>
                <c:pt idx="1">
                  <c:v>10.0782359055871</c:v>
                </c:pt>
                <c:pt idx="2">
                  <c:v>1.43974798651244</c:v>
                </c:pt>
                <c:pt idx="3">
                  <c:v>7.1987399325622</c:v>
                </c:pt>
                <c:pt idx="4">
                  <c:v>1.43974798651244</c:v>
                </c:pt>
                <c:pt idx="5">
                  <c:v>4.31924395953732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>
                  <c:v>4.31924395953732</c:v>
                </c:pt>
                <c:pt idx="10">
                  <c:v>1.43974798651244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>
                  <c:v>1.43974798651244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>
                  <c:v>42.0354320478134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6163528"/>
        <c:axId val="-2006160504"/>
      </c:barChart>
      <c:catAx>
        <c:axId val="-200616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6160504"/>
        <c:crosses val="autoZero"/>
        <c:auto val="1"/>
        <c:lblAlgn val="ctr"/>
        <c:lblOffset val="100"/>
        <c:noMultiLvlLbl val="0"/>
      </c:catAx>
      <c:valAx>
        <c:axId val="-2006160504"/>
        <c:scaling>
          <c:orientation val="minMax"/>
          <c:max val="2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163528"/>
        <c:crosses val="autoZero"/>
        <c:crossBetween val="between"/>
        <c:majorUnit val="1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114739121031"/>
          <c:y val="0.0142828275586182"/>
          <c:w val="0.23539293845299"/>
          <c:h val="0.06270123057449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D54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project'!$BI$43:$BI$44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project'!$AU$45:$AU$66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project'!$BI$45:$BI$66</c:f>
              <c:numCache>
                <c:formatCode>[=0]\ ;g/"通""用""格""式"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project'!$BS$43:$BS$44</c:f>
              <c:strCache>
                <c:ptCount val="1"/>
                <c:pt idx="0">
                  <c:v>D54 Total DPPM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project'!$AU$45:$AU$66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project'!$BS$45:$BS$66</c:f>
              <c:numCache>
                <c:formatCode>0</c:formatCode>
                <c:ptCount val="22"/>
                <c:pt idx="0">
                  <c:v>0.0</c:v>
                </c:pt>
                <c:pt idx="1">
                  <c:v>28.2164467028667</c:v>
                </c:pt>
                <c:pt idx="2">
                  <c:v>1.65979098252157</c:v>
                </c:pt>
                <c:pt idx="3">
                  <c:v>1.65979098252157</c:v>
                </c:pt>
                <c:pt idx="4">
                  <c:v>0.0</c:v>
                </c:pt>
                <c:pt idx="5">
                  <c:v>7.46905942134707</c:v>
                </c:pt>
                <c:pt idx="6">
                  <c:v>0.0</c:v>
                </c:pt>
                <c:pt idx="7">
                  <c:v>0.829895491260786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1.65979098252157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41.49477456303928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0492920"/>
        <c:axId val="-2006503048"/>
      </c:barChart>
      <c:catAx>
        <c:axId val="-200049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6503048"/>
        <c:crosses val="autoZero"/>
        <c:auto val="1"/>
        <c:lblAlgn val="ctr"/>
        <c:lblOffset val="100"/>
        <c:noMultiLvlLbl val="0"/>
      </c:catAx>
      <c:valAx>
        <c:axId val="-2006503048"/>
        <c:scaling>
          <c:orientation val="minMax"/>
          <c:max val="2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492920"/>
        <c:crosses val="autoZero"/>
        <c:crossBetween val="between"/>
        <c:majorUnit val="1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2007740540477"/>
          <c:y val="0.012038654882469"/>
          <c:w val="0.297992259459525"/>
          <c:h val="0.03990100720516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D17</a:t>
            </a:r>
            <a:r>
              <a:rPr lang="en-US" sz="1400" baseline="0">
                <a:latin typeface="+mn-lt"/>
              </a:rPr>
              <a:t> VS D53G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205920537254"/>
          <c:y val="0.133399689977463"/>
          <c:w val="0.7291117691634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project'!$CK$7:$CK$8</c:f>
              <c:strCache>
                <c:ptCount val="1"/>
                <c:pt idx="0">
                  <c:v>D17 Total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project'!$BY$9:$BY$30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project'!$CK$9:$CK$30</c:f>
              <c:numCache>
                <c:formatCode>0</c:formatCode>
                <c:ptCount val="22"/>
                <c:pt idx="0">
                  <c:v>11.7655824199479</c:v>
                </c:pt>
                <c:pt idx="1">
                  <c:v>0.202854869309446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11.96843728925734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project'!$CW$7:$CW$8</c:f>
              <c:strCache>
                <c:ptCount val="1"/>
                <c:pt idx="0">
                  <c:v>D53G Total DPPM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project'!$BY$9:$BY$30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project'!$CW$9:$CW$30</c:f>
              <c:numCache>
                <c:formatCode>0</c:formatCode>
                <c:ptCount val="22"/>
                <c:pt idx="0" formatCode="0.0">
                  <c:v>2.82269874047516</c:v>
                </c:pt>
                <c:pt idx="1">
                  <c:v>5.04664320266772</c:v>
                </c:pt>
                <c:pt idx="2" formatCode="0.0">
                  <c:v>0.855363254689443</c:v>
                </c:pt>
                <c:pt idx="3">
                  <c:v>2.99377139141305</c:v>
                </c:pt>
                <c:pt idx="4">
                  <c:v>0.427681627344722</c:v>
                </c:pt>
                <c:pt idx="5">
                  <c:v>3.67806199516461</c:v>
                </c:pt>
                <c:pt idx="6" formatCode="0.0">
                  <c:v>0.256608976406833</c:v>
                </c:pt>
                <c:pt idx="7" formatCode="0.0">
                  <c:v>0.855363254689443</c:v>
                </c:pt>
                <c:pt idx="8" formatCode="0.0">
                  <c:v>1.02643590562733</c:v>
                </c:pt>
                <c:pt idx="9" formatCode="0.0">
                  <c:v>0.769826929220499</c:v>
                </c:pt>
                <c:pt idx="10" formatCode="0.0">
                  <c:v>0.855363254689443</c:v>
                </c:pt>
                <c:pt idx="11" formatCode="0.0">
                  <c:v>0.0855363254689444</c:v>
                </c:pt>
                <c:pt idx="12" formatCode="0.0">
                  <c:v>0.171072650937889</c:v>
                </c:pt>
                <c:pt idx="13" formatCode="0.0">
                  <c:v>0.427681627344722</c:v>
                </c:pt>
                <c:pt idx="14" formatCode="0.0">
                  <c:v>0.0</c:v>
                </c:pt>
                <c:pt idx="15" formatCode="0.0">
                  <c:v>0.427681627344722</c:v>
                </c:pt>
                <c:pt idx="16" formatCode="General">
                  <c:v>0.0</c:v>
                </c:pt>
                <c:pt idx="17" formatCode="0.0">
                  <c:v>0.0855363254689444</c:v>
                </c:pt>
                <c:pt idx="18">
                  <c:v>0.0</c:v>
                </c:pt>
                <c:pt idx="19" formatCode="0.0">
                  <c:v>0.0855363254689444</c:v>
                </c:pt>
                <c:pt idx="20">
                  <c:v>0.0</c:v>
                </c:pt>
                <c:pt idx="21">
                  <c:v>36.66022830350351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1999969000"/>
        <c:axId val="-2006057016"/>
      </c:barChart>
      <c:catAx>
        <c:axId val="-1999969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6057016"/>
        <c:crosses val="autoZero"/>
        <c:auto val="1"/>
        <c:lblAlgn val="ctr"/>
        <c:lblOffset val="100"/>
        <c:noMultiLvlLbl val="0"/>
      </c:catAx>
      <c:valAx>
        <c:axId val="-2006057016"/>
        <c:scaling>
          <c:orientation val="minMax"/>
          <c:max val="1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969000"/>
        <c:crosses val="autoZero"/>
        <c:crossBetween val="between"/>
        <c:majorUnit val="7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1509147207777"/>
          <c:y val="0.00850984716467536"/>
          <c:w val="0.24147117753975"/>
          <c:h val="0.068144988331051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D53G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project'!$CE$43:$CE$44</c:f>
              <c:strCache>
                <c:ptCount val="1"/>
                <c:pt idx="0">
                  <c:v>D17 Total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project'!$BY$45:$BY$66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project'!$CE$45:$CE$66</c:f>
              <c:numCache>
                <c:formatCode>0.0</c:formatCode>
                <c:ptCount val="22"/>
                <c:pt idx="0" formatCode="0">
                  <c:v>1.960176494291546</c:v>
                </c:pt>
                <c:pt idx="1">
                  <c:v>0.280025213470221</c:v>
                </c:pt>
                <c:pt idx="2" formatCode="0">
                  <c:v>0.0</c:v>
                </c:pt>
                <c:pt idx="3" formatCode="0">
                  <c:v>0.0</c:v>
                </c:pt>
                <c:pt idx="4" formatCode="0">
                  <c:v>0.0</c:v>
                </c:pt>
                <c:pt idx="5" formatCode="0">
                  <c:v>0.0</c:v>
                </c:pt>
                <c:pt idx="6" formatCode="0">
                  <c:v>0.0</c:v>
                </c:pt>
                <c:pt idx="7" formatCode="0">
                  <c:v>0.0</c:v>
                </c:pt>
                <c:pt idx="8" formatCode="0">
                  <c:v>0.0</c:v>
                </c:pt>
                <c:pt idx="9" formatCode="0">
                  <c:v>0.0</c:v>
                </c:pt>
                <c:pt idx="10" formatCode="0">
                  <c:v>0.0</c:v>
                </c:pt>
                <c:pt idx="11" formatCode="0">
                  <c:v>0.0</c:v>
                </c:pt>
                <c:pt idx="12" formatCode="0">
                  <c:v>0.0</c:v>
                </c:pt>
                <c:pt idx="13" formatCode="0">
                  <c:v>0.0</c:v>
                </c:pt>
                <c:pt idx="14" formatCode="0">
                  <c:v>0.0</c:v>
                </c:pt>
                <c:pt idx="15" formatCode="0">
                  <c:v>0.0</c:v>
                </c:pt>
                <c:pt idx="16" formatCode="0">
                  <c:v>0.0</c:v>
                </c:pt>
                <c:pt idx="17" formatCode="0">
                  <c:v>0.0</c:v>
                </c:pt>
                <c:pt idx="18" formatCode="0">
                  <c:v>0.0</c:v>
                </c:pt>
                <c:pt idx="19" formatCode="0">
                  <c:v>0.0</c:v>
                </c:pt>
                <c:pt idx="20" formatCode="0">
                  <c:v>0.0</c:v>
                </c:pt>
                <c:pt idx="21">
                  <c:v>0.280025213470221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project'!$CS$43:$CS$44</c:f>
              <c:strCache>
                <c:ptCount val="1"/>
                <c:pt idx="0">
                  <c:v>D53G Total DPPM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project'!$BY$45:$BY$66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project'!$CS$45:$CS$66</c:f>
              <c:numCache>
                <c:formatCode>0_);[Red]\(0\)</c:formatCode>
                <c:ptCount val="22"/>
                <c:pt idx="0">
                  <c:v>0.0</c:v>
                </c:pt>
                <c:pt idx="1">
                  <c:v>10.06241498549391</c:v>
                </c:pt>
                <c:pt idx="2">
                  <c:v>0.77403192196107</c:v>
                </c:pt>
                <c:pt idx="3">
                  <c:v>6.450266016342246</c:v>
                </c:pt>
                <c:pt idx="4">
                  <c:v>1.290053203268449</c:v>
                </c:pt>
                <c:pt idx="5">
                  <c:v>8.772361782225456</c:v>
                </c:pt>
                <c:pt idx="6">
                  <c:v>0.0</c:v>
                </c:pt>
                <c:pt idx="7">
                  <c:v>1.806074484575829</c:v>
                </c:pt>
                <c:pt idx="8">
                  <c:v>2.838117047190588</c:v>
                </c:pt>
                <c:pt idx="9">
                  <c:v>1.290053203268449</c:v>
                </c:pt>
                <c:pt idx="10">
                  <c:v>1.290053203268449</c:v>
                </c:pt>
                <c:pt idx="11">
                  <c:v>0.0</c:v>
                </c:pt>
                <c:pt idx="12">
                  <c:v>0.51602128130738</c:v>
                </c:pt>
                <c:pt idx="13">
                  <c:v>1.290053203268449</c:v>
                </c:pt>
                <c:pt idx="14">
                  <c:v>0.0</c:v>
                </c:pt>
                <c:pt idx="15">
                  <c:v>1.290053203268449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37.66955353543871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142495848"/>
        <c:axId val="-1999098568"/>
      </c:barChart>
      <c:catAx>
        <c:axId val="-2142495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1999098568"/>
        <c:crosses val="autoZero"/>
        <c:auto val="1"/>
        <c:lblAlgn val="ctr"/>
        <c:lblOffset val="100"/>
        <c:noMultiLvlLbl val="0"/>
      </c:catAx>
      <c:valAx>
        <c:axId val="-1999098568"/>
        <c:scaling>
          <c:orientation val="minMax"/>
          <c:max val="2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2495848"/>
        <c:crosses val="autoZero"/>
        <c:crossBetween val="between"/>
        <c:majorUnit val="1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0566689454804"/>
          <c:y val="0.00849622731581502"/>
          <c:w val="0.241706061838264"/>
          <c:h val="0.062689473179979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D53G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'1WK D5X VS D6X&amp;D1Y by project'!$CG$82:$CG$83</c:f>
              <c:strCache>
                <c:ptCount val="1"/>
                <c:pt idx="0">
                  <c:v>D17 Total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project'!$BY$84:$BY$105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project'!$CG$84:$CG$105</c:f>
              <c:numCache>
                <c:formatCode>0</c:formatCode>
                <c:ptCount val="22"/>
                <c:pt idx="0">
                  <c:v>5.88873652951519</c:v>
                </c:pt>
                <c:pt idx="1">
                  <c:v>0.736092066189399</c:v>
                </c:pt>
                <c:pt idx="2">
                  <c:v>1.472184132378797</c:v>
                </c:pt>
                <c:pt idx="3">
                  <c:v>1.472184132378797</c:v>
                </c:pt>
                <c:pt idx="4">
                  <c:v>2.208276198568196</c:v>
                </c:pt>
                <c:pt idx="5">
                  <c:v>2.208276198568196</c:v>
                </c:pt>
                <c:pt idx="6">
                  <c:v>2.208276198568196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1.472184132378797</c:v>
                </c:pt>
                <c:pt idx="20">
                  <c:v>0.0</c:v>
                </c:pt>
                <c:pt idx="21">
                  <c:v>17.66620958854557</c:v>
                </c:pt>
              </c:numCache>
            </c:numRef>
          </c:val>
        </c:ser>
        <c:ser>
          <c:idx val="1"/>
          <c:order val="1"/>
          <c:tx>
            <c:strRef>
              <c:f>'1WK D5X VS D6X&amp;D1Y by project'!$CS$82:$CS$83</c:f>
              <c:strCache>
                <c:ptCount val="1"/>
                <c:pt idx="0">
                  <c:v>D53G Total DPPM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'1WK D5X VS D6X&amp;D1Y by project'!$BY$84:$BY$105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'1WK D5X VS D6X&amp;D1Y by project'!$CS$84:$CS$105</c:f>
              <c:numCache>
                <c:formatCode>0_);[Red]\(0\)</c:formatCode>
                <c:ptCount val="22"/>
                <c:pt idx="0">
                  <c:v>11.87090925769046</c:v>
                </c:pt>
                <c:pt idx="1">
                  <c:v>10.79173568880951</c:v>
                </c:pt>
                <c:pt idx="2">
                  <c:v>6.475041413285706</c:v>
                </c:pt>
                <c:pt idx="3">
                  <c:v>8.633388551047607</c:v>
                </c:pt>
                <c:pt idx="4">
                  <c:v>0.359724522960317</c:v>
                </c:pt>
                <c:pt idx="5">
                  <c:v>10.07228664288888</c:v>
                </c:pt>
                <c:pt idx="6">
                  <c:v>17.98622614801585</c:v>
                </c:pt>
                <c:pt idx="7">
                  <c:v>3.237520706642853</c:v>
                </c:pt>
                <c:pt idx="8" formatCode="0.0_);[Red]\(0.0\)">
                  <c:v>1.438898091841268</c:v>
                </c:pt>
                <c:pt idx="9">
                  <c:v>4.67641879848412</c:v>
                </c:pt>
                <c:pt idx="10">
                  <c:v>2.51807166072222</c:v>
                </c:pt>
                <c:pt idx="11" formatCode="0.0_);[Red]\(0.0\)">
                  <c:v>0.359724522960317</c:v>
                </c:pt>
                <c:pt idx="12" formatCode="0.0_);[Red]\(0.0\)">
                  <c:v>0.359724522960317</c:v>
                </c:pt>
                <c:pt idx="13">
                  <c:v>0.0</c:v>
                </c:pt>
                <c:pt idx="14" formatCode="0.0_);[Red]\(0.0\)">
                  <c:v>0.359724522960317</c:v>
                </c:pt>
                <c:pt idx="15" formatCode="0.0_);[Red]\(0.0\)">
                  <c:v>0.359724522960317</c:v>
                </c:pt>
                <c:pt idx="16">
                  <c:v>0.0</c:v>
                </c:pt>
                <c:pt idx="17" formatCode="0.0_);[Red]\(0.0\)">
                  <c:v>0.359724522960317</c:v>
                </c:pt>
                <c:pt idx="18">
                  <c:v>0.0</c:v>
                </c:pt>
                <c:pt idx="19" formatCode="0.0_);[Red]\(0.0\)">
                  <c:v>0.359724522960317</c:v>
                </c:pt>
                <c:pt idx="20">
                  <c:v>0.0</c:v>
                </c:pt>
                <c:pt idx="21">
                  <c:v>84.53526289567449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6325208"/>
        <c:axId val="-2006141368"/>
      </c:barChart>
      <c:catAx>
        <c:axId val="-200632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6141368"/>
        <c:crosses val="autoZero"/>
        <c:auto val="1"/>
        <c:lblAlgn val="ctr"/>
        <c:lblOffset val="100"/>
        <c:noMultiLvlLbl val="0"/>
      </c:catAx>
      <c:valAx>
        <c:axId val="-2006141368"/>
        <c:scaling>
          <c:orientation val="minMax"/>
          <c:max val="2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325208"/>
        <c:crosses val="autoZero"/>
        <c:crossBetween val="between"/>
        <c:majorUnit val="1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678679649579"/>
          <c:y val="0.00849622731581502"/>
          <c:w val="0.241706061838264"/>
          <c:h val="0.062842599617464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D73 </a:t>
            </a:r>
            <a:r>
              <a:rPr lang="en-US" altLang="zh-CN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r>
              <a:rPr lang="en-US" sz="1400">
                <a:latin typeface="+mn-lt"/>
              </a:rPr>
              <a:t> </a:t>
            </a:r>
            <a:endParaRPr lang="zh-CN" sz="1400"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965953882949"/>
          <c:y val="0.129128695066849"/>
          <c:w val="0.717886007600137"/>
          <c:h val="0.8060578992265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project'!$AM$82:$AM$83</c:f>
              <c:strCache>
                <c:ptCount val="1"/>
                <c:pt idx="0">
                  <c:v>D63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project'!$AG$84:$AG$105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project'!$AM$84:$AM$105</c:f>
              <c:numCache>
                <c:formatCode>0</c:formatCode>
                <c:ptCount val="22"/>
                <c:pt idx="0">
                  <c:v>32.35444447996586</c:v>
                </c:pt>
                <c:pt idx="1">
                  <c:v>7.3182672038018</c:v>
                </c:pt>
                <c:pt idx="2">
                  <c:v>5.392407413327644</c:v>
                </c:pt>
                <c:pt idx="3">
                  <c:v>6.93309524570697</c:v>
                </c:pt>
                <c:pt idx="4">
                  <c:v>5.392407413327644</c:v>
                </c:pt>
                <c:pt idx="5">
                  <c:v>14.6365344076036</c:v>
                </c:pt>
                <c:pt idx="6">
                  <c:v>16.17722223998293</c:v>
                </c:pt>
                <c:pt idx="7">
                  <c:v>3.466547622853485</c:v>
                </c:pt>
                <c:pt idx="8">
                  <c:v>1.925859790474158</c:v>
                </c:pt>
                <c:pt idx="10">
                  <c:v>2.696203706663822</c:v>
                </c:pt>
                <c:pt idx="18" formatCode="[=0]\ ;g/&quot;通&quot;&quot;用&quot;&quot;格&quot;&quot;式&quot;">
                  <c:v>0.0</c:v>
                </c:pt>
                <c:pt idx="19">
                  <c:v>5.392407413327644</c:v>
                </c:pt>
                <c:pt idx="20" formatCode="0.0">
                  <c:v>0.385171958094832</c:v>
                </c:pt>
                <c:pt idx="21">
                  <c:v>102.4557408532252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project'!$BC$82:$BC$83</c:f>
              <c:strCache>
                <c:ptCount val="1"/>
                <c:pt idx="0">
                  <c:v>D73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project'!$AG$84:$AG$105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project'!$BC$84:$BC$105</c:f>
              <c:numCache>
                <c:formatCode>0_);[Red]\(0\)</c:formatCode>
                <c:ptCount val="22"/>
                <c:pt idx="0">
                  <c:v>24.31779952224598</c:v>
                </c:pt>
                <c:pt idx="1">
                  <c:v>2.722141737564848</c:v>
                </c:pt>
                <c:pt idx="2">
                  <c:v>1.451808926701252</c:v>
                </c:pt>
                <c:pt idx="3">
                  <c:v>1.814761158376565</c:v>
                </c:pt>
                <c:pt idx="4">
                  <c:v>0.0</c:v>
                </c:pt>
                <c:pt idx="5">
                  <c:v>6.714616285993292</c:v>
                </c:pt>
                <c:pt idx="6" formatCode="0.0_);[Red]\(0.0\)">
                  <c:v>0.362952231675313</c:v>
                </c:pt>
                <c:pt idx="7">
                  <c:v>5.988711822642665</c:v>
                </c:pt>
                <c:pt idx="8">
                  <c:v>0.725904463350626</c:v>
                </c:pt>
                <c:pt idx="9">
                  <c:v>0.0</c:v>
                </c:pt>
                <c:pt idx="10">
                  <c:v>0.54442834751297</c:v>
                </c:pt>
                <c:pt idx="11" formatCode="0.0_);[Red]\(0.0\)">
                  <c:v>0.362952231675313</c:v>
                </c:pt>
                <c:pt idx="21" formatCode="0">
                  <c:v>45.00607672773882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1999509880"/>
        <c:axId val="-2000600424"/>
      </c:barChart>
      <c:catAx>
        <c:axId val="-199950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0600424"/>
        <c:crosses val="autoZero"/>
        <c:auto val="1"/>
        <c:lblAlgn val="ctr"/>
        <c:lblOffset val="100"/>
        <c:noMultiLvlLbl val="0"/>
      </c:catAx>
      <c:valAx>
        <c:axId val="-2000600424"/>
        <c:scaling>
          <c:orientation val="minMax"/>
          <c:max val="12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509880"/>
        <c:crosses val="autoZero"/>
        <c:crossBetween val="between"/>
        <c:majorUnit val="2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1764035061637"/>
          <c:y val="0.0126458704906244"/>
          <c:w val="0.215566527120322"/>
          <c:h val="0.05850045164356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D74 </a:t>
            </a:r>
            <a:r>
              <a:rPr lang="zh-CN" altLang="en-US" sz="1400"/>
              <a:t>美國機</a:t>
            </a:r>
            <a:r>
              <a:rPr lang="en-US" sz="1400"/>
              <a:t> </a:t>
            </a:r>
            <a:endParaRPr lang="zh-CN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4620850353835"/>
          <c:y val="0.112645305134358"/>
          <c:w val="0.703894161678684"/>
          <c:h val="0.815535582423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project'!$BM$82:$BM$83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project'!$BG$84:$BG$105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project'!$BM$84:$BM$105</c:f>
              <c:numCache>
                <c:formatCode>0</c:formatCode>
                <c:ptCount val="22"/>
                <c:pt idx="0">
                  <c:v>32.11777741921424</c:v>
                </c:pt>
                <c:pt idx="1">
                  <c:v>6.11767188937414</c:v>
                </c:pt>
                <c:pt idx="2">
                  <c:v>4.333350921640015</c:v>
                </c:pt>
                <c:pt idx="3">
                  <c:v>7.137283870936496</c:v>
                </c:pt>
                <c:pt idx="4">
                  <c:v>4.078447926249426</c:v>
                </c:pt>
                <c:pt idx="5">
                  <c:v>16.3137917049977</c:v>
                </c:pt>
                <c:pt idx="6">
                  <c:v>10.70592580640474</c:v>
                </c:pt>
                <c:pt idx="7">
                  <c:v>5.607865898592961</c:v>
                </c:pt>
                <c:pt idx="8">
                  <c:v>2.294126958515302</c:v>
                </c:pt>
                <c:pt idx="9">
                  <c:v>1.019611981562357</c:v>
                </c:pt>
                <c:pt idx="10">
                  <c:v>0.509805990781178</c:v>
                </c:pt>
                <c:pt idx="11" formatCode="0.0">
                  <c:v>0.254902995390589</c:v>
                </c:pt>
                <c:pt idx="12" formatCode="0.0">
                  <c:v>0.254902995390589</c:v>
                </c:pt>
                <c:pt idx="13">
                  <c:v>0.764708986171767</c:v>
                </c:pt>
                <c:pt idx="14" formatCode="[=0]\ ;g/&quot;通&quot;&quot;用&quot;&quot;格&quot;&quot;式&quot;">
                  <c:v>0.0</c:v>
                </c:pt>
                <c:pt idx="15" formatCode="0.0">
                  <c:v>0.254902995390589</c:v>
                </c:pt>
                <c:pt idx="16">
                  <c:v>0.509805990781178</c:v>
                </c:pt>
                <c:pt idx="17" formatCode="0.0">
                  <c:v>0.254902995390589</c:v>
                </c:pt>
                <c:pt idx="18" formatCode="0.0">
                  <c:v>0.254902995390589</c:v>
                </c:pt>
                <c:pt idx="19">
                  <c:v>3.313738940077659</c:v>
                </c:pt>
                <c:pt idx="20" formatCode="0.0">
                  <c:v>0.254902995390589</c:v>
                </c:pt>
                <c:pt idx="21">
                  <c:v>96.35333225764269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project'!$BW$82:$BW$83</c:f>
              <c:strCache>
                <c:ptCount val="1"/>
                <c:pt idx="0">
                  <c:v>D74Total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project'!$BG$84:$BG$105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project'!$BW$84:$BW$105</c:f>
              <c:numCache>
                <c:formatCode>0_);[Red]\(0\)</c:formatCode>
                <c:ptCount val="22"/>
                <c:pt idx="0">
                  <c:v>59.90102883073192</c:v>
                </c:pt>
                <c:pt idx="1">
                  <c:v>0.0</c:v>
                </c:pt>
                <c:pt idx="2">
                  <c:v>2.444939952274772</c:v>
                </c:pt>
                <c:pt idx="3">
                  <c:v>2.852429944320567</c:v>
                </c:pt>
                <c:pt idx="4">
                  <c:v>0.814979984091591</c:v>
                </c:pt>
                <c:pt idx="5">
                  <c:v>14.26214972160284</c:v>
                </c:pt>
                <c:pt idx="6">
                  <c:v>4.889879904549544</c:v>
                </c:pt>
                <c:pt idx="7">
                  <c:v>17.92955965001499</c:v>
                </c:pt>
                <c:pt idx="8">
                  <c:v>1.222469976137386</c:v>
                </c:pt>
                <c:pt idx="9">
                  <c:v>0.0</c:v>
                </c:pt>
                <c:pt idx="10">
                  <c:v>0.0</c:v>
                </c:pt>
                <c:pt idx="11">
                  <c:v>1.222469976137386</c:v>
                </c:pt>
                <c:pt idx="21" formatCode="0">
                  <c:v>105.539907939861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0576600"/>
        <c:axId val="-2006384216"/>
      </c:barChart>
      <c:catAx>
        <c:axId val="-2000576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384216"/>
        <c:crosses val="autoZero"/>
        <c:auto val="1"/>
        <c:lblAlgn val="ctr"/>
        <c:lblOffset val="100"/>
        <c:noMultiLvlLbl val="0"/>
      </c:catAx>
      <c:valAx>
        <c:axId val="-2006384216"/>
        <c:scaling>
          <c:orientation val="minMax"/>
          <c:max val="12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576600"/>
        <c:crosses val="autoZero"/>
        <c:crossBetween val="between"/>
        <c:majorUnit val="6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764340371671"/>
          <c:y val="0.0109390743312379"/>
          <c:w val="0.219981254048308"/>
          <c:h val="0.062544329510648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D74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0717458313245"/>
          <c:y val="0.132624552169621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sheel1!$AX$158:$AX$159</c:f>
              <c:strCache>
                <c:ptCount val="1"/>
                <c:pt idx="0">
                  <c:v>FX ZZ DPPM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sheel1!$AV$160:$AV$181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sheel1!$AX$160:$AX$181</c:f>
              <c:numCache>
                <c:formatCode>0_);[Red]\(0\)</c:formatCode>
                <c:ptCount val="22"/>
                <c:pt idx="0">
                  <c:v>2.880319139360641</c:v>
                </c:pt>
                <c:pt idx="1">
                  <c:v>15.12167548164336</c:v>
                </c:pt>
                <c:pt idx="2">
                  <c:v>1.44015956968032</c:v>
                </c:pt>
                <c:pt idx="3">
                  <c:v>3.600398924200801</c:v>
                </c:pt>
                <c:pt idx="4">
                  <c:v>2.880319139360641</c:v>
                </c:pt>
                <c:pt idx="5">
                  <c:v>31.68351053296705</c:v>
                </c:pt>
                <c:pt idx="6">
                  <c:v>23.76263289972529</c:v>
                </c:pt>
                <c:pt idx="7">
                  <c:v>20.16223397552449</c:v>
                </c:pt>
                <c:pt idx="9">
                  <c:v>2.880319139360641</c:v>
                </c:pt>
                <c:pt idx="10">
                  <c:v>2.160239354520481</c:v>
                </c:pt>
                <c:pt idx="21" formatCode="0">
                  <c:v>106.5718081563437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02809672"/>
        <c:axId val="-2003174248"/>
      </c:barChart>
      <c:catAx>
        <c:axId val="-200280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3174248"/>
        <c:crosses val="autoZero"/>
        <c:auto val="1"/>
        <c:lblAlgn val="ctr"/>
        <c:lblOffset val="100"/>
        <c:noMultiLvlLbl val="0"/>
      </c:catAx>
      <c:valAx>
        <c:axId val="-2003174248"/>
        <c:scaling>
          <c:orientation val="minMax"/>
          <c:max val="150.0"/>
          <c:min val="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2809672"/>
        <c:crosses val="autoZero"/>
        <c:crossBetween val="between"/>
        <c:majorUnit val="25.0"/>
      </c:valAx>
    </c:plotArea>
    <c:legend>
      <c:legendPos val="r"/>
      <c:layout>
        <c:manualLayout>
          <c:xMode val="edge"/>
          <c:yMode val="edge"/>
          <c:x val="0.692694425825768"/>
          <c:y val="0.0189129252779569"/>
          <c:w val="0.283122649750578"/>
          <c:h val="0.035593615326652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D63 VS D73  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251980859624316"/>
          <c:y val="0.007998306814666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13589107041434"/>
          <c:w val="0.728151626759903"/>
          <c:h val="0.852481894645496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'2WKs D6X  VS D7X&amp;D2y by project'!$AO$7:$AO$8</c:f>
              <c:strCache>
                <c:ptCount val="1"/>
                <c:pt idx="0">
                  <c:v> D63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project'!$AO$9:$AO$30</c:f>
              <c:numCache>
                <c:formatCode>0</c:formatCode>
                <c:ptCount val="22"/>
                <c:pt idx="0">
                  <c:v>23.49490650006167</c:v>
                </c:pt>
                <c:pt idx="1">
                  <c:v>11.18805071431508</c:v>
                </c:pt>
                <c:pt idx="2">
                  <c:v>4.195519017868156</c:v>
                </c:pt>
                <c:pt idx="3">
                  <c:v>5.314324089299664</c:v>
                </c:pt>
                <c:pt idx="4">
                  <c:v>6.433129160731172</c:v>
                </c:pt>
                <c:pt idx="5">
                  <c:v>11.18805071431508</c:v>
                </c:pt>
                <c:pt idx="6">
                  <c:v>13.98506339289385</c:v>
                </c:pt>
                <c:pt idx="7">
                  <c:v>2.79701267857877</c:v>
                </c:pt>
                <c:pt idx="8">
                  <c:v>1.398506339289385</c:v>
                </c:pt>
                <c:pt idx="9">
                  <c:v>0.559402535715754</c:v>
                </c:pt>
                <c:pt idx="10">
                  <c:v>1.957908875005139</c:v>
                </c:pt>
                <c:pt idx="13" formatCode="0.0">
                  <c:v>0.279701267857877</c:v>
                </c:pt>
                <c:pt idx="19">
                  <c:v>16.78207607147262</c:v>
                </c:pt>
                <c:pt idx="20" formatCode="0.0">
                  <c:v>0.279701267857877</c:v>
                </c:pt>
                <c:pt idx="21">
                  <c:v>99.85335262526211</c:v>
                </c:pt>
              </c:numCache>
            </c:numRef>
          </c:val>
        </c:ser>
        <c:ser>
          <c:idx val="9"/>
          <c:order val="1"/>
          <c:tx>
            <c:strRef>
              <c:f>'2WKs D6X  VS D7X&amp;D2y by project'!$BE$7:$BE$8</c:f>
              <c:strCache>
                <c:ptCount val="1"/>
                <c:pt idx="0">
                  <c:v>D73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21"/>
              <c:layout>
                <c:manualLayout>
                  <c:x val="0.0124488665258017"/>
                  <c:y val="-1.5452361003392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project'!$BE$9:$BE$30</c:f>
              <c:numCache>
                <c:formatCode>0</c:formatCode>
                <c:ptCount val="22"/>
                <c:pt idx="0">
                  <c:v>16.0286889608984</c:v>
                </c:pt>
                <c:pt idx="1">
                  <c:v>3.22966120853922</c:v>
                </c:pt>
                <c:pt idx="2">
                  <c:v>0.956936654381992</c:v>
                </c:pt>
                <c:pt idx="3">
                  <c:v>1.19617081797749</c:v>
                </c:pt>
                <c:pt idx="5">
                  <c:v>4.66506619011221</c:v>
                </c:pt>
                <c:pt idx="6">
                  <c:v>0.358851245393247</c:v>
                </c:pt>
                <c:pt idx="7">
                  <c:v>4.06698078112347</c:v>
                </c:pt>
                <c:pt idx="8" formatCode="0.0">
                  <c:v>0.478468327190996</c:v>
                </c:pt>
                <c:pt idx="9" formatCode="0.0">
                  <c:v>0.478468327190996</c:v>
                </c:pt>
                <c:pt idx="10" formatCode="0.0">
                  <c:v>0.478468327190996</c:v>
                </c:pt>
                <c:pt idx="11" formatCode="0.0">
                  <c:v>0.478468327190996</c:v>
                </c:pt>
                <c:pt idx="21">
                  <c:v>38.59208501093612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-1999503112"/>
        <c:axId val="-1999499976"/>
      </c:barChart>
      <c:catAx>
        <c:axId val="-199950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1999499976"/>
        <c:crosses val="autoZero"/>
        <c:auto val="1"/>
        <c:lblAlgn val="ctr"/>
        <c:lblOffset val="100"/>
        <c:noMultiLvlLbl val="0"/>
      </c:catAx>
      <c:valAx>
        <c:axId val="-1999499976"/>
        <c:scaling>
          <c:orientation val="minMax"/>
          <c:max val="12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503112"/>
        <c:crosses val="autoZero"/>
        <c:crossBetween val="between"/>
        <c:majorUnit val="6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0753012944396"/>
          <c:y val="0.0108608785810439"/>
          <c:w val="0.234355389397323"/>
          <c:h val="0.0674505320102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D64</a:t>
            </a:r>
            <a:r>
              <a:rPr lang="en-US" sz="1400" baseline="0">
                <a:latin typeface="+mn-lt"/>
              </a:rPr>
              <a:t> VS D74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205920537254"/>
          <c:y val="0.133399689977462"/>
          <c:w val="0.7291117691634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project'!$BO$7:$BO$8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project'!$BG$9:$BG$30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project'!$BO$9:$BO$30</c:f>
              <c:numCache>
                <c:formatCode>0</c:formatCode>
                <c:ptCount val="22"/>
                <c:pt idx="0">
                  <c:v>22.71337184872246</c:v>
                </c:pt>
                <c:pt idx="1">
                  <c:v>7.931653661458635</c:v>
                </c:pt>
                <c:pt idx="2">
                  <c:v>3.24476740696035</c:v>
                </c:pt>
                <c:pt idx="3">
                  <c:v>5.948740246093975</c:v>
                </c:pt>
                <c:pt idx="4">
                  <c:v>4.146091686671559</c:v>
                </c:pt>
                <c:pt idx="5">
                  <c:v>14.06065876349485</c:v>
                </c:pt>
                <c:pt idx="6">
                  <c:v>9.013242797112085</c:v>
                </c:pt>
                <c:pt idx="7">
                  <c:v>4.326356542613801</c:v>
                </c:pt>
                <c:pt idx="8">
                  <c:v>1.982913415364659</c:v>
                </c:pt>
                <c:pt idx="9" formatCode="0.0">
                  <c:v>0.901324279711209</c:v>
                </c:pt>
                <c:pt idx="10" formatCode="0.0">
                  <c:v>0.540794567826725</c:v>
                </c:pt>
                <c:pt idx="11" formatCode="0.0">
                  <c:v>0.180264855942242</c:v>
                </c:pt>
                <c:pt idx="12" formatCode="0.0">
                  <c:v>0.180264855942242</c:v>
                </c:pt>
                <c:pt idx="13" formatCode="0.0">
                  <c:v>0.721059423768967</c:v>
                </c:pt>
                <c:pt idx="14" formatCode="[=0]\ ;g/&quot;通&quot;&quot;用&quot;&quot;格&quot;&quot;式&quot;">
                  <c:v>0.0</c:v>
                </c:pt>
                <c:pt idx="15" formatCode="0.0">
                  <c:v>0.180264855942242</c:v>
                </c:pt>
                <c:pt idx="16" formatCode="0.0">
                  <c:v>0.360529711884483</c:v>
                </c:pt>
                <c:pt idx="17" formatCode="0.0">
                  <c:v>0.180264855942242</c:v>
                </c:pt>
                <c:pt idx="18" formatCode="0.0">
                  <c:v>0.180264855942242</c:v>
                </c:pt>
                <c:pt idx="19">
                  <c:v>6.489534813920701</c:v>
                </c:pt>
                <c:pt idx="20" formatCode="0.0">
                  <c:v>0.180264855942242</c:v>
                </c:pt>
                <c:pt idx="21">
                  <c:v>83.4626283012579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project'!$BY$7:$BY$8</c:f>
              <c:strCache>
                <c:ptCount val="1"/>
                <c:pt idx="0">
                  <c:v>D74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project'!$BG$9:$BG$30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project'!$BY$9:$BY$30</c:f>
              <c:numCache>
                <c:formatCode>0</c:formatCode>
                <c:ptCount val="22"/>
                <c:pt idx="0">
                  <c:v>24.30119596600147</c:v>
                </c:pt>
                <c:pt idx="1">
                  <c:v>0.826571291360594</c:v>
                </c:pt>
                <c:pt idx="2">
                  <c:v>0.991885549632713</c:v>
                </c:pt>
                <c:pt idx="3">
                  <c:v>1.653142582721188</c:v>
                </c:pt>
                <c:pt idx="4" formatCode="0.0">
                  <c:v>0.330628516544238</c:v>
                </c:pt>
                <c:pt idx="5">
                  <c:v>5.951313297796278</c:v>
                </c:pt>
                <c:pt idx="6">
                  <c:v>1.983771099265426</c:v>
                </c:pt>
                <c:pt idx="7">
                  <c:v>7.439141622245347</c:v>
                </c:pt>
                <c:pt idx="8" formatCode="0.0">
                  <c:v>0.495942774816356</c:v>
                </c:pt>
                <c:pt idx="11" formatCode="0.0">
                  <c:v>0.495942774816356</c:v>
                </c:pt>
                <c:pt idx="21">
                  <c:v>44.46953547519996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00055480"/>
        <c:axId val="-1999107800"/>
      </c:barChart>
      <c:catAx>
        <c:axId val="-200005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1999107800"/>
        <c:crosses val="autoZero"/>
        <c:auto val="1"/>
        <c:lblAlgn val="ctr"/>
        <c:lblOffset val="100"/>
        <c:noMultiLvlLbl val="0"/>
      </c:catAx>
      <c:valAx>
        <c:axId val="-1999107800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055480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9013959007"/>
          <c:y val="0.00850984716467536"/>
          <c:w val="0.220961368089293"/>
          <c:h val="0.068369951872776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D73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962175626059"/>
          <c:y val="0.137865143269693"/>
          <c:w val="0.72893360074327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project'!$AK$43:$AK$44</c:f>
              <c:strCache>
                <c:ptCount val="1"/>
                <c:pt idx="0">
                  <c:v>D63Total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project'!$AK$45:$AK$66</c:f>
              <c:numCache>
                <c:formatCode>0</c:formatCode>
                <c:ptCount val="22"/>
                <c:pt idx="0" formatCode="[=0]\ ;g/&quot;通&quot;&quot;用&quot;&quot;格&quot;&quot;式&quot;">
                  <c:v>0.0</c:v>
                </c:pt>
                <c:pt idx="1">
                  <c:v>21.45045965270684</c:v>
                </c:pt>
                <c:pt idx="2">
                  <c:v>1.021450459652707</c:v>
                </c:pt>
                <c:pt idx="3">
                  <c:v>1.021450459652707</c:v>
                </c:pt>
                <c:pt idx="4">
                  <c:v>9.193054136874362</c:v>
                </c:pt>
                <c:pt idx="5">
                  <c:v>2.042900919305414</c:v>
                </c:pt>
                <c:pt idx="6">
                  <c:v>8.171603677221655</c:v>
                </c:pt>
                <c:pt idx="7">
                  <c:v>1.021450459652707</c:v>
                </c:pt>
                <c:pt idx="8" formatCode="[=0]\ ;g/&quot;通&quot;&quot;用&quot;&quot;格&quot;&quot;式&quot;">
                  <c:v>0.0</c:v>
                </c:pt>
                <c:pt idx="9">
                  <c:v>1.021450459652707</c:v>
                </c:pt>
                <c:pt idx="10" formatCode="[=0]\ ;g/&quot;通&quot;&quot;用&quot;&quot;格&quot;&quot;式&quot;">
                  <c:v>0.0</c:v>
                </c:pt>
                <c:pt idx="11" formatCode="[=0]\ ;g/&quot;通&quot;&quot;用&quot;&quot;格&quot;&quot;式&quot;">
                  <c:v>0.0</c:v>
                </c:pt>
                <c:pt idx="12" formatCode="[=0]\ ;g/&quot;通&quot;&quot;用&quot;&quot;格&quot;&quot;式&quot;">
                  <c:v>0.0</c:v>
                </c:pt>
                <c:pt idx="13">
                  <c:v>1.021450459652707</c:v>
                </c:pt>
                <c:pt idx="14" formatCode="[=0]\ ;g/&quot;通&quot;&quot;用&quot;&quot;格&quot;&quot;式&quot;">
                  <c:v>0.0</c:v>
                </c:pt>
                <c:pt idx="15" formatCode="[=0]\ ;g/&quot;通&quot;&quot;用&quot;&quot;格&quot;&quot;式&quot;">
                  <c:v>0.0</c:v>
                </c:pt>
                <c:pt idx="16" formatCode="[=0]\ ;g/&quot;通&quot;&quot;用&quot;&quot;格&quot;&quot;式&quot;">
                  <c:v>0.0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46.98672114402451</c:v>
                </c:pt>
                <c:pt idx="20" formatCode="[=0]\ ;g/&quot;通&quot;&quot;用&quot;&quot;格&quot;&quot;式&quot;">
                  <c:v>0.0</c:v>
                </c:pt>
                <c:pt idx="21">
                  <c:v>92.95199182839631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project'!$BA$43:$BA$44</c:f>
              <c:strCache>
                <c:ptCount val="1"/>
                <c:pt idx="0">
                  <c:v>D73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project'!$BA$45:$BA$66</c:f>
              <c:numCache>
                <c:formatCode>0</c:formatCode>
                <c:ptCount val="22"/>
                <c:pt idx="1">
                  <c:v>8.847430485001394</c:v>
                </c:pt>
                <c:pt idx="5">
                  <c:v>1.474571747500232</c:v>
                </c:pt>
                <c:pt idx="6" formatCode="0.0">
                  <c:v>0.737285873750116</c:v>
                </c:pt>
                <c:pt idx="7" formatCode="0_ ">
                  <c:v>0.737285873750116</c:v>
                </c:pt>
                <c:pt idx="9">
                  <c:v>0.737285873750116</c:v>
                </c:pt>
                <c:pt idx="21">
                  <c:v>12.53385985375197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06476632"/>
        <c:axId val="-2006513576"/>
      </c:barChart>
      <c:catAx>
        <c:axId val="-200647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6513576"/>
        <c:crosses val="autoZero"/>
        <c:auto val="1"/>
        <c:lblAlgn val="ctr"/>
        <c:lblOffset val="100"/>
        <c:noMultiLvlLbl val="0"/>
      </c:catAx>
      <c:valAx>
        <c:axId val="-2006513576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476632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114739121031"/>
          <c:y val="0.0142828275586182"/>
          <c:w val="0.23539293845299"/>
          <c:h val="0.06270123057449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D74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project'!$BK$43:$BK$44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project'!$BK$45:$BK$66</c:f>
              <c:numCache>
                <c:formatCode>0</c:formatCode>
                <c:ptCount val="22"/>
                <c:pt idx="0" formatCode="[=0]\ ;g/&quot;通&quot;&quot;用&quot;&quot;格&quot;&quot;式&quot;">
                  <c:v>0.0</c:v>
                </c:pt>
                <c:pt idx="1">
                  <c:v>6.961572814222771</c:v>
                </c:pt>
                <c:pt idx="2" formatCode="0.0">
                  <c:v>0.348078640711139</c:v>
                </c:pt>
                <c:pt idx="3">
                  <c:v>1.740393203555693</c:v>
                </c:pt>
                <c:pt idx="4">
                  <c:v>2.43655048497797</c:v>
                </c:pt>
                <c:pt idx="5">
                  <c:v>4.87310096995594</c:v>
                </c:pt>
                <c:pt idx="6">
                  <c:v>2.784629125689109</c:v>
                </c:pt>
                <c:pt idx="7">
                  <c:v>0.696157281422277</c:v>
                </c:pt>
                <c:pt idx="8">
                  <c:v>0.696157281422277</c:v>
                </c:pt>
                <c:pt idx="9" formatCode="0.0">
                  <c:v>0.348078640711139</c:v>
                </c:pt>
                <c:pt idx="10" formatCode="0.0">
                  <c:v>0.348078640711139</c:v>
                </c:pt>
                <c:pt idx="11" formatCode="[=0]\ ;g/&quot;通&quot;&quot;用&quot;&quot;格&quot;&quot;式&quot;">
                  <c:v>0.0</c:v>
                </c:pt>
                <c:pt idx="12" formatCode="[=0]\ ;g/&quot;通&quot;&quot;用&quot;&quot;格&quot;&quot;式&quot;">
                  <c:v>0.0</c:v>
                </c:pt>
                <c:pt idx="13" formatCode="0.0">
                  <c:v>0.348078640711139</c:v>
                </c:pt>
                <c:pt idx="14" formatCode="[=0]\ ;g/&quot;通&quot;&quot;用&quot;&quot;格&quot;&quot;式&quot;">
                  <c:v>0.0</c:v>
                </c:pt>
                <c:pt idx="15" formatCode="[=0]\ ;g/&quot;通&quot;&quot;用&quot;&quot;格&quot;&quot;式&quot;">
                  <c:v>0.0</c:v>
                </c:pt>
                <c:pt idx="16" formatCode="[=0]\ ;g/&quot;通&quot;&quot;用&quot;&quot;格&quot;&quot;式&quot;">
                  <c:v>0.0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8.005808736356187</c:v>
                </c:pt>
                <c:pt idx="20" formatCode="[=0]\ ;g/&quot;通&quot;&quot;用&quot;&quot;格&quot;&quot;式&quot;">
                  <c:v>0.0</c:v>
                </c:pt>
                <c:pt idx="21">
                  <c:v>29.58668446044678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project'!$BU$43:$BU$44</c:f>
              <c:strCache>
                <c:ptCount val="1"/>
                <c:pt idx="0">
                  <c:v>D74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project'!$BU$45:$BU$66</c:f>
              <c:numCache>
                <c:formatCode>0</c:formatCode>
                <c:ptCount val="22"/>
                <c:pt idx="1">
                  <c:v>3.809973749280867</c:v>
                </c:pt>
                <c:pt idx="3">
                  <c:v>2.28598424956852</c:v>
                </c:pt>
                <c:pt idx="5">
                  <c:v>0.761994749856173</c:v>
                </c:pt>
                <c:pt idx="7">
                  <c:v>0.761994749856173</c:v>
                </c:pt>
                <c:pt idx="21">
                  <c:v>7.619947498561734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1999604136"/>
        <c:axId val="-1999126248"/>
      </c:barChart>
      <c:catAx>
        <c:axId val="-199960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1999126248"/>
        <c:crosses val="autoZero"/>
        <c:auto val="1"/>
        <c:lblAlgn val="ctr"/>
        <c:lblOffset val="100"/>
        <c:noMultiLvlLbl val="0"/>
      </c:catAx>
      <c:valAx>
        <c:axId val="-1999126248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604136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2007740540477"/>
          <c:y val="0.012038654882469"/>
          <c:w val="0.297992259459525"/>
          <c:h val="0.03990100720516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D27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project'!$CE$43:$CE$44</c:f>
              <c:strCache>
                <c:ptCount val="1"/>
                <c:pt idx="0">
                  <c:v>D17Total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project'!$CA$45:$CA$66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project'!$CE$45:$CE$66</c:f>
              <c:numCache>
                <c:formatCode>0</c:formatCode>
                <c:ptCount val="22"/>
                <c:pt idx="0" formatCode="[=0]\ ;g/&quot;通&quot;&quot;用&quot;&quot;格&quot;&quot;式&quot;">
                  <c:v>0.0</c:v>
                </c:pt>
                <c:pt idx="1">
                  <c:v>1.547987616099071</c:v>
                </c:pt>
                <c:pt idx="2">
                  <c:v>1.547987616099071</c:v>
                </c:pt>
                <c:pt idx="3">
                  <c:v>1.547987616099071</c:v>
                </c:pt>
                <c:pt idx="4">
                  <c:v>2.321981424148607</c:v>
                </c:pt>
                <c:pt idx="5">
                  <c:v>1.547987616099071</c:v>
                </c:pt>
                <c:pt idx="6">
                  <c:v>4.643962848297214</c:v>
                </c:pt>
                <c:pt idx="7">
                  <c:v>0.773993808049535</c:v>
                </c:pt>
                <c:pt idx="8">
                  <c:v>0.773993808049535</c:v>
                </c:pt>
                <c:pt idx="9">
                  <c:v>0.773993808049535</c:v>
                </c:pt>
                <c:pt idx="10">
                  <c:v>0.773993808049535</c:v>
                </c:pt>
                <c:pt idx="11" formatCode="[=0]\ ;g/&quot;通&quot;&quot;用&quot;&quot;格&quot;&quot;式&quot;">
                  <c:v>0.0</c:v>
                </c:pt>
                <c:pt idx="12" formatCode="[=0]\ ;g/&quot;通&quot;&quot;用&quot;&quot;格&quot;&quot;式&quot;">
                  <c:v>0.0</c:v>
                </c:pt>
                <c:pt idx="13">
                  <c:v>3.095975232198142</c:v>
                </c:pt>
                <c:pt idx="14" formatCode="[=0]\ ;g/&quot;通&quot;&quot;用&quot;&quot;格&quot;&quot;式&quot;">
                  <c:v>0.0</c:v>
                </c:pt>
                <c:pt idx="15">
                  <c:v>0.0</c:v>
                </c:pt>
                <c:pt idx="16">
                  <c:v>0.773993808049535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10.8359133126935</c:v>
                </c:pt>
                <c:pt idx="20">
                  <c:v>0.0</c:v>
                </c:pt>
                <c:pt idx="21">
                  <c:v>30.95975232198143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project'!$CU$43:$CU$44</c:f>
              <c:strCache>
                <c:ptCount val="1"/>
                <c:pt idx="0">
                  <c:v>D27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project'!$CA$45:$CA$66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project'!$CU$45:$CU$66</c:f>
              <c:numCache>
                <c:formatCode>0</c:formatCode>
                <c:ptCount val="22"/>
                <c:pt idx="0" formatCode="0_);[Red]\(0\)">
                  <c:v>0.0</c:v>
                </c:pt>
                <c:pt idx="1">
                  <c:v>1.019024681287293</c:v>
                </c:pt>
                <c:pt idx="2">
                  <c:v>0.509512340643647</c:v>
                </c:pt>
                <c:pt idx="3" formatCode="0_);[Red]\(0\)">
                  <c:v>0.0</c:v>
                </c:pt>
                <c:pt idx="4" formatCode="0_);[Red]\(0\)">
                  <c:v>0.0</c:v>
                </c:pt>
                <c:pt idx="5">
                  <c:v>0.509512340643647</c:v>
                </c:pt>
                <c:pt idx="6">
                  <c:v>0.509512340643647</c:v>
                </c:pt>
                <c:pt idx="7">
                  <c:v>0.509512340643647</c:v>
                </c:pt>
                <c:pt idx="8" formatCode="0_);[Red]\(0\)">
                  <c:v>0.0</c:v>
                </c:pt>
                <c:pt idx="9" formatCode="0_);[Red]\(0\)">
                  <c:v>0.0</c:v>
                </c:pt>
                <c:pt idx="10" formatCode="0_);[Red]\(0\)">
                  <c:v>0.0</c:v>
                </c:pt>
                <c:pt idx="11" formatCode="0_);[Red]\(0\)">
                  <c:v>0.0</c:v>
                </c:pt>
                <c:pt idx="12" formatCode="0_);[Red]\(0\)">
                  <c:v>0.0</c:v>
                </c:pt>
                <c:pt idx="13" formatCode="0_);[Red]\(0\)">
                  <c:v>0.0</c:v>
                </c:pt>
                <c:pt idx="14" formatCode="0_);[Red]\(0\)">
                  <c:v>0.0</c:v>
                </c:pt>
                <c:pt idx="15" formatCode="0_);[Red]\(0\)">
                  <c:v>0.0</c:v>
                </c:pt>
                <c:pt idx="16" formatCode="0_);[Red]\(0\)">
                  <c:v>0.0</c:v>
                </c:pt>
                <c:pt idx="17" formatCode="0_);[Red]\(0\)">
                  <c:v>0.0</c:v>
                </c:pt>
                <c:pt idx="18" formatCode="0_);[Red]\(0\)">
                  <c:v>0.0</c:v>
                </c:pt>
                <c:pt idx="19" formatCode="0_);[Red]\(0\)">
                  <c:v>0.0</c:v>
                </c:pt>
                <c:pt idx="20" formatCode="0_);[Red]\(0\)">
                  <c:v>0.0</c:v>
                </c:pt>
                <c:pt idx="21">
                  <c:v>2.038049362574586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06753912"/>
        <c:axId val="-2000467256"/>
      </c:barChart>
      <c:catAx>
        <c:axId val="-200675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0467256"/>
        <c:crosses val="autoZero"/>
        <c:auto val="1"/>
        <c:lblAlgn val="ctr"/>
        <c:lblOffset val="100"/>
        <c:noMultiLvlLbl val="0"/>
      </c:catAx>
      <c:valAx>
        <c:axId val="-2000467256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753912"/>
        <c:crosses val="autoZero"/>
        <c:crossBetween val="between"/>
        <c:majorUnit val="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0566689454804"/>
          <c:y val="0.00849622731581502"/>
          <c:w val="0.241706061838264"/>
          <c:h val="0.062689473179979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D27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project'!$CG$82:$CG$83</c:f>
              <c:strCache>
                <c:ptCount val="1"/>
                <c:pt idx="0">
                  <c:v>D17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project'!$CA$84:$CA$105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project'!$CG$84:$CG$105</c:f>
              <c:numCache>
                <c:formatCode>0</c:formatCode>
                <c:ptCount val="22"/>
                <c:pt idx="0">
                  <c:v>11.50001232144177</c:v>
                </c:pt>
                <c:pt idx="1">
                  <c:v>0.631868808870427</c:v>
                </c:pt>
                <c:pt idx="2">
                  <c:v>1.010990094192683</c:v>
                </c:pt>
                <c:pt idx="3">
                  <c:v>0.884616332418598</c:v>
                </c:pt>
                <c:pt idx="4">
                  <c:v>0.758242570644512</c:v>
                </c:pt>
                <c:pt idx="5">
                  <c:v>1.263737617740854</c:v>
                </c:pt>
                <c:pt idx="6">
                  <c:v>2.653848997255794</c:v>
                </c:pt>
                <c:pt idx="7" formatCode="0.0">
                  <c:v>0.126373761774085</c:v>
                </c:pt>
                <c:pt idx="8" formatCode="0.0">
                  <c:v>0.252747523548171</c:v>
                </c:pt>
                <c:pt idx="9" formatCode="0.0">
                  <c:v>0.631868808870427</c:v>
                </c:pt>
                <c:pt idx="10" formatCode="0.0">
                  <c:v>0.379121285322256</c:v>
                </c:pt>
                <c:pt idx="11" formatCode="0_);[Red]\(0\)">
                  <c:v>0.0</c:v>
                </c:pt>
                <c:pt idx="12" formatCode="0.0">
                  <c:v>0.126373761774085</c:v>
                </c:pt>
                <c:pt idx="13" formatCode="0.0">
                  <c:v>0.379121285322256</c:v>
                </c:pt>
                <c:pt idx="15" formatCode="0.0">
                  <c:v>0.126373761774085</c:v>
                </c:pt>
                <c:pt idx="19">
                  <c:v>1.263737617740854</c:v>
                </c:pt>
                <c:pt idx="21">
                  <c:v>21.98903454869086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project'!$CW$82:$CW$83</c:f>
              <c:strCache>
                <c:ptCount val="1"/>
                <c:pt idx="0">
                  <c:v>D27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project'!$CA$84:$CA$105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project'!$CW$84:$CW$105</c:f>
              <c:numCache>
                <c:formatCode>0</c:formatCode>
                <c:ptCount val="22"/>
                <c:pt idx="0">
                  <c:v>5.371344825669904</c:v>
                </c:pt>
                <c:pt idx="1">
                  <c:v>0.206590185602689</c:v>
                </c:pt>
                <c:pt idx="2">
                  <c:v>0.619770556808066</c:v>
                </c:pt>
                <c:pt idx="3">
                  <c:v>0.619770556808066</c:v>
                </c:pt>
                <c:pt idx="4">
                  <c:v>0.206590185602689</c:v>
                </c:pt>
                <c:pt idx="5">
                  <c:v>1.032950928013443</c:v>
                </c:pt>
                <c:pt idx="6" formatCode="0.0">
                  <c:v>0.206590185602689</c:v>
                </c:pt>
                <c:pt idx="7" formatCode="0.0">
                  <c:v>0.206590185602689</c:v>
                </c:pt>
                <c:pt idx="8" formatCode="0_);[Red]\(0\)">
                  <c:v>0.0</c:v>
                </c:pt>
                <c:pt idx="9" formatCode="0_);[Red]\(0\)">
                  <c:v>0.0</c:v>
                </c:pt>
                <c:pt idx="10" formatCode="0.0">
                  <c:v>0.206590185602689</c:v>
                </c:pt>
                <c:pt idx="21">
                  <c:v>8.676787795312923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78737960"/>
        <c:axId val="-2078746424"/>
      </c:barChart>
      <c:catAx>
        <c:axId val="-207873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78746424"/>
        <c:crosses val="autoZero"/>
        <c:auto val="1"/>
        <c:lblAlgn val="ctr"/>
        <c:lblOffset val="100"/>
        <c:noMultiLvlLbl val="0"/>
      </c:catAx>
      <c:valAx>
        <c:axId val="-2078746424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8737960"/>
        <c:crosses val="autoZero"/>
        <c:crossBetween val="between"/>
        <c:majorUnit val="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678679649579"/>
          <c:y val="0.00849622731581502"/>
          <c:w val="0.241706061838264"/>
          <c:h val="0.062842599617464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D17 VS D27  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251980859624316"/>
          <c:y val="0.007998306814666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13589107041434"/>
          <c:w val="0.728151626759903"/>
          <c:h val="0.852481894645496"/>
        </c:manualLayout>
      </c:layout>
      <c:barChart>
        <c:barDir val="bar"/>
        <c:grouping val="clustered"/>
        <c:varyColors val="0"/>
        <c:ser>
          <c:idx val="9"/>
          <c:order val="0"/>
          <c:tx>
            <c:strRef>
              <c:f>'2WKs D6X  VS D7X&amp;D2y by project'!$CI$7:$CI$8</c:f>
              <c:strCache>
                <c:ptCount val="1"/>
                <c:pt idx="0">
                  <c:v>D17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dLbl>
              <c:idx val="21"/>
              <c:layout>
                <c:manualLayout>
                  <c:x val="0.00740073019278274"/>
                  <c:y val="-5.7560323549871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project'!$CA$9:$CA$30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project'!$CI$9:$CI$30</c:f>
              <c:numCache>
                <c:formatCode>0</c:formatCode>
                <c:ptCount val="22"/>
                <c:pt idx="0">
                  <c:v>9.885893969984904</c:v>
                </c:pt>
                <c:pt idx="1">
                  <c:v>0.760453382306531</c:v>
                </c:pt>
                <c:pt idx="2">
                  <c:v>1.086361974723616</c:v>
                </c:pt>
                <c:pt idx="3">
                  <c:v>0.977725777251254</c:v>
                </c:pt>
                <c:pt idx="4">
                  <c:v>0.977725777251254</c:v>
                </c:pt>
                <c:pt idx="5">
                  <c:v>1.303634369668339</c:v>
                </c:pt>
                <c:pt idx="6">
                  <c:v>2.933177331753763</c:v>
                </c:pt>
                <c:pt idx="7">
                  <c:v>0.217272394944723</c:v>
                </c:pt>
                <c:pt idx="8" formatCode="0.0">
                  <c:v>0.325908592417085</c:v>
                </c:pt>
                <c:pt idx="9">
                  <c:v>0.65181718483417</c:v>
                </c:pt>
                <c:pt idx="10">
                  <c:v>0.434544789889446</c:v>
                </c:pt>
                <c:pt idx="11" formatCode="0.0">
                  <c:v>0.0</c:v>
                </c:pt>
                <c:pt idx="12" formatCode="0.0">
                  <c:v>0.108636197472362</c:v>
                </c:pt>
                <c:pt idx="13">
                  <c:v>0.760453382306531</c:v>
                </c:pt>
                <c:pt idx="14" formatCode="[=0]\ ;g/&quot;通&quot;&quot;用&quot;&quot;格&quot;&quot;式&quot;">
                  <c:v>0.0</c:v>
                </c:pt>
                <c:pt idx="15" formatCode="0.0">
                  <c:v>0.108636197472362</c:v>
                </c:pt>
                <c:pt idx="16" formatCode="0.0">
                  <c:v>0.108636197472362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2.607268739336678</c:v>
                </c:pt>
                <c:pt idx="20" formatCode="[=0]\ ;g/&quot;通&quot;&quot;用&quot;&quot;格&quot;&quot;式&quot;">
                  <c:v>0.0</c:v>
                </c:pt>
                <c:pt idx="21">
                  <c:v>23.24814625908538</c:v>
                </c:pt>
              </c:numCache>
            </c:numRef>
          </c:val>
        </c:ser>
        <c:ser>
          <c:idx val="0"/>
          <c:order val="1"/>
          <c:tx>
            <c:strRef>
              <c:f>'2WKs D6X  VS D7X&amp;D2y by project'!$DA$7:$DA$8</c:f>
              <c:strCache>
                <c:ptCount val="1"/>
                <c:pt idx="0">
                  <c:v>D27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project'!$CA$9:$CA$30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project'!$DA$9:$DA$30</c:f>
              <c:numCache>
                <c:formatCode>0</c:formatCode>
                <c:ptCount val="22"/>
                <c:pt idx="0">
                  <c:v>4.66223789929602</c:v>
                </c:pt>
                <c:pt idx="1">
                  <c:v>0.537950526841848</c:v>
                </c:pt>
                <c:pt idx="2">
                  <c:v>0.717267369122465</c:v>
                </c:pt>
                <c:pt idx="3">
                  <c:v>0.537950526841848</c:v>
                </c:pt>
                <c:pt idx="4" formatCode="0.0">
                  <c:v>0.179316842280616</c:v>
                </c:pt>
                <c:pt idx="5">
                  <c:v>1.075901053683697</c:v>
                </c:pt>
                <c:pt idx="6" formatCode="0.0">
                  <c:v>0.358633684561232</c:v>
                </c:pt>
                <c:pt idx="7" formatCode="0.0">
                  <c:v>0.358633684561232</c:v>
                </c:pt>
                <c:pt idx="10" formatCode="0.0">
                  <c:v>0.179316842280616</c:v>
                </c:pt>
                <c:pt idx="21">
                  <c:v>8.607208429469574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-1999751080"/>
        <c:axId val="-1999328072"/>
      </c:barChart>
      <c:catAx>
        <c:axId val="-199975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1999328072"/>
        <c:crosses val="autoZero"/>
        <c:auto val="1"/>
        <c:lblAlgn val="ctr"/>
        <c:lblOffset val="100"/>
        <c:noMultiLvlLbl val="0"/>
      </c:catAx>
      <c:valAx>
        <c:axId val="-1999328072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751080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0753012944396"/>
          <c:y val="0.0108608785810439"/>
          <c:w val="0.227566347851042"/>
          <c:h val="0.063093647161931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D73 </a:t>
            </a:r>
            <a:r>
              <a:rPr lang="en-US" altLang="zh-CN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r>
              <a:rPr lang="en-US" sz="1400">
                <a:latin typeface="+mn-lt"/>
              </a:rPr>
              <a:t> </a:t>
            </a:r>
            <a:endParaRPr lang="zh-CN" sz="1400"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965953882949"/>
          <c:y val="0.129128695066849"/>
          <c:w val="0.717886007600137"/>
          <c:h val="0.8060578992265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pro'!$AM$82:$AM$83</c:f>
              <c:strCache>
                <c:ptCount val="1"/>
                <c:pt idx="0">
                  <c:v>D63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pro'!$AG$84:$AG$105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pro'!$AM$84:$AM$105</c:f>
              <c:numCache>
                <c:formatCode>0</c:formatCode>
                <c:ptCount val="22"/>
                <c:pt idx="0">
                  <c:v>32.3544444799659</c:v>
                </c:pt>
                <c:pt idx="1">
                  <c:v>7.3182672038018</c:v>
                </c:pt>
                <c:pt idx="2">
                  <c:v>5.39240741332764</c:v>
                </c:pt>
                <c:pt idx="3">
                  <c:v>6.93309524570697</c:v>
                </c:pt>
                <c:pt idx="4">
                  <c:v>5.39240741332764</c:v>
                </c:pt>
                <c:pt idx="5">
                  <c:v>14.6365344076036</c:v>
                </c:pt>
                <c:pt idx="6">
                  <c:v>16.1772222399829</c:v>
                </c:pt>
                <c:pt idx="7">
                  <c:v>3.46654762285348</c:v>
                </c:pt>
                <c:pt idx="8">
                  <c:v>1.92585979047416</c:v>
                </c:pt>
                <c:pt idx="10">
                  <c:v>2.69620370666382</c:v>
                </c:pt>
                <c:pt idx="18" formatCode="[=0]\ ;g/&quot;通&quot;&quot;用&quot;&quot;格&quot;&quot;式&quot;">
                  <c:v>0.0</c:v>
                </c:pt>
                <c:pt idx="19">
                  <c:v>5.39240741332764</c:v>
                </c:pt>
                <c:pt idx="20" formatCode="0.0">
                  <c:v>0.385171958094832</c:v>
                </c:pt>
                <c:pt idx="21">
                  <c:v>102.455740853225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pro'!$BC$82:$BC$83</c:f>
              <c:strCache>
                <c:ptCount val="1"/>
                <c:pt idx="0">
                  <c:v>D73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pro'!$AG$84:$AG$105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pro'!$BC$84:$BC$105</c:f>
              <c:numCache>
                <c:formatCode>0_);[Red]\(0\)</c:formatCode>
                <c:ptCount val="22"/>
                <c:pt idx="0">
                  <c:v>24.317799522246</c:v>
                </c:pt>
                <c:pt idx="1">
                  <c:v>2.72214173756485</c:v>
                </c:pt>
                <c:pt idx="2">
                  <c:v>1.45180892670125</c:v>
                </c:pt>
                <c:pt idx="3">
                  <c:v>1.81476115837657</c:v>
                </c:pt>
                <c:pt idx="4">
                  <c:v>0.0</c:v>
                </c:pt>
                <c:pt idx="5">
                  <c:v>6.71461628599329</c:v>
                </c:pt>
                <c:pt idx="6" formatCode="0.0_);[Red]\(0.0\)">
                  <c:v>0.362952231675313</c:v>
                </c:pt>
                <c:pt idx="7">
                  <c:v>5.98871182264267</c:v>
                </c:pt>
                <c:pt idx="8">
                  <c:v>0.725904463350626</c:v>
                </c:pt>
                <c:pt idx="9">
                  <c:v>0.0</c:v>
                </c:pt>
                <c:pt idx="10">
                  <c:v>0.54442834751297</c:v>
                </c:pt>
                <c:pt idx="11" formatCode="0.0_);[Red]\(0.0\)">
                  <c:v>0.362952231675313</c:v>
                </c:pt>
                <c:pt idx="21" formatCode="0">
                  <c:v>45.0060767277388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1999329784"/>
        <c:axId val="-1999006104"/>
      </c:barChart>
      <c:catAx>
        <c:axId val="-1999329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1999006104"/>
        <c:crosses val="autoZero"/>
        <c:auto val="1"/>
        <c:lblAlgn val="ctr"/>
        <c:lblOffset val="100"/>
        <c:noMultiLvlLbl val="0"/>
      </c:catAx>
      <c:valAx>
        <c:axId val="-1999006104"/>
        <c:scaling>
          <c:orientation val="minMax"/>
          <c:max val="12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9329784"/>
        <c:crosses val="autoZero"/>
        <c:crossBetween val="between"/>
        <c:majorUnit val="2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1764035061637"/>
          <c:y val="0.0126458704906244"/>
          <c:w val="0.215566527120322"/>
          <c:h val="0.05850045164356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D74 </a:t>
            </a:r>
            <a:r>
              <a:rPr lang="zh-CN" altLang="en-US" sz="1400"/>
              <a:t>美國機</a:t>
            </a:r>
            <a:r>
              <a:rPr lang="en-US" sz="1400"/>
              <a:t> </a:t>
            </a:r>
            <a:endParaRPr lang="zh-CN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4620850353835"/>
          <c:y val="0.112645305134358"/>
          <c:w val="0.703894161678684"/>
          <c:h val="0.815535582423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pro'!$BM$82:$BM$83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pro'!$BG$84:$BG$105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pro'!$BM$84:$BM$105</c:f>
              <c:numCache>
                <c:formatCode>0</c:formatCode>
                <c:ptCount val="22"/>
                <c:pt idx="0">
                  <c:v>32.1177774192142</c:v>
                </c:pt>
                <c:pt idx="1">
                  <c:v>6.11767188937414</c:v>
                </c:pt>
                <c:pt idx="2">
                  <c:v>4.33335092164002</c:v>
                </c:pt>
                <c:pt idx="3">
                  <c:v>7.1372838709365</c:v>
                </c:pt>
                <c:pt idx="4">
                  <c:v>4.07844792624943</c:v>
                </c:pt>
                <c:pt idx="5">
                  <c:v>16.3137917049977</c:v>
                </c:pt>
                <c:pt idx="6">
                  <c:v>10.7059258064047</c:v>
                </c:pt>
                <c:pt idx="7">
                  <c:v>5.60786589859296</c:v>
                </c:pt>
                <c:pt idx="8">
                  <c:v>2.2941269585153</c:v>
                </c:pt>
                <c:pt idx="9">
                  <c:v>1.01961198156236</c:v>
                </c:pt>
                <c:pt idx="10">
                  <c:v>0.509805990781178</c:v>
                </c:pt>
                <c:pt idx="11" formatCode="0.0">
                  <c:v>0.254902995390589</c:v>
                </c:pt>
                <c:pt idx="12" formatCode="0.0">
                  <c:v>0.254902995390589</c:v>
                </c:pt>
                <c:pt idx="13">
                  <c:v>0.764708986171767</c:v>
                </c:pt>
                <c:pt idx="14" formatCode="[=0]\ ;g/&quot;通&quot;&quot;用&quot;&quot;格&quot;&quot;式&quot;">
                  <c:v>0.0</c:v>
                </c:pt>
                <c:pt idx="15" formatCode="0.0">
                  <c:v>0.254902995390589</c:v>
                </c:pt>
                <c:pt idx="16">
                  <c:v>0.509805990781178</c:v>
                </c:pt>
                <c:pt idx="17" formatCode="0.0">
                  <c:v>0.254902995390589</c:v>
                </c:pt>
                <c:pt idx="18" formatCode="0.0">
                  <c:v>0.254902995390589</c:v>
                </c:pt>
                <c:pt idx="19">
                  <c:v>3.31373894007766</c:v>
                </c:pt>
                <c:pt idx="20" formatCode="0.0">
                  <c:v>0.254902995390589</c:v>
                </c:pt>
                <c:pt idx="21">
                  <c:v>96.35333225764271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pro'!$BW$82:$BW$83</c:f>
              <c:strCache>
                <c:ptCount val="1"/>
                <c:pt idx="0">
                  <c:v>D74Total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pro'!$BG$84:$BG$105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pro'!$BW$84:$BW$105</c:f>
              <c:numCache>
                <c:formatCode>0_);[Red]\(0\)</c:formatCode>
                <c:ptCount val="22"/>
                <c:pt idx="0">
                  <c:v>59.90102883073192</c:v>
                </c:pt>
                <c:pt idx="1">
                  <c:v>0.0</c:v>
                </c:pt>
                <c:pt idx="2">
                  <c:v>2.444939952274772</c:v>
                </c:pt>
                <c:pt idx="3">
                  <c:v>2.852429944320567</c:v>
                </c:pt>
                <c:pt idx="4">
                  <c:v>0.814979984091591</c:v>
                </c:pt>
                <c:pt idx="5">
                  <c:v>14.26214972160284</c:v>
                </c:pt>
                <c:pt idx="6">
                  <c:v>4.889879904549544</c:v>
                </c:pt>
                <c:pt idx="7">
                  <c:v>17.92955965001499</c:v>
                </c:pt>
                <c:pt idx="8">
                  <c:v>1.222469976137386</c:v>
                </c:pt>
                <c:pt idx="9">
                  <c:v>0.0</c:v>
                </c:pt>
                <c:pt idx="10">
                  <c:v>0.0</c:v>
                </c:pt>
                <c:pt idx="11">
                  <c:v>1.222469976137386</c:v>
                </c:pt>
                <c:pt idx="21" formatCode="0">
                  <c:v>105.539907939861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44294600"/>
        <c:axId val="-2044311480"/>
      </c:barChart>
      <c:catAx>
        <c:axId val="-2044294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311480"/>
        <c:crosses val="autoZero"/>
        <c:auto val="1"/>
        <c:lblAlgn val="ctr"/>
        <c:lblOffset val="100"/>
        <c:noMultiLvlLbl val="0"/>
      </c:catAx>
      <c:valAx>
        <c:axId val="-2044311480"/>
        <c:scaling>
          <c:orientation val="minMax"/>
          <c:max val="12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294600"/>
        <c:crosses val="autoZero"/>
        <c:crossBetween val="between"/>
        <c:majorUnit val="6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764340371671"/>
          <c:y val="0.0109390743312379"/>
          <c:w val="0.219981254048308"/>
          <c:h val="0.062544329510648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D63 VS D73  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251980859624316"/>
          <c:y val="0.007998306814666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13589107041434"/>
          <c:w val="0.728151626759903"/>
          <c:h val="0.852481894645496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'2WKs D6X  VS D7X&amp;D2y by pro'!$AO$7:$AO$8</c:f>
              <c:strCache>
                <c:ptCount val="1"/>
                <c:pt idx="0">
                  <c:v> D63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pro'!$AO$9:$AO$30</c:f>
              <c:numCache>
                <c:formatCode>0</c:formatCode>
                <c:ptCount val="22"/>
                <c:pt idx="0">
                  <c:v>23.4949065000617</c:v>
                </c:pt>
                <c:pt idx="1">
                  <c:v>11.1880507143151</c:v>
                </c:pt>
                <c:pt idx="2">
                  <c:v>4.19551901786816</c:v>
                </c:pt>
                <c:pt idx="3">
                  <c:v>5.31432408929966</c:v>
                </c:pt>
                <c:pt idx="4">
                  <c:v>6.43312916073117</c:v>
                </c:pt>
                <c:pt idx="5">
                  <c:v>11.1880507143151</c:v>
                </c:pt>
                <c:pt idx="6">
                  <c:v>13.9850633928939</c:v>
                </c:pt>
                <c:pt idx="7">
                  <c:v>2.79701267857877</c:v>
                </c:pt>
                <c:pt idx="8">
                  <c:v>1.39850633928939</c:v>
                </c:pt>
                <c:pt idx="9">
                  <c:v>0.559402535715754</c:v>
                </c:pt>
                <c:pt idx="10">
                  <c:v>1.95790887500514</c:v>
                </c:pt>
                <c:pt idx="13" formatCode="0.0">
                  <c:v>0.279701267857877</c:v>
                </c:pt>
                <c:pt idx="19">
                  <c:v>16.7820760714726</c:v>
                </c:pt>
                <c:pt idx="20" formatCode="0.0">
                  <c:v>0.279701267857877</c:v>
                </c:pt>
                <c:pt idx="21">
                  <c:v>99.8533526252621</c:v>
                </c:pt>
              </c:numCache>
            </c:numRef>
          </c:val>
        </c:ser>
        <c:ser>
          <c:idx val="9"/>
          <c:order val="1"/>
          <c:tx>
            <c:strRef>
              <c:f>'2WKs D6X  VS D7X&amp;D2y by pro'!$BE$7:$BE$8</c:f>
              <c:strCache>
                <c:ptCount val="1"/>
                <c:pt idx="0">
                  <c:v>D73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21"/>
              <c:layout>
                <c:manualLayout>
                  <c:x val="0.0248977330516034"/>
                  <c:y val="-0.01854304741246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pro'!$AG$9:$AG$30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pro'!$BE$9:$BE$30</c:f>
              <c:numCache>
                <c:formatCode>0</c:formatCode>
                <c:ptCount val="22"/>
                <c:pt idx="0">
                  <c:v>16.0286889608984</c:v>
                </c:pt>
                <c:pt idx="1">
                  <c:v>3.22966120853922</c:v>
                </c:pt>
                <c:pt idx="2">
                  <c:v>0.956936654381992</c:v>
                </c:pt>
                <c:pt idx="3">
                  <c:v>1.19617081797749</c:v>
                </c:pt>
                <c:pt idx="5">
                  <c:v>4.66506619011221</c:v>
                </c:pt>
                <c:pt idx="6">
                  <c:v>0.358851245393247</c:v>
                </c:pt>
                <c:pt idx="7">
                  <c:v>4.06698078112347</c:v>
                </c:pt>
                <c:pt idx="8" formatCode="0.0">
                  <c:v>0.478468327190996</c:v>
                </c:pt>
                <c:pt idx="9" formatCode="0.0">
                  <c:v>0.478468327190996</c:v>
                </c:pt>
                <c:pt idx="10" formatCode="0.0">
                  <c:v>0.478468327190996</c:v>
                </c:pt>
                <c:pt idx="11" formatCode="0.0">
                  <c:v>0.478468327190996</c:v>
                </c:pt>
                <c:pt idx="21">
                  <c:v>38.5920850109361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2"/>
        <c:axId val="-2044481880"/>
        <c:axId val="-2044486312"/>
      </c:barChart>
      <c:catAx>
        <c:axId val="-204448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44486312"/>
        <c:crosses val="autoZero"/>
        <c:auto val="1"/>
        <c:lblAlgn val="ctr"/>
        <c:lblOffset val="100"/>
        <c:noMultiLvlLbl val="0"/>
      </c:catAx>
      <c:valAx>
        <c:axId val="-2044486312"/>
        <c:scaling>
          <c:orientation val="minMax"/>
          <c:max val="12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481880"/>
        <c:crosses val="autoZero"/>
        <c:crossBetween val="between"/>
        <c:majorUnit val="6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0753012944396"/>
          <c:y val="0.0108608785810439"/>
          <c:w val="0.234355389397323"/>
          <c:h val="0.0674505320102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D27</a:t>
            </a:r>
            <a:r>
              <a:rPr lang="en-US" sz="1400" baseline="0">
                <a:latin typeface="+mn-lt"/>
              </a:rPr>
              <a:t>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205920537254"/>
          <c:y val="0.133399689977463"/>
          <c:w val="0.7291117691634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sheel1!$AH$122:$AH$123</c:f>
              <c:strCache>
                <c:ptCount val="1"/>
                <c:pt idx="0">
                  <c:v>FX ZZ China DPPM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.0045028282095088"/>
                  <c:y val="-0.001672961075404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0.00677883136210626"/>
                  <c:y val="0.004904304652070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sheel1!$AF$124:$AF$145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</c:v>
                </c:pt>
                <c:pt idx="7">
                  <c:v>Camera </c:v>
                </c:pt>
                <c:pt idx="8">
                  <c:v>Acoustic </c:v>
                </c:pt>
                <c:pt idx="9">
                  <c:v>Cellular </c:v>
                </c:pt>
                <c:pt idx="10">
                  <c:v>Mech </c:v>
                </c:pt>
                <c:pt idx="11">
                  <c:v>Safety</c:v>
                </c:pt>
                <c:pt idx="12">
                  <c:v>Activation </c:v>
                </c:pt>
                <c:pt idx="13">
                  <c:v>SIM</c:v>
                </c:pt>
                <c:pt idx="14">
                  <c:v>Sensor </c:v>
                </c:pt>
                <c:pt idx="15">
                  <c:v>WiFi</c:v>
                </c:pt>
                <c:pt idx="16">
                  <c:v>Arc 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sheel1!$AH$124:$AH$145</c:f>
              <c:numCache>
                <c:formatCode>0</c:formatCode>
                <c:ptCount val="22"/>
                <c:pt idx="0">
                  <c:v>0.637605053402611</c:v>
                </c:pt>
                <c:pt idx="1">
                  <c:v>0.637605053402611</c:v>
                </c:pt>
                <c:pt idx="2">
                  <c:v>2.550420213610445</c:v>
                </c:pt>
                <c:pt idx="3">
                  <c:v>3.188025267013056</c:v>
                </c:pt>
                <c:pt idx="4">
                  <c:v>0.637605053402611</c:v>
                </c:pt>
                <c:pt idx="5">
                  <c:v>13.38970612145484</c:v>
                </c:pt>
                <c:pt idx="6" formatCode="0_);[Red]\(0\)">
                  <c:v>3.825630320415667</c:v>
                </c:pt>
                <c:pt idx="7">
                  <c:v>1.275210106805222</c:v>
                </c:pt>
                <c:pt idx="8">
                  <c:v>0.637605053402611</c:v>
                </c:pt>
                <c:pt idx="9">
                  <c:v>1.912815160207834</c:v>
                </c:pt>
                <c:pt idx="10">
                  <c:v>3.188025267013056</c:v>
                </c:pt>
                <c:pt idx="13">
                  <c:v>1.275210106805222</c:v>
                </c:pt>
                <c:pt idx="21">
                  <c:v>33.15546277693578</c:v>
                </c:pt>
              </c:numCache>
            </c:numRef>
          </c:val>
        </c:ser>
        <c:ser>
          <c:idx val="1"/>
          <c:order val="1"/>
          <c:tx>
            <c:strRef>
              <c:f>sheel1!$AJ$122:$AJ$123</c:f>
              <c:strCache>
                <c:ptCount val="1"/>
                <c:pt idx="0">
                  <c:v>LX KS China DPPM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1"/>
              <c:layout>
                <c:manualLayout>
                  <c:x val="-0.00225141457973537"/>
                  <c:y val="-0.001666675634343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sheel1!$AF$124:$AF$145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</c:v>
                </c:pt>
                <c:pt idx="7">
                  <c:v>Camera </c:v>
                </c:pt>
                <c:pt idx="8">
                  <c:v>Acoustic </c:v>
                </c:pt>
                <c:pt idx="9">
                  <c:v>Cellular </c:v>
                </c:pt>
                <c:pt idx="10">
                  <c:v>Mech </c:v>
                </c:pt>
                <c:pt idx="11">
                  <c:v>Safety</c:v>
                </c:pt>
                <c:pt idx="12">
                  <c:v>Activation </c:v>
                </c:pt>
                <c:pt idx="13">
                  <c:v>SIM</c:v>
                </c:pt>
                <c:pt idx="14">
                  <c:v>Sensor </c:v>
                </c:pt>
                <c:pt idx="15">
                  <c:v>WiFi</c:v>
                </c:pt>
                <c:pt idx="16">
                  <c:v>Arc 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sheel1!$AJ$124:$AJ$145</c:f>
              <c:numCache>
                <c:formatCode>0_);[Red]\(0\)</c:formatCode>
                <c:ptCount val="22"/>
                <c:pt idx="1">
                  <c:v>3.225151017696403</c:v>
                </c:pt>
                <c:pt idx="2">
                  <c:v>2.150100678464269</c:v>
                </c:pt>
                <c:pt idx="5">
                  <c:v>12.90060407078561</c:v>
                </c:pt>
                <c:pt idx="6">
                  <c:v>7.525352374624942</c:v>
                </c:pt>
                <c:pt idx="8">
                  <c:v>1.075050339232134</c:v>
                </c:pt>
                <c:pt idx="10">
                  <c:v>2.150100678464269</c:v>
                </c:pt>
                <c:pt idx="13">
                  <c:v>1.075050339232134</c:v>
                </c:pt>
                <c:pt idx="15">
                  <c:v>1.075050339232134</c:v>
                </c:pt>
                <c:pt idx="21" formatCode="0">
                  <c:v>31.1764598377319</c:v>
                </c:pt>
              </c:numCache>
            </c:numRef>
          </c:val>
        </c:ser>
        <c:ser>
          <c:idx val="2"/>
          <c:order val="2"/>
          <c:tx>
            <c:strRef>
              <c:f>sheel1!$AL$122:$AL$123</c:f>
              <c:strCache>
                <c:ptCount val="1"/>
                <c:pt idx="0">
                  <c:v>FX ZZ AMR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-0.00224840442953377"/>
                  <c:y val="-0.005006269005098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sheel1!$AF$124:$AF$145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</c:v>
                </c:pt>
                <c:pt idx="7">
                  <c:v>Camera </c:v>
                </c:pt>
                <c:pt idx="8">
                  <c:v>Acoustic </c:v>
                </c:pt>
                <c:pt idx="9">
                  <c:v>Cellular </c:v>
                </c:pt>
                <c:pt idx="10">
                  <c:v>Mech </c:v>
                </c:pt>
                <c:pt idx="11">
                  <c:v>Safety</c:v>
                </c:pt>
                <c:pt idx="12">
                  <c:v>Activation </c:v>
                </c:pt>
                <c:pt idx="13">
                  <c:v>SIM</c:v>
                </c:pt>
                <c:pt idx="14">
                  <c:v>Sensor </c:v>
                </c:pt>
                <c:pt idx="15">
                  <c:v>WiFi</c:v>
                </c:pt>
                <c:pt idx="16">
                  <c:v>Arc 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sheel1!$AL$124:$AL$145</c:f>
              <c:numCache>
                <c:formatCode>0.0_);[Red]\(0.0\)</c:formatCode>
                <c:ptCount val="22"/>
                <c:pt idx="0">
                  <c:v>12.94890945120015</c:v>
                </c:pt>
                <c:pt idx="1">
                  <c:v>0.417706756490328</c:v>
                </c:pt>
                <c:pt idx="3">
                  <c:v>0.835413512980655</c:v>
                </c:pt>
                <c:pt idx="4">
                  <c:v>0.417706756490328</c:v>
                </c:pt>
                <c:pt idx="5">
                  <c:v>2.088533782451637</c:v>
                </c:pt>
                <c:pt idx="6">
                  <c:v>0.417706756490328</c:v>
                </c:pt>
                <c:pt idx="11">
                  <c:v>0.417706756490328</c:v>
                </c:pt>
                <c:pt idx="21" formatCode="0">
                  <c:v>17.54368377259376</c:v>
                </c:pt>
              </c:numCache>
            </c:numRef>
          </c:val>
        </c:ser>
        <c:ser>
          <c:idx val="3"/>
          <c:order val="3"/>
          <c:tx>
            <c:strRef>
              <c:f>sheel1!$AN$122:$AN$123</c:f>
              <c:strCache>
                <c:ptCount val="1"/>
                <c:pt idx="0">
                  <c:v>FX GL AMR DPPM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sheel1!$AF$124:$AF$145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</c:v>
                </c:pt>
                <c:pt idx="7">
                  <c:v>Camera </c:v>
                </c:pt>
                <c:pt idx="8">
                  <c:v>Acoustic </c:v>
                </c:pt>
                <c:pt idx="9">
                  <c:v>Cellular </c:v>
                </c:pt>
                <c:pt idx="10">
                  <c:v>Mech </c:v>
                </c:pt>
                <c:pt idx="11">
                  <c:v>Safety</c:v>
                </c:pt>
                <c:pt idx="12">
                  <c:v>Activation </c:v>
                </c:pt>
                <c:pt idx="13">
                  <c:v>SIM</c:v>
                </c:pt>
                <c:pt idx="14">
                  <c:v>Sensor </c:v>
                </c:pt>
                <c:pt idx="15">
                  <c:v>WiFi</c:v>
                </c:pt>
                <c:pt idx="16">
                  <c:v>Arc 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sheel1!$AN$124:$AN$145</c:f>
              <c:numCache>
                <c:formatCode>0</c:formatCode>
                <c:ptCount val="22"/>
                <c:pt idx="0">
                  <c:v>2.159808554569723</c:v>
                </c:pt>
                <c:pt idx="21">
                  <c:v>2.159808554569723</c:v>
                </c:pt>
              </c:numCache>
            </c:numRef>
          </c:val>
        </c:ser>
        <c:ser>
          <c:idx val="4"/>
          <c:order val="4"/>
          <c:tx>
            <c:strRef>
              <c:f>sheel1!$AP$122:$AP$123</c:f>
              <c:strCache>
                <c:ptCount val="1"/>
                <c:pt idx="0">
                  <c:v>LX KS AMR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sheel1!$AF$124:$AF$145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</c:v>
                </c:pt>
                <c:pt idx="7">
                  <c:v>Camera </c:v>
                </c:pt>
                <c:pt idx="8">
                  <c:v>Acoustic </c:v>
                </c:pt>
                <c:pt idx="9">
                  <c:v>Cellular </c:v>
                </c:pt>
                <c:pt idx="10">
                  <c:v>Mech </c:v>
                </c:pt>
                <c:pt idx="11">
                  <c:v>Safety</c:v>
                </c:pt>
                <c:pt idx="12">
                  <c:v>Activation </c:v>
                </c:pt>
                <c:pt idx="13">
                  <c:v>SIM</c:v>
                </c:pt>
                <c:pt idx="14">
                  <c:v>Sensor </c:v>
                </c:pt>
                <c:pt idx="15">
                  <c:v>WiFi</c:v>
                </c:pt>
                <c:pt idx="16">
                  <c:v>Arc 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sheel1!$AP$124:$AP$145</c:f>
              <c:numCache>
                <c:formatCode>0</c:formatCode>
                <c:ptCount val="22"/>
                <c:pt idx="0">
                  <c:v>4.16809655534607</c:v>
                </c:pt>
                <c:pt idx="2">
                  <c:v>0.926243678965793</c:v>
                </c:pt>
                <c:pt idx="3">
                  <c:v>1.38936551844869</c:v>
                </c:pt>
                <c:pt idx="5">
                  <c:v>1.38936551844869</c:v>
                </c:pt>
                <c:pt idx="7" formatCode="0.0">
                  <c:v>0.463121839482897</c:v>
                </c:pt>
                <c:pt idx="10" formatCode="0.0">
                  <c:v>0.463121839482897</c:v>
                </c:pt>
                <c:pt idx="21">
                  <c:v>8.799314950175036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"/>
        <c:axId val="-2003906104"/>
        <c:axId val="-2038144664"/>
      </c:barChart>
      <c:catAx>
        <c:axId val="-2003906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38144664"/>
        <c:crosses val="autoZero"/>
        <c:auto val="1"/>
        <c:lblAlgn val="ctr"/>
        <c:lblOffset val="100"/>
        <c:noMultiLvlLbl val="0"/>
      </c:catAx>
      <c:valAx>
        <c:axId val="-2038144664"/>
        <c:scaling>
          <c:orientation val="minMax"/>
          <c:max val="50.0"/>
          <c:min val="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906104"/>
        <c:crosses val="autoZero"/>
        <c:crossBetween val="between"/>
        <c:majorUnit val="25.0"/>
        <c:minorUnit val="1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800513171345"/>
          <c:y val="0.0133587735254855"/>
          <c:w val="0.223659015454833"/>
          <c:h val="0.16318073210818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D64</a:t>
            </a:r>
            <a:r>
              <a:rPr lang="en-US" sz="1400" baseline="0">
                <a:latin typeface="+mn-lt"/>
              </a:rPr>
              <a:t> VS D74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205920537254"/>
          <c:y val="0.133399689977462"/>
          <c:w val="0.7291117691634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pro'!$BO$7:$BO$8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pro'!$BG$9:$BG$30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pro'!$BO$9:$BO$30</c:f>
              <c:numCache>
                <c:formatCode>0</c:formatCode>
                <c:ptCount val="22"/>
                <c:pt idx="0">
                  <c:v>22.7133718487225</c:v>
                </c:pt>
                <c:pt idx="1">
                  <c:v>7.93165366145864</c:v>
                </c:pt>
                <c:pt idx="2">
                  <c:v>3.24476740696035</c:v>
                </c:pt>
                <c:pt idx="3">
                  <c:v>5.94874024609398</c:v>
                </c:pt>
                <c:pt idx="4">
                  <c:v>4.14609168667156</c:v>
                </c:pt>
                <c:pt idx="5">
                  <c:v>14.0606587634949</c:v>
                </c:pt>
                <c:pt idx="6">
                  <c:v>9.013242797112079</c:v>
                </c:pt>
                <c:pt idx="7">
                  <c:v>4.3263565426138</c:v>
                </c:pt>
                <c:pt idx="8">
                  <c:v>1.98291341536466</c:v>
                </c:pt>
                <c:pt idx="9" formatCode="0.0">
                  <c:v>0.901324279711209</c:v>
                </c:pt>
                <c:pt idx="10" formatCode="0.0">
                  <c:v>0.540794567826725</c:v>
                </c:pt>
                <c:pt idx="11" formatCode="0.0">
                  <c:v>0.180264855942242</c:v>
                </c:pt>
                <c:pt idx="12" formatCode="0.0">
                  <c:v>0.180264855942242</c:v>
                </c:pt>
                <c:pt idx="13" formatCode="0.0">
                  <c:v>0.721059423768967</c:v>
                </c:pt>
                <c:pt idx="14" formatCode="[=0]\ ;g/&quot;通&quot;&quot;用&quot;&quot;格&quot;&quot;式&quot;">
                  <c:v>0.0</c:v>
                </c:pt>
                <c:pt idx="15" formatCode="0.0">
                  <c:v>0.180264855942242</c:v>
                </c:pt>
                <c:pt idx="16" formatCode="0.0">
                  <c:v>0.360529711884483</c:v>
                </c:pt>
                <c:pt idx="17" formatCode="0.0">
                  <c:v>0.180264855942242</c:v>
                </c:pt>
                <c:pt idx="18" formatCode="0.0">
                  <c:v>0.180264855942242</c:v>
                </c:pt>
                <c:pt idx="19">
                  <c:v>6.4895348139207</c:v>
                </c:pt>
                <c:pt idx="20" formatCode="0.0">
                  <c:v>0.180264855942242</c:v>
                </c:pt>
                <c:pt idx="21">
                  <c:v>83.4626283012579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pro'!$BY$7:$BY$8</c:f>
              <c:strCache>
                <c:ptCount val="1"/>
                <c:pt idx="0">
                  <c:v>D74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pro'!$BG$9:$BG$30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pro'!$BY$9:$BY$30</c:f>
              <c:numCache>
                <c:formatCode>0</c:formatCode>
                <c:ptCount val="22"/>
                <c:pt idx="0">
                  <c:v>24.30119596600147</c:v>
                </c:pt>
                <c:pt idx="1">
                  <c:v>0.826571291360594</c:v>
                </c:pt>
                <c:pt idx="2">
                  <c:v>0.991885549632713</c:v>
                </c:pt>
                <c:pt idx="3">
                  <c:v>1.653142582721188</c:v>
                </c:pt>
                <c:pt idx="4" formatCode="0.0">
                  <c:v>0.330628516544238</c:v>
                </c:pt>
                <c:pt idx="5">
                  <c:v>5.951313297796278</c:v>
                </c:pt>
                <c:pt idx="6">
                  <c:v>1.983771099265426</c:v>
                </c:pt>
                <c:pt idx="7">
                  <c:v>7.439141622245347</c:v>
                </c:pt>
                <c:pt idx="8" formatCode="0.0">
                  <c:v>0.495942774816356</c:v>
                </c:pt>
                <c:pt idx="11" formatCode="0.0">
                  <c:v>0.495942774816356</c:v>
                </c:pt>
                <c:pt idx="21">
                  <c:v>44.46953547519996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44579896"/>
        <c:axId val="-2044587768"/>
      </c:barChart>
      <c:catAx>
        <c:axId val="-204457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44587768"/>
        <c:crosses val="autoZero"/>
        <c:auto val="1"/>
        <c:lblAlgn val="ctr"/>
        <c:lblOffset val="100"/>
        <c:noMultiLvlLbl val="0"/>
      </c:catAx>
      <c:valAx>
        <c:axId val="-2044587768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579896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9013959007"/>
          <c:y val="0.00850984716467536"/>
          <c:w val="0.220961368089293"/>
          <c:h val="0.068369951872776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D63 VS D73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962175626059"/>
          <c:y val="0.137865143269693"/>
          <c:w val="0.72893360074327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pro'!$AK$43:$AK$44</c:f>
              <c:strCache>
                <c:ptCount val="1"/>
                <c:pt idx="0">
                  <c:v>D63Total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pro'!$AK$45:$AK$66</c:f>
              <c:numCache>
                <c:formatCode>0</c:formatCode>
                <c:ptCount val="22"/>
                <c:pt idx="0" formatCode="[=0]\ ;g/&quot;通&quot;&quot;用&quot;&quot;格&quot;&quot;式&quot;">
                  <c:v>0.0</c:v>
                </c:pt>
                <c:pt idx="1">
                  <c:v>21.4504596527068</c:v>
                </c:pt>
                <c:pt idx="2">
                  <c:v>1.02145045965271</c:v>
                </c:pt>
                <c:pt idx="3">
                  <c:v>1.02145045965271</c:v>
                </c:pt>
                <c:pt idx="4">
                  <c:v>9.19305413687436</c:v>
                </c:pt>
                <c:pt idx="5">
                  <c:v>2.04290091930541</c:v>
                </c:pt>
                <c:pt idx="6">
                  <c:v>8.17160367722166</c:v>
                </c:pt>
                <c:pt idx="7">
                  <c:v>1.02145045965271</c:v>
                </c:pt>
                <c:pt idx="8" formatCode="[=0]\ ;g/&quot;通&quot;&quot;用&quot;&quot;格&quot;&quot;式&quot;">
                  <c:v>0.0</c:v>
                </c:pt>
                <c:pt idx="9">
                  <c:v>1.02145045965271</c:v>
                </c:pt>
                <c:pt idx="10" formatCode="[=0]\ ;g/&quot;通&quot;&quot;用&quot;&quot;格&quot;&quot;式&quot;">
                  <c:v>0.0</c:v>
                </c:pt>
                <c:pt idx="11" formatCode="[=0]\ ;g/&quot;通&quot;&quot;用&quot;&quot;格&quot;&quot;式&quot;">
                  <c:v>0.0</c:v>
                </c:pt>
                <c:pt idx="12" formatCode="[=0]\ ;g/&quot;通&quot;&quot;用&quot;&quot;格&quot;&quot;式&quot;">
                  <c:v>0.0</c:v>
                </c:pt>
                <c:pt idx="13">
                  <c:v>1.02145045965271</c:v>
                </c:pt>
                <c:pt idx="14" formatCode="[=0]\ ;g/&quot;通&quot;&quot;用&quot;&quot;格&quot;&quot;式&quot;">
                  <c:v>0.0</c:v>
                </c:pt>
                <c:pt idx="15" formatCode="[=0]\ ;g/&quot;通&quot;&quot;用&quot;&quot;格&quot;&quot;式&quot;">
                  <c:v>0.0</c:v>
                </c:pt>
                <c:pt idx="16" formatCode="[=0]\ ;g/&quot;通&quot;&quot;用&quot;&quot;格&quot;&quot;式&quot;">
                  <c:v>0.0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46.9867211440245</c:v>
                </c:pt>
                <c:pt idx="20" formatCode="[=0]\ ;g/&quot;通&quot;&quot;用&quot;&quot;格&quot;&quot;式&quot;">
                  <c:v>0.0</c:v>
                </c:pt>
                <c:pt idx="21">
                  <c:v>92.9519918283963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pro'!$BA$43:$BA$44</c:f>
              <c:strCache>
                <c:ptCount val="1"/>
                <c:pt idx="0">
                  <c:v>D73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pro'!$BA$45:$BA$66</c:f>
              <c:numCache>
                <c:formatCode>0</c:formatCode>
                <c:ptCount val="22"/>
                <c:pt idx="1">
                  <c:v>8.84743048500139</c:v>
                </c:pt>
                <c:pt idx="5">
                  <c:v>1.47457174750023</c:v>
                </c:pt>
                <c:pt idx="6" formatCode="0.0">
                  <c:v>0.737285873750116</c:v>
                </c:pt>
                <c:pt idx="7" formatCode="0_ ">
                  <c:v>0.737285873750116</c:v>
                </c:pt>
                <c:pt idx="9">
                  <c:v>0.737285873750116</c:v>
                </c:pt>
                <c:pt idx="21">
                  <c:v>12.533859853752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44696312"/>
        <c:axId val="-2044704136"/>
      </c:barChart>
      <c:catAx>
        <c:axId val="-204469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44704136"/>
        <c:crosses val="autoZero"/>
        <c:auto val="1"/>
        <c:lblAlgn val="ctr"/>
        <c:lblOffset val="100"/>
        <c:noMultiLvlLbl val="0"/>
      </c:catAx>
      <c:valAx>
        <c:axId val="-2044704136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696312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114739121031"/>
          <c:y val="0.0142828275586182"/>
          <c:w val="0.23539293845299"/>
          <c:h val="0.06270123057449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D64 VS D74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pro'!$BK$43:$BK$44</c:f>
              <c:strCache>
                <c:ptCount val="1"/>
                <c:pt idx="0">
                  <c:v>D64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pro'!$BK$45:$BK$66</c:f>
              <c:numCache>
                <c:formatCode>0</c:formatCode>
                <c:ptCount val="22"/>
                <c:pt idx="0" formatCode="[=0]\ ;g/&quot;通&quot;&quot;用&quot;&quot;格&quot;&quot;式&quot;">
                  <c:v>0.0</c:v>
                </c:pt>
                <c:pt idx="1">
                  <c:v>6.96157281422277</c:v>
                </c:pt>
                <c:pt idx="2" formatCode="0.0">
                  <c:v>0.348078640711139</c:v>
                </c:pt>
                <c:pt idx="3">
                  <c:v>1.74039320355569</c:v>
                </c:pt>
                <c:pt idx="4">
                  <c:v>2.43655048497797</c:v>
                </c:pt>
                <c:pt idx="5">
                  <c:v>4.87310096995594</c:v>
                </c:pt>
                <c:pt idx="6">
                  <c:v>2.78462912568911</c:v>
                </c:pt>
                <c:pt idx="7">
                  <c:v>0.696157281422277</c:v>
                </c:pt>
                <c:pt idx="8">
                  <c:v>0.696157281422277</c:v>
                </c:pt>
                <c:pt idx="9" formatCode="0.0">
                  <c:v>0.348078640711139</c:v>
                </c:pt>
                <c:pt idx="10" formatCode="0.0">
                  <c:v>0.348078640711139</c:v>
                </c:pt>
                <c:pt idx="11" formatCode="[=0]\ ;g/&quot;通&quot;&quot;用&quot;&quot;格&quot;&quot;式&quot;">
                  <c:v>0.0</c:v>
                </c:pt>
                <c:pt idx="12" formatCode="[=0]\ ;g/&quot;通&quot;&quot;用&quot;&quot;格&quot;&quot;式&quot;">
                  <c:v>0.0</c:v>
                </c:pt>
                <c:pt idx="13" formatCode="0.0">
                  <c:v>0.348078640711139</c:v>
                </c:pt>
                <c:pt idx="14" formatCode="[=0]\ ;g/&quot;通&quot;&quot;用&quot;&quot;格&quot;&quot;式&quot;">
                  <c:v>0.0</c:v>
                </c:pt>
                <c:pt idx="15" formatCode="[=0]\ ;g/&quot;通&quot;&quot;用&quot;&quot;格&quot;&quot;式&quot;">
                  <c:v>0.0</c:v>
                </c:pt>
                <c:pt idx="16" formatCode="[=0]\ ;g/&quot;通&quot;&quot;用&quot;&quot;格&quot;&quot;式&quot;">
                  <c:v>0.0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8.00580873635619</c:v>
                </c:pt>
                <c:pt idx="20" formatCode="[=0]\ ;g/&quot;通&quot;&quot;用&quot;&quot;格&quot;&quot;式&quot;">
                  <c:v>0.0</c:v>
                </c:pt>
                <c:pt idx="21">
                  <c:v>29.5866844604468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pro'!$BU$43:$BU$44</c:f>
              <c:strCache>
                <c:ptCount val="1"/>
                <c:pt idx="0">
                  <c:v>D74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pro'!$AW$45:$AW$66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pro'!$BU$45:$BU$66</c:f>
              <c:numCache>
                <c:formatCode>0</c:formatCode>
                <c:ptCount val="22"/>
                <c:pt idx="1">
                  <c:v>3.809973749280867</c:v>
                </c:pt>
                <c:pt idx="3">
                  <c:v>2.28598424956852</c:v>
                </c:pt>
                <c:pt idx="5">
                  <c:v>0.761994749856173</c:v>
                </c:pt>
                <c:pt idx="7">
                  <c:v>0.761994749856173</c:v>
                </c:pt>
                <c:pt idx="21">
                  <c:v>7.619947498561734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109246360"/>
        <c:axId val="-2108738152"/>
      </c:barChart>
      <c:catAx>
        <c:axId val="-210924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108738152"/>
        <c:crosses val="autoZero"/>
        <c:auto val="1"/>
        <c:lblAlgn val="ctr"/>
        <c:lblOffset val="100"/>
        <c:noMultiLvlLbl val="0"/>
      </c:catAx>
      <c:valAx>
        <c:axId val="-2108738152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246360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2007740540477"/>
          <c:y val="0.012038654882469"/>
          <c:w val="0.297992259459525"/>
          <c:h val="0.03990100720516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D27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pro'!$CE$43:$CE$44</c:f>
              <c:strCache>
                <c:ptCount val="1"/>
                <c:pt idx="0">
                  <c:v>D17Total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pro'!$CA$45:$CA$66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pro'!$CE$45:$CE$66</c:f>
              <c:numCache>
                <c:formatCode>0</c:formatCode>
                <c:ptCount val="22"/>
                <c:pt idx="0" formatCode="[=0]\ ;g/&quot;通&quot;&quot;用&quot;&quot;格&quot;&quot;式&quot;">
                  <c:v>0.0</c:v>
                </c:pt>
                <c:pt idx="1">
                  <c:v>1.54798761609907</c:v>
                </c:pt>
                <c:pt idx="2">
                  <c:v>1.54798761609907</c:v>
                </c:pt>
                <c:pt idx="3">
                  <c:v>1.54798761609907</c:v>
                </c:pt>
                <c:pt idx="4">
                  <c:v>2.32198142414861</c:v>
                </c:pt>
                <c:pt idx="5">
                  <c:v>1.54798761609907</c:v>
                </c:pt>
                <c:pt idx="6">
                  <c:v>4.64396284829721</c:v>
                </c:pt>
                <c:pt idx="7">
                  <c:v>0.773993808049536</c:v>
                </c:pt>
                <c:pt idx="8">
                  <c:v>0.773993808049536</c:v>
                </c:pt>
                <c:pt idx="9">
                  <c:v>0.773993808049536</c:v>
                </c:pt>
                <c:pt idx="10">
                  <c:v>0.773993808049536</c:v>
                </c:pt>
                <c:pt idx="11" formatCode="[=0]\ ;g/&quot;通&quot;&quot;用&quot;&quot;格&quot;&quot;式&quot;">
                  <c:v>0.0</c:v>
                </c:pt>
                <c:pt idx="12" formatCode="[=0]\ ;g/&quot;通&quot;&quot;用&quot;&quot;格&quot;&quot;式&quot;">
                  <c:v>0.0</c:v>
                </c:pt>
                <c:pt idx="13">
                  <c:v>3.09597523219814</c:v>
                </c:pt>
                <c:pt idx="14" formatCode="[=0]\ ;g/&quot;通&quot;&quot;用&quot;&quot;格&quot;&quot;式&quot;">
                  <c:v>0.0</c:v>
                </c:pt>
                <c:pt idx="15">
                  <c:v>0.0</c:v>
                </c:pt>
                <c:pt idx="16">
                  <c:v>0.773993808049536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10.8359133126935</c:v>
                </c:pt>
                <c:pt idx="20">
                  <c:v>0.0</c:v>
                </c:pt>
                <c:pt idx="21">
                  <c:v>30.9597523219814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pro'!$CU$43:$CU$44</c:f>
              <c:strCache>
                <c:ptCount val="1"/>
                <c:pt idx="0">
                  <c:v>D27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pro'!$CA$45:$CA$66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pro'!$CU$45:$CU$66</c:f>
              <c:numCache>
                <c:formatCode>0</c:formatCode>
                <c:ptCount val="22"/>
                <c:pt idx="0" formatCode="0_);[Red]\(0\)">
                  <c:v>0.0</c:v>
                </c:pt>
                <c:pt idx="1">
                  <c:v>1.01902468128729</c:v>
                </c:pt>
                <c:pt idx="2">
                  <c:v>0.509512340643647</c:v>
                </c:pt>
                <c:pt idx="3" formatCode="0_);[Red]\(0\)">
                  <c:v>0.0</c:v>
                </c:pt>
                <c:pt idx="4" formatCode="0_);[Red]\(0\)">
                  <c:v>0.0</c:v>
                </c:pt>
                <c:pt idx="5">
                  <c:v>0.509512340643647</c:v>
                </c:pt>
                <c:pt idx="6">
                  <c:v>0.509512340643647</c:v>
                </c:pt>
                <c:pt idx="7">
                  <c:v>0.509512340643647</c:v>
                </c:pt>
                <c:pt idx="8" formatCode="0_);[Red]\(0\)">
                  <c:v>0.0</c:v>
                </c:pt>
                <c:pt idx="9" formatCode="0_);[Red]\(0\)">
                  <c:v>0.0</c:v>
                </c:pt>
                <c:pt idx="10" formatCode="0_);[Red]\(0\)">
                  <c:v>0.0</c:v>
                </c:pt>
                <c:pt idx="11" formatCode="0_);[Red]\(0\)">
                  <c:v>0.0</c:v>
                </c:pt>
                <c:pt idx="12" formatCode="0_);[Red]\(0\)">
                  <c:v>0.0</c:v>
                </c:pt>
                <c:pt idx="13" formatCode="0_);[Red]\(0\)">
                  <c:v>0.0</c:v>
                </c:pt>
                <c:pt idx="14" formatCode="0_);[Red]\(0\)">
                  <c:v>0.0</c:v>
                </c:pt>
                <c:pt idx="15" formatCode="0_);[Red]\(0\)">
                  <c:v>0.0</c:v>
                </c:pt>
                <c:pt idx="16" formatCode="0_);[Red]\(0\)">
                  <c:v>0.0</c:v>
                </c:pt>
                <c:pt idx="17" formatCode="0_);[Red]\(0\)">
                  <c:v>0.0</c:v>
                </c:pt>
                <c:pt idx="18" formatCode="0_);[Red]\(0\)">
                  <c:v>0.0</c:v>
                </c:pt>
                <c:pt idx="19" formatCode="0_);[Red]\(0\)">
                  <c:v>0.0</c:v>
                </c:pt>
                <c:pt idx="20" formatCode="0_);[Red]\(0\)">
                  <c:v>0.0</c:v>
                </c:pt>
                <c:pt idx="21">
                  <c:v>2.03804936257459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01119176"/>
        <c:axId val="-2001662184"/>
      </c:barChart>
      <c:catAx>
        <c:axId val="-200111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1662184"/>
        <c:crosses val="autoZero"/>
        <c:auto val="1"/>
        <c:lblAlgn val="ctr"/>
        <c:lblOffset val="100"/>
        <c:noMultiLvlLbl val="0"/>
      </c:catAx>
      <c:valAx>
        <c:axId val="-2001662184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119176"/>
        <c:crosses val="autoZero"/>
        <c:crossBetween val="between"/>
        <c:majorUnit val="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0566689454804"/>
          <c:y val="0.00849622731581502"/>
          <c:w val="0.241706061838264"/>
          <c:h val="0.062689473179979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D17 VS D27 </a:t>
            </a:r>
            <a:r>
              <a:rPr lang="en-US" sz="1400">
                <a:latin typeface="+mn-lt"/>
              </a:rPr>
              <a:t>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'2WKs D6X  VS D7X&amp;D2y by pro'!$CG$82:$CG$83</c:f>
              <c:strCache>
                <c:ptCount val="1"/>
                <c:pt idx="0">
                  <c:v>D17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pro'!$CA$84:$CA$105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pro'!$CG$84:$CG$105</c:f>
              <c:numCache>
                <c:formatCode>0</c:formatCode>
                <c:ptCount val="22"/>
                <c:pt idx="0">
                  <c:v>11.5000123214418</c:v>
                </c:pt>
                <c:pt idx="1">
                  <c:v>0.631868808870427</c:v>
                </c:pt>
                <c:pt idx="2">
                  <c:v>1.01099009419268</c:v>
                </c:pt>
                <c:pt idx="3">
                  <c:v>0.884616332418598</c:v>
                </c:pt>
                <c:pt idx="4">
                  <c:v>0.758242570644513</c:v>
                </c:pt>
                <c:pt idx="5">
                  <c:v>1.26373761774085</c:v>
                </c:pt>
                <c:pt idx="6">
                  <c:v>2.65384899725579</c:v>
                </c:pt>
                <c:pt idx="7" formatCode="0.0">
                  <c:v>0.126373761774085</c:v>
                </c:pt>
                <c:pt idx="8" formatCode="0.0">
                  <c:v>0.252747523548171</c:v>
                </c:pt>
                <c:pt idx="9" formatCode="0.0">
                  <c:v>0.631868808870427</c:v>
                </c:pt>
                <c:pt idx="10" formatCode="0.0">
                  <c:v>0.379121285322256</c:v>
                </c:pt>
                <c:pt idx="11" formatCode="0_);[Red]\(0\)">
                  <c:v>0.0</c:v>
                </c:pt>
                <c:pt idx="12" formatCode="0.0">
                  <c:v>0.126373761774085</c:v>
                </c:pt>
                <c:pt idx="13" formatCode="0.0">
                  <c:v>0.379121285322256</c:v>
                </c:pt>
                <c:pt idx="15" formatCode="0.0">
                  <c:v>0.126373761774085</c:v>
                </c:pt>
                <c:pt idx="19">
                  <c:v>1.26373761774085</c:v>
                </c:pt>
                <c:pt idx="21">
                  <c:v>21.9890345486909</c:v>
                </c:pt>
              </c:numCache>
            </c:numRef>
          </c:val>
        </c:ser>
        <c:ser>
          <c:idx val="1"/>
          <c:order val="1"/>
          <c:tx>
            <c:strRef>
              <c:f>'2WKs D6X  VS D7X&amp;D2y by pro'!$CW$82:$CW$83</c:f>
              <c:strCache>
                <c:ptCount val="1"/>
                <c:pt idx="0">
                  <c:v>D27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pro'!$CA$84:$CA$105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pro'!$CW$84:$CW$105</c:f>
              <c:numCache>
                <c:formatCode>0</c:formatCode>
                <c:ptCount val="22"/>
                <c:pt idx="0">
                  <c:v>5.3713448256699</c:v>
                </c:pt>
                <c:pt idx="1">
                  <c:v>0.206590185602689</c:v>
                </c:pt>
                <c:pt idx="2">
                  <c:v>0.619770556808066</c:v>
                </c:pt>
                <c:pt idx="3">
                  <c:v>0.619770556808066</c:v>
                </c:pt>
                <c:pt idx="4">
                  <c:v>0.206590185602689</c:v>
                </c:pt>
                <c:pt idx="5">
                  <c:v>1.03295092801344</c:v>
                </c:pt>
                <c:pt idx="6" formatCode="0.0">
                  <c:v>0.206590185602689</c:v>
                </c:pt>
                <c:pt idx="7" formatCode="0.0">
                  <c:v>0.206590185602689</c:v>
                </c:pt>
                <c:pt idx="8" formatCode="0_);[Red]\(0\)">
                  <c:v>0.0</c:v>
                </c:pt>
                <c:pt idx="9" formatCode="0_);[Red]\(0\)">
                  <c:v>0.0</c:v>
                </c:pt>
                <c:pt idx="10" formatCode="0.0">
                  <c:v>0.206590185602689</c:v>
                </c:pt>
                <c:pt idx="21">
                  <c:v>8.67678779531292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83409480"/>
        <c:axId val="-2083281080"/>
      </c:barChart>
      <c:catAx>
        <c:axId val="-208340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83281080"/>
        <c:crosses val="autoZero"/>
        <c:auto val="1"/>
        <c:lblAlgn val="ctr"/>
        <c:lblOffset val="100"/>
        <c:noMultiLvlLbl val="0"/>
      </c:catAx>
      <c:valAx>
        <c:axId val="-2083281080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409480"/>
        <c:crosses val="autoZero"/>
        <c:crossBetween val="between"/>
        <c:majorUnit val="25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678679649579"/>
          <c:y val="0.00849622731581502"/>
          <c:w val="0.241706061838264"/>
          <c:h val="0.062842599617464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D17 VS D27  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251980859624316"/>
          <c:y val="0.007998306814666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13589107041434"/>
          <c:w val="0.728151626759903"/>
          <c:h val="0.852481894645496"/>
        </c:manualLayout>
      </c:layout>
      <c:barChart>
        <c:barDir val="bar"/>
        <c:grouping val="clustered"/>
        <c:varyColors val="0"/>
        <c:ser>
          <c:idx val="9"/>
          <c:order val="0"/>
          <c:tx>
            <c:strRef>
              <c:f>'2WKs D6X  VS D7X&amp;D2y by pro'!$CI$7:$CI$8</c:f>
              <c:strCache>
                <c:ptCount val="1"/>
                <c:pt idx="0">
                  <c:v>D17 Total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dLbl>
              <c:idx val="21"/>
              <c:layout>
                <c:manualLayout>
                  <c:x val="0.00740073019278274"/>
                  <c:y val="-5.7560323549871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'2WKs D6X  VS D7X&amp;D2y by pro'!$CA$9:$CA$30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pro'!$CI$9:$CI$30</c:f>
              <c:numCache>
                <c:formatCode>0</c:formatCode>
                <c:ptCount val="22"/>
                <c:pt idx="0">
                  <c:v>9.8858939699849</c:v>
                </c:pt>
                <c:pt idx="1">
                  <c:v>0.760453382306531</c:v>
                </c:pt>
                <c:pt idx="2">
                  <c:v>1.08636197472362</c:v>
                </c:pt>
                <c:pt idx="3">
                  <c:v>0.977725777251254</c:v>
                </c:pt>
                <c:pt idx="4">
                  <c:v>0.977725777251254</c:v>
                </c:pt>
                <c:pt idx="5">
                  <c:v>1.30363436966834</c:v>
                </c:pt>
                <c:pt idx="6">
                  <c:v>2.93317733175376</c:v>
                </c:pt>
                <c:pt idx="7">
                  <c:v>0.217272394944723</c:v>
                </c:pt>
                <c:pt idx="8" formatCode="0.0">
                  <c:v>0.325908592417085</c:v>
                </c:pt>
                <c:pt idx="9">
                  <c:v>0.65181718483417</c:v>
                </c:pt>
                <c:pt idx="10">
                  <c:v>0.434544789889446</c:v>
                </c:pt>
                <c:pt idx="11" formatCode="0.0">
                  <c:v>0.0</c:v>
                </c:pt>
                <c:pt idx="12" formatCode="0.0">
                  <c:v>0.108636197472362</c:v>
                </c:pt>
                <c:pt idx="13">
                  <c:v>0.760453382306531</c:v>
                </c:pt>
                <c:pt idx="14" formatCode="[=0]\ ;g/&quot;通&quot;&quot;用&quot;&quot;格&quot;&quot;式&quot;">
                  <c:v>0.0</c:v>
                </c:pt>
                <c:pt idx="15" formatCode="0.0">
                  <c:v>0.108636197472362</c:v>
                </c:pt>
                <c:pt idx="16" formatCode="0.0">
                  <c:v>0.108636197472362</c:v>
                </c:pt>
                <c:pt idx="17" formatCode="[=0]\ ;g/&quot;通&quot;&quot;用&quot;&quot;格&quot;&quot;式&quot;">
                  <c:v>0.0</c:v>
                </c:pt>
                <c:pt idx="18" formatCode="[=0]\ ;g/&quot;通&quot;&quot;用&quot;&quot;格&quot;&quot;式&quot;">
                  <c:v>0.0</c:v>
                </c:pt>
                <c:pt idx="19">
                  <c:v>2.60726873933668</c:v>
                </c:pt>
                <c:pt idx="20" formatCode="[=0]\ ;g/&quot;通&quot;&quot;用&quot;&quot;格&quot;&quot;式&quot;">
                  <c:v>0.0</c:v>
                </c:pt>
                <c:pt idx="21">
                  <c:v>23.2481462590854</c:v>
                </c:pt>
              </c:numCache>
            </c:numRef>
          </c:val>
        </c:ser>
        <c:ser>
          <c:idx val="0"/>
          <c:order val="1"/>
          <c:tx>
            <c:strRef>
              <c:f>'2WKs D6X  VS D7X&amp;D2y by pro'!$DA$7:$DA$8</c:f>
              <c:strCache>
                <c:ptCount val="1"/>
                <c:pt idx="0">
                  <c:v>D27 Total DPPM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'2WKs D6X  VS D7X&amp;D2y by pro'!$CA$9:$CA$30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'2WKs D6X  VS D7X&amp;D2y by pro'!$DA$9:$DA$30</c:f>
              <c:numCache>
                <c:formatCode>0</c:formatCode>
                <c:ptCount val="22"/>
                <c:pt idx="0">
                  <c:v>4.66223789929602</c:v>
                </c:pt>
                <c:pt idx="1">
                  <c:v>0.537950526841848</c:v>
                </c:pt>
                <c:pt idx="2">
                  <c:v>0.717267369122465</c:v>
                </c:pt>
                <c:pt idx="3">
                  <c:v>0.537950526841848</c:v>
                </c:pt>
                <c:pt idx="4" formatCode="0.0">
                  <c:v>0.179316842280616</c:v>
                </c:pt>
                <c:pt idx="5">
                  <c:v>1.0759010536837</c:v>
                </c:pt>
                <c:pt idx="6" formatCode="0.0">
                  <c:v>0.358633684561232</c:v>
                </c:pt>
                <c:pt idx="7" formatCode="0.0">
                  <c:v>0.358633684561232</c:v>
                </c:pt>
                <c:pt idx="10" formatCode="0.0">
                  <c:v>0.179316842280616</c:v>
                </c:pt>
                <c:pt idx="21">
                  <c:v>8.607208429469569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axId val="-2082528680"/>
        <c:axId val="-2082536648"/>
      </c:barChart>
      <c:catAx>
        <c:axId val="-208252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82536648"/>
        <c:crosses val="autoZero"/>
        <c:auto val="1"/>
        <c:lblAlgn val="ctr"/>
        <c:lblOffset val="100"/>
        <c:noMultiLvlLbl val="0"/>
      </c:catAx>
      <c:valAx>
        <c:axId val="-2082536648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2528680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0753012944396"/>
          <c:y val="0.0108608785810439"/>
          <c:w val="0.227566347851042"/>
          <c:h val="0.063093647161931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765490524338"/>
          <c:y val="0.150851884255209"/>
          <c:w val="0.91893260391355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'AMR EFFA Units summary'!$R$31:$R$34</c:f>
              <c:strCache>
                <c:ptCount val="4"/>
                <c:pt idx="0">
                  <c:v>D3X(1708x)</c:v>
                </c:pt>
                <c:pt idx="1">
                  <c:v>D4X(1338x)</c:v>
                </c:pt>
                <c:pt idx="2">
                  <c:v>D5X(750x)</c:v>
                </c:pt>
                <c:pt idx="3">
                  <c:v>D6X</c:v>
                </c:pt>
              </c:strCache>
            </c:strRef>
          </c:cat>
          <c:val>
            <c:numRef>
              <c:f>'AMR EFFA Units summary'!$U$31:$U$34</c:f>
              <c:numCache>
                <c:formatCode>0</c:formatCode>
                <c:ptCount val="4"/>
                <c:pt idx="0">
                  <c:v>31.70740731259321</c:v>
                </c:pt>
                <c:pt idx="1">
                  <c:v>23.10552722547758</c:v>
                </c:pt>
                <c:pt idx="2">
                  <c:v>8.925823443808568</c:v>
                </c:pt>
                <c:pt idx="3">
                  <c:v>140.3232504346746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2729096"/>
        <c:axId val="-2082744568"/>
      </c:barChart>
      <c:catAx>
        <c:axId val="-208272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2744568"/>
        <c:crosses val="autoZero"/>
        <c:auto val="1"/>
        <c:lblAlgn val="ctr"/>
        <c:lblOffset val="100"/>
        <c:noMultiLvlLbl val="0"/>
      </c:catAx>
      <c:valAx>
        <c:axId val="-2082744568"/>
        <c:scaling>
          <c:orientation val="minMax"/>
          <c:max val="10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2729096"/>
        <c:crosses val="autoZero"/>
        <c:crossBetween val="between"/>
        <c:majorUnit val="50.0"/>
      </c:valAx>
    </c:plotArea>
    <c:legend>
      <c:legendPos val="r"/>
      <c:layout>
        <c:manualLayout>
          <c:xMode val="edge"/>
          <c:yMode val="edge"/>
          <c:x val="0.693274266629087"/>
          <c:y val="0.0335910335197462"/>
          <c:w val="0.296093620289168"/>
          <c:h val="0.18384101450978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'AMR EFFA Units summary'!$S$41:$V$41</c:f>
              <c:strCache>
                <c:ptCount val="4"/>
                <c:pt idx="0">
                  <c:v>D3X</c:v>
                </c:pt>
                <c:pt idx="1">
                  <c:v>D4X</c:v>
                </c:pt>
                <c:pt idx="2">
                  <c:v>D5X</c:v>
                </c:pt>
                <c:pt idx="3">
                  <c:v>D6X</c:v>
                </c:pt>
              </c:strCache>
            </c:strRef>
          </c:cat>
          <c:val>
            <c:numRef>
              <c:f>'AMR EFFA Units summary'!$S$43:$V$43</c:f>
              <c:numCache>
                <c:formatCode>0.0%</c:formatCode>
                <c:ptCount val="4"/>
                <c:pt idx="0">
                  <c:v>0.0990621336459554</c:v>
                </c:pt>
                <c:pt idx="1">
                  <c:v>0.0366218236173393</c:v>
                </c:pt>
                <c:pt idx="2">
                  <c:v>0.0146666666666667</c:v>
                </c:pt>
                <c:pt idx="3">
                  <c:v>0.0760587726879862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8906680"/>
        <c:axId val="-2109651896"/>
      </c:barChart>
      <c:catAx>
        <c:axId val="-210890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651896"/>
        <c:crosses val="autoZero"/>
        <c:auto val="1"/>
        <c:lblAlgn val="ctr"/>
        <c:lblOffset val="100"/>
        <c:noMultiLvlLbl val="0"/>
      </c:catAx>
      <c:valAx>
        <c:axId val="-2109651896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906680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38512873227363"/>
          <c:y val="0.0346320503719082"/>
          <c:w val="0.24800777061886"/>
          <c:h val="0.18613999892740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159117968601"/>
          <c:y val="0.255104257801108"/>
          <c:w val="0.91893260391355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'AMR EFFA Units summary'!$R$6:$R$9</c:f>
              <c:strCache>
                <c:ptCount val="4"/>
                <c:pt idx="0">
                  <c:v>D3X(1708x)</c:v>
                </c:pt>
                <c:pt idx="1">
                  <c:v>D4X(1338x)</c:v>
                </c:pt>
                <c:pt idx="2">
                  <c:v>D5X(750x)</c:v>
                </c:pt>
                <c:pt idx="3">
                  <c:v>D6X</c:v>
                </c:pt>
              </c:strCache>
            </c:strRef>
          </c:cat>
          <c:val>
            <c:numRef>
              <c:f>'AMR EFFA Units summary'!$U$6:$U$9</c:f>
              <c:numCache>
                <c:formatCode>0</c:formatCode>
                <c:ptCount val="4"/>
                <c:pt idx="0">
                  <c:v>31.70740731259321</c:v>
                </c:pt>
                <c:pt idx="1">
                  <c:v>23.10552722547758</c:v>
                </c:pt>
                <c:pt idx="2">
                  <c:v>8.925823443808568</c:v>
                </c:pt>
                <c:pt idx="3">
                  <c:v>144.9319656607054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9081128"/>
        <c:axId val="-2109675080"/>
      </c:barChart>
      <c:catAx>
        <c:axId val="-210908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675080"/>
        <c:crosses val="autoZero"/>
        <c:auto val="1"/>
        <c:lblAlgn val="ctr"/>
        <c:lblOffset val="100"/>
        <c:noMultiLvlLbl val="0"/>
      </c:catAx>
      <c:valAx>
        <c:axId val="-2109675080"/>
        <c:scaling>
          <c:orientation val="minMax"/>
          <c:max val="15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081128"/>
        <c:crosses val="autoZero"/>
        <c:crossBetween val="between"/>
        <c:majorUnit val="75.0"/>
      </c:valAx>
    </c:plotArea>
    <c:legend>
      <c:legendPos val="r"/>
      <c:layout>
        <c:manualLayout>
          <c:xMode val="edge"/>
          <c:yMode val="edge"/>
          <c:x val="0.70677637513748"/>
          <c:y val="0.0335910335197462"/>
          <c:w val="0.282591511780767"/>
          <c:h val="0.145432251954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'AMR EFFA Units summary'!$R$17</c:f>
              <c:strCache>
                <c:ptCount val="1"/>
                <c:pt idx="0">
                  <c:v>MLBs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'AMR EFFA Units summary'!$S$16:$V$16</c:f>
              <c:strCache>
                <c:ptCount val="4"/>
                <c:pt idx="0">
                  <c:v>D3X</c:v>
                </c:pt>
                <c:pt idx="1">
                  <c:v>D4X</c:v>
                </c:pt>
                <c:pt idx="2">
                  <c:v>D5X</c:v>
                </c:pt>
                <c:pt idx="3">
                  <c:v>D6X</c:v>
                </c:pt>
              </c:strCache>
            </c:strRef>
          </c:cat>
          <c:val>
            <c:numRef>
              <c:f>'AMR EFFA Units summary'!$S$18:$V$18</c:f>
              <c:numCache>
                <c:formatCode>0.0%</c:formatCode>
                <c:ptCount val="4"/>
                <c:pt idx="0">
                  <c:v>0.0990621336459554</c:v>
                </c:pt>
                <c:pt idx="1">
                  <c:v>0.0366218236173393</c:v>
                </c:pt>
                <c:pt idx="2">
                  <c:v>0.0146666666666667</c:v>
                </c:pt>
                <c:pt idx="3">
                  <c:v>0.0828451882845188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3196392"/>
        <c:axId val="-2083266792"/>
      </c:barChart>
      <c:catAx>
        <c:axId val="-208319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266792"/>
        <c:crosses val="autoZero"/>
        <c:auto val="1"/>
        <c:lblAlgn val="ctr"/>
        <c:lblOffset val="100"/>
        <c:noMultiLvlLbl val="0"/>
      </c:catAx>
      <c:valAx>
        <c:axId val="-2083266792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196392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07061042201889"/>
          <c:y val="0.0346320503719082"/>
          <c:w val="0.27945960164434"/>
          <c:h val="0.18613999892740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D27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sheel1!$AH$158:$AH$159</c:f>
              <c:strCache>
                <c:ptCount val="1"/>
                <c:pt idx="0">
                  <c:v>FX ZZ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sheel1!$AF$160:$AF$181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sheel1!$AH$160:$AH$181</c:f>
              <c:numCache>
                <c:formatCode>0_);[Red]\(0\)</c:formatCode>
                <c:ptCount val="22"/>
                <c:pt idx="1">
                  <c:v>0.637605053402611</c:v>
                </c:pt>
                <c:pt idx="2">
                  <c:v>2.550420213610445</c:v>
                </c:pt>
                <c:pt idx="3">
                  <c:v>3.188025267013056</c:v>
                </c:pt>
                <c:pt idx="4">
                  <c:v>0.637605053402611</c:v>
                </c:pt>
                <c:pt idx="5">
                  <c:v>13.38970612145484</c:v>
                </c:pt>
                <c:pt idx="6">
                  <c:v>3.825630320415667</c:v>
                </c:pt>
                <c:pt idx="7">
                  <c:v>1.275210106805222</c:v>
                </c:pt>
                <c:pt idx="8">
                  <c:v>0.637605053402611</c:v>
                </c:pt>
                <c:pt idx="9">
                  <c:v>1.912815160207834</c:v>
                </c:pt>
                <c:pt idx="10">
                  <c:v>3.188025267013056</c:v>
                </c:pt>
                <c:pt idx="13">
                  <c:v>1.275210106805222</c:v>
                </c:pt>
                <c:pt idx="21">
                  <c:v>33.15546277693578</c:v>
                </c:pt>
              </c:numCache>
            </c:numRef>
          </c:val>
        </c:ser>
        <c:ser>
          <c:idx val="1"/>
          <c:order val="1"/>
          <c:tx>
            <c:strRef>
              <c:f>sheel1!$AJ$158:$AJ$159</c:f>
              <c:strCache>
                <c:ptCount val="1"/>
                <c:pt idx="0">
                  <c:v>LX KS DPPM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1"/>
              <c:layout>
                <c:manualLayout>
                  <c:x val="0.0"/>
                  <c:y val="-0.00859335099278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sheel1!$AF$160:$AF$181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sheel1!$AJ$160:$AJ$181</c:f>
              <c:numCache>
                <c:formatCode>0_);[Red]\(0\)</c:formatCode>
                <c:ptCount val="22"/>
                <c:pt idx="1">
                  <c:v>3.225151017696403</c:v>
                </c:pt>
                <c:pt idx="2">
                  <c:v>2.150100678464269</c:v>
                </c:pt>
                <c:pt idx="5">
                  <c:v>12.90060407078561</c:v>
                </c:pt>
                <c:pt idx="6">
                  <c:v>7.525352374624942</c:v>
                </c:pt>
                <c:pt idx="8">
                  <c:v>1.075050339232134</c:v>
                </c:pt>
                <c:pt idx="10">
                  <c:v>2.150100678464269</c:v>
                </c:pt>
                <c:pt idx="13">
                  <c:v>1.075050339232134</c:v>
                </c:pt>
                <c:pt idx="15">
                  <c:v>1.075050339232134</c:v>
                </c:pt>
                <c:pt idx="21" formatCode="0">
                  <c:v>31.1764598377319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39"/>
        <c:axId val="-2003152952"/>
        <c:axId val="-2003149816"/>
      </c:barChart>
      <c:catAx>
        <c:axId val="-200315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3149816"/>
        <c:crosses val="autoZero"/>
        <c:auto val="1"/>
        <c:lblAlgn val="ctr"/>
        <c:lblOffset val="100"/>
        <c:noMultiLvlLbl val="0"/>
      </c:catAx>
      <c:valAx>
        <c:axId val="-2003149816"/>
        <c:scaling>
          <c:orientation val="minMax"/>
          <c:max val="5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152952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4676431628551"/>
          <c:y val="0.00849622731581502"/>
          <c:w val="0.161458518015264"/>
          <c:h val="0.066509495220736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3612660665677"/>
          <c:y val="0.255104257801108"/>
          <c:w val="0.91927678515433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'AMR EFFA Units summary'!$V$51</c:f>
              <c:strCache>
                <c:ptCount val="1"/>
                <c:pt idx="0">
                  <c:v>Units Failure DPPM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'AMR EFFA Units summary'!$R$52:$R$55</c:f>
              <c:strCache>
                <c:ptCount val="4"/>
                <c:pt idx="0">
                  <c:v>D3X(12D)</c:v>
                </c:pt>
                <c:pt idx="1">
                  <c:v>D4X(12D)</c:v>
                </c:pt>
                <c:pt idx="2">
                  <c:v>D5X(18D)</c:v>
                </c:pt>
                <c:pt idx="3">
                  <c:v>D6X</c:v>
                </c:pt>
              </c:strCache>
            </c:strRef>
          </c:cat>
          <c:val>
            <c:numRef>
              <c:f>'AMR EFFA Units summary'!$V$52:$V$55</c:f>
              <c:numCache>
                <c:formatCode>0</c:formatCode>
                <c:ptCount val="4"/>
                <c:pt idx="0">
                  <c:v>19.18424301432648</c:v>
                </c:pt>
                <c:pt idx="1">
                  <c:v>17.57849212759283</c:v>
                </c:pt>
                <c:pt idx="2">
                  <c:v>8.925823443808568</c:v>
                </c:pt>
                <c:pt idx="3">
                  <c:v>110.0864104931431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01554888"/>
        <c:axId val="-2001543016"/>
      </c:barChart>
      <c:catAx>
        <c:axId val="-200155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543016"/>
        <c:crosses val="autoZero"/>
        <c:auto val="1"/>
        <c:lblAlgn val="ctr"/>
        <c:lblOffset val="100"/>
        <c:noMultiLvlLbl val="0"/>
      </c:catAx>
      <c:valAx>
        <c:axId val="-2001543016"/>
        <c:scaling>
          <c:orientation val="minMax"/>
          <c:max val="20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554888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714093671225995"/>
          <c:y val="0.0280701111070368"/>
          <c:w val="0.272154715395748"/>
          <c:h val="0.16215507140849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'AMR EFFA Units summary'!$R$63</c:f>
              <c:strCache>
                <c:ptCount val="1"/>
                <c:pt idx="0">
                  <c:v>MLBs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'AMR EFFA Units summary'!$S$62:$V$62</c:f>
              <c:strCache>
                <c:ptCount val="4"/>
                <c:pt idx="0">
                  <c:v>D3X</c:v>
                </c:pt>
                <c:pt idx="1">
                  <c:v>D4X</c:v>
                </c:pt>
                <c:pt idx="2">
                  <c:v>D5X</c:v>
                </c:pt>
                <c:pt idx="3">
                  <c:v>D6X</c:v>
                </c:pt>
              </c:strCache>
            </c:strRef>
          </c:cat>
          <c:val>
            <c:numRef>
              <c:f>'AMR EFFA Units summary'!$S$64:$V$64</c:f>
              <c:numCache>
                <c:formatCode>0.0%</c:formatCode>
                <c:ptCount val="4"/>
                <c:pt idx="0">
                  <c:v>0.0706666666666667</c:v>
                </c:pt>
                <c:pt idx="1">
                  <c:v>0.0293333333333333</c:v>
                </c:pt>
                <c:pt idx="2">
                  <c:v>0.0146666666666667</c:v>
                </c:pt>
                <c:pt idx="3">
                  <c:v>0.0706666666666667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9256344"/>
        <c:axId val="-2109663368"/>
      </c:barChart>
      <c:catAx>
        <c:axId val="-210925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663368"/>
        <c:crosses val="autoZero"/>
        <c:auto val="1"/>
        <c:lblAlgn val="ctr"/>
        <c:lblOffset val="100"/>
        <c:noMultiLvlLbl val="0"/>
      </c:catAx>
      <c:valAx>
        <c:axId val="-2109663368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256344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04578794089096"/>
          <c:y val="0.0347826245726918"/>
          <c:w val="0.281722575773922"/>
          <c:h val="0.2043406159263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89299432703"/>
          <c:y val="0.0810621942697414"/>
          <c:w val="0.762039859985942"/>
          <c:h val="0.84891221930592"/>
        </c:manualLayout>
      </c:layout>
      <c:barChart>
        <c:barDir val="bar"/>
        <c:grouping val="clustered"/>
        <c:varyColors val="0"/>
        <c:ser>
          <c:idx val="7"/>
          <c:order val="0"/>
          <c:tx>
            <c:strRef>
              <c:f>'D3X-D6X AMR FEEA Function '!$AE$2:$AE$3</c:f>
              <c:strCache>
                <c:ptCount val="1"/>
                <c:pt idx="0">
                  <c:v>D5X Wight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'!$W$4:$W$25</c:f>
              <c:strCache>
                <c:ptCount val="22"/>
                <c:pt idx="0">
                  <c:v>UI Triage Skipped</c:v>
                </c:pt>
                <c:pt idx="1">
                  <c:v>Display</c:v>
                </c:pt>
                <c:pt idx="2">
                  <c:v>Power</c:v>
                </c:pt>
                <c:pt idx="3">
                  <c:v>Cellular</c:v>
                </c:pt>
                <c:pt idx="4">
                  <c:v>Camera</c:v>
                </c:pt>
                <c:pt idx="5">
                  <c:v>Mech</c:v>
                </c:pt>
                <c:pt idx="6">
                  <c:v>Acoustic</c:v>
                </c:pt>
                <c:pt idx="7">
                  <c:v>Face ID</c:v>
                </c:pt>
                <c:pt idx="8">
                  <c:v>Activation</c:v>
                </c:pt>
                <c:pt idx="9">
                  <c:v>SIM</c:v>
                </c:pt>
                <c:pt idx="10">
                  <c:v>Under triage</c:v>
                </c:pt>
                <c:pt idx="11">
                  <c:v>WiFi</c:v>
                </c:pt>
                <c:pt idx="12">
                  <c:v>BT</c:v>
                </c:pt>
                <c:pt idx="13">
                  <c:v>Safety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'!$AE$4:$AE$26</c:f>
              <c:numCache>
                <c:formatCode>0.00%</c:formatCode>
                <c:ptCount val="23"/>
                <c:pt idx="0">
                  <c:v>0.332467532467532</c:v>
                </c:pt>
                <c:pt idx="1">
                  <c:v>0.176623376623377</c:v>
                </c:pt>
                <c:pt idx="2">
                  <c:v>0.145454545454545</c:v>
                </c:pt>
                <c:pt idx="3">
                  <c:v>0.0727272727272727</c:v>
                </c:pt>
                <c:pt idx="4">
                  <c:v>0.0675324675324675</c:v>
                </c:pt>
                <c:pt idx="5">
                  <c:v>0.0545454545454545</c:v>
                </c:pt>
                <c:pt idx="6">
                  <c:v>0.0285714285714286</c:v>
                </c:pt>
                <c:pt idx="7">
                  <c:v>0.0285714285714286</c:v>
                </c:pt>
                <c:pt idx="8">
                  <c:v>0.0155844155844156</c:v>
                </c:pt>
                <c:pt idx="9">
                  <c:v>0.012987012987013</c:v>
                </c:pt>
                <c:pt idx="10">
                  <c:v>0.012987012987013</c:v>
                </c:pt>
                <c:pt idx="11">
                  <c:v>0.00779220779220779</c:v>
                </c:pt>
                <c:pt idx="12">
                  <c:v>0.00519480519480519</c:v>
                </c:pt>
                <c:pt idx="13">
                  <c:v>0.00519480519480519</c:v>
                </c:pt>
                <c:pt idx="14">
                  <c:v>0.00519480519480519</c:v>
                </c:pt>
                <c:pt idx="15">
                  <c:v>0.0025974025974026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0.025974025974026</c:v>
                </c:pt>
              </c:numCache>
            </c:numRef>
          </c:val>
        </c:ser>
        <c:ser>
          <c:idx val="4"/>
          <c:order val="1"/>
          <c:tx>
            <c:strRef>
              <c:f>'D3X-D6X AMR FEEA Function '!$AB$2:$AB$3</c:f>
              <c:strCache>
                <c:ptCount val="1"/>
                <c:pt idx="0">
                  <c:v>D4X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'!$W$4:$W$25</c:f>
              <c:strCache>
                <c:ptCount val="22"/>
                <c:pt idx="0">
                  <c:v>UI Triage Skipped</c:v>
                </c:pt>
                <c:pt idx="1">
                  <c:v>Display</c:v>
                </c:pt>
                <c:pt idx="2">
                  <c:v>Power</c:v>
                </c:pt>
                <c:pt idx="3">
                  <c:v>Cellular</c:v>
                </c:pt>
                <c:pt idx="4">
                  <c:v>Camera</c:v>
                </c:pt>
                <c:pt idx="5">
                  <c:v>Mech</c:v>
                </c:pt>
                <c:pt idx="6">
                  <c:v>Acoustic</c:v>
                </c:pt>
                <c:pt idx="7">
                  <c:v>Face ID</c:v>
                </c:pt>
                <c:pt idx="8">
                  <c:v>Activation</c:v>
                </c:pt>
                <c:pt idx="9">
                  <c:v>SIM</c:v>
                </c:pt>
                <c:pt idx="10">
                  <c:v>Under triage</c:v>
                </c:pt>
                <c:pt idx="11">
                  <c:v>WiFi</c:v>
                </c:pt>
                <c:pt idx="12">
                  <c:v>BT</c:v>
                </c:pt>
                <c:pt idx="13">
                  <c:v>Safety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'!$AB$4:$AB$26</c:f>
              <c:numCache>
                <c:formatCode>0.00%</c:formatCode>
                <c:ptCount val="23"/>
                <c:pt idx="0">
                  <c:v>0.52411575562701</c:v>
                </c:pt>
                <c:pt idx="1">
                  <c:v>0.0546623794212219</c:v>
                </c:pt>
                <c:pt idx="2">
                  <c:v>0.065112540192926</c:v>
                </c:pt>
                <c:pt idx="3">
                  <c:v>0.0313504823151125</c:v>
                </c:pt>
                <c:pt idx="4">
                  <c:v>0.042604501607717</c:v>
                </c:pt>
                <c:pt idx="5">
                  <c:v>0.0393890675241157</c:v>
                </c:pt>
                <c:pt idx="6">
                  <c:v>0.0273311897106109</c:v>
                </c:pt>
                <c:pt idx="7">
                  <c:v>0.0562700964630225</c:v>
                </c:pt>
                <c:pt idx="8">
                  <c:v>0.00964630225080386</c:v>
                </c:pt>
                <c:pt idx="9">
                  <c:v>0.00964630225080386</c:v>
                </c:pt>
                <c:pt idx="10">
                  <c:v>0.0</c:v>
                </c:pt>
                <c:pt idx="11">
                  <c:v>0.00723472668810289</c:v>
                </c:pt>
                <c:pt idx="12">
                  <c:v>0.00562700964630225</c:v>
                </c:pt>
                <c:pt idx="13">
                  <c:v>0.0265273311897106</c:v>
                </c:pt>
                <c:pt idx="14">
                  <c:v>0.00964630225080386</c:v>
                </c:pt>
                <c:pt idx="15">
                  <c:v>0.00321543408360129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0.00160771704180064</c:v>
                </c:pt>
                <c:pt idx="21">
                  <c:v>0.0860128617363344</c:v>
                </c:pt>
              </c:numCache>
            </c:numRef>
          </c:val>
        </c:ser>
        <c:ser>
          <c:idx val="1"/>
          <c:order val="2"/>
          <c:tx>
            <c:strRef>
              <c:f>'D3X-D6X AMR FEEA Function '!$Y$2:$Y$3</c:f>
              <c:strCache>
                <c:ptCount val="1"/>
                <c:pt idx="0">
                  <c:v>D3X 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'!$W$4:$W$25</c:f>
              <c:strCache>
                <c:ptCount val="22"/>
                <c:pt idx="0">
                  <c:v>UI Triage Skipped</c:v>
                </c:pt>
                <c:pt idx="1">
                  <c:v>Display</c:v>
                </c:pt>
                <c:pt idx="2">
                  <c:v>Power</c:v>
                </c:pt>
                <c:pt idx="3">
                  <c:v>Cellular</c:v>
                </c:pt>
                <c:pt idx="4">
                  <c:v>Camera</c:v>
                </c:pt>
                <c:pt idx="5">
                  <c:v>Mech</c:v>
                </c:pt>
                <c:pt idx="6">
                  <c:v>Acoustic</c:v>
                </c:pt>
                <c:pt idx="7">
                  <c:v>Face ID</c:v>
                </c:pt>
                <c:pt idx="8">
                  <c:v>Activation</c:v>
                </c:pt>
                <c:pt idx="9">
                  <c:v>SIM</c:v>
                </c:pt>
                <c:pt idx="10">
                  <c:v>Under triage</c:v>
                </c:pt>
                <c:pt idx="11">
                  <c:v>WiFi</c:v>
                </c:pt>
                <c:pt idx="12">
                  <c:v>BT</c:v>
                </c:pt>
                <c:pt idx="13">
                  <c:v>Safety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'!$Y$4:$Y$26</c:f>
              <c:numCache>
                <c:formatCode>0.00%</c:formatCode>
                <c:ptCount val="23"/>
                <c:pt idx="0">
                  <c:v>0.0983358547655068</c:v>
                </c:pt>
                <c:pt idx="1">
                  <c:v>0.142965204236006</c:v>
                </c:pt>
                <c:pt idx="2">
                  <c:v>0.0718608169440242</c:v>
                </c:pt>
                <c:pt idx="3">
                  <c:v>0.0552193645990923</c:v>
                </c:pt>
                <c:pt idx="4">
                  <c:v>0.0537065052950076</c:v>
                </c:pt>
                <c:pt idx="5">
                  <c:v>0.0363086232980333</c:v>
                </c:pt>
                <c:pt idx="6">
                  <c:v>0.0544629349470499</c:v>
                </c:pt>
                <c:pt idx="7">
                  <c:v>0.046142208774584</c:v>
                </c:pt>
                <c:pt idx="8">
                  <c:v>0.0234493192133132</c:v>
                </c:pt>
                <c:pt idx="9">
                  <c:v>0.0173978819969743</c:v>
                </c:pt>
                <c:pt idx="10">
                  <c:v>0.0</c:v>
                </c:pt>
                <c:pt idx="11">
                  <c:v>0.0113464447806354</c:v>
                </c:pt>
                <c:pt idx="12">
                  <c:v>0.00453857791225416</c:v>
                </c:pt>
                <c:pt idx="13">
                  <c:v>0.0128593040847201</c:v>
                </c:pt>
                <c:pt idx="14">
                  <c:v>0.00529500756429652</c:v>
                </c:pt>
                <c:pt idx="15">
                  <c:v>0.00453857791225416</c:v>
                </c:pt>
                <c:pt idx="16">
                  <c:v>0.0325264750378215</c:v>
                </c:pt>
                <c:pt idx="17">
                  <c:v>0.00680786686838124</c:v>
                </c:pt>
                <c:pt idx="18">
                  <c:v>0.00151285930408472</c:v>
                </c:pt>
                <c:pt idx="19">
                  <c:v>0.00075642965204236</c:v>
                </c:pt>
                <c:pt idx="20">
                  <c:v>0.00226928895612708</c:v>
                </c:pt>
                <c:pt idx="21">
                  <c:v>0.127836611195159</c:v>
                </c:pt>
              </c:numCache>
            </c:numRef>
          </c:val>
        </c:ser>
        <c:ser>
          <c:idx val="0"/>
          <c:order val="3"/>
          <c:tx>
            <c:strRef>
              <c:f>'D3X-D6X AMR FEEA Function '!$AH$2:$AH$3</c:f>
              <c:strCache>
                <c:ptCount val="1"/>
                <c:pt idx="0">
                  <c:v>D6X Wight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'!$W$4:$W$25</c:f>
              <c:strCache>
                <c:ptCount val="22"/>
                <c:pt idx="0">
                  <c:v>UI Triage Skipped</c:v>
                </c:pt>
                <c:pt idx="1">
                  <c:v>Display</c:v>
                </c:pt>
                <c:pt idx="2">
                  <c:v>Power</c:v>
                </c:pt>
                <c:pt idx="3">
                  <c:v>Cellular</c:v>
                </c:pt>
                <c:pt idx="4">
                  <c:v>Camera</c:v>
                </c:pt>
                <c:pt idx="5">
                  <c:v>Mech</c:v>
                </c:pt>
                <c:pt idx="6">
                  <c:v>Acoustic</c:v>
                </c:pt>
                <c:pt idx="7">
                  <c:v>Face ID</c:v>
                </c:pt>
                <c:pt idx="8">
                  <c:v>Activation</c:v>
                </c:pt>
                <c:pt idx="9">
                  <c:v>SIM</c:v>
                </c:pt>
                <c:pt idx="10">
                  <c:v>Under triage</c:v>
                </c:pt>
                <c:pt idx="11">
                  <c:v>WiFi</c:v>
                </c:pt>
                <c:pt idx="12">
                  <c:v>BT</c:v>
                </c:pt>
                <c:pt idx="13">
                  <c:v>Safety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'!$AH$4:$AH$25</c:f>
              <c:numCache>
                <c:formatCode>0.00%</c:formatCode>
                <c:ptCount val="22"/>
                <c:pt idx="0">
                  <c:v>0.433815350389321</c:v>
                </c:pt>
                <c:pt idx="1">
                  <c:v>0.172413793103448</c:v>
                </c:pt>
                <c:pt idx="2">
                  <c:v>0.0478309232480534</c:v>
                </c:pt>
                <c:pt idx="3">
                  <c:v>0.0200222469410456</c:v>
                </c:pt>
                <c:pt idx="4">
                  <c:v>0.0634037819799777</c:v>
                </c:pt>
                <c:pt idx="5">
                  <c:v>0.0222469410456062</c:v>
                </c:pt>
                <c:pt idx="6">
                  <c:v>0.0433815350389321</c:v>
                </c:pt>
                <c:pt idx="7">
                  <c:v>0.0556173526140156</c:v>
                </c:pt>
                <c:pt idx="8">
                  <c:v>0.00111234705228031</c:v>
                </c:pt>
                <c:pt idx="9">
                  <c:v>0.0111234705228031</c:v>
                </c:pt>
                <c:pt idx="10">
                  <c:v>0.0111234705228031</c:v>
                </c:pt>
                <c:pt idx="11">
                  <c:v>0.0</c:v>
                </c:pt>
                <c:pt idx="12">
                  <c:v>0.00222469410456062</c:v>
                </c:pt>
                <c:pt idx="13">
                  <c:v>0.00222469410456062</c:v>
                </c:pt>
                <c:pt idx="14">
                  <c:v>0.00111234705228031</c:v>
                </c:pt>
                <c:pt idx="15">
                  <c:v>0.00222469410456062</c:v>
                </c:pt>
                <c:pt idx="16">
                  <c:v>0.0</c:v>
                </c:pt>
                <c:pt idx="17">
                  <c:v>0.00111234705228031</c:v>
                </c:pt>
                <c:pt idx="18">
                  <c:v>0.0</c:v>
                </c:pt>
                <c:pt idx="19">
                  <c:v>0.00111234705228031</c:v>
                </c:pt>
                <c:pt idx="20">
                  <c:v>0.00667408231368187</c:v>
                </c:pt>
                <c:pt idx="21">
                  <c:v>0.101223581757508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08705416"/>
        <c:axId val="-2108718056"/>
      </c:barChart>
      <c:catAx>
        <c:axId val="-2108705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718056"/>
        <c:crosses val="autoZero"/>
        <c:auto val="1"/>
        <c:lblAlgn val="ctr"/>
        <c:lblOffset val="100"/>
        <c:noMultiLvlLbl val="0"/>
      </c:catAx>
      <c:valAx>
        <c:axId val="-2108718056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705416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409382150569"/>
          <c:y val="0.0810621942697414"/>
          <c:w val="0.694319819648357"/>
          <c:h val="0.84891221930592"/>
        </c:manualLayout>
      </c:layout>
      <c:barChart>
        <c:barDir val="bar"/>
        <c:grouping val="clustered"/>
        <c:varyColors val="0"/>
        <c:ser>
          <c:idx val="7"/>
          <c:order val="0"/>
          <c:tx>
            <c:strRef>
              <c:f>'D3X-D6X AMR FEEA Function '!$AE$34:$AE$35</c:f>
              <c:strCache>
                <c:ptCount val="1"/>
                <c:pt idx="0">
                  <c:v>D5X Wight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'!$AF$36:$AF$57</c:f>
              <c:strCache>
                <c:ptCount val="22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 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'!$AE$36:$AE$57</c:f>
              <c:numCache>
                <c:formatCode>0.00%</c:formatCode>
                <c:ptCount val="22"/>
                <c:pt idx="0">
                  <c:v>0.332467532467532</c:v>
                </c:pt>
                <c:pt idx="1">
                  <c:v>0.176623376623377</c:v>
                </c:pt>
                <c:pt idx="2">
                  <c:v>0.145454545454545</c:v>
                </c:pt>
                <c:pt idx="3">
                  <c:v>0.0727272727272727</c:v>
                </c:pt>
                <c:pt idx="4">
                  <c:v>0.0675324675324675</c:v>
                </c:pt>
                <c:pt idx="5">
                  <c:v>0.0545454545454545</c:v>
                </c:pt>
                <c:pt idx="6">
                  <c:v>0.0285714285714286</c:v>
                </c:pt>
                <c:pt idx="7">
                  <c:v>0.0285714285714286</c:v>
                </c:pt>
                <c:pt idx="8">
                  <c:v>0.0155844155844156</c:v>
                </c:pt>
                <c:pt idx="9">
                  <c:v>0.012987012987013</c:v>
                </c:pt>
                <c:pt idx="10">
                  <c:v>0.012987012987013</c:v>
                </c:pt>
                <c:pt idx="11">
                  <c:v>0.00779220779220779</c:v>
                </c:pt>
                <c:pt idx="12">
                  <c:v>0.00519480519480519</c:v>
                </c:pt>
                <c:pt idx="13">
                  <c:v>0.00519480519480519</c:v>
                </c:pt>
                <c:pt idx="14">
                  <c:v>0.00519480519480519</c:v>
                </c:pt>
                <c:pt idx="15">
                  <c:v>0.0025974025974026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0.025974025974026</c:v>
                </c:pt>
              </c:numCache>
            </c:numRef>
          </c:val>
        </c:ser>
        <c:ser>
          <c:idx val="4"/>
          <c:order val="1"/>
          <c:tx>
            <c:strRef>
              <c:f>'D3X-D6X AMR FEEA Function '!$AB$34:$AB$35</c:f>
              <c:strCache>
                <c:ptCount val="1"/>
                <c:pt idx="0">
                  <c:v>D4X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'!$AF$36:$AF$57</c:f>
              <c:strCache>
                <c:ptCount val="22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 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'!$AB$36:$AB$57</c:f>
              <c:numCache>
                <c:formatCode>0.00%</c:formatCode>
                <c:ptCount val="22"/>
                <c:pt idx="0">
                  <c:v>0.385123966942149</c:v>
                </c:pt>
                <c:pt idx="1">
                  <c:v>0.0892561983471074</c:v>
                </c:pt>
                <c:pt idx="2">
                  <c:v>0.0859504132231405</c:v>
                </c:pt>
                <c:pt idx="3">
                  <c:v>0.0413223140495868</c:v>
                </c:pt>
                <c:pt idx="4">
                  <c:v>0.0628099173553719</c:v>
                </c:pt>
                <c:pt idx="5">
                  <c:v>0.0743801652892562</c:v>
                </c:pt>
                <c:pt idx="6">
                  <c:v>0.0347107438016529</c:v>
                </c:pt>
                <c:pt idx="7">
                  <c:v>0.0396694214876033</c:v>
                </c:pt>
                <c:pt idx="8">
                  <c:v>0.0148760330578512</c:v>
                </c:pt>
                <c:pt idx="9">
                  <c:v>0.0165289256198347</c:v>
                </c:pt>
                <c:pt idx="10">
                  <c:v>0.0</c:v>
                </c:pt>
                <c:pt idx="11">
                  <c:v>0.00826446280991735</c:v>
                </c:pt>
                <c:pt idx="12">
                  <c:v>0.00165289256198347</c:v>
                </c:pt>
                <c:pt idx="13">
                  <c:v>0.0528925619834711</c:v>
                </c:pt>
                <c:pt idx="14">
                  <c:v>0.00661157024793388</c:v>
                </c:pt>
                <c:pt idx="15">
                  <c:v>0.00165289256198347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0.00330578512396694</c:v>
                </c:pt>
                <c:pt idx="21">
                  <c:v>0.0809917355371901</c:v>
                </c:pt>
              </c:numCache>
            </c:numRef>
          </c:val>
        </c:ser>
        <c:ser>
          <c:idx val="1"/>
          <c:order val="2"/>
          <c:tx>
            <c:strRef>
              <c:f>'D3X-D6X AMR FEEA Function '!$Y$34:$Y$35</c:f>
              <c:strCache>
                <c:ptCount val="1"/>
                <c:pt idx="0">
                  <c:v>D3X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'!$AF$36:$AF$57</c:f>
              <c:strCache>
                <c:ptCount val="22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 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'!$Y$36:$Y$57</c:f>
              <c:numCache>
                <c:formatCode>0.00%</c:formatCode>
                <c:ptCount val="22"/>
                <c:pt idx="0">
                  <c:v>0.121608980355472</c:v>
                </c:pt>
                <c:pt idx="1">
                  <c:v>0.175865294667914</c:v>
                </c:pt>
                <c:pt idx="2">
                  <c:v>0.088868101028999</c:v>
                </c:pt>
                <c:pt idx="3">
                  <c:v>0.068288119738073</c:v>
                </c:pt>
                <c:pt idx="4">
                  <c:v>0.0664172123479888</c:v>
                </c:pt>
                <c:pt idx="5">
                  <c:v>0.0449017773620206</c:v>
                </c:pt>
                <c:pt idx="6">
                  <c:v>0.0673526660430309</c:v>
                </c:pt>
                <c:pt idx="7">
                  <c:v>0.0570626753975678</c:v>
                </c:pt>
                <c:pt idx="8">
                  <c:v>0.028999064546305</c:v>
                </c:pt>
                <c:pt idx="9">
                  <c:v>0.0215154349859682</c:v>
                </c:pt>
                <c:pt idx="10">
                  <c:v>0.0</c:v>
                </c:pt>
                <c:pt idx="11">
                  <c:v>0.0140318054256314</c:v>
                </c:pt>
                <c:pt idx="12">
                  <c:v>0.00561272217025257</c:v>
                </c:pt>
                <c:pt idx="13">
                  <c:v>0.0159027128157156</c:v>
                </c:pt>
                <c:pt idx="14">
                  <c:v>0.00654817586529467</c:v>
                </c:pt>
                <c:pt idx="15">
                  <c:v>0.00561272217025257</c:v>
                </c:pt>
                <c:pt idx="16">
                  <c:v>0.0402245088868101</c:v>
                </c:pt>
                <c:pt idx="17">
                  <c:v>0.00841908325537886</c:v>
                </c:pt>
                <c:pt idx="18">
                  <c:v>0.00187090739008419</c:v>
                </c:pt>
                <c:pt idx="19">
                  <c:v>0.000935453695042095</c:v>
                </c:pt>
                <c:pt idx="20">
                  <c:v>0.00187090739008419</c:v>
                </c:pt>
                <c:pt idx="21">
                  <c:v>0.158091674462114</c:v>
                </c:pt>
              </c:numCache>
            </c:numRef>
          </c:val>
        </c:ser>
        <c:ser>
          <c:idx val="0"/>
          <c:order val="3"/>
          <c:tx>
            <c:strRef>
              <c:f>'D3X-D6X AMR FEEA Function '!$AH$34:$AH$35</c:f>
              <c:strCache>
                <c:ptCount val="1"/>
                <c:pt idx="0">
                  <c:v>D6X Wight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'!$AF$36:$AF$57</c:f>
              <c:strCache>
                <c:ptCount val="22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ApplePay</c:v>
                </c:pt>
                <c:pt idx="19">
                  <c:v>Accessory</c:v>
                </c:pt>
                <c:pt idx="20">
                  <c:v>Battery </c:v>
                </c:pt>
                <c:pt idx="21">
                  <c:v>MLB</c:v>
                </c:pt>
              </c:strCache>
            </c:strRef>
          </c:cat>
          <c:val>
            <c:numRef>
              <c:f>'D3X-D6X AMR FEEA Function '!$AH$36:$AH$57</c:f>
              <c:numCache>
                <c:formatCode>0.00%</c:formatCode>
                <c:ptCount val="22"/>
                <c:pt idx="0">
                  <c:v>0.438882421420256</c:v>
                </c:pt>
                <c:pt idx="1">
                  <c:v>0.172293364377183</c:v>
                </c:pt>
                <c:pt idx="2">
                  <c:v>0.0442374854481956</c:v>
                </c:pt>
                <c:pt idx="3">
                  <c:v>0.019790454016298</c:v>
                </c:pt>
                <c:pt idx="4">
                  <c:v>0.0651920838183935</c:v>
                </c:pt>
                <c:pt idx="5">
                  <c:v>0.0232828870779977</c:v>
                </c:pt>
                <c:pt idx="6">
                  <c:v>0.0407450523864959</c:v>
                </c:pt>
                <c:pt idx="7">
                  <c:v>0.0535506402793946</c:v>
                </c:pt>
                <c:pt idx="8">
                  <c:v>0.00116414435389988</c:v>
                </c:pt>
                <c:pt idx="9">
                  <c:v>0.010477299185099</c:v>
                </c:pt>
                <c:pt idx="10">
                  <c:v>0.0116414435389988</c:v>
                </c:pt>
                <c:pt idx="11">
                  <c:v>0.0</c:v>
                </c:pt>
                <c:pt idx="12">
                  <c:v>0.00232828870779977</c:v>
                </c:pt>
                <c:pt idx="13">
                  <c:v>0.00232828870779977</c:v>
                </c:pt>
                <c:pt idx="14">
                  <c:v>0.0</c:v>
                </c:pt>
                <c:pt idx="15">
                  <c:v>0.00232828870779977</c:v>
                </c:pt>
                <c:pt idx="16">
                  <c:v>0.0</c:v>
                </c:pt>
                <c:pt idx="17">
                  <c:v>0.00116414435389988</c:v>
                </c:pt>
                <c:pt idx="18">
                  <c:v>0.0</c:v>
                </c:pt>
                <c:pt idx="19">
                  <c:v>0.00116414435389988</c:v>
                </c:pt>
                <c:pt idx="20">
                  <c:v>0.0069848661233993</c:v>
                </c:pt>
                <c:pt idx="21">
                  <c:v>0.10244470314319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08833640"/>
        <c:axId val="-2108843928"/>
      </c:barChart>
      <c:catAx>
        <c:axId val="-2108833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843928"/>
        <c:crosses val="autoZero"/>
        <c:auto val="1"/>
        <c:lblAlgn val="ctr"/>
        <c:lblOffset val="100"/>
        <c:noMultiLvlLbl val="0"/>
      </c:catAx>
      <c:valAx>
        <c:axId val="-2108843928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8833640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0166229221"/>
          <c:y val="0.0810621942697414"/>
          <c:w val="0.763876376053432"/>
          <c:h val="0.84891221930592"/>
        </c:manualLayout>
      </c:layout>
      <c:barChart>
        <c:barDir val="bar"/>
        <c:grouping val="clustered"/>
        <c:varyColors val="0"/>
        <c:ser>
          <c:idx val="7"/>
          <c:order val="0"/>
          <c:tx>
            <c:strRef>
              <c:f>'D3X-D6X AMR FEEA Function '!$AE$65:$AE$66</c:f>
              <c:strCache>
                <c:ptCount val="1"/>
                <c:pt idx="0">
                  <c:v>D5X Wight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'!$AF$67:$AF$86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Battery </c:v>
                </c:pt>
                <c:pt idx="19">
                  <c:v>MLB</c:v>
                </c:pt>
              </c:strCache>
            </c:strRef>
          </c:cat>
          <c:val>
            <c:numRef>
              <c:f>'D3X-D6X AMR FEEA Function '!$AE$67:$AE$86</c:f>
              <c:numCache>
                <c:formatCode>0.00%</c:formatCode>
                <c:ptCount val="20"/>
                <c:pt idx="0">
                  <c:v>0.332467532467532</c:v>
                </c:pt>
                <c:pt idx="1">
                  <c:v>0.176623376623377</c:v>
                </c:pt>
                <c:pt idx="2">
                  <c:v>0.145454545454545</c:v>
                </c:pt>
                <c:pt idx="3">
                  <c:v>0.0727272727272727</c:v>
                </c:pt>
                <c:pt idx="4">
                  <c:v>0.0675324675324675</c:v>
                </c:pt>
                <c:pt idx="5">
                  <c:v>0.0545454545454545</c:v>
                </c:pt>
                <c:pt idx="6">
                  <c:v>0.0285714285714286</c:v>
                </c:pt>
                <c:pt idx="7">
                  <c:v>0.0285714285714286</c:v>
                </c:pt>
                <c:pt idx="8">
                  <c:v>0.0155844155844156</c:v>
                </c:pt>
                <c:pt idx="9">
                  <c:v>0.012987012987013</c:v>
                </c:pt>
                <c:pt idx="10">
                  <c:v>0.012987012987013</c:v>
                </c:pt>
                <c:pt idx="11">
                  <c:v>0.00779220779220779</c:v>
                </c:pt>
                <c:pt idx="12">
                  <c:v>0.00519480519480519</c:v>
                </c:pt>
                <c:pt idx="13">
                  <c:v>0.00519480519480519</c:v>
                </c:pt>
                <c:pt idx="14">
                  <c:v>0.00519480519480519</c:v>
                </c:pt>
                <c:pt idx="15">
                  <c:v>0.0025974025974026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0.025974025974026</c:v>
                </c:pt>
              </c:numCache>
            </c:numRef>
          </c:val>
        </c:ser>
        <c:ser>
          <c:idx val="4"/>
          <c:order val="1"/>
          <c:tx>
            <c:strRef>
              <c:f>'D3X-D6X AMR FEEA Function '!$AB$65:$AB$66</c:f>
              <c:strCache>
                <c:ptCount val="1"/>
                <c:pt idx="0">
                  <c:v>D4X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'!$AF$67:$AF$86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Battery </c:v>
                </c:pt>
                <c:pt idx="19">
                  <c:v>MLB</c:v>
                </c:pt>
              </c:strCache>
            </c:strRef>
          </c:cat>
          <c:val>
            <c:numRef>
              <c:f>'D3X-D6X AMR FEEA Function '!$AB$67:$AB$86</c:f>
              <c:numCache>
                <c:formatCode>0.00%</c:formatCode>
                <c:ptCount val="20"/>
                <c:pt idx="0">
                  <c:v>0.313793103448276</c:v>
                </c:pt>
                <c:pt idx="1">
                  <c:v>0.106896551724138</c:v>
                </c:pt>
                <c:pt idx="2">
                  <c:v>0.113793103448276</c:v>
                </c:pt>
                <c:pt idx="3">
                  <c:v>0.0482758620689655</c:v>
                </c:pt>
                <c:pt idx="4">
                  <c:v>0.0655172413793103</c:v>
                </c:pt>
                <c:pt idx="5">
                  <c:v>0.0793103448275862</c:v>
                </c:pt>
                <c:pt idx="6">
                  <c:v>0.0448275862068965</c:v>
                </c:pt>
                <c:pt idx="7">
                  <c:v>0.0275862068965517</c:v>
                </c:pt>
                <c:pt idx="8">
                  <c:v>0.0137931034482759</c:v>
                </c:pt>
                <c:pt idx="9">
                  <c:v>0.0206896551724138</c:v>
                </c:pt>
                <c:pt idx="10">
                  <c:v>0.0</c:v>
                </c:pt>
                <c:pt idx="11">
                  <c:v>0.00689655172413793</c:v>
                </c:pt>
                <c:pt idx="12">
                  <c:v>0.0</c:v>
                </c:pt>
                <c:pt idx="13">
                  <c:v>0.0793103448275862</c:v>
                </c:pt>
                <c:pt idx="14">
                  <c:v>0.00344827586206896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0.0758620689655172</c:v>
                </c:pt>
              </c:numCache>
            </c:numRef>
          </c:val>
        </c:ser>
        <c:ser>
          <c:idx val="1"/>
          <c:order val="2"/>
          <c:tx>
            <c:strRef>
              <c:f>'D3X-D6X AMR FEEA Function '!$Y$65:$Y$66</c:f>
              <c:strCache>
                <c:ptCount val="1"/>
                <c:pt idx="0">
                  <c:v>D3X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'!$AF$67:$AF$86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Battery </c:v>
                </c:pt>
                <c:pt idx="19">
                  <c:v>MLB</c:v>
                </c:pt>
              </c:strCache>
            </c:strRef>
          </c:cat>
          <c:val>
            <c:numRef>
              <c:f>'D3X-D6X AMR FEEA Function '!$Y$67:$Y$86</c:f>
              <c:numCache>
                <c:formatCode>0.00%</c:formatCode>
                <c:ptCount val="20"/>
                <c:pt idx="0">
                  <c:v>0.0949074074074074</c:v>
                </c:pt>
                <c:pt idx="1">
                  <c:v>0.201388888888889</c:v>
                </c:pt>
                <c:pt idx="2">
                  <c:v>0.0740740740740741</c:v>
                </c:pt>
                <c:pt idx="3">
                  <c:v>0.0462962962962963</c:v>
                </c:pt>
                <c:pt idx="4">
                  <c:v>0.0856481481481481</c:v>
                </c:pt>
                <c:pt idx="5">
                  <c:v>0.0462962962962963</c:v>
                </c:pt>
                <c:pt idx="6">
                  <c:v>0.0740740740740741</c:v>
                </c:pt>
                <c:pt idx="7">
                  <c:v>0.0671296296296296</c:v>
                </c:pt>
                <c:pt idx="8">
                  <c:v>0.0625</c:v>
                </c:pt>
                <c:pt idx="9">
                  <c:v>0.0277777777777778</c:v>
                </c:pt>
                <c:pt idx="10">
                  <c:v>0.0</c:v>
                </c:pt>
                <c:pt idx="11">
                  <c:v>0.0208333333333333</c:v>
                </c:pt>
                <c:pt idx="12">
                  <c:v>0.00462962962962963</c:v>
                </c:pt>
                <c:pt idx="13">
                  <c:v>0.00694444444444444</c:v>
                </c:pt>
                <c:pt idx="14">
                  <c:v>0.0115740740740741</c:v>
                </c:pt>
                <c:pt idx="15">
                  <c:v>0.00462962962962963</c:v>
                </c:pt>
                <c:pt idx="16">
                  <c:v>0.0300925925925926</c:v>
                </c:pt>
                <c:pt idx="17">
                  <c:v>0.0162037037037037</c:v>
                </c:pt>
                <c:pt idx="18">
                  <c:v>0.00231481481481481</c:v>
                </c:pt>
                <c:pt idx="19">
                  <c:v>0.122685185185185</c:v>
                </c:pt>
              </c:numCache>
            </c:numRef>
          </c:val>
        </c:ser>
        <c:ser>
          <c:idx val="0"/>
          <c:order val="3"/>
          <c:tx>
            <c:strRef>
              <c:f>'D3X-D6X AMR FEEA Function '!$AH$65:$AH$66</c:f>
              <c:strCache>
                <c:ptCount val="1"/>
                <c:pt idx="0">
                  <c:v>D6X Wight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'!$AF$67:$AF$86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Cellular </c:v>
                </c:pt>
                <c:pt idx="4">
                  <c:v>Camera </c:v>
                </c:pt>
                <c:pt idx="5">
                  <c:v>Mech </c:v>
                </c:pt>
                <c:pt idx="6">
                  <c:v>Acoustic </c:v>
                </c:pt>
                <c:pt idx="7">
                  <c:v>Face ID </c:v>
                </c:pt>
                <c:pt idx="8">
                  <c:v>Activation </c:v>
                </c:pt>
                <c:pt idx="9">
                  <c:v>SIM </c:v>
                </c:pt>
                <c:pt idx="10">
                  <c:v>Under triage</c:v>
                </c:pt>
                <c:pt idx="11">
                  <c:v>WiFi </c:v>
                </c:pt>
                <c:pt idx="12">
                  <c:v>BT </c:v>
                </c:pt>
                <c:pt idx="13">
                  <c:v>Safety </c:v>
                </c:pt>
                <c:pt idx="14">
                  <c:v>Sensor </c:v>
                </c:pt>
                <c:pt idx="15">
                  <c:v>Arc </c:v>
                </c:pt>
                <c:pt idx="16">
                  <c:v>Face</c:v>
                </c:pt>
                <c:pt idx="17">
                  <c:v>Air Leak Failed</c:v>
                </c:pt>
                <c:pt idx="18">
                  <c:v>Battery </c:v>
                </c:pt>
                <c:pt idx="19">
                  <c:v>MLB</c:v>
                </c:pt>
              </c:strCache>
            </c:strRef>
          </c:cat>
          <c:val>
            <c:numRef>
              <c:f>'D3X-D6X AMR FEEA Function '!$AH$67:$AH$86</c:f>
              <c:numCache>
                <c:formatCode>0.00%</c:formatCode>
                <c:ptCount val="20"/>
                <c:pt idx="0">
                  <c:v>0.450199203187251</c:v>
                </c:pt>
                <c:pt idx="1">
                  <c:v>0.183266932270916</c:v>
                </c:pt>
                <c:pt idx="2">
                  <c:v>0.0159362549800797</c:v>
                </c:pt>
                <c:pt idx="3">
                  <c:v>0.0318725099601594</c:v>
                </c:pt>
                <c:pt idx="4">
                  <c:v>0.0756972111553785</c:v>
                </c:pt>
                <c:pt idx="5">
                  <c:v>0.0199203187250996</c:v>
                </c:pt>
                <c:pt idx="6">
                  <c:v>0.0458167330677291</c:v>
                </c:pt>
                <c:pt idx="7">
                  <c:v>0.0159362549800797</c:v>
                </c:pt>
                <c:pt idx="8">
                  <c:v>0.00199203187250996</c:v>
                </c:pt>
                <c:pt idx="9">
                  <c:v>0.0119521912350598</c:v>
                </c:pt>
                <c:pt idx="10">
                  <c:v>0.0199203187250996</c:v>
                </c:pt>
                <c:pt idx="11">
                  <c:v>0.0</c:v>
                </c:pt>
                <c:pt idx="12">
                  <c:v>0.00398406374501992</c:v>
                </c:pt>
                <c:pt idx="13">
                  <c:v>0.00398406374501992</c:v>
                </c:pt>
                <c:pt idx="14">
                  <c:v>0.0</c:v>
                </c:pt>
                <c:pt idx="15">
                  <c:v>0.00398406374501992</c:v>
                </c:pt>
                <c:pt idx="16">
                  <c:v>0.0</c:v>
                </c:pt>
                <c:pt idx="17">
                  <c:v>0.00199203187250996</c:v>
                </c:pt>
                <c:pt idx="18">
                  <c:v>0.00796812749003984</c:v>
                </c:pt>
                <c:pt idx="19">
                  <c:v>0.105577689243028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09065064"/>
        <c:axId val="-2109070488"/>
      </c:barChart>
      <c:catAx>
        <c:axId val="-2109065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070488"/>
        <c:crosses val="autoZero"/>
        <c:auto val="1"/>
        <c:lblAlgn val="ctr"/>
        <c:lblOffset val="100"/>
        <c:noMultiLvlLbl val="0"/>
      </c:catAx>
      <c:valAx>
        <c:axId val="-2109070488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065064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134029441972"/>
          <c:y val="0.123577441750434"/>
          <c:w val="0.790438491384229"/>
          <c:h val="0.73266513201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'D3X-D6X AMR FEEA Function '!$Y$93</c:f>
              <c:strCache>
                <c:ptCount val="1"/>
                <c:pt idx="0">
                  <c:v>D3X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'!$Z$92:$AB$92</c:f>
              <c:strCache>
                <c:ptCount val="3"/>
                <c:pt idx="0">
                  <c:v>Material</c:v>
                </c:pt>
                <c:pt idx="1">
                  <c:v>Process</c:v>
                </c:pt>
                <c:pt idx="2">
                  <c:v>TBD</c:v>
                </c:pt>
              </c:strCache>
            </c:strRef>
          </c:cat>
          <c:val>
            <c:numRef>
              <c:f>'D3X-D6X AMR FEEA Function '!$Z$93:$AB$93</c:f>
              <c:numCache>
                <c:formatCode>0.00%</c:formatCode>
                <c:ptCount val="3"/>
                <c:pt idx="0">
                  <c:v>0.1054</c:v>
                </c:pt>
                <c:pt idx="1">
                  <c:v>0.0175725</c:v>
                </c:pt>
                <c:pt idx="2">
                  <c:v>0.0047925</c:v>
                </c:pt>
              </c:numCache>
            </c:numRef>
          </c:val>
        </c:ser>
        <c:ser>
          <c:idx val="1"/>
          <c:order val="1"/>
          <c:tx>
            <c:strRef>
              <c:f>'D3X-D6X AMR FEEA Function '!$Y$94</c:f>
              <c:strCache>
                <c:ptCount val="1"/>
                <c:pt idx="0">
                  <c:v>D4X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'!$Z$92:$AB$92</c:f>
              <c:strCache>
                <c:ptCount val="3"/>
                <c:pt idx="0">
                  <c:v>Material</c:v>
                </c:pt>
                <c:pt idx="1">
                  <c:v>Process</c:v>
                </c:pt>
                <c:pt idx="2">
                  <c:v>TBD</c:v>
                </c:pt>
              </c:strCache>
            </c:strRef>
          </c:cat>
          <c:val>
            <c:numRef>
              <c:f>'D3X-D6X AMR FEEA Function '!$Z$94:$AB$94</c:f>
              <c:numCache>
                <c:formatCode>0.00%</c:formatCode>
                <c:ptCount val="3"/>
                <c:pt idx="0">
                  <c:v>0.0835</c:v>
                </c:pt>
                <c:pt idx="1">
                  <c:v>0.0017</c:v>
                </c:pt>
                <c:pt idx="2">
                  <c:v>0.0008</c:v>
                </c:pt>
              </c:numCache>
            </c:numRef>
          </c:val>
        </c:ser>
        <c:ser>
          <c:idx val="2"/>
          <c:order val="2"/>
          <c:tx>
            <c:strRef>
              <c:f>'D3X-D6X AMR FEEA Function '!$Y$95</c:f>
              <c:strCache>
                <c:ptCount val="1"/>
                <c:pt idx="0">
                  <c:v>D5X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'!$Z$92:$AB$92</c:f>
              <c:strCache>
                <c:ptCount val="3"/>
                <c:pt idx="0">
                  <c:v>Material</c:v>
                </c:pt>
                <c:pt idx="1">
                  <c:v>Process</c:v>
                </c:pt>
                <c:pt idx="2">
                  <c:v>TBD</c:v>
                </c:pt>
              </c:strCache>
            </c:strRef>
          </c:cat>
          <c:val>
            <c:numRef>
              <c:f>'D3X-D6X AMR FEEA Function '!$Z$95:$AB$95</c:f>
              <c:numCache>
                <c:formatCode>0.00%</c:formatCode>
                <c:ptCount val="3"/>
                <c:pt idx="0">
                  <c:v>0.0236</c:v>
                </c:pt>
                <c:pt idx="1">
                  <c:v>0.0024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'D3X-D6X AMR FEEA Function '!$Y$96</c:f>
              <c:strCache>
                <c:ptCount val="1"/>
                <c:pt idx="0">
                  <c:v>D6X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'D3X-D6X AMR FEEA Function '!$Z$92:$AB$92</c:f>
              <c:strCache>
                <c:ptCount val="3"/>
                <c:pt idx="0">
                  <c:v>Material</c:v>
                </c:pt>
                <c:pt idx="1">
                  <c:v>Process</c:v>
                </c:pt>
                <c:pt idx="2">
                  <c:v>TBD</c:v>
                </c:pt>
              </c:strCache>
            </c:strRef>
          </c:cat>
          <c:val>
            <c:numRef>
              <c:f>'D3X-D6X AMR FEEA Function '!$Z$96:$AB$96</c:f>
              <c:numCache>
                <c:formatCode>0.00%</c:formatCode>
                <c:ptCount val="3"/>
                <c:pt idx="0">
                  <c:v>0.0656284760845384</c:v>
                </c:pt>
                <c:pt idx="1">
                  <c:v>0.0</c:v>
                </c:pt>
                <c:pt idx="2">
                  <c:v>0.03559510567297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9273752"/>
        <c:axId val="-2109279592"/>
      </c:barChart>
      <c:catAx>
        <c:axId val="-2109273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279592"/>
        <c:crosses val="autoZero"/>
        <c:auto val="1"/>
        <c:lblAlgn val="ctr"/>
        <c:lblOffset val="100"/>
        <c:noMultiLvlLbl val="0"/>
      </c:catAx>
      <c:valAx>
        <c:axId val="-2109279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273752"/>
        <c:crosses val="autoZero"/>
        <c:crossBetween val="between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788335876869"/>
          <c:y val="0.0810621942697414"/>
          <c:w val="0.706940837921644"/>
          <c:h val="0.84891221930592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'D5X-D6X Function overall'!$Y$22:$Y$23</c:f>
              <c:strCache>
                <c:ptCount val="1"/>
                <c:pt idx="0">
                  <c:v>D53G AMR 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overall'!$AL$24:$AL$43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overall'!$Y$24:$Y$43</c:f>
              <c:numCache>
                <c:formatCode>0.00%</c:formatCode>
                <c:ptCount val="20"/>
                <c:pt idx="0">
                  <c:v>0.335766423357664</c:v>
                </c:pt>
                <c:pt idx="1">
                  <c:v>0.204379562043796</c:v>
                </c:pt>
                <c:pt idx="2">
                  <c:v>0.145985401459854</c:v>
                </c:pt>
                <c:pt idx="3">
                  <c:v>0.0510948905109489</c:v>
                </c:pt>
                <c:pt idx="4">
                  <c:v>0.0291970802919708</c:v>
                </c:pt>
                <c:pt idx="5">
                  <c:v>0.0656934306569343</c:v>
                </c:pt>
                <c:pt idx="6">
                  <c:v>0.0</c:v>
                </c:pt>
                <c:pt idx="7">
                  <c:v>0.0</c:v>
                </c:pt>
                <c:pt idx="8">
                  <c:v>0.0072992700729927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0.0875912408759124</c:v>
                </c:pt>
                <c:pt idx="13">
                  <c:v>0.0</c:v>
                </c:pt>
                <c:pt idx="14">
                  <c:v>0.0072992700729927</c:v>
                </c:pt>
                <c:pt idx="15">
                  <c:v>0.0072992700729927</c:v>
                </c:pt>
                <c:pt idx="16">
                  <c:v>0.0145985401459854</c:v>
                </c:pt>
                <c:pt idx="17">
                  <c:v>0.0072992700729927</c:v>
                </c:pt>
                <c:pt idx="18">
                  <c:v>0.0072992700729927</c:v>
                </c:pt>
                <c:pt idx="19">
                  <c:v>0.0291970802919708</c:v>
                </c:pt>
              </c:numCache>
            </c:numRef>
          </c:val>
        </c:ser>
        <c:ser>
          <c:idx val="1"/>
          <c:order val="1"/>
          <c:tx>
            <c:strRef>
              <c:f>'D5X-D6X Function overall'!$AE$22:$AE$23</c:f>
              <c:strCache>
                <c:ptCount val="1"/>
                <c:pt idx="0">
                  <c:v>D54 AMR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overall'!$AL$24:$AL$43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overall'!$AE$24:$AE$43</c:f>
              <c:numCache>
                <c:formatCode>0.00%</c:formatCode>
                <c:ptCount val="20"/>
                <c:pt idx="0">
                  <c:v>0.445454545454545</c:v>
                </c:pt>
                <c:pt idx="1">
                  <c:v>0.177272727272727</c:v>
                </c:pt>
                <c:pt idx="2">
                  <c:v>0.118181818181818</c:v>
                </c:pt>
                <c:pt idx="3">
                  <c:v>0.0363636363636364</c:v>
                </c:pt>
                <c:pt idx="4">
                  <c:v>0.05</c:v>
                </c:pt>
                <c:pt idx="5">
                  <c:v>0.0409090909090909</c:v>
                </c:pt>
                <c:pt idx="6">
                  <c:v>0.0272727272727273</c:v>
                </c:pt>
                <c:pt idx="7">
                  <c:v>0.05</c:v>
                </c:pt>
                <c:pt idx="8">
                  <c:v>0.0136363636363636</c:v>
                </c:pt>
                <c:pt idx="9">
                  <c:v>0.00909090909090909</c:v>
                </c:pt>
                <c:pt idx="10">
                  <c:v>0.00909090909090909</c:v>
                </c:pt>
                <c:pt idx="11">
                  <c:v>0.00454545454545454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0.0181818181818182</c:v>
                </c:pt>
              </c:numCache>
            </c:numRef>
          </c:val>
        </c:ser>
        <c:ser>
          <c:idx val="0"/>
          <c:order val="2"/>
          <c:tx>
            <c:strRef>
              <c:f>'D5X-D6X Function overall'!$AB$22:$AB$23</c:f>
              <c:strCache>
                <c:ptCount val="1"/>
                <c:pt idx="0">
                  <c:v>D53P AMR  Weight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overall'!$AL$24:$AL$43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overall'!$AB$24:$AB$43</c:f>
              <c:numCache>
                <c:formatCode>0.00%</c:formatCode>
                <c:ptCount val="20"/>
                <c:pt idx="0">
                  <c:v>0.330645161290323</c:v>
                </c:pt>
                <c:pt idx="1">
                  <c:v>0.161290322580645</c:v>
                </c:pt>
                <c:pt idx="2">
                  <c:v>0.153225806451613</c:v>
                </c:pt>
                <c:pt idx="3">
                  <c:v>0.0564516129032258</c:v>
                </c:pt>
                <c:pt idx="4">
                  <c:v>0.0282258064516129</c:v>
                </c:pt>
                <c:pt idx="5">
                  <c:v>0.0685483870967742</c:v>
                </c:pt>
                <c:pt idx="6">
                  <c:v>0.0</c:v>
                </c:pt>
                <c:pt idx="7">
                  <c:v>0.0</c:v>
                </c:pt>
                <c:pt idx="8">
                  <c:v>0.0403225806451613</c:v>
                </c:pt>
                <c:pt idx="9">
                  <c:v>0.0</c:v>
                </c:pt>
                <c:pt idx="10">
                  <c:v>0.00403225806451613</c:v>
                </c:pt>
                <c:pt idx="11">
                  <c:v>0.0</c:v>
                </c:pt>
                <c:pt idx="12">
                  <c:v>0.064516129032258</c:v>
                </c:pt>
                <c:pt idx="13">
                  <c:v>0.0201612903225806</c:v>
                </c:pt>
                <c:pt idx="14">
                  <c:v>0.0161290322580645</c:v>
                </c:pt>
                <c:pt idx="15">
                  <c:v>0.00806451612903226</c:v>
                </c:pt>
                <c:pt idx="16">
                  <c:v>0.0161290322580645</c:v>
                </c:pt>
                <c:pt idx="17">
                  <c:v>0.00403225806451613</c:v>
                </c:pt>
                <c:pt idx="18">
                  <c:v>0.00403225806451613</c:v>
                </c:pt>
                <c:pt idx="19">
                  <c:v>0.0241935483870968</c:v>
                </c:pt>
              </c:numCache>
            </c:numRef>
          </c:val>
        </c:ser>
        <c:ser>
          <c:idx val="2"/>
          <c:order val="3"/>
          <c:tx>
            <c:strRef>
              <c:f>'D5X-D6X Function overall'!$AH$22:$AH$23</c:f>
              <c:strCache>
                <c:ptCount val="1"/>
                <c:pt idx="0">
                  <c:v>D17 AMR  Weight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overall'!$AL$24:$AL$43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overall'!$AH$24:$AH$43</c:f>
              <c:numCache>
                <c:formatCode>0.00%</c:formatCode>
                <c:ptCount val="20"/>
                <c:pt idx="0">
                  <c:v>0.556</c:v>
                </c:pt>
                <c:pt idx="1">
                  <c:v>0.08</c:v>
                </c:pt>
                <c:pt idx="2">
                  <c:v>0.048</c:v>
                </c:pt>
                <c:pt idx="3">
                  <c:v>0.02</c:v>
                </c:pt>
                <c:pt idx="4">
                  <c:v>0.028</c:v>
                </c:pt>
                <c:pt idx="5">
                  <c:v>0.028</c:v>
                </c:pt>
                <c:pt idx="6">
                  <c:v>0.0</c:v>
                </c:pt>
                <c:pt idx="7">
                  <c:v>0.0</c:v>
                </c:pt>
                <c:pt idx="8">
                  <c:v>0.044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0.028</c:v>
                </c:pt>
                <c:pt idx="13">
                  <c:v>0.02</c:v>
                </c:pt>
                <c:pt idx="14">
                  <c:v>0.052</c:v>
                </c:pt>
                <c:pt idx="15">
                  <c:v>0.004</c:v>
                </c:pt>
                <c:pt idx="16">
                  <c:v>0.004</c:v>
                </c:pt>
                <c:pt idx="17">
                  <c:v>0.0</c:v>
                </c:pt>
                <c:pt idx="18">
                  <c:v>0.0</c:v>
                </c:pt>
                <c:pt idx="19">
                  <c:v>0.088</c:v>
                </c:pt>
              </c:numCache>
            </c:numRef>
          </c:val>
        </c:ser>
        <c:ser>
          <c:idx val="3"/>
          <c:order val="4"/>
          <c:tx>
            <c:strRef>
              <c:f>'D5X-D6X Function overall'!$AK$22:$AK$23</c:f>
              <c:strCache>
                <c:ptCount val="1"/>
                <c:pt idx="0">
                  <c:v>D63 AMR Weight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overall'!$AL$24:$AL$43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overall'!$AK$24:$AK$43</c:f>
              <c:numCache>
                <c:formatCode>0.00%</c:formatCode>
                <c:ptCount val="20"/>
                <c:pt idx="0">
                  <c:v>0.376996805111821</c:v>
                </c:pt>
                <c:pt idx="1">
                  <c:v>0.207667731629393</c:v>
                </c:pt>
                <c:pt idx="2">
                  <c:v>0.0479233226837061</c:v>
                </c:pt>
                <c:pt idx="3">
                  <c:v>0.0</c:v>
                </c:pt>
                <c:pt idx="4">
                  <c:v>0.0575079872204473</c:v>
                </c:pt>
                <c:pt idx="5">
                  <c:v>0.0575079872204473</c:v>
                </c:pt>
                <c:pt idx="6">
                  <c:v>0.0</c:v>
                </c:pt>
                <c:pt idx="7">
                  <c:v>0.00958466453674121</c:v>
                </c:pt>
                <c:pt idx="8">
                  <c:v>0.0479233226837061</c:v>
                </c:pt>
                <c:pt idx="9">
                  <c:v>0.00319488817891374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0.0702875399361022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0.00319488817891374</c:v>
                </c:pt>
                <c:pt idx="19">
                  <c:v>0.118210862619808</c:v>
                </c:pt>
              </c:numCache>
            </c:numRef>
          </c:val>
        </c:ser>
        <c:ser>
          <c:idx val="5"/>
          <c:order val="5"/>
          <c:tx>
            <c:strRef>
              <c:f>'D5X-D6X Function overall'!$AN$22:$AN$23</c:f>
              <c:strCache>
                <c:ptCount val="1"/>
                <c:pt idx="0">
                  <c:v>D64 AMR  Weight</c:v>
                </c:pt>
              </c:strCache>
            </c:strRef>
          </c:tx>
          <c:spPr>
            <a:solidFill>
              <a:srgbClr val="BC474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overall'!$AL$24:$AL$43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overall'!$AN$24:$AN$43</c:f>
              <c:numCache>
                <c:formatCode>0.00%</c:formatCode>
                <c:ptCount val="20"/>
                <c:pt idx="0">
                  <c:v>0.364383561643836</c:v>
                </c:pt>
                <c:pt idx="1">
                  <c:v>0.191780821917808</c:v>
                </c:pt>
                <c:pt idx="2">
                  <c:v>0.0438356164383562</c:v>
                </c:pt>
                <c:pt idx="3">
                  <c:v>0.0191780821917808</c:v>
                </c:pt>
                <c:pt idx="4">
                  <c:v>0.0383561643835616</c:v>
                </c:pt>
                <c:pt idx="5">
                  <c:v>0.0876712328767123</c:v>
                </c:pt>
                <c:pt idx="6">
                  <c:v>0.00547945205479452</c:v>
                </c:pt>
                <c:pt idx="7">
                  <c:v>0.00821917808219178</c:v>
                </c:pt>
                <c:pt idx="8">
                  <c:v>0.063013698630137</c:v>
                </c:pt>
                <c:pt idx="9">
                  <c:v>0.0</c:v>
                </c:pt>
                <c:pt idx="10">
                  <c:v>0.00547945205479452</c:v>
                </c:pt>
                <c:pt idx="11">
                  <c:v>0.0</c:v>
                </c:pt>
                <c:pt idx="12">
                  <c:v>0.0</c:v>
                </c:pt>
                <c:pt idx="13">
                  <c:v>0.0136986301369863</c:v>
                </c:pt>
                <c:pt idx="14">
                  <c:v>0.063013698630137</c:v>
                </c:pt>
                <c:pt idx="15">
                  <c:v>0.00273972602739726</c:v>
                </c:pt>
                <c:pt idx="16">
                  <c:v>0.0</c:v>
                </c:pt>
                <c:pt idx="17">
                  <c:v>0.00547945205479452</c:v>
                </c:pt>
                <c:pt idx="18">
                  <c:v>0.0</c:v>
                </c:pt>
                <c:pt idx="19">
                  <c:v>0.0876712328767123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26817320"/>
        <c:axId val="-2126818664"/>
      </c:barChart>
      <c:catAx>
        <c:axId val="-2126817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818664"/>
        <c:crosses val="autoZero"/>
        <c:auto val="1"/>
        <c:lblAlgn val="ctr"/>
        <c:lblOffset val="100"/>
        <c:noMultiLvlLbl val="0"/>
      </c:catAx>
      <c:valAx>
        <c:axId val="-2126818664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6817320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688366359436"/>
          <c:y val="0.0810621942697414"/>
          <c:w val="0.700040835439497"/>
          <c:h val="0.84891221930592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'D5X-D6X Function overall'!$AS$22:$AS$23</c:f>
              <c:strCache>
                <c:ptCount val="1"/>
                <c:pt idx="0">
                  <c:v>D53G AMR 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overall'!$BF$24:$BF$43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overall'!$AS$24:$AS$43</c:f>
              <c:numCache>
                <c:formatCode>0.00%</c:formatCode>
                <c:ptCount val="20"/>
                <c:pt idx="0">
                  <c:v>0.335766423357664</c:v>
                </c:pt>
                <c:pt idx="1">
                  <c:v>0.204379562043796</c:v>
                </c:pt>
                <c:pt idx="2">
                  <c:v>0.145985401459854</c:v>
                </c:pt>
                <c:pt idx="3">
                  <c:v>0.0510948905109489</c:v>
                </c:pt>
                <c:pt idx="4">
                  <c:v>0.0291970802919708</c:v>
                </c:pt>
                <c:pt idx="5">
                  <c:v>0.0656934306569343</c:v>
                </c:pt>
                <c:pt idx="6">
                  <c:v>0.0</c:v>
                </c:pt>
                <c:pt idx="7">
                  <c:v>0.0</c:v>
                </c:pt>
                <c:pt idx="8">
                  <c:v>0.0072992700729927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0.0875912408759124</c:v>
                </c:pt>
                <c:pt idx="13">
                  <c:v>0.0</c:v>
                </c:pt>
                <c:pt idx="14">
                  <c:v>0.0072992700729927</c:v>
                </c:pt>
                <c:pt idx="15">
                  <c:v>0.0072992700729927</c:v>
                </c:pt>
                <c:pt idx="16">
                  <c:v>0.0145985401459854</c:v>
                </c:pt>
                <c:pt idx="17">
                  <c:v>0.0072992700729927</c:v>
                </c:pt>
                <c:pt idx="18">
                  <c:v>0.0072992700729927</c:v>
                </c:pt>
                <c:pt idx="19">
                  <c:v>0.0291970802919708</c:v>
                </c:pt>
              </c:numCache>
            </c:numRef>
          </c:val>
        </c:ser>
        <c:ser>
          <c:idx val="1"/>
          <c:order val="1"/>
          <c:tx>
            <c:strRef>
              <c:f>'D5X-D6X Function overall'!$AY$22:$AY$23</c:f>
              <c:strCache>
                <c:ptCount val="1"/>
                <c:pt idx="0">
                  <c:v>D54 AMR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overall'!$BF$24:$BF$43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overall'!$AY$24:$AY$43</c:f>
              <c:numCache>
                <c:formatCode>0.00%</c:formatCode>
                <c:ptCount val="20"/>
                <c:pt idx="0">
                  <c:v>0.462264150943396</c:v>
                </c:pt>
                <c:pt idx="1">
                  <c:v>0.169811320754717</c:v>
                </c:pt>
                <c:pt idx="2">
                  <c:v>0.122641509433962</c:v>
                </c:pt>
                <c:pt idx="3">
                  <c:v>0.0377358490566038</c:v>
                </c:pt>
                <c:pt idx="4">
                  <c:v>0.0518867924528302</c:v>
                </c:pt>
                <c:pt idx="5">
                  <c:v>0.0424528301886792</c:v>
                </c:pt>
                <c:pt idx="6">
                  <c:v>0.0283018867924528</c:v>
                </c:pt>
                <c:pt idx="7">
                  <c:v>0.0283018867924528</c:v>
                </c:pt>
                <c:pt idx="8">
                  <c:v>0.0141509433962264</c:v>
                </c:pt>
                <c:pt idx="9">
                  <c:v>0.00943396226415094</c:v>
                </c:pt>
                <c:pt idx="10">
                  <c:v>0.00943396226415094</c:v>
                </c:pt>
                <c:pt idx="11">
                  <c:v>0.00471698113207547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0.0188679245283019</c:v>
                </c:pt>
              </c:numCache>
            </c:numRef>
          </c:val>
        </c:ser>
        <c:ser>
          <c:idx val="0"/>
          <c:order val="2"/>
          <c:tx>
            <c:strRef>
              <c:f>'D5X-D6X Function overall'!$AV$22:$AV$23</c:f>
              <c:strCache>
                <c:ptCount val="1"/>
                <c:pt idx="0">
                  <c:v>D53P AMR  Weight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overall'!$BF$24:$BF$43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overall'!$AV$24:$AV$43</c:f>
              <c:numCache>
                <c:formatCode>0.00%</c:formatCode>
                <c:ptCount val="20"/>
                <c:pt idx="0">
                  <c:v>0.330645161290323</c:v>
                </c:pt>
                <c:pt idx="1">
                  <c:v>0.161290322580645</c:v>
                </c:pt>
                <c:pt idx="2">
                  <c:v>0.153225806451613</c:v>
                </c:pt>
                <c:pt idx="3">
                  <c:v>0.0564516129032258</c:v>
                </c:pt>
                <c:pt idx="4">
                  <c:v>0.0282258064516129</c:v>
                </c:pt>
                <c:pt idx="5">
                  <c:v>0.0685483870967742</c:v>
                </c:pt>
                <c:pt idx="6">
                  <c:v>0.0</c:v>
                </c:pt>
                <c:pt idx="7">
                  <c:v>0.0</c:v>
                </c:pt>
                <c:pt idx="8">
                  <c:v>0.0403225806451613</c:v>
                </c:pt>
                <c:pt idx="9">
                  <c:v>0.0</c:v>
                </c:pt>
                <c:pt idx="10">
                  <c:v>0.00403225806451613</c:v>
                </c:pt>
                <c:pt idx="11">
                  <c:v>0.0</c:v>
                </c:pt>
                <c:pt idx="12">
                  <c:v>0.064516129032258</c:v>
                </c:pt>
                <c:pt idx="13">
                  <c:v>0.0201612903225806</c:v>
                </c:pt>
                <c:pt idx="14">
                  <c:v>0.0161290322580645</c:v>
                </c:pt>
                <c:pt idx="15">
                  <c:v>0.00806451612903226</c:v>
                </c:pt>
                <c:pt idx="16">
                  <c:v>0.0161290322580645</c:v>
                </c:pt>
                <c:pt idx="17">
                  <c:v>0.00403225806451613</c:v>
                </c:pt>
                <c:pt idx="18">
                  <c:v>0.00403225806451613</c:v>
                </c:pt>
                <c:pt idx="19">
                  <c:v>0.0241935483870968</c:v>
                </c:pt>
              </c:numCache>
            </c:numRef>
          </c:val>
        </c:ser>
        <c:ser>
          <c:idx val="2"/>
          <c:order val="3"/>
          <c:tx>
            <c:strRef>
              <c:f>'D5X-D6X Function overall'!$BB$22:$BB$23</c:f>
              <c:strCache>
                <c:ptCount val="1"/>
                <c:pt idx="0">
                  <c:v>D17 AMR  Weight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overall'!$BF$24:$BF$43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overall'!$BB$24:$BB$43</c:f>
              <c:numCache>
                <c:formatCode>0.00%</c:formatCode>
                <c:ptCount val="20"/>
                <c:pt idx="0">
                  <c:v>0.586666666666667</c:v>
                </c:pt>
                <c:pt idx="1">
                  <c:v>0.08</c:v>
                </c:pt>
                <c:pt idx="2">
                  <c:v>0.0266666666666667</c:v>
                </c:pt>
                <c:pt idx="3">
                  <c:v>0.0222222222222222</c:v>
                </c:pt>
                <c:pt idx="4">
                  <c:v>0.0266666666666667</c:v>
                </c:pt>
                <c:pt idx="5">
                  <c:v>0.0311111111111111</c:v>
                </c:pt>
                <c:pt idx="6">
                  <c:v>0.0</c:v>
                </c:pt>
                <c:pt idx="7">
                  <c:v>0.0</c:v>
                </c:pt>
                <c:pt idx="8">
                  <c:v>0.0311111111111111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0.0266666666666667</c:v>
                </c:pt>
                <c:pt idx="13">
                  <c:v>0.0177777777777778</c:v>
                </c:pt>
                <c:pt idx="14">
                  <c:v>0.0577777777777778</c:v>
                </c:pt>
                <c:pt idx="15">
                  <c:v>0.00444444444444444</c:v>
                </c:pt>
                <c:pt idx="16">
                  <c:v>0.00444444444444444</c:v>
                </c:pt>
                <c:pt idx="17">
                  <c:v>0.0</c:v>
                </c:pt>
                <c:pt idx="18">
                  <c:v>0.0</c:v>
                </c:pt>
                <c:pt idx="19">
                  <c:v>0.0844444444444444</c:v>
                </c:pt>
              </c:numCache>
            </c:numRef>
          </c:val>
        </c:ser>
        <c:ser>
          <c:idx val="3"/>
          <c:order val="4"/>
          <c:tx>
            <c:strRef>
              <c:f>'D5X-D6X Function overall'!$BE$22:$BE$23</c:f>
              <c:strCache>
                <c:ptCount val="1"/>
                <c:pt idx="0">
                  <c:v>D63 AMR Weight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overall'!$BF$24:$BF$43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overall'!$BE$24:$BE$43</c:f>
              <c:numCache>
                <c:formatCode>0.00%</c:formatCode>
                <c:ptCount val="20"/>
                <c:pt idx="0">
                  <c:v>0.396103896103896</c:v>
                </c:pt>
                <c:pt idx="1">
                  <c:v>0.194805194805195</c:v>
                </c:pt>
                <c:pt idx="2">
                  <c:v>0.0454545454545454</c:v>
                </c:pt>
                <c:pt idx="3">
                  <c:v>0.0</c:v>
                </c:pt>
                <c:pt idx="4">
                  <c:v>0.0584415584415584</c:v>
                </c:pt>
                <c:pt idx="5">
                  <c:v>0.0551948051948052</c:v>
                </c:pt>
                <c:pt idx="6">
                  <c:v>0.0</c:v>
                </c:pt>
                <c:pt idx="7">
                  <c:v>0.00974025974025974</c:v>
                </c:pt>
                <c:pt idx="8">
                  <c:v>0.0454545454545454</c:v>
                </c:pt>
                <c:pt idx="9">
                  <c:v>0.00324675324675325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0.0714285714285714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0.12012987012987</c:v>
                </c:pt>
              </c:numCache>
            </c:numRef>
          </c:val>
        </c:ser>
        <c:ser>
          <c:idx val="5"/>
          <c:order val="5"/>
          <c:tx>
            <c:strRef>
              <c:f>'D5X-D6X Function overall'!$BH$22:$BH$23</c:f>
              <c:strCache>
                <c:ptCount val="1"/>
                <c:pt idx="0">
                  <c:v>D64 AMR  Weight</c:v>
                </c:pt>
              </c:strCache>
            </c:strRef>
          </c:tx>
          <c:spPr>
            <a:solidFill>
              <a:srgbClr val="BC474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overall'!$BF$24:$BF$43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overall'!$BH$24:$BH$43</c:f>
              <c:numCache>
                <c:formatCode>0.00%</c:formatCode>
                <c:ptCount val="20"/>
                <c:pt idx="0">
                  <c:v>0.364383561643836</c:v>
                </c:pt>
                <c:pt idx="1">
                  <c:v>0.191780821917808</c:v>
                </c:pt>
                <c:pt idx="2">
                  <c:v>0.0438356164383562</c:v>
                </c:pt>
                <c:pt idx="3">
                  <c:v>0.0191780821917808</c:v>
                </c:pt>
                <c:pt idx="4">
                  <c:v>0.0383561643835616</c:v>
                </c:pt>
                <c:pt idx="5">
                  <c:v>0.0876712328767123</c:v>
                </c:pt>
                <c:pt idx="6">
                  <c:v>0.00547945205479452</c:v>
                </c:pt>
                <c:pt idx="7">
                  <c:v>0.00821917808219178</c:v>
                </c:pt>
                <c:pt idx="8">
                  <c:v>0.063013698630137</c:v>
                </c:pt>
                <c:pt idx="9">
                  <c:v>0.0</c:v>
                </c:pt>
                <c:pt idx="10">
                  <c:v>0.00547945205479452</c:v>
                </c:pt>
                <c:pt idx="11">
                  <c:v>0.0</c:v>
                </c:pt>
                <c:pt idx="12">
                  <c:v>0.0</c:v>
                </c:pt>
                <c:pt idx="13">
                  <c:v>0.0136986301369863</c:v>
                </c:pt>
                <c:pt idx="14">
                  <c:v>0.063013698630137</c:v>
                </c:pt>
                <c:pt idx="15">
                  <c:v>0.00273972602739726</c:v>
                </c:pt>
                <c:pt idx="16">
                  <c:v>0.0</c:v>
                </c:pt>
                <c:pt idx="17">
                  <c:v>0.00547945205479452</c:v>
                </c:pt>
                <c:pt idx="18">
                  <c:v>0.0</c:v>
                </c:pt>
                <c:pt idx="19">
                  <c:v>0.0876712328767123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27135640"/>
        <c:axId val="-2127136424"/>
      </c:barChart>
      <c:catAx>
        <c:axId val="-2127135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136424"/>
        <c:crosses val="autoZero"/>
        <c:auto val="1"/>
        <c:lblAlgn val="ctr"/>
        <c:lblOffset val="100"/>
        <c:noMultiLvlLbl val="0"/>
      </c:catAx>
      <c:valAx>
        <c:axId val="-2127136424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135640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0166229221"/>
          <c:y val="0.0810621942697414"/>
          <c:w val="0.763876376053432"/>
          <c:h val="0.84891221930592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'D5X-D6X Function overall'!$BM$22:$BM$23</c:f>
              <c:strCache>
                <c:ptCount val="1"/>
                <c:pt idx="0">
                  <c:v>D53G AMR 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overall'!$BZ$24:$BZ$43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overall'!$BM$24:$BM$43</c:f>
              <c:numCache>
                <c:formatCode>0.00%</c:formatCode>
                <c:ptCount val="20"/>
                <c:pt idx="0">
                  <c:v>0.335766423357664</c:v>
                </c:pt>
                <c:pt idx="1">
                  <c:v>0.204379562043796</c:v>
                </c:pt>
                <c:pt idx="2">
                  <c:v>0.145985401459854</c:v>
                </c:pt>
                <c:pt idx="3">
                  <c:v>0.0510948905109489</c:v>
                </c:pt>
                <c:pt idx="4">
                  <c:v>0.0291970802919708</c:v>
                </c:pt>
                <c:pt idx="5">
                  <c:v>0.0656934306569343</c:v>
                </c:pt>
                <c:pt idx="6">
                  <c:v>0.0</c:v>
                </c:pt>
                <c:pt idx="7">
                  <c:v>0.0</c:v>
                </c:pt>
                <c:pt idx="8">
                  <c:v>0.0072992700729927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0.0875912408759124</c:v>
                </c:pt>
                <c:pt idx="13">
                  <c:v>0.03</c:v>
                </c:pt>
                <c:pt idx="14">
                  <c:v>0.0072992700729927</c:v>
                </c:pt>
                <c:pt idx="15">
                  <c:v>0.0072992700729927</c:v>
                </c:pt>
                <c:pt idx="16">
                  <c:v>0.0145985401459854</c:v>
                </c:pt>
                <c:pt idx="17">
                  <c:v>0.0072992700729927</c:v>
                </c:pt>
                <c:pt idx="18">
                  <c:v>0.0072992700729927</c:v>
                </c:pt>
                <c:pt idx="19">
                  <c:v>0.0291970802919708</c:v>
                </c:pt>
              </c:numCache>
            </c:numRef>
          </c:val>
        </c:ser>
        <c:ser>
          <c:idx val="1"/>
          <c:order val="1"/>
          <c:tx>
            <c:strRef>
              <c:f>'D5X-D6X Function overall'!$BS$22:$BS$23</c:f>
              <c:strCache>
                <c:ptCount val="1"/>
                <c:pt idx="0">
                  <c:v>D54 AMR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overall'!$BZ$24:$BZ$43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overall'!$BS$24:$BS$43</c:f>
              <c:numCache>
                <c:formatCode>0.00%</c:formatCode>
                <c:ptCount val="20"/>
                <c:pt idx="0">
                  <c:v>0.49375</c:v>
                </c:pt>
                <c:pt idx="1">
                  <c:v>0.1625</c:v>
                </c:pt>
                <c:pt idx="2">
                  <c:v>0.14375</c:v>
                </c:pt>
                <c:pt idx="3">
                  <c:v>0.05</c:v>
                </c:pt>
                <c:pt idx="4">
                  <c:v>0.0375</c:v>
                </c:pt>
                <c:pt idx="5">
                  <c:v>0.025</c:v>
                </c:pt>
                <c:pt idx="6">
                  <c:v>0.025</c:v>
                </c:pt>
                <c:pt idx="7">
                  <c:v>0.0</c:v>
                </c:pt>
                <c:pt idx="8">
                  <c:v>0.0125</c:v>
                </c:pt>
                <c:pt idx="9">
                  <c:v>0.0125</c:v>
                </c:pt>
                <c:pt idx="10">
                  <c:v>0.00625</c:v>
                </c:pt>
                <c:pt idx="11">
                  <c:v>0.00625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0.025</c:v>
                </c:pt>
              </c:numCache>
            </c:numRef>
          </c:val>
        </c:ser>
        <c:ser>
          <c:idx val="0"/>
          <c:order val="2"/>
          <c:tx>
            <c:strRef>
              <c:f>'D5X-D6X Function overall'!$BP$22:$BP$23</c:f>
              <c:strCache>
                <c:ptCount val="1"/>
                <c:pt idx="0">
                  <c:v>D53P AMR  Weight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overall'!$BZ$24:$BZ$43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overall'!$BP$24:$BP$43</c:f>
              <c:numCache>
                <c:formatCode>0.00%</c:formatCode>
                <c:ptCount val="20"/>
                <c:pt idx="0">
                  <c:v>0.169642857142857</c:v>
                </c:pt>
                <c:pt idx="1">
                  <c:v>0.1875</c:v>
                </c:pt>
                <c:pt idx="2">
                  <c:v>0.169642857142857</c:v>
                </c:pt>
                <c:pt idx="3">
                  <c:v>0.0714285714285714</c:v>
                </c:pt>
                <c:pt idx="4">
                  <c:v>0.0446428571428571</c:v>
                </c:pt>
                <c:pt idx="5">
                  <c:v>0.0714285714285714</c:v>
                </c:pt>
                <c:pt idx="6">
                  <c:v>0.0</c:v>
                </c:pt>
                <c:pt idx="7">
                  <c:v>0.0</c:v>
                </c:pt>
                <c:pt idx="8">
                  <c:v>0.0535714285714286</c:v>
                </c:pt>
                <c:pt idx="9">
                  <c:v>0.0</c:v>
                </c:pt>
                <c:pt idx="10">
                  <c:v>0.00892857142857143</c:v>
                </c:pt>
                <c:pt idx="11">
                  <c:v>0.0</c:v>
                </c:pt>
                <c:pt idx="12">
                  <c:v>0.0892857142857143</c:v>
                </c:pt>
                <c:pt idx="13">
                  <c:v>0.03</c:v>
                </c:pt>
                <c:pt idx="14">
                  <c:v>0.0</c:v>
                </c:pt>
                <c:pt idx="15">
                  <c:v>0.00892857142857143</c:v>
                </c:pt>
                <c:pt idx="16">
                  <c:v>0.0267857142857143</c:v>
                </c:pt>
                <c:pt idx="17">
                  <c:v>0.0</c:v>
                </c:pt>
                <c:pt idx="18">
                  <c:v>0.00892857142857143</c:v>
                </c:pt>
                <c:pt idx="19">
                  <c:v>0.0535714285714286</c:v>
                </c:pt>
              </c:numCache>
            </c:numRef>
          </c:val>
        </c:ser>
        <c:ser>
          <c:idx val="2"/>
          <c:order val="3"/>
          <c:tx>
            <c:strRef>
              <c:f>'D5X-D6X Function overall'!$BV$22:$BV$23</c:f>
              <c:strCache>
                <c:ptCount val="1"/>
                <c:pt idx="0">
                  <c:v>D17 AMR  Weight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overall'!$BZ$24:$BZ$43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overall'!$BV$24:$BV$43</c:f>
              <c:numCache>
                <c:formatCode>0.00%</c:formatCode>
                <c:ptCount val="20"/>
                <c:pt idx="0">
                  <c:v>0.572192513368984</c:v>
                </c:pt>
                <c:pt idx="1">
                  <c:v>0.0748663101604278</c:v>
                </c:pt>
                <c:pt idx="2">
                  <c:v>0.0267379679144385</c:v>
                </c:pt>
                <c:pt idx="3">
                  <c:v>0.0213903743315508</c:v>
                </c:pt>
                <c:pt idx="4">
                  <c:v>0.0320855614973262</c:v>
                </c:pt>
                <c:pt idx="5">
                  <c:v>0.0267379679144385</c:v>
                </c:pt>
                <c:pt idx="6">
                  <c:v>0.0</c:v>
                </c:pt>
                <c:pt idx="7">
                  <c:v>0.0</c:v>
                </c:pt>
                <c:pt idx="8">
                  <c:v>0.0427807486631016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0.0320855614973262</c:v>
                </c:pt>
                <c:pt idx="13">
                  <c:v>0.0213903743315508</c:v>
                </c:pt>
                <c:pt idx="14">
                  <c:v>0.053475935828877</c:v>
                </c:pt>
                <c:pt idx="15">
                  <c:v>0.0053475935828877</c:v>
                </c:pt>
                <c:pt idx="16">
                  <c:v>0.0053475935828877</c:v>
                </c:pt>
                <c:pt idx="17">
                  <c:v>0.0</c:v>
                </c:pt>
                <c:pt idx="18">
                  <c:v>0.0</c:v>
                </c:pt>
                <c:pt idx="19">
                  <c:v>0.0855614973262032</c:v>
                </c:pt>
              </c:numCache>
            </c:numRef>
          </c:val>
        </c:ser>
        <c:ser>
          <c:idx val="3"/>
          <c:order val="4"/>
          <c:tx>
            <c:strRef>
              <c:f>'D5X-D6X Function overall'!$BY$22:$BY$23</c:f>
              <c:strCache>
                <c:ptCount val="1"/>
                <c:pt idx="0">
                  <c:v>D63 AMR Weight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overall'!$BZ$24:$BZ$43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overall'!$BY$24:$BY$43</c:f>
              <c:numCache>
                <c:formatCode>0.00%</c:formatCode>
                <c:ptCount val="20"/>
                <c:pt idx="0">
                  <c:v>0.374269005847953</c:v>
                </c:pt>
                <c:pt idx="1">
                  <c:v>0.181286549707602</c:v>
                </c:pt>
                <c:pt idx="2">
                  <c:v>0.0292397660818713</c:v>
                </c:pt>
                <c:pt idx="3">
                  <c:v>0.0350877192982456</c:v>
                </c:pt>
                <c:pt idx="4">
                  <c:v>0.0526315789473684</c:v>
                </c:pt>
                <c:pt idx="5">
                  <c:v>0.0643274853801169</c:v>
                </c:pt>
                <c:pt idx="6">
                  <c:v>0.0</c:v>
                </c:pt>
                <c:pt idx="7">
                  <c:v>0.00584795321637427</c:v>
                </c:pt>
                <c:pt idx="8">
                  <c:v>0.0467836257309941</c:v>
                </c:pt>
                <c:pt idx="9">
                  <c:v>0.00584795321637427</c:v>
                </c:pt>
                <c:pt idx="10">
                  <c:v>0.0</c:v>
                </c:pt>
                <c:pt idx="11">
                  <c:v>0.0</c:v>
                </c:pt>
                <c:pt idx="12">
                  <c:v>0.0116959064327485</c:v>
                </c:pt>
                <c:pt idx="13">
                  <c:v>0.0</c:v>
                </c:pt>
                <c:pt idx="14">
                  <c:v>0.105263157894737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0.087719298245614</c:v>
                </c:pt>
              </c:numCache>
            </c:numRef>
          </c:val>
        </c:ser>
        <c:ser>
          <c:idx val="5"/>
          <c:order val="5"/>
          <c:tx>
            <c:strRef>
              <c:f>'D5X-D6X Function overall'!$CB$22:$CB$23</c:f>
              <c:strCache>
                <c:ptCount val="1"/>
                <c:pt idx="0">
                  <c:v>D64 AMR  Weight</c:v>
                </c:pt>
              </c:strCache>
            </c:strRef>
          </c:tx>
          <c:spPr>
            <a:solidFill>
              <a:srgbClr val="BC474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overall'!$BZ$24:$BZ$43</c:f>
              <c:strCache>
                <c:ptCount val="20"/>
                <c:pt idx="0">
                  <c:v>UI Triage Skipped </c:v>
                </c:pt>
                <c:pt idx="1">
                  <c:v>Display </c:v>
                </c:pt>
                <c:pt idx="2">
                  <c:v>Power </c:v>
                </c:pt>
                <c:pt idx="3">
                  <c:v>Mech </c:v>
                </c:pt>
                <c:pt idx="4">
                  <c:v>Acoustic </c:v>
                </c:pt>
                <c:pt idx="5">
                  <c:v>Camera </c:v>
                </c:pt>
                <c:pt idx="6">
                  <c:v>Safety </c:v>
                </c:pt>
                <c:pt idx="7">
                  <c:v>Battery </c:v>
                </c:pt>
                <c:pt idx="8">
                  <c:v>Face ID </c:v>
                </c:pt>
                <c:pt idx="9">
                  <c:v>Air Leak Failed</c:v>
                </c:pt>
                <c:pt idx="10">
                  <c:v>Arc </c:v>
                </c:pt>
                <c:pt idx="11">
                  <c:v>Jasper </c:v>
                </c:pt>
                <c:pt idx="12">
                  <c:v>Cellular</c:v>
                </c:pt>
                <c:pt idx="13">
                  <c:v>SIM</c:v>
                </c:pt>
                <c:pt idx="14">
                  <c:v>Under triage</c:v>
                </c:pt>
                <c:pt idx="15">
                  <c:v>WiFi</c:v>
                </c:pt>
                <c:pt idx="16">
                  <c:v>Activation </c:v>
                </c:pt>
                <c:pt idx="17">
                  <c:v>BT </c:v>
                </c:pt>
                <c:pt idx="18">
                  <c:v>Sensor </c:v>
                </c:pt>
                <c:pt idx="19">
                  <c:v>MLB</c:v>
                </c:pt>
              </c:strCache>
            </c:strRef>
          </c:cat>
          <c:val>
            <c:numRef>
              <c:f>'D5X-D6X Function overall'!$CB$24:$CB$43</c:f>
              <c:numCache>
                <c:formatCode>0.00%</c:formatCode>
                <c:ptCount val="20"/>
                <c:pt idx="0">
                  <c:v>0.325842696629213</c:v>
                </c:pt>
                <c:pt idx="1">
                  <c:v>0.202247191011236</c:v>
                </c:pt>
                <c:pt idx="2">
                  <c:v>0.0449438202247191</c:v>
                </c:pt>
                <c:pt idx="3">
                  <c:v>0.0112359550561798</c:v>
                </c:pt>
                <c:pt idx="4">
                  <c:v>0.0449438202247191</c:v>
                </c:pt>
                <c:pt idx="5">
                  <c:v>0.101123595505618</c:v>
                </c:pt>
                <c:pt idx="6">
                  <c:v>0.0112359550561798</c:v>
                </c:pt>
                <c:pt idx="7">
                  <c:v>0.0168539325842697</c:v>
                </c:pt>
                <c:pt idx="8">
                  <c:v>0.0112359550561798</c:v>
                </c:pt>
                <c:pt idx="9">
                  <c:v>0.0</c:v>
                </c:pt>
                <c:pt idx="10">
                  <c:v>0.00561797752808989</c:v>
                </c:pt>
                <c:pt idx="11">
                  <c:v>0.0</c:v>
                </c:pt>
                <c:pt idx="12">
                  <c:v>0.0393258426966292</c:v>
                </c:pt>
                <c:pt idx="13">
                  <c:v>0.00561797752808989</c:v>
                </c:pt>
                <c:pt idx="14">
                  <c:v>0.0730337078651685</c:v>
                </c:pt>
                <c:pt idx="15">
                  <c:v>0.00561797752808989</c:v>
                </c:pt>
                <c:pt idx="16">
                  <c:v>0.0</c:v>
                </c:pt>
                <c:pt idx="17">
                  <c:v>0.00561797752808989</c:v>
                </c:pt>
                <c:pt idx="18">
                  <c:v>0.0</c:v>
                </c:pt>
                <c:pt idx="19">
                  <c:v>0.0955056179775281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00787928"/>
        <c:axId val="-2000784808"/>
      </c:barChart>
      <c:catAx>
        <c:axId val="-2000787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784808"/>
        <c:crosses val="autoZero"/>
        <c:auto val="1"/>
        <c:lblAlgn val="ctr"/>
        <c:lblOffset val="100"/>
        <c:noMultiLvlLbl val="0"/>
      </c:catAx>
      <c:valAx>
        <c:axId val="-2000784808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0787928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89299432703"/>
          <c:y val="0.0810621942697414"/>
          <c:w val="0.762039859985942"/>
          <c:h val="0.84891221930592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'D5X-D6X Function overall'!$Y$71:$Y$72</c:f>
              <c:strCache>
                <c:ptCount val="1"/>
                <c:pt idx="0">
                  <c:v>D53G CHN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overall'!$AL$73:$AL$87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overall'!$Y$73:$Y$87</c:f>
              <c:numCache>
                <c:formatCode>0.00%</c:formatCode>
                <c:ptCount val="15"/>
                <c:pt idx="0">
                  <c:v>0.376</c:v>
                </c:pt>
                <c:pt idx="1">
                  <c:v>0.216</c:v>
                </c:pt>
                <c:pt idx="2">
                  <c:v>0.08</c:v>
                </c:pt>
                <c:pt idx="3">
                  <c:v>0.032</c:v>
                </c:pt>
                <c:pt idx="4">
                  <c:v>0.048</c:v>
                </c:pt>
                <c:pt idx="5">
                  <c:v>0.072</c:v>
                </c:pt>
                <c:pt idx="6">
                  <c:v>0.008</c:v>
                </c:pt>
                <c:pt idx="7">
                  <c:v>0.024</c:v>
                </c:pt>
                <c:pt idx="8">
                  <c:v>0.024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0.008</c:v>
                </c:pt>
                <c:pt idx="14">
                  <c:v>0.112</c:v>
                </c:pt>
              </c:numCache>
            </c:numRef>
          </c:val>
        </c:ser>
        <c:ser>
          <c:idx val="1"/>
          <c:order val="1"/>
          <c:tx>
            <c:strRef>
              <c:f>'D5X-D6X Function overall'!$AE$71:$AE$72</c:f>
              <c:strCache>
                <c:ptCount val="1"/>
                <c:pt idx="0">
                  <c:v>D54 CHN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overall'!$AL$73:$AL$87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overall'!$AE$73:$AE$87</c:f>
              <c:numCache>
                <c:formatCode>0.00%</c:formatCode>
                <c:ptCount val="15"/>
                <c:pt idx="0">
                  <c:v>0.335640138408304</c:v>
                </c:pt>
                <c:pt idx="1">
                  <c:v>0.200692041522491</c:v>
                </c:pt>
                <c:pt idx="2">
                  <c:v>0.117647058823529</c:v>
                </c:pt>
                <c:pt idx="3">
                  <c:v>0.027681660899654</c:v>
                </c:pt>
                <c:pt idx="4">
                  <c:v>0.0588235294117647</c:v>
                </c:pt>
                <c:pt idx="5">
                  <c:v>0.0934256055363322</c:v>
                </c:pt>
                <c:pt idx="6">
                  <c:v>0.013840830449827</c:v>
                </c:pt>
                <c:pt idx="7">
                  <c:v>0.0103806228373702</c:v>
                </c:pt>
                <c:pt idx="8">
                  <c:v>0.027681660899654</c:v>
                </c:pt>
                <c:pt idx="9">
                  <c:v>0.00346020761245675</c:v>
                </c:pt>
                <c:pt idx="10">
                  <c:v>0.00346020761245675</c:v>
                </c:pt>
                <c:pt idx="11">
                  <c:v>0.00346020761245675</c:v>
                </c:pt>
                <c:pt idx="12">
                  <c:v>0.00346020761245675</c:v>
                </c:pt>
                <c:pt idx="13">
                  <c:v>0.00692041522491349</c:v>
                </c:pt>
                <c:pt idx="14">
                  <c:v>0.0934256055363322</c:v>
                </c:pt>
              </c:numCache>
            </c:numRef>
          </c:val>
        </c:ser>
        <c:ser>
          <c:idx val="0"/>
          <c:order val="2"/>
          <c:tx>
            <c:strRef>
              <c:f>'D5X-D6X Function overall'!$AB$71:$AB$72</c:f>
              <c:strCache>
                <c:ptCount val="1"/>
                <c:pt idx="0">
                  <c:v>D53P CHN Weight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overall'!$AL$73:$AL$87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overall'!$AB$73:$AB$87</c:f>
              <c:numCache>
                <c:formatCode>0.00%</c:formatCode>
                <c:ptCount val="15"/>
                <c:pt idx="0">
                  <c:v>0.191489361702128</c:v>
                </c:pt>
                <c:pt idx="1">
                  <c:v>0.234042553191489</c:v>
                </c:pt>
                <c:pt idx="2">
                  <c:v>0.0638297872340425</c:v>
                </c:pt>
                <c:pt idx="3">
                  <c:v>0.0638297872340425</c:v>
                </c:pt>
                <c:pt idx="4">
                  <c:v>0.0851063829787234</c:v>
                </c:pt>
                <c:pt idx="5">
                  <c:v>0.170212765957447</c:v>
                </c:pt>
                <c:pt idx="6">
                  <c:v>0.0</c:v>
                </c:pt>
                <c:pt idx="7">
                  <c:v>0.0212765957446808</c:v>
                </c:pt>
                <c:pt idx="8">
                  <c:v>0.0</c:v>
                </c:pt>
                <c:pt idx="9">
                  <c:v>0.0212765957446808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0.148936170212766</c:v>
                </c:pt>
              </c:numCache>
            </c:numRef>
          </c:val>
        </c:ser>
        <c:ser>
          <c:idx val="2"/>
          <c:order val="3"/>
          <c:tx>
            <c:strRef>
              <c:f>'D5X-D6X Function overall'!$AH$71:$AH$72</c:f>
              <c:strCache>
                <c:ptCount val="1"/>
                <c:pt idx="0">
                  <c:v>D17 CHN Weight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overall'!$AL$73:$AL$87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overall'!$AH$73:$AH$87</c:f>
              <c:numCache>
                <c:formatCode>0.00%</c:formatCode>
                <c:ptCount val="15"/>
                <c:pt idx="0">
                  <c:v>0.246153846153846</c:v>
                </c:pt>
                <c:pt idx="1">
                  <c:v>0.0615384615384615</c:v>
                </c:pt>
                <c:pt idx="2">
                  <c:v>0.138461538461538</c:v>
                </c:pt>
                <c:pt idx="3">
                  <c:v>0.2</c:v>
                </c:pt>
                <c:pt idx="4">
                  <c:v>0.0769230769230769</c:v>
                </c:pt>
                <c:pt idx="5">
                  <c:v>0.0615384615384615</c:v>
                </c:pt>
                <c:pt idx="6">
                  <c:v>0.0</c:v>
                </c:pt>
                <c:pt idx="7">
                  <c:v>0.0307692307692308</c:v>
                </c:pt>
                <c:pt idx="8">
                  <c:v>0.0923076923076923</c:v>
                </c:pt>
                <c:pt idx="9">
                  <c:v>0.0</c:v>
                </c:pt>
                <c:pt idx="10">
                  <c:v>0.0</c:v>
                </c:pt>
                <c:pt idx="11">
                  <c:v>0.0153846153846154</c:v>
                </c:pt>
                <c:pt idx="12">
                  <c:v>0.0</c:v>
                </c:pt>
                <c:pt idx="13">
                  <c:v>0.0</c:v>
                </c:pt>
                <c:pt idx="14">
                  <c:v>0.0769230769230769</c:v>
                </c:pt>
              </c:numCache>
            </c:numRef>
          </c:val>
        </c:ser>
        <c:ser>
          <c:idx val="3"/>
          <c:order val="4"/>
          <c:tx>
            <c:strRef>
              <c:f>'D5X-D6X Function overall'!$AK$71:$AK$72</c:f>
              <c:strCache>
                <c:ptCount val="1"/>
                <c:pt idx="0">
                  <c:v>D63 CHN Weight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overall'!$AL$73:$AL$87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overall'!$AK$73:$AK$87</c:f>
              <c:numCache>
                <c:formatCode>0.00%</c:formatCode>
                <c:ptCount val="15"/>
                <c:pt idx="0">
                  <c:v>0.342281879194631</c:v>
                </c:pt>
                <c:pt idx="1">
                  <c:v>0.0939597315436241</c:v>
                </c:pt>
                <c:pt idx="2">
                  <c:v>0.12751677852349</c:v>
                </c:pt>
                <c:pt idx="3">
                  <c:v>0.187919463087248</c:v>
                </c:pt>
                <c:pt idx="4">
                  <c:v>0.0268456375838926</c:v>
                </c:pt>
                <c:pt idx="5">
                  <c:v>0.0536912751677852</c:v>
                </c:pt>
                <c:pt idx="6">
                  <c:v>0.0</c:v>
                </c:pt>
                <c:pt idx="7">
                  <c:v>0.0402684563758389</c:v>
                </c:pt>
                <c:pt idx="8">
                  <c:v>0.0134228187919463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0.114093959731544</c:v>
                </c:pt>
              </c:numCache>
            </c:numRef>
          </c:val>
        </c:ser>
        <c:ser>
          <c:idx val="5"/>
          <c:order val="5"/>
          <c:tx>
            <c:strRef>
              <c:f>'D5X-D6X Function overall'!$AN$71:$AN$72</c:f>
              <c:strCache>
                <c:ptCount val="1"/>
                <c:pt idx="0">
                  <c:v>D53 CHN Weight</c:v>
                </c:pt>
              </c:strCache>
            </c:strRef>
          </c:tx>
          <c:spPr>
            <a:solidFill>
              <a:srgbClr val="BC474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overall'!$AL$73:$AL$87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overall'!$AN$73:$AN$87</c:f>
              <c:numCache>
                <c:formatCode>0.00%</c:formatCode>
                <c:ptCount val="15"/>
                <c:pt idx="0">
                  <c:v>0.308641975308642</c:v>
                </c:pt>
                <c:pt idx="1">
                  <c:v>0.0802469135802469</c:v>
                </c:pt>
                <c:pt idx="2">
                  <c:v>0.141975308641975</c:v>
                </c:pt>
                <c:pt idx="3">
                  <c:v>0.166666666666667</c:v>
                </c:pt>
                <c:pt idx="4">
                  <c:v>0.0679012345679012</c:v>
                </c:pt>
                <c:pt idx="5">
                  <c:v>0.0617283950617284</c:v>
                </c:pt>
                <c:pt idx="6">
                  <c:v>0.00617283950617284</c:v>
                </c:pt>
                <c:pt idx="7">
                  <c:v>0.0246913580246914</c:v>
                </c:pt>
                <c:pt idx="8">
                  <c:v>0.0308641975308642</c:v>
                </c:pt>
                <c:pt idx="9">
                  <c:v>0.00617283950617284</c:v>
                </c:pt>
                <c:pt idx="10">
                  <c:v>0.00617283950617284</c:v>
                </c:pt>
                <c:pt idx="11">
                  <c:v>0.00617283950617284</c:v>
                </c:pt>
                <c:pt idx="12">
                  <c:v>0.0</c:v>
                </c:pt>
                <c:pt idx="13">
                  <c:v>0.0</c:v>
                </c:pt>
                <c:pt idx="14">
                  <c:v>0.0925925925925926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127428264"/>
        <c:axId val="-2127440792"/>
      </c:barChart>
      <c:catAx>
        <c:axId val="-2127428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440792"/>
        <c:crosses val="autoZero"/>
        <c:auto val="1"/>
        <c:lblAlgn val="ctr"/>
        <c:lblOffset val="100"/>
        <c:noMultiLvlLbl val="0"/>
      </c:catAx>
      <c:valAx>
        <c:axId val="-2127440792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428264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D27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277323580301"/>
          <c:y val="0.133900082914858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sheel1!$AH$197:$AH$198</c:f>
              <c:strCache>
                <c:ptCount val="1"/>
                <c:pt idx="0">
                  <c:v>FX ZZ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sheel1!$AF$199:$AF$220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sheel1!$AH$199:$AH$220</c:f>
              <c:numCache>
                <c:formatCode>0.0_);[Red]\(0.0\)</c:formatCode>
                <c:ptCount val="22"/>
                <c:pt idx="0">
                  <c:v>12.94890945120015</c:v>
                </c:pt>
                <c:pt idx="1">
                  <c:v>0.417706756490328</c:v>
                </c:pt>
                <c:pt idx="3">
                  <c:v>0.835413512980655</c:v>
                </c:pt>
                <c:pt idx="4">
                  <c:v>0.417706756490328</c:v>
                </c:pt>
                <c:pt idx="5">
                  <c:v>2.088533782451637</c:v>
                </c:pt>
                <c:pt idx="6">
                  <c:v>0.417706756490328</c:v>
                </c:pt>
                <c:pt idx="11">
                  <c:v>0.417706756490328</c:v>
                </c:pt>
                <c:pt idx="21" formatCode="0">
                  <c:v>17.54368377259376</c:v>
                </c:pt>
              </c:numCache>
            </c:numRef>
          </c:val>
        </c:ser>
        <c:ser>
          <c:idx val="1"/>
          <c:order val="1"/>
          <c:tx>
            <c:strRef>
              <c:f>sheel1!$AJ$197:$AJ$198</c:f>
              <c:strCache>
                <c:ptCount val="1"/>
                <c:pt idx="0">
                  <c:v>FX GL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sheel1!$AF$199:$AF$220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sheel1!$AJ$199:$AJ$220</c:f>
              <c:numCache>
                <c:formatCode>0</c:formatCode>
                <c:ptCount val="22"/>
                <c:pt idx="0">
                  <c:v>2.159808554569723</c:v>
                </c:pt>
                <c:pt idx="21">
                  <c:v>2.159808554569723</c:v>
                </c:pt>
              </c:numCache>
            </c:numRef>
          </c:val>
        </c:ser>
        <c:ser>
          <c:idx val="2"/>
          <c:order val="2"/>
          <c:tx>
            <c:strRef>
              <c:f>sheel1!$AL$197:$AL$198</c:f>
              <c:strCache>
                <c:ptCount val="1"/>
                <c:pt idx="0">
                  <c:v>LX KS DPPM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sheel1!$AF$199:$AF$220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sheel1!$AL$199:$AL$220</c:f>
              <c:numCache>
                <c:formatCode>0</c:formatCode>
                <c:ptCount val="22"/>
                <c:pt idx="0">
                  <c:v>4.16809655534607</c:v>
                </c:pt>
                <c:pt idx="2">
                  <c:v>0.926243678965793</c:v>
                </c:pt>
                <c:pt idx="3">
                  <c:v>1.38936551844869</c:v>
                </c:pt>
                <c:pt idx="5">
                  <c:v>1.38936551844869</c:v>
                </c:pt>
                <c:pt idx="7">
                  <c:v>0.463121839482897</c:v>
                </c:pt>
                <c:pt idx="10">
                  <c:v>0.463121839482897</c:v>
                </c:pt>
                <c:pt idx="21">
                  <c:v>8.799314950175036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3"/>
        <c:axId val="-2037593800"/>
        <c:axId val="2079693944"/>
      </c:barChart>
      <c:catAx>
        <c:axId val="-203759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2079693944"/>
        <c:crosses val="autoZero"/>
        <c:auto val="1"/>
        <c:lblAlgn val="ctr"/>
        <c:lblOffset val="100"/>
        <c:noMultiLvlLbl val="0"/>
      </c:catAx>
      <c:valAx>
        <c:axId val="2079693944"/>
        <c:scaling>
          <c:orientation val="minMax"/>
          <c:max val="10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593800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678679649579"/>
          <c:y val="0.00849622731581502"/>
          <c:w val="0.163882651500421"/>
          <c:h val="0.09560241753508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0166229221"/>
          <c:y val="0.0810621942697414"/>
          <c:w val="0.745809055118122"/>
          <c:h val="0.84891221930592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'D5X-D6X Function overall'!$AS$71:$AS$72</c:f>
              <c:strCache>
                <c:ptCount val="1"/>
                <c:pt idx="0">
                  <c:v>D53G CHN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overall'!$BF$73:$BF$87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overall'!$AS$73:$AS$87</c:f>
              <c:numCache>
                <c:formatCode>0.00%</c:formatCode>
                <c:ptCount val="15"/>
                <c:pt idx="0">
                  <c:v>0.376</c:v>
                </c:pt>
                <c:pt idx="1">
                  <c:v>0.216</c:v>
                </c:pt>
                <c:pt idx="2">
                  <c:v>0.08</c:v>
                </c:pt>
                <c:pt idx="3">
                  <c:v>0.032</c:v>
                </c:pt>
                <c:pt idx="4">
                  <c:v>0.048</c:v>
                </c:pt>
                <c:pt idx="5">
                  <c:v>0.072</c:v>
                </c:pt>
                <c:pt idx="6">
                  <c:v>0.008</c:v>
                </c:pt>
                <c:pt idx="7">
                  <c:v>0.024</c:v>
                </c:pt>
                <c:pt idx="8">
                  <c:v>0.024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0.008</c:v>
                </c:pt>
                <c:pt idx="14">
                  <c:v>0.112</c:v>
                </c:pt>
              </c:numCache>
            </c:numRef>
          </c:val>
        </c:ser>
        <c:ser>
          <c:idx val="1"/>
          <c:order val="1"/>
          <c:tx>
            <c:strRef>
              <c:f>'D5X-D6X Function overall'!$AY$71:$AY$72</c:f>
              <c:strCache>
                <c:ptCount val="1"/>
                <c:pt idx="0">
                  <c:v>D54 CHN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overall'!$BF$73:$BF$87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overall'!$AY$73:$AY$87</c:f>
              <c:numCache>
                <c:formatCode>0.00%</c:formatCode>
                <c:ptCount val="15"/>
                <c:pt idx="0">
                  <c:v>0.341708542713568</c:v>
                </c:pt>
                <c:pt idx="1">
                  <c:v>0.185929648241206</c:v>
                </c:pt>
                <c:pt idx="2">
                  <c:v>0.0854271356783919</c:v>
                </c:pt>
                <c:pt idx="3">
                  <c:v>0.0351758793969849</c:v>
                </c:pt>
                <c:pt idx="4">
                  <c:v>0.0703517587939698</c:v>
                </c:pt>
                <c:pt idx="5">
                  <c:v>0.0854271356783919</c:v>
                </c:pt>
                <c:pt idx="6">
                  <c:v>0.0201005025125628</c:v>
                </c:pt>
                <c:pt idx="7">
                  <c:v>0.0201005025125628</c:v>
                </c:pt>
                <c:pt idx="8">
                  <c:v>0.0351758793969849</c:v>
                </c:pt>
                <c:pt idx="9">
                  <c:v>0.0050251256281407</c:v>
                </c:pt>
                <c:pt idx="10">
                  <c:v>0.0050251256281407</c:v>
                </c:pt>
                <c:pt idx="11">
                  <c:v>0.0050251256281407</c:v>
                </c:pt>
                <c:pt idx="12">
                  <c:v>0.0050251256281407</c:v>
                </c:pt>
                <c:pt idx="13">
                  <c:v>0.0</c:v>
                </c:pt>
                <c:pt idx="14">
                  <c:v>0.100502512562814</c:v>
                </c:pt>
              </c:numCache>
            </c:numRef>
          </c:val>
        </c:ser>
        <c:ser>
          <c:idx val="0"/>
          <c:order val="2"/>
          <c:tx>
            <c:strRef>
              <c:f>'D5X-D6X Function overall'!$AV$71:$AV$72</c:f>
              <c:strCache>
                <c:ptCount val="1"/>
                <c:pt idx="0">
                  <c:v>D53P CHN Weight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overall'!$BF$73:$BF$87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overall'!$AV$73:$AV$87</c:f>
              <c:numCache>
                <c:formatCode>0.00%</c:formatCode>
                <c:ptCount val="15"/>
                <c:pt idx="0">
                  <c:v>0.191489361702128</c:v>
                </c:pt>
                <c:pt idx="1">
                  <c:v>0.234042553191489</c:v>
                </c:pt>
                <c:pt idx="2">
                  <c:v>0.0638297872340425</c:v>
                </c:pt>
                <c:pt idx="3">
                  <c:v>0.0638297872340425</c:v>
                </c:pt>
                <c:pt idx="4">
                  <c:v>0.0851063829787234</c:v>
                </c:pt>
                <c:pt idx="5">
                  <c:v>0.170212765957447</c:v>
                </c:pt>
                <c:pt idx="6">
                  <c:v>0.0</c:v>
                </c:pt>
                <c:pt idx="7">
                  <c:v>0.0212765957446808</c:v>
                </c:pt>
                <c:pt idx="8">
                  <c:v>0.0</c:v>
                </c:pt>
                <c:pt idx="9">
                  <c:v>0.0212765957446808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0.148936170212766</c:v>
                </c:pt>
              </c:numCache>
            </c:numRef>
          </c:val>
        </c:ser>
        <c:ser>
          <c:idx val="2"/>
          <c:order val="3"/>
          <c:tx>
            <c:strRef>
              <c:f>'D5X-D6X Function overall'!$BB$71:$BB$72</c:f>
              <c:strCache>
                <c:ptCount val="1"/>
                <c:pt idx="0">
                  <c:v>D17 CHN Weight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overall'!$BF$73:$BF$87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overall'!$BB$73:$BB$87</c:f>
              <c:numCache>
                <c:formatCode>0.00%</c:formatCode>
                <c:ptCount val="15"/>
                <c:pt idx="0">
                  <c:v>0.246153846153846</c:v>
                </c:pt>
                <c:pt idx="1">
                  <c:v>0.0615384615384615</c:v>
                </c:pt>
                <c:pt idx="2">
                  <c:v>0.138461538461538</c:v>
                </c:pt>
                <c:pt idx="3">
                  <c:v>0.2</c:v>
                </c:pt>
                <c:pt idx="4">
                  <c:v>0.0769230769230769</c:v>
                </c:pt>
                <c:pt idx="5">
                  <c:v>0.0615384615384615</c:v>
                </c:pt>
                <c:pt idx="6">
                  <c:v>0.0</c:v>
                </c:pt>
                <c:pt idx="7">
                  <c:v>0.0307692307692308</c:v>
                </c:pt>
                <c:pt idx="8">
                  <c:v>0.0923076923076923</c:v>
                </c:pt>
                <c:pt idx="9">
                  <c:v>0.0</c:v>
                </c:pt>
                <c:pt idx="10">
                  <c:v>0.0</c:v>
                </c:pt>
                <c:pt idx="11">
                  <c:v>0.0153846153846154</c:v>
                </c:pt>
                <c:pt idx="12">
                  <c:v>0.0</c:v>
                </c:pt>
                <c:pt idx="13">
                  <c:v>0.0</c:v>
                </c:pt>
                <c:pt idx="14">
                  <c:v>0.0769230769230769</c:v>
                </c:pt>
              </c:numCache>
            </c:numRef>
          </c:val>
        </c:ser>
        <c:ser>
          <c:idx val="3"/>
          <c:order val="4"/>
          <c:tx>
            <c:strRef>
              <c:f>'D5X-D6X Function overall'!$BE$71:$BE$72</c:f>
              <c:strCache>
                <c:ptCount val="1"/>
                <c:pt idx="0">
                  <c:v>D63 CHN Weight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overall'!$BF$73:$BF$87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overall'!$BE$73:$BE$87</c:f>
              <c:numCache>
                <c:formatCode>0.00%</c:formatCode>
                <c:ptCount val="15"/>
                <c:pt idx="0">
                  <c:v>0.360824742268041</c:v>
                </c:pt>
                <c:pt idx="1">
                  <c:v>0.0206185567010309</c:v>
                </c:pt>
                <c:pt idx="2">
                  <c:v>0.134020618556701</c:v>
                </c:pt>
                <c:pt idx="3">
                  <c:v>0.22680412371134</c:v>
                </c:pt>
                <c:pt idx="4">
                  <c:v>0.0206185567010309</c:v>
                </c:pt>
                <c:pt idx="5">
                  <c:v>0.0412371134020618</c:v>
                </c:pt>
                <c:pt idx="6">
                  <c:v>0.0</c:v>
                </c:pt>
                <c:pt idx="7">
                  <c:v>0.0309278350515464</c:v>
                </c:pt>
                <c:pt idx="8">
                  <c:v>0.0206185567010309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0.144329896907216</c:v>
                </c:pt>
              </c:numCache>
            </c:numRef>
          </c:val>
        </c:ser>
        <c:ser>
          <c:idx val="5"/>
          <c:order val="5"/>
          <c:tx>
            <c:strRef>
              <c:f>'D5X-D6X Function overall'!$BH$71:$BH$72</c:f>
              <c:strCache>
                <c:ptCount val="1"/>
                <c:pt idx="0">
                  <c:v>D64 CHN Weight</c:v>
                </c:pt>
              </c:strCache>
            </c:strRef>
          </c:tx>
          <c:spPr>
            <a:solidFill>
              <a:srgbClr val="BC474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overall'!$BF$73:$BF$87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overall'!$BH$73:$BH$87</c:f>
              <c:numCache>
                <c:formatCode>0.00%</c:formatCode>
                <c:ptCount val="15"/>
                <c:pt idx="0">
                  <c:v>0.350877192982456</c:v>
                </c:pt>
                <c:pt idx="1">
                  <c:v>0.0789473684210526</c:v>
                </c:pt>
                <c:pt idx="2">
                  <c:v>0.114035087719298</c:v>
                </c:pt>
                <c:pt idx="3">
                  <c:v>0.149122807017544</c:v>
                </c:pt>
                <c:pt idx="4">
                  <c:v>0.043859649122807</c:v>
                </c:pt>
                <c:pt idx="5">
                  <c:v>0.043859649122807</c:v>
                </c:pt>
                <c:pt idx="6">
                  <c:v>0.0</c:v>
                </c:pt>
                <c:pt idx="7">
                  <c:v>0.0350877192982456</c:v>
                </c:pt>
                <c:pt idx="8">
                  <c:v>0.0263157894736842</c:v>
                </c:pt>
                <c:pt idx="9">
                  <c:v>0.0087719298245614</c:v>
                </c:pt>
                <c:pt idx="10">
                  <c:v>0.0087719298245614</c:v>
                </c:pt>
                <c:pt idx="11">
                  <c:v>0.0087719298245614</c:v>
                </c:pt>
                <c:pt idx="12">
                  <c:v>0.0</c:v>
                </c:pt>
                <c:pt idx="13">
                  <c:v>0.0</c:v>
                </c:pt>
                <c:pt idx="14">
                  <c:v>0.131578947368421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37301912"/>
        <c:axId val="-2037155448"/>
      </c:barChart>
      <c:catAx>
        <c:axId val="-2037301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155448"/>
        <c:crosses val="autoZero"/>
        <c:auto val="1"/>
        <c:lblAlgn val="ctr"/>
        <c:lblOffset val="100"/>
        <c:noMultiLvlLbl val="0"/>
      </c:catAx>
      <c:valAx>
        <c:axId val="-2037155448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301912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0166229221"/>
          <c:y val="0.0810621942697414"/>
          <c:w val="0.763876376053432"/>
          <c:h val="0.84891221930592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'D5X-D6X Function overall'!$BM$71:$BM$72</c:f>
              <c:strCache>
                <c:ptCount val="1"/>
                <c:pt idx="0">
                  <c:v>D53G CHN Weight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overall'!$BZ$73:$BZ$87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overall'!$BM$73:$BM$87</c:f>
              <c:numCache>
                <c:formatCode>0.00%</c:formatCode>
                <c:ptCount val="15"/>
                <c:pt idx="0">
                  <c:v>0.333333333333333</c:v>
                </c:pt>
                <c:pt idx="1">
                  <c:v>0.222222222222222</c:v>
                </c:pt>
                <c:pt idx="2">
                  <c:v>0.0952380952380952</c:v>
                </c:pt>
                <c:pt idx="3">
                  <c:v>0.0476190476190476</c:v>
                </c:pt>
                <c:pt idx="4">
                  <c:v>0.0158730158730159</c:v>
                </c:pt>
                <c:pt idx="5">
                  <c:v>0.0317460317460317</c:v>
                </c:pt>
                <c:pt idx="6">
                  <c:v>0.0158730158730159</c:v>
                </c:pt>
                <c:pt idx="7">
                  <c:v>0.0317460317460317</c:v>
                </c:pt>
                <c:pt idx="8">
                  <c:v>0.0158730158730159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0.19047619047619</c:v>
                </c:pt>
              </c:numCache>
            </c:numRef>
          </c:val>
        </c:ser>
        <c:ser>
          <c:idx val="1"/>
          <c:order val="1"/>
          <c:tx>
            <c:strRef>
              <c:f>'D5X-D6X Function overall'!$BS$71:$BS$72</c:f>
              <c:strCache>
                <c:ptCount val="1"/>
                <c:pt idx="0">
                  <c:v>D54 CHN Weight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overall'!$BZ$73:$BZ$87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overall'!$BS$73:$BS$87</c:f>
              <c:numCache>
                <c:formatCode>0.00%</c:formatCode>
                <c:ptCount val="15"/>
                <c:pt idx="0">
                  <c:v>0.490196078431372</c:v>
                </c:pt>
                <c:pt idx="1">
                  <c:v>0.137254901960784</c:v>
                </c:pt>
                <c:pt idx="2">
                  <c:v>0.0784313725490196</c:v>
                </c:pt>
                <c:pt idx="3">
                  <c:v>0.0196078431372549</c:v>
                </c:pt>
                <c:pt idx="4">
                  <c:v>0.0196078431372549</c:v>
                </c:pt>
                <c:pt idx="5">
                  <c:v>0.0392156862745098</c:v>
                </c:pt>
                <c:pt idx="6">
                  <c:v>0.0196078431372549</c:v>
                </c:pt>
                <c:pt idx="7">
                  <c:v>0.0196078431372549</c:v>
                </c:pt>
                <c:pt idx="8">
                  <c:v>0.0196078431372549</c:v>
                </c:pt>
                <c:pt idx="9">
                  <c:v>0.0196078431372549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0.137254901960784</c:v>
                </c:pt>
              </c:numCache>
            </c:numRef>
          </c:val>
        </c:ser>
        <c:ser>
          <c:idx val="0"/>
          <c:order val="2"/>
          <c:tx>
            <c:strRef>
              <c:f>'D5X-D6X Function overall'!$BP$71:$BP$72</c:f>
              <c:strCache>
                <c:ptCount val="1"/>
                <c:pt idx="0">
                  <c:v>D53P CHN Weight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overall'!$BZ$73:$BZ$87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overall'!$BP$73:$BP$87</c:f>
              <c:numCache>
                <c:formatCode>0.00%</c:formatCode>
                <c:ptCount val="15"/>
                <c:pt idx="0">
                  <c:v>0.191489361702128</c:v>
                </c:pt>
                <c:pt idx="1">
                  <c:v>0.234042553191489</c:v>
                </c:pt>
                <c:pt idx="2">
                  <c:v>0.0638297872340425</c:v>
                </c:pt>
                <c:pt idx="3">
                  <c:v>0.0638297872340425</c:v>
                </c:pt>
                <c:pt idx="4">
                  <c:v>0.0851063829787234</c:v>
                </c:pt>
                <c:pt idx="5">
                  <c:v>0.170212765957447</c:v>
                </c:pt>
                <c:pt idx="6">
                  <c:v>0.0</c:v>
                </c:pt>
                <c:pt idx="7">
                  <c:v>0.0212765957446808</c:v>
                </c:pt>
                <c:pt idx="8">
                  <c:v>0.0</c:v>
                </c:pt>
                <c:pt idx="9">
                  <c:v>0.0212765957446808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0.148936170212766</c:v>
                </c:pt>
              </c:numCache>
            </c:numRef>
          </c:val>
        </c:ser>
        <c:ser>
          <c:idx val="2"/>
          <c:order val="3"/>
          <c:tx>
            <c:strRef>
              <c:f>'D5X-D6X Function overall'!$BV$71:$BV$72</c:f>
              <c:strCache>
                <c:ptCount val="1"/>
                <c:pt idx="0">
                  <c:v>D17 CHN Weight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overall'!$BZ$73:$BZ$87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overall'!$BV$73:$BV$87</c:f>
              <c:numCache>
                <c:formatCode>0.00%</c:formatCode>
                <c:ptCount val="15"/>
                <c:pt idx="0">
                  <c:v>0.245614035087719</c:v>
                </c:pt>
                <c:pt idx="1">
                  <c:v>0.105263157894737</c:v>
                </c:pt>
                <c:pt idx="2">
                  <c:v>0.140350877192982</c:v>
                </c:pt>
                <c:pt idx="3">
                  <c:v>0.140350877192982</c:v>
                </c:pt>
                <c:pt idx="4">
                  <c:v>0.0701754385964912</c:v>
                </c:pt>
                <c:pt idx="5">
                  <c:v>0.0701754385964912</c:v>
                </c:pt>
                <c:pt idx="6">
                  <c:v>0.0</c:v>
                </c:pt>
                <c:pt idx="7">
                  <c:v>0.0175438596491228</c:v>
                </c:pt>
                <c:pt idx="8">
                  <c:v>0.105263157894737</c:v>
                </c:pt>
                <c:pt idx="9">
                  <c:v>0.0</c:v>
                </c:pt>
                <c:pt idx="10">
                  <c:v>0.0</c:v>
                </c:pt>
                <c:pt idx="11">
                  <c:v>0.0175438596491228</c:v>
                </c:pt>
                <c:pt idx="12">
                  <c:v>0.0</c:v>
                </c:pt>
                <c:pt idx="13">
                  <c:v>0.0</c:v>
                </c:pt>
                <c:pt idx="14">
                  <c:v>0.087719298245614</c:v>
                </c:pt>
              </c:numCache>
            </c:numRef>
          </c:val>
        </c:ser>
        <c:ser>
          <c:idx val="3"/>
          <c:order val="4"/>
          <c:tx>
            <c:strRef>
              <c:f>'D5X-D6X Function overall'!$BY$71:$BY$72</c:f>
              <c:strCache>
                <c:ptCount val="1"/>
                <c:pt idx="0">
                  <c:v>D63 CHN Weight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overall'!$BZ$73:$BZ$87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overall'!$BY$73:$BY$87</c:f>
              <c:numCache>
                <c:formatCode>0.00%</c:formatCode>
                <c:ptCount val="15"/>
                <c:pt idx="0">
                  <c:v>0.307692307692308</c:v>
                </c:pt>
                <c:pt idx="1">
                  <c:v>0.0384615384615385</c:v>
                </c:pt>
                <c:pt idx="2">
                  <c:v>0.0576923076923077</c:v>
                </c:pt>
                <c:pt idx="3">
                  <c:v>0.230769230769231</c:v>
                </c:pt>
                <c:pt idx="4">
                  <c:v>0.0384615384615385</c:v>
                </c:pt>
                <c:pt idx="5">
                  <c:v>0.0192307692307692</c:v>
                </c:pt>
                <c:pt idx="6">
                  <c:v>0.0</c:v>
                </c:pt>
                <c:pt idx="7">
                  <c:v>0.0192307692307692</c:v>
                </c:pt>
                <c:pt idx="8">
                  <c:v>0.0384615384615385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0.25</c:v>
                </c:pt>
              </c:numCache>
            </c:numRef>
          </c:val>
        </c:ser>
        <c:ser>
          <c:idx val="5"/>
          <c:order val="5"/>
          <c:tx>
            <c:strRef>
              <c:f>'D5X-D6X Function overall'!$CB$71:$CB$72</c:f>
              <c:strCache>
                <c:ptCount val="1"/>
                <c:pt idx="0">
                  <c:v>D53 CHN Weight</c:v>
                </c:pt>
              </c:strCache>
            </c:strRef>
          </c:tx>
          <c:spPr>
            <a:solidFill>
              <a:srgbClr val="BC474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Function overall'!$BZ$73:$BZ$87</c:f>
              <c:strCache>
                <c:ptCount val="15"/>
                <c:pt idx="0">
                  <c:v>Display</c:v>
                </c:pt>
                <c:pt idx="1">
                  <c:v>Power</c:v>
                </c:pt>
                <c:pt idx="2">
                  <c:v>Camera</c:v>
                </c:pt>
                <c:pt idx="3">
                  <c:v>Face ID</c:v>
                </c:pt>
                <c:pt idx="4">
                  <c:v>Mech</c:v>
                </c:pt>
                <c:pt idx="5">
                  <c:v>Acoustic</c:v>
                </c:pt>
                <c:pt idx="6">
                  <c:v>Battery</c:v>
                </c:pt>
                <c:pt idx="7">
                  <c:v>Cellular</c:v>
                </c:pt>
                <c:pt idx="8">
                  <c:v>SIM</c:v>
                </c:pt>
                <c:pt idx="9">
                  <c:v>WiFi</c:v>
                </c:pt>
                <c:pt idx="10">
                  <c:v>Sensor</c:v>
                </c:pt>
                <c:pt idx="11">
                  <c:v>Arc</c:v>
                </c:pt>
                <c:pt idx="12">
                  <c:v>Safety</c:v>
                </c:pt>
                <c:pt idx="13">
                  <c:v>Activation </c:v>
                </c:pt>
                <c:pt idx="14">
                  <c:v>MLB</c:v>
                </c:pt>
              </c:strCache>
            </c:strRef>
          </c:cat>
          <c:val>
            <c:numRef>
              <c:f>'D5X-D6X Function overall'!$CB$73:$CB$87</c:f>
              <c:numCache>
                <c:formatCode>0.00%</c:formatCode>
                <c:ptCount val="15"/>
                <c:pt idx="0">
                  <c:v>0.444444444444444</c:v>
                </c:pt>
                <c:pt idx="1">
                  <c:v>0.0317460317460317</c:v>
                </c:pt>
                <c:pt idx="2">
                  <c:v>0.0634920634920635</c:v>
                </c:pt>
                <c:pt idx="3">
                  <c:v>0.0952380952380952</c:v>
                </c:pt>
                <c:pt idx="4">
                  <c:v>0.0317460317460317</c:v>
                </c:pt>
                <c:pt idx="5">
                  <c:v>0.0634920634920635</c:v>
                </c:pt>
                <c:pt idx="6">
                  <c:v>0.0</c:v>
                </c:pt>
                <c:pt idx="7">
                  <c:v>0.0476190476190476</c:v>
                </c:pt>
                <c:pt idx="8">
                  <c:v>0.0158730158730159</c:v>
                </c:pt>
                <c:pt idx="9">
                  <c:v>0.0158730158730159</c:v>
                </c:pt>
                <c:pt idx="10">
                  <c:v>0.0158730158730159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0.174603174603175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37076392"/>
        <c:axId val="-2127269688"/>
      </c:barChart>
      <c:catAx>
        <c:axId val="-2037076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269688"/>
        <c:crosses val="autoZero"/>
        <c:auto val="1"/>
        <c:lblAlgn val="ctr"/>
        <c:lblOffset val="100"/>
        <c:noMultiLvlLbl val="0"/>
      </c:catAx>
      <c:valAx>
        <c:axId val="-2127269688"/>
        <c:scaling>
          <c:orientation val="minMax"/>
          <c:max val="0.600000000000001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076392"/>
        <c:crosses val="autoZero"/>
        <c:crossBetween val="between"/>
        <c:majorUnit val="0.600000000000001"/>
      </c:valAx>
    </c:plotArea>
    <c:legend>
      <c:legendPos val="t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159117968601"/>
          <c:y val="0.255104257801108"/>
          <c:w val="0.91893260391355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'!$AE$31:$AE$32</c:f>
              <c:strCache>
                <c:ptCount val="2"/>
                <c:pt idx="0">
                  <c:v>D5X AMR</c:v>
                </c:pt>
                <c:pt idx="1">
                  <c:v>D6X AMR</c:v>
                </c:pt>
              </c:strCache>
            </c:strRef>
          </c:cat>
          <c:val>
            <c:numRef>
              <c:f>'D5X-D6X EFFA Units summary '!$AH$31:$AH$32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3377000"/>
        <c:axId val="-2083423096"/>
      </c:barChart>
      <c:catAx>
        <c:axId val="-208337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423096"/>
        <c:crosses val="autoZero"/>
        <c:auto val="1"/>
        <c:lblAlgn val="ctr"/>
        <c:lblOffset val="100"/>
        <c:noMultiLvlLbl val="0"/>
      </c:catAx>
      <c:valAx>
        <c:axId val="-2083423096"/>
        <c:scaling>
          <c:orientation val="minMax"/>
          <c:max val="4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377000"/>
        <c:crosses val="autoZero"/>
        <c:crossBetween val="between"/>
        <c:majorUnit val="20.0"/>
      </c:valAx>
    </c:plotArea>
    <c:legend>
      <c:legendPos val="r"/>
      <c:layout>
        <c:manualLayout>
          <c:xMode val="edge"/>
          <c:yMode val="edge"/>
          <c:x val="0.693274266629087"/>
          <c:y val="0.0335910335197462"/>
          <c:w val="0.296093620289168"/>
          <c:h val="0.18384101450978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'!$AF$41:$AG$41</c:f>
              <c:strCache>
                <c:ptCount val="2"/>
                <c:pt idx="0">
                  <c:v>D5X AMR</c:v>
                </c:pt>
                <c:pt idx="1">
                  <c:v>D6X AMR</c:v>
                </c:pt>
              </c:strCache>
            </c:strRef>
          </c:cat>
          <c:val>
            <c:numRef>
              <c:f>'D5X-D6X EFFA Units summary '!$AF$43:$AG$43</c:f>
              <c:numCache>
                <c:formatCode>0.0%</c:formatCode>
                <c:ptCount val="2"/>
                <c:pt idx="0">
                  <c:v>0.0134486071085495</c:v>
                </c:pt>
                <c:pt idx="1">
                  <c:v>0.0760587726879862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3491672"/>
        <c:axId val="-2083511720"/>
      </c:barChart>
      <c:catAx>
        <c:axId val="-208349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511720"/>
        <c:crosses val="autoZero"/>
        <c:auto val="1"/>
        <c:lblAlgn val="ctr"/>
        <c:lblOffset val="100"/>
        <c:noMultiLvlLbl val="0"/>
      </c:catAx>
      <c:valAx>
        <c:axId val="-2083511720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491672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38512873227363"/>
          <c:y val="0.0346320503719082"/>
          <c:w val="0.24800777061886"/>
          <c:h val="0.18613999892740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159117968601"/>
          <c:y val="0.255104257801108"/>
          <c:w val="0.91893260391355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'!$AE$6:$AE$7</c:f>
              <c:strCache>
                <c:ptCount val="2"/>
                <c:pt idx="0">
                  <c:v>D5X AMR(1076x)</c:v>
                </c:pt>
                <c:pt idx="1">
                  <c:v>D6X AMR(1194x)</c:v>
                </c:pt>
              </c:strCache>
            </c:strRef>
          </c:cat>
          <c:val>
            <c:numRef>
              <c:f>'D5X-D6X EFFA Units summary '!$AH$6:$AH$7</c:f>
              <c:numCache>
                <c:formatCode>0</c:formatCode>
                <c:ptCount val="2"/>
                <c:pt idx="0">
                  <c:v>172.9994208699684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9411736"/>
        <c:axId val="2089627432"/>
      </c:barChart>
      <c:catAx>
        <c:axId val="208941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627432"/>
        <c:crosses val="autoZero"/>
        <c:auto val="1"/>
        <c:lblAlgn val="ctr"/>
        <c:lblOffset val="100"/>
        <c:noMultiLvlLbl val="0"/>
      </c:catAx>
      <c:valAx>
        <c:axId val="2089627432"/>
        <c:scaling>
          <c:orientation val="minMax"/>
          <c:max val="4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411736"/>
        <c:crosses val="autoZero"/>
        <c:crossBetween val="between"/>
        <c:majorUnit val="20.0"/>
      </c:valAx>
    </c:plotArea>
    <c:legend>
      <c:legendPos val="r"/>
      <c:layout>
        <c:manualLayout>
          <c:xMode val="edge"/>
          <c:yMode val="edge"/>
          <c:x val="0.70677637513748"/>
          <c:y val="0.0335910335197462"/>
          <c:w val="0.282591511780767"/>
          <c:h val="0.145432251954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'D5X-D6X EFFA Units summary '!$AE$17</c:f>
              <c:strCache>
                <c:ptCount val="1"/>
                <c:pt idx="0">
                  <c:v>MLBs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'!$AF$16:$AG$16</c:f>
              <c:strCache>
                <c:ptCount val="2"/>
                <c:pt idx="0">
                  <c:v>D5X AMR</c:v>
                </c:pt>
                <c:pt idx="1">
                  <c:v>D6X AMR</c:v>
                </c:pt>
              </c:strCache>
            </c:strRef>
          </c:cat>
          <c:val>
            <c:numRef>
              <c:f>'D5X-D6X EFFA Units summary '!$AF$18:$AG$18</c:f>
              <c:numCache>
                <c:formatCode>0.0%</c:formatCode>
                <c:ptCount val="2"/>
                <c:pt idx="0">
                  <c:v>0.0130111524163569</c:v>
                </c:pt>
                <c:pt idx="1">
                  <c:v>0.076214405360134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9334008"/>
        <c:axId val="2089455176"/>
      </c:barChart>
      <c:catAx>
        <c:axId val="208933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455176"/>
        <c:crosses val="autoZero"/>
        <c:auto val="1"/>
        <c:lblAlgn val="ctr"/>
        <c:lblOffset val="100"/>
        <c:noMultiLvlLbl val="0"/>
      </c:catAx>
      <c:valAx>
        <c:axId val="2089455176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334008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07061042201889"/>
          <c:y val="0.0346320503719082"/>
          <c:w val="0.27945960164434"/>
          <c:h val="0.18613999892740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3612660665677"/>
          <c:y val="0.255104257801108"/>
          <c:w val="0.91927678515433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'D5X-D6X EFFA Units summary '!$AI$51</c:f>
              <c:strCache>
                <c:ptCount val="1"/>
                <c:pt idx="0">
                  <c:v>Units Failure DPPM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'!$AE$52:$AE$53</c:f>
              <c:strCache>
                <c:ptCount val="2"/>
                <c:pt idx="0">
                  <c:v>D5X AMR</c:v>
                </c:pt>
                <c:pt idx="1">
                  <c:v>D6X AMR</c:v>
                </c:pt>
              </c:strCache>
            </c:strRef>
          </c:cat>
          <c:val>
            <c:numRef>
              <c:f>'D5X-D6X EFFA Units summary '!$AI$52:$AI$53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01703128"/>
        <c:axId val="-2001609944"/>
      </c:barChart>
      <c:catAx>
        <c:axId val="-200170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609944"/>
        <c:crosses val="autoZero"/>
        <c:auto val="1"/>
        <c:lblAlgn val="ctr"/>
        <c:lblOffset val="100"/>
        <c:noMultiLvlLbl val="0"/>
      </c:catAx>
      <c:valAx>
        <c:axId val="-2001609944"/>
        <c:scaling>
          <c:orientation val="minMax"/>
          <c:max val="4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703128"/>
        <c:crosses val="autoZero"/>
        <c:crossBetween val="between"/>
        <c:majorUnit val="20.0"/>
      </c:valAx>
    </c:plotArea>
    <c:legend>
      <c:legendPos val="r"/>
      <c:layout>
        <c:manualLayout>
          <c:xMode val="edge"/>
          <c:yMode val="edge"/>
          <c:x val="0.714093671225995"/>
          <c:y val="0.0280701111070368"/>
          <c:w val="0.272154715395748"/>
          <c:h val="0.16215507140849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'D5X-D6X EFFA Units summary '!$AE$63</c:f>
              <c:strCache>
                <c:ptCount val="1"/>
                <c:pt idx="0">
                  <c:v>MLBs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'!$AF$62:$AG$62</c:f>
              <c:strCache>
                <c:ptCount val="2"/>
                <c:pt idx="0">
                  <c:v>D5X AMR</c:v>
                </c:pt>
                <c:pt idx="1">
                  <c:v>D6X AMR</c:v>
                </c:pt>
              </c:strCache>
            </c:strRef>
          </c:cat>
          <c:val>
            <c:numRef>
              <c:f>'D5X-D6X EFFA Units summary '!$AF$64:$AG$64</c:f>
              <c:numCache>
                <c:formatCode>0.0%</c:formatCode>
                <c:ptCount val="2"/>
                <c:pt idx="0">
                  <c:v>0.0198581560283688</c:v>
                </c:pt>
                <c:pt idx="1">
                  <c:v>0.0680851063829787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01025256"/>
        <c:axId val="-2001015784"/>
      </c:barChart>
      <c:catAx>
        <c:axId val="-200102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015784"/>
        <c:crosses val="autoZero"/>
        <c:auto val="1"/>
        <c:lblAlgn val="ctr"/>
        <c:lblOffset val="100"/>
        <c:noMultiLvlLbl val="0"/>
      </c:catAx>
      <c:valAx>
        <c:axId val="-2001015784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025256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04578794089096"/>
          <c:y val="0.0347826245726918"/>
          <c:w val="0.281722575773922"/>
          <c:h val="0.2043406159263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159117968601"/>
          <c:y val="0.255104257801108"/>
          <c:w val="0.91893260391355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'!$AK$31:$AK$32</c:f>
              <c:strCache>
                <c:ptCount val="2"/>
                <c:pt idx="0">
                  <c:v>D5X CHN</c:v>
                </c:pt>
                <c:pt idx="1">
                  <c:v>D6X CHN</c:v>
                </c:pt>
              </c:strCache>
            </c:strRef>
          </c:cat>
          <c:val>
            <c:numRef>
              <c:f>'D5X-D6X EFFA Units summary '!$AN$31:$AN$32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6393416"/>
        <c:axId val="-2036404872"/>
      </c:barChart>
      <c:catAx>
        <c:axId val="-203639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404872"/>
        <c:crosses val="autoZero"/>
        <c:auto val="1"/>
        <c:lblAlgn val="ctr"/>
        <c:lblOffset val="100"/>
        <c:noMultiLvlLbl val="0"/>
      </c:catAx>
      <c:valAx>
        <c:axId val="-2036404872"/>
        <c:scaling>
          <c:orientation val="minMax"/>
          <c:max val="4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393416"/>
        <c:crosses val="autoZero"/>
        <c:crossBetween val="between"/>
        <c:majorUnit val="20.0"/>
      </c:valAx>
    </c:plotArea>
    <c:legend>
      <c:legendPos val="r"/>
      <c:layout>
        <c:manualLayout>
          <c:xMode val="edge"/>
          <c:yMode val="edge"/>
          <c:x val="0.693274266629087"/>
          <c:y val="0.0335910335197462"/>
          <c:w val="0.296093620289168"/>
          <c:h val="0.18384101450978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'!$AL$41:$AM$41</c:f>
              <c:strCache>
                <c:ptCount val="2"/>
                <c:pt idx="0">
                  <c:v>D5X CHN</c:v>
                </c:pt>
                <c:pt idx="1">
                  <c:v>D6X CHN</c:v>
                </c:pt>
              </c:strCache>
            </c:strRef>
          </c:cat>
          <c:val>
            <c:numRef>
              <c:f>'D5X-D6X EFFA Units summary '!$AL$43:$AM$43</c:f>
              <c:numCache>
                <c:formatCode>0.0%</c:formatCode>
                <c:ptCount val="2"/>
                <c:pt idx="0">
                  <c:v>0.0721804511278195</c:v>
                </c:pt>
                <c:pt idx="1">
                  <c:v>0.0685483870967742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6478808"/>
        <c:axId val="-2036486120"/>
      </c:barChart>
      <c:catAx>
        <c:axId val="-203647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486120"/>
        <c:crosses val="autoZero"/>
        <c:auto val="1"/>
        <c:lblAlgn val="ctr"/>
        <c:lblOffset val="100"/>
        <c:noMultiLvlLbl val="0"/>
      </c:catAx>
      <c:valAx>
        <c:axId val="-2036486120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478808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38512873227363"/>
          <c:y val="0.0346320503719082"/>
          <c:w val="0.24800777061886"/>
          <c:h val="0.18613999892740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D73</a:t>
            </a:r>
            <a:r>
              <a:rPr lang="en-US" sz="1400" baseline="0">
                <a:latin typeface="+mn-lt"/>
              </a:rPr>
              <a:t>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5561396063152"/>
          <c:y val="0.133399636334247"/>
          <c:w val="0.710533923410094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sheel1!$AX$122:$AX$123</c:f>
              <c:strCache>
                <c:ptCount val="1"/>
                <c:pt idx="0">
                  <c:v>FX ZZ China DPPM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.00459926545747029"/>
                  <c:y val="0.0033322829207904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0.0049984243811857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229819828492882"/>
                  <c:y val="0.003255522917727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229819828492882"/>
                  <c:y val="0.006511045835455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.0"/>
                  <c:y val="0.0048474355539168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sheel1!$AV$124:$AV$145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sheel1!$AX$124:$AX$145</c:f>
              <c:numCache>
                <c:formatCode>0_);[Red]\(0\)</c:formatCode>
                <c:ptCount val="22"/>
                <c:pt idx="0">
                  <c:v>2.880319139360641</c:v>
                </c:pt>
                <c:pt idx="1">
                  <c:v>15.12167548164336</c:v>
                </c:pt>
                <c:pt idx="2">
                  <c:v>1.44015956968032</c:v>
                </c:pt>
                <c:pt idx="3">
                  <c:v>3.600398924200801</c:v>
                </c:pt>
                <c:pt idx="4">
                  <c:v>2.880319139360641</c:v>
                </c:pt>
                <c:pt idx="5">
                  <c:v>31.68351053296705</c:v>
                </c:pt>
                <c:pt idx="6">
                  <c:v>23.76263289972529</c:v>
                </c:pt>
                <c:pt idx="7">
                  <c:v>20.16223397552449</c:v>
                </c:pt>
                <c:pt idx="9">
                  <c:v>2.880319139360641</c:v>
                </c:pt>
                <c:pt idx="10">
                  <c:v>2.160239354520481</c:v>
                </c:pt>
                <c:pt idx="21" formatCode="_-* #,##0.00_-;\-* #,##0.00_-;_-* &quot;-&quot;??_-;_-@_-">
                  <c:v>106.5718081563437</c:v>
                </c:pt>
              </c:numCache>
            </c:numRef>
          </c:val>
        </c:ser>
        <c:ser>
          <c:idx val="1"/>
          <c:order val="1"/>
          <c:tx>
            <c:strRef>
              <c:f>sheel1!$AZ$122:$AZ$123</c:f>
              <c:strCache>
                <c:ptCount val="1"/>
                <c:pt idx="0">
                  <c:v>FX ZZ AMR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sheel1!$AV$124:$AV$145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sheel1!$AZ$124:$AZ$145</c:f>
              <c:numCache>
                <c:formatCode>0</c:formatCode>
                <c:ptCount val="22"/>
                <c:pt idx="0">
                  <c:v>54.51082810509801</c:v>
                </c:pt>
                <c:pt idx="1">
                  <c:v>5.70794011571707</c:v>
                </c:pt>
                <c:pt idx="2">
                  <c:v>2.283176046286827</c:v>
                </c:pt>
                <c:pt idx="3">
                  <c:v>5.137146104145363</c:v>
                </c:pt>
                <c:pt idx="4">
                  <c:v>1.141588023143414</c:v>
                </c:pt>
                <c:pt idx="5">
                  <c:v>14.26985028929268</c:v>
                </c:pt>
                <c:pt idx="6" formatCode="0.0">
                  <c:v>10.55968921407658</c:v>
                </c:pt>
                <c:pt idx="7">
                  <c:v>11.98667424300585</c:v>
                </c:pt>
                <c:pt idx="8">
                  <c:v>2.283176046286827</c:v>
                </c:pt>
                <c:pt idx="10">
                  <c:v>1.426985028929268</c:v>
                </c:pt>
                <c:pt idx="11" formatCode="0.0">
                  <c:v>1.141588023143414</c:v>
                </c:pt>
                <c:pt idx="14">
                  <c:v>0.570794011571707</c:v>
                </c:pt>
                <c:pt idx="21" formatCode="_-* #,##0_-;\-* #,##0_-;_-* &quot;-&quot;??_-;_-@_-">
                  <c:v>111.019435250697</c:v>
                </c:pt>
              </c:numCache>
            </c:numRef>
          </c:val>
        </c:ser>
        <c:ser>
          <c:idx val="2"/>
          <c:order val="2"/>
          <c:tx>
            <c:strRef>
              <c:f>sheel1!$BB$122:$BB$123</c:f>
              <c:strCache>
                <c:ptCount val="1"/>
                <c:pt idx="0">
                  <c:v>FX GL AMR DPPM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.00689889818620544"/>
                  <c:y val="-0.00333228292079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-0.003332282920790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"/>
                  <c:y val="-0.001666141460395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0.00229795418747868"/>
                  <c:y val="-0.001648882323942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sheel1!$AV$124:$AV$145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sheel1!$BB$124:$BB$145</c:f>
              <c:numCache>
                <c:formatCode>0</c:formatCode>
                <c:ptCount val="22"/>
                <c:pt idx="0">
                  <c:v>30.48531009176078</c:v>
                </c:pt>
                <c:pt idx="1">
                  <c:v>4.813470014488544</c:v>
                </c:pt>
                <c:pt idx="3">
                  <c:v>3.20898000965903</c:v>
                </c:pt>
                <c:pt idx="5">
                  <c:v>12.83592003863612</c:v>
                </c:pt>
                <c:pt idx="7">
                  <c:v>6.417960019318059</c:v>
                </c:pt>
                <c:pt idx="8">
                  <c:v>4.813470014488544</c:v>
                </c:pt>
                <c:pt idx="17">
                  <c:v>1.604490004829515</c:v>
                </c:pt>
                <c:pt idx="21" formatCode="_-* #,##0_-;\-* #,##0_-;_-* &quot;-&quot;??_-;_-@_-">
                  <c:v>72.20205021732818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6"/>
        <c:axId val="-2004395624"/>
        <c:axId val="-2004393656"/>
      </c:barChart>
      <c:catAx>
        <c:axId val="-200439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04393656"/>
        <c:crosses val="autoZero"/>
        <c:auto val="1"/>
        <c:lblAlgn val="ctr"/>
        <c:lblOffset val="100"/>
        <c:noMultiLvlLbl val="0"/>
      </c:catAx>
      <c:valAx>
        <c:axId val="-2004393656"/>
        <c:scaling>
          <c:orientation val="minMax"/>
          <c:max val="150.0"/>
          <c:min val="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4395624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9013959007"/>
          <c:y val="0.00850984716467536"/>
          <c:w val="0.228419904934315"/>
          <c:h val="0.097876594531164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159117968601"/>
          <c:y val="0.255104257801108"/>
          <c:w val="0.91893260391355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'!$AK$6:$AK$7</c:f>
              <c:strCache>
                <c:ptCount val="2"/>
                <c:pt idx="0">
                  <c:v>D5X CHN(815x)</c:v>
                </c:pt>
                <c:pt idx="1">
                  <c:v>D6X CHN(685x)</c:v>
                </c:pt>
              </c:strCache>
            </c:strRef>
          </c:cat>
          <c:val>
            <c:numRef>
              <c:f>'D5X-D6X EFFA Units summary '!$AN$6:$AN$7</c:f>
              <c:numCache>
                <c:formatCode>0</c:formatCode>
                <c:ptCount val="2"/>
                <c:pt idx="0">
                  <c:v>131.0358066998367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6544344"/>
        <c:axId val="-2036556920"/>
      </c:barChart>
      <c:catAx>
        <c:axId val="-20365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556920"/>
        <c:crosses val="autoZero"/>
        <c:auto val="1"/>
        <c:lblAlgn val="ctr"/>
        <c:lblOffset val="100"/>
        <c:noMultiLvlLbl val="0"/>
      </c:catAx>
      <c:valAx>
        <c:axId val="-2036556920"/>
        <c:scaling>
          <c:orientation val="minMax"/>
          <c:max val="4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544344"/>
        <c:crosses val="autoZero"/>
        <c:crossBetween val="between"/>
        <c:majorUnit val="20.0"/>
      </c:valAx>
    </c:plotArea>
    <c:legend>
      <c:legendPos val="r"/>
      <c:layout>
        <c:manualLayout>
          <c:xMode val="edge"/>
          <c:yMode val="edge"/>
          <c:x val="0.70677637513748"/>
          <c:y val="0.0335910335197462"/>
          <c:w val="0.282591511780767"/>
          <c:h val="0.145432251954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'D5X-D6X EFFA Units summary '!$AK$17:$AK$18</c:f>
              <c:strCache>
                <c:ptCount val="1"/>
                <c:pt idx="0">
                  <c:v>MLBs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'!$AL$16:$AM$16</c:f>
              <c:strCache>
                <c:ptCount val="2"/>
                <c:pt idx="0">
                  <c:v>D5X CHN</c:v>
                </c:pt>
                <c:pt idx="1">
                  <c:v>D6X CHN</c:v>
                </c:pt>
              </c:strCache>
            </c:strRef>
          </c:cat>
          <c:val>
            <c:numRef>
              <c:f>'D5X-D6X EFFA Units summary '!$AL$18:$AM$18</c:f>
              <c:numCache>
                <c:formatCode>0.0%</c:formatCode>
                <c:ptCount val="2"/>
                <c:pt idx="0">
                  <c:v>0.0674846625766871</c:v>
                </c:pt>
                <c:pt idx="1">
                  <c:v>0.054014598540146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9746392"/>
        <c:axId val="2089726280"/>
      </c:barChart>
      <c:catAx>
        <c:axId val="208974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726280"/>
        <c:crosses val="autoZero"/>
        <c:auto val="1"/>
        <c:lblAlgn val="ctr"/>
        <c:lblOffset val="100"/>
        <c:noMultiLvlLbl val="0"/>
      </c:catAx>
      <c:valAx>
        <c:axId val="2089726280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746392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07061042201889"/>
          <c:y val="0.0346320503719082"/>
          <c:w val="0.27945960164434"/>
          <c:h val="0.18613999892740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3612660665677"/>
          <c:y val="0.255104257801108"/>
          <c:w val="0.91927678515433"/>
          <c:h val="0.62891586468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'!$AK$52:$AK$53</c:f>
              <c:strCache>
                <c:ptCount val="2"/>
                <c:pt idx="0">
                  <c:v>D5X CHN</c:v>
                </c:pt>
                <c:pt idx="1">
                  <c:v>D6X CHN</c:v>
                </c:pt>
              </c:strCache>
            </c:strRef>
          </c:cat>
          <c:val>
            <c:numRef>
              <c:f>'D5X-D6X EFFA Units summary '!$AO$52:$AO$53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9543032"/>
        <c:axId val="2089498456"/>
      </c:barChart>
      <c:catAx>
        <c:axId val="208954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498456"/>
        <c:crosses val="autoZero"/>
        <c:auto val="1"/>
        <c:lblAlgn val="ctr"/>
        <c:lblOffset val="100"/>
        <c:noMultiLvlLbl val="0"/>
      </c:catAx>
      <c:valAx>
        <c:axId val="2089498456"/>
        <c:scaling>
          <c:orientation val="minMax"/>
          <c:max val="40.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543032"/>
        <c:crosses val="autoZero"/>
        <c:crossBetween val="between"/>
        <c:majorUnit val="20.0"/>
      </c:valAx>
    </c:plotArea>
    <c:legend>
      <c:legendPos val="r"/>
      <c:layout>
        <c:manualLayout>
          <c:xMode val="edge"/>
          <c:yMode val="edge"/>
          <c:x val="0.714093671225995"/>
          <c:y val="0.0280701111070368"/>
          <c:w val="0.272154715395748"/>
          <c:h val="0.16215507140849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06413559577119"/>
          <c:y val="0.200572432335293"/>
          <c:w val="0.872177896912976"/>
          <c:h val="0.7065959803469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'D5X-D6X EFFA Units summary '!$AL$62:$AM$62</c:f>
              <c:strCache>
                <c:ptCount val="2"/>
                <c:pt idx="0">
                  <c:v>D5X CHN</c:v>
                </c:pt>
                <c:pt idx="1">
                  <c:v>D6X CHN</c:v>
                </c:pt>
              </c:strCache>
            </c:strRef>
          </c:cat>
          <c:val>
            <c:numRef>
              <c:f>'D5X-D6X EFFA Units summary '!$AL$64:$AM$64</c:f>
              <c:numCache>
                <c:formatCode>0.0%</c:formatCode>
                <c:ptCount val="2"/>
                <c:pt idx="0">
                  <c:v>0.12621359223301</c:v>
                </c:pt>
                <c:pt idx="1">
                  <c:v>0.0938511326860841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9325768"/>
        <c:axId val="2089048744"/>
      </c:barChart>
      <c:catAx>
        <c:axId val="208932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048744"/>
        <c:crosses val="autoZero"/>
        <c:auto val="1"/>
        <c:lblAlgn val="ctr"/>
        <c:lblOffset val="100"/>
        <c:noMultiLvlLbl val="0"/>
      </c:catAx>
      <c:valAx>
        <c:axId val="2089048744"/>
        <c:scaling>
          <c:orientation val="minMax"/>
          <c:max val="0.2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325768"/>
        <c:crosses val="autoZero"/>
        <c:crossBetween val="between"/>
        <c:majorUnit val="0.1"/>
      </c:valAx>
    </c:plotArea>
    <c:legend>
      <c:legendPos val="tr"/>
      <c:layout>
        <c:manualLayout>
          <c:xMode val="edge"/>
          <c:yMode val="edge"/>
          <c:x val="0.704578794089096"/>
          <c:y val="0.0347826245726918"/>
          <c:w val="0.281722575773922"/>
          <c:h val="0.2043406159263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2131386515649"/>
          <c:y val="0.237828075340458"/>
          <c:w val="0.909083873006802"/>
          <c:h val="0.5627721987617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'D5X Overall MLB EFFA V02'!$AY$438</c:f>
              <c:strCache>
                <c:ptCount val="1"/>
                <c:pt idx="0">
                  <c:v>Material Issue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'D5X Overall MLB EFFA V02'!$AZ$435:$BA$436</c:f>
              <c:multiLvlStrCache>
                <c:ptCount val="2"/>
                <c:lvl>
                  <c:pt idx="0">
                    <c:v>PCBA</c:v>
                  </c:pt>
                  <c:pt idx="1">
                    <c:v>PCBA</c:v>
                  </c:pt>
                </c:lvl>
                <c:lvl>
                  <c:pt idx="0">
                    <c:v>FX ZZ</c:v>
                  </c:pt>
                  <c:pt idx="1">
                    <c:v>PG KS</c:v>
                  </c:pt>
                </c:lvl>
              </c:multiLvlStrCache>
            </c:multiLvlStrRef>
          </c:cat>
          <c:val>
            <c:numRef>
              <c:f>'D5X Overall MLB EFFA V02'!$AZ$438:$BA$438</c:f>
              <c:numCache>
                <c:formatCode>General</c:formatCode>
                <c:ptCount val="2"/>
                <c:pt idx="0">
                  <c:v>12.0</c:v>
                </c:pt>
                <c:pt idx="1">
                  <c:v>10.0</c:v>
                </c:pt>
              </c:numCache>
            </c:numRef>
          </c:val>
        </c:ser>
        <c:ser>
          <c:idx val="2"/>
          <c:order val="1"/>
          <c:tx>
            <c:strRef>
              <c:f>'D5X Overall MLB EFFA V02'!$AY$439</c:f>
              <c:strCache>
                <c:ptCount val="1"/>
                <c:pt idx="0">
                  <c:v>Process Issue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051270457720039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'D5X Overall MLB EFFA V02'!$AZ$435:$BA$436</c:f>
              <c:multiLvlStrCache>
                <c:ptCount val="2"/>
                <c:lvl>
                  <c:pt idx="0">
                    <c:v>PCBA</c:v>
                  </c:pt>
                  <c:pt idx="1">
                    <c:v>PCBA</c:v>
                  </c:pt>
                </c:lvl>
                <c:lvl>
                  <c:pt idx="0">
                    <c:v>FX ZZ</c:v>
                  </c:pt>
                  <c:pt idx="1">
                    <c:v>PG KS</c:v>
                  </c:pt>
                </c:lvl>
              </c:multiLvlStrCache>
            </c:multiLvlStrRef>
          </c:cat>
          <c:val>
            <c:numRef>
              <c:f>'D5X Overall MLB EFFA V02'!$AZ$439:$BA$439</c:f>
              <c:numCache>
                <c:formatCode>General</c:formatCode>
                <c:ptCount val="2"/>
                <c:pt idx="0">
                  <c:v>5.0</c:v>
                </c:pt>
              </c:numCache>
            </c:numRef>
          </c:val>
        </c:ser>
        <c:ser>
          <c:idx val="3"/>
          <c:order val="2"/>
          <c:tx>
            <c:strRef>
              <c:f>'D5X Overall MLB EFFA V02'!$AY$440</c:f>
              <c:strCache>
                <c:ptCount val="1"/>
                <c:pt idx="0">
                  <c:v>SW Issue</c:v>
                </c:pt>
              </c:strCache>
            </c:strRef>
          </c:tx>
          <c:invertIfNegative val="0"/>
          <c:cat>
            <c:multiLvlStrRef>
              <c:f>'D5X Overall MLB EFFA V02'!$AZ$435:$BA$436</c:f>
              <c:multiLvlStrCache>
                <c:ptCount val="2"/>
                <c:lvl>
                  <c:pt idx="0">
                    <c:v>PCBA</c:v>
                  </c:pt>
                  <c:pt idx="1">
                    <c:v>PCBA</c:v>
                  </c:pt>
                </c:lvl>
                <c:lvl>
                  <c:pt idx="0">
                    <c:v>FX ZZ</c:v>
                  </c:pt>
                  <c:pt idx="1">
                    <c:v>PG KS</c:v>
                  </c:pt>
                </c:lvl>
              </c:multiLvlStrCache>
            </c:multiLvlStrRef>
          </c:cat>
          <c:val>
            <c:numRef>
              <c:f>'D5X Overall MLB EFFA V02'!$AZ$440:$BA$440</c:f>
              <c:numCache>
                <c:formatCode>General</c:formatCode>
                <c:ptCount val="2"/>
              </c:numCache>
            </c:numRef>
          </c:val>
        </c:ser>
        <c:ser>
          <c:idx val="4"/>
          <c:order val="3"/>
          <c:tx>
            <c:strRef>
              <c:f>'D5X Overall MLB EFFA V02'!$AY$441</c:f>
              <c:strCache>
                <c:ptCount val="1"/>
                <c:pt idx="0">
                  <c:v>Under FA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'D5X Overall MLB EFFA V02'!$AZ$435:$BA$436</c:f>
              <c:multiLvlStrCache>
                <c:ptCount val="2"/>
                <c:lvl>
                  <c:pt idx="0">
                    <c:v>PCBA</c:v>
                  </c:pt>
                  <c:pt idx="1">
                    <c:v>PCBA</c:v>
                  </c:pt>
                </c:lvl>
                <c:lvl>
                  <c:pt idx="0">
                    <c:v>FX ZZ</c:v>
                  </c:pt>
                  <c:pt idx="1">
                    <c:v>PG KS</c:v>
                  </c:pt>
                </c:lvl>
              </c:multiLvlStrCache>
            </c:multiLvlStrRef>
          </c:cat>
          <c:val>
            <c:numRef>
              <c:f>'D5X Overall MLB EFFA V02'!$AZ$441:$BA$441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739448"/>
        <c:axId val="-2036745656"/>
      </c:barChart>
      <c:catAx>
        <c:axId val="-203673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745656"/>
        <c:crosses val="autoZero"/>
        <c:auto val="1"/>
        <c:lblAlgn val="ctr"/>
        <c:lblOffset val="100"/>
        <c:noMultiLvlLbl val="0"/>
      </c:catAx>
      <c:valAx>
        <c:axId val="-2036745656"/>
        <c:scaling>
          <c:orientation val="minMax"/>
          <c:max val="15.0"/>
        </c:scaling>
        <c:delete val="0"/>
        <c:axPos val="l"/>
        <c:numFmt formatCode="#,##0_);\(#,##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739448"/>
        <c:crosses val="autoZero"/>
        <c:crossBetween val="between"/>
        <c:majorUnit val="5.0"/>
        <c:minorUnit val="1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8587273758626"/>
          <c:y val="0.0223415210382994"/>
          <c:w val="0.2087909806461"/>
          <c:h val="0.2494386467534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D53</a:t>
            </a:r>
            <a:r>
              <a:rPr lang="zh-CN" altLang="en-US" sz="1400">
                <a:latin typeface="+mn-lt"/>
              </a:rPr>
              <a:t>中國機</a:t>
            </a:r>
            <a:r>
              <a:rPr lang="zh-CN" sz="1400">
                <a:latin typeface="+mn-lt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9532137037508"/>
          <c:y val="0.16926896424174"/>
          <c:w val="0.71295346657119"/>
          <c:h val="0.805244078894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V02'!$BA$367:$BA$368</c:f>
              <c:strCache>
                <c:ptCount val="1"/>
                <c:pt idx="0">
                  <c:v>FX ZZ 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V02'!$AY$369:$AY$389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V02'!$BA$369:$BA$389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_ ">
                  <c:v>2.586953991023269</c:v>
                </c:pt>
                <c:pt idx="4" formatCode="0.0">
                  <c:v>0.323369248877909</c:v>
                </c:pt>
                <c:pt idx="5" formatCode="0.0">
                  <c:v>0.646738497755817</c:v>
                </c:pt>
                <c:pt idx="6">
                  <c:v>0.0</c:v>
                </c:pt>
                <c:pt idx="7" formatCode="0.0">
                  <c:v>0.646738497755817</c:v>
                </c:pt>
                <c:pt idx="8" formatCode="0.0">
                  <c:v>0.323369248877909</c:v>
                </c:pt>
                <c:pt idx="9">
                  <c:v>0.0</c:v>
                </c:pt>
                <c:pt idx="10">
                  <c:v>0.0</c:v>
                </c:pt>
                <c:pt idx="11" formatCode="0.0">
                  <c:v>0.323369248877909</c:v>
                </c:pt>
                <c:pt idx="12" formatCode="0.0">
                  <c:v>0.970107746633726</c:v>
                </c:pt>
                <c:pt idx="13" formatCode="0">
                  <c:v>0.0</c:v>
                </c:pt>
                <c:pt idx="14">
                  <c:v>0.0</c:v>
                </c:pt>
                <c:pt idx="15" formatCode="0.0">
                  <c:v>0.970107746633726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V02'!$BC$367:$BC$368</c:f>
              <c:strCache>
                <c:ptCount val="1"/>
                <c:pt idx="0">
                  <c:v>PG KS  DPPM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V02'!$AY$369:$AY$389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V02'!$BC$369:$BC$389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">
                  <c:v>4.40571402227057</c:v>
                </c:pt>
                <c:pt idx="4" formatCode="0">
                  <c:v>2.202857011135285</c:v>
                </c:pt>
                <c:pt idx="5" formatCode="0">
                  <c:v>1.101428505567642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 formatCode="0">
                  <c:v>1.101428505567642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 formatCode="0">
                  <c:v>2.202857011135285</c:v>
                </c:pt>
                <c:pt idx="14">
                  <c:v>0.0</c:v>
                </c:pt>
                <c:pt idx="15" formatCode="0">
                  <c:v>1.101428505567642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37"/>
        <c:axId val="-2036875368"/>
        <c:axId val="-2036887128"/>
      </c:barChart>
      <c:catAx>
        <c:axId val="-203687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36887128"/>
        <c:crosses val="autoZero"/>
        <c:auto val="1"/>
        <c:lblAlgn val="ctr"/>
        <c:lblOffset val="100"/>
        <c:noMultiLvlLbl val="0"/>
      </c:catAx>
      <c:valAx>
        <c:axId val="-2036887128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87536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266667347488"/>
          <c:y val="0.0127765678226392"/>
          <c:w val="0.183457707865269"/>
          <c:h val="0.09153118308540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3149655861305"/>
          <c:y val="0.211214779240152"/>
          <c:w val="0.927242373391851"/>
          <c:h val="0.593405483181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'D5X Overall MLB EFFA V02'!$BU$438</c:f>
              <c:strCache>
                <c:ptCount val="1"/>
                <c:pt idx="0">
                  <c:v>Material Issue</c:v>
                </c:pt>
              </c:strCache>
            </c:strRef>
          </c:tx>
          <c:invertIfNegative val="0"/>
          <c:cat>
            <c:strRef>
              <c:f>'D5X Overall MLB EFFA V02'!$BV$435:$BV$436</c:f>
              <c:strCache>
                <c:ptCount val="2"/>
                <c:pt idx="0">
                  <c:v>FX ZZ</c:v>
                </c:pt>
                <c:pt idx="1">
                  <c:v>PCBA</c:v>
                </c:pt>
              </c:strCache>
            </c:strRef>
          </c:cat>
          <c:val>
            <c:numRef>
              <c:f>'D5X Overall MLB EFFA V02'!$BV$438</c:f>
              <c:numCache>
                <c:formatCode>General</c:formatCode>
                <c:ptCount val="1"/>
                <c:pt idx="0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V02'!$BU$439</c:f>
              <c:strCache>
                <c:ptCount val="1"/>
                <c:pt idx="0">
                  <c:v> Process Issue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V02'!$BV$435:$BV$436</c:f>
              <c:strCache>
                <c:ptCount val="2"/>
                <c:pt idx="0">
                  <c:v>FX ZZ</c:v>
                </c:pt>
                <c:pt idx="1">
                  <c:v>PCBA</c:v>
                </c:pt>
              </c:strCache>
            </c:strRef>
          </c:cat>
          <c:val>
            <c:numRef>
              <c:f>'D5X Overall MLB EFFA V02'!$BV$439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'D5X Overall MLB EFFA V02'!$BU$440</c:f>
              <c:strCache>
                <c:ptCount val="1"/>
                <c:pt idx="0">
                  <c:v>SW Issue</c:v>
                </c:pt>
              </c:strCache>
            </c:strRef>
          </c:tx>
          <c:invertIfNegative val="0"/>
          <c:cat>
            <c:strRef>
              <c:f>'D5X Overall MLB EFFA V02'!$BV$435:$BV$436</c:f>
              <c:strCache>
                <c:ptCount val="2"/>
                <c:pt idx="0">
                  <c:v>FX ZZ</c:v>
                </c:pt>
                <c:pt idx="1">
                  <c:v>PCBA</c:v>
                </c:pt>
              </c:strCache>
            </c:strRef>
          </c:cat>
          <c:val>
            <c:numRef>
              <c:f>'D5X Overall MLB EFFA V02'!$BV$440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'D5X Overall MLB EFFA V02'!$BU$441</c:f>
              <c:strCache>
                <c:ptCount val="1"/>
                <c:pt idx="0">
                  <c:v>Under FA</c:v>
                </c:pt>
              </c:strCache>
            </c:strRef>
          </c:tx>
          <c:invertIfNegative val="0"/>
          <c:cat>
            <c:strRef>
              <c:f>'D5X Overall MLB EFFA V02'!$BV$435:$BV$436</c:f>
              <c:strCache>
                <c:ptCount val="2"/>
                <c:pt idx="0">
                  <c:v>FX ZZ</c:v>
                </c:pt>
                <c:pt idx="1">
                  <c:v>PCBA</c:v>
                </c:pt>
              </c:strCache>
            </c:strRef>
          </c:cat>
          <c:val>
            <c:numRef>
              <c:f>'D5X Overall MLB EFFA V02'!$BV$441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561864"/>
        <c:axId val="-2129840984"/>
      </c:barChart>
      <c:catAx>
        <c:axId val="-213056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9840984"/>
        <c:crosses val="autoZero"/>
        <c:auto val="1"/>
        <c:lblAlgn val="ctr"/>
        <c:lblOffset val="100"/>
        <c:noMultiLvlLbl val="0"/>
      </c:catAx>
      <c:valAx>
        <c:axId val="-2129840984"/>
        <c:scaling>
          <c:orientation val="minMax"/>
          <c:max val="15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0561864"/>
        <c:crosses val="autoZero"/>
        <c:crossBetween val="between"/>
        <c:majorUnit val="5.0"/>
        <c:minorUnit val="0.4"/>
      </c:valAx>
    </c:plotArea>
    <c:legend>
      <c:legendPos val="r"/>
      <c:layout>
        <c:manualLayout>
          <c:xMode val="edge"/>
          <c:yMode val="edge"/>
          <c:x val="0.810605391618659"/>
          <c:y val="0.0160764739369891"/>
          <c:w val="0.186222289353574"/>
          <c:h val="0.22825131279772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+mn-lt"/>
              </a:rPr>
              <a:t>D53</a:t>
            </a:r>
            <a:r>
              <a:rPr lang="en-US" altLang="zh-CN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r>
              <a:rPr lang="en-US" sz="1400">
                <a:latin typeface="+mn-lt"/>
              </a:rPr>
              <a:t> </a:t>
            </a:r>
            <a:endParaRPr lang="zh-CN" sz="1400"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965953882949"/>
          <c:y val="0.129128695066849"/>
          <c:w val="0.717886007600137"/>
          <c:h val="0.8060578992265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V02'!$BA$202:$BA$203</c:f>
              <c:strCache>
                <c:ptCount val="1"/>
                <c:pt idx="0">
                  <c:v>FX ZZ DPPM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V02'!$AY$204:$AY$224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V02'!$BA$204:$BA$224</c:f>
              <c:numCache>
                <c:formatCode>0</c:formatCode>
                <c:ptCount val="21"/>
                <c:pt idx="0">
                  <c:v>8.876222069487887</c:v>
                </c:pt>
                <c:pt idx="1">
                  <c:v>13.91703954104891</c:v>
                </c:pt>
                <c:pt idx="2">
                  <c:v>3.616238620902473</c:v>
                </c:pt>
                <c:pt idx="3">
                  <c:v>6.027064368170788</c:v>
                </c:pt>
                <c:pt idx="4">
                  <c:v>0.767080919585373</c:v>
                </c:pt>
                <c:pt idx="5">
                  <c:v>6.684562299243965</c:v>
                </c:pt>
                <c:pt idx="6">
                  <c:v>15.67036735724405</c:v>
                </c:pt>
                <c:pt idx="7">
                  <c:v>2.30124275875612</c:v>
                </c:pt>
                <c:pt idx="8">
                  <c:v>1.095829885121962</c:v>
                </c:pt>
                <c:pt idx="9">
                  <c:v>2.520408735780511</c:v>
                </c:pt>
                <c:pt idx="10">
                  <c:v>1.972493793219531</c:v>
                </c:pt>
                <c:pt idx="11">
                  <c:v>0.219165977024392</c:v>
                </c:pt>
                <c:pt idx="12">
                  <c:v>0.547914942560981</c:v>
                </c:pt>
                <c:pt idx="13">
                  <c:v>0.328748965536588</c:v>
                </c:pt>
                <c:pt idx="14">
                  <c:v>0.219165977024392</c:v>
                </c:pt>
                <c:pt idx="15">
                  <c:v>0.328748965536588</c:v>
                </c:pt>
                <c:pt idx="16">
                  <c:v>0.109582988512196</c:v>
                </c:pt>
                <c:pt idx="17">
                  <c:v>0.219165977024392</c:v>
                </c:pt>
                <c:pt idx="18">
                  <c:v>0.0</c:v>
                </c:pt>
                <c:pt idx="19">
                  <c:v>0.328748965536588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V02'!$BC$202:$BC$203</c:f>
              <c:strCache>
                <c:ptCount val="1"/>
                <c:pt idx="0">
                  <c:v>FX GL DPPM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06439394899695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06439394899695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"/>
                  <c:y val="-0.006439394899695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V02'!$AY$204:$AY$224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V02'!$BC$204:$BC$224</c:f>
              <c:numCache>
                <c:formatCode>0</c:formatCode>
                <c:ptCount val="21"/>
                <c:pt idx="0">
                  <c:v>4.653626446993437</c:v>
                </c:pt>
                <c:pt idx="1">
                  <c:v>1.344380973575882</c:v>
                </c:pt>
                <c:pt idx="2">
                  <c:v>2.27510626297457</c:v>
                </c:pt>
                <c:pt idx="3">
                  <c:v>1.137553131487285</c:v>
                </c:pt>
                <c:pt idx="4">
                  <c:v>0.413655684177194</c:v>
                </c:pt>
                <c:pt idx="5">
                  <c:v>0.827311368354389</c:v>
                </c:pt>
                <c:pt idx="6">
                  <c:v>2.895589789240361</c:v>
                </c:pt>
                <c:pt idx="7">
                  <c:v>0.517069605221493</c:v>
                </c:pt>
                <c:pt idx="8">
                  <c:v>0.103413921044299</c:v>
                </c:pt>
                <c:pt idx="9">
                  <c:v>0.517069605221493</c:v>
                </c:pt>
                <c:pt idx="10">
                  <c:v>0.310241763132896</c:v>
                </c:pt>
                <c:pt idx="11">
                  <c:v>0.0</c:v>
                </c:pt>
                <c:pt idx="12">
                  <c:v>0.103413921044299</c:v>
                </c:pt>
                <c:pt idx="13">
                  <c:v>0.206827842088597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0.206827842088597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39"/>
        <c:axId val="-2129832984"/>
        <c:axId val="-2129838264"/>
      </c:barChart>
      <c:catAx>
        <c:axId val="-212983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129838264"/>
        <c:crosses val="autoZero"/>
        <c:auto val="1"/>
        <c:lblAlgn val="ctr"/>
        <c:lblOffset val="100"/>
        <c:noMultiLvlLbl val="0"/>
      </c:catAx>
      <c:valAx>
        <c:axId val="-2129838264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9832984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4752142594804"/>
          <c:y val="0.0108875314408911"/>
          <c:w val="0.222603572969674"/>
          <c:h val="0.058504202145215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D54</a:t>
            </a:r>
            <a:r>
              <a:rPr lang="zh-CN" altLang="en-US" sz="1400"/>
              <a:t>美國機</a:t>
            </a:r>
            <a:r>
              <a:rPr lang="en-US" sz="1400"/>
              <a:t> </a:t>
            </a:r>
            <a:endParaRPr lang="zh-CN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4620850353835"/>
          <c:y val="0.112645305134358"/>
          <c:w val="0.703894161678684"/>
          <c:h val="0.815535582423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V02'!$BW$202:$BW$203</c:f>
              <c:strCache>
                <c:ptCount val="1"/>
                <c:pt idx="0">
                  <c:v>FX ZZ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V02'!$BU$204:$BU$224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V02'!$BW$204:$BW$224</c:f>
              <c:numCache>
                <c:formatCode>0</c:formatCode>
                <c:ptCount val="21"/>
                <c:pt idx="0">
                  <c:v>10.62973820580524</c:v>
                </c:pt>
                <c:pt idx="1">
                  <c:v>7.378288872264812</c:v>
                </c:pt>
                <c:pt idx="2">
                  <c:v>1.250557435977087</c:v>
                </c:pt>
                <c:pt idx="3">
                  <c:v>2.876282102747299</c:v>
                </c:pt>
                <c:pt idx="4" formatCode="0.0">
                  <c:v>0.250111487195417</c:v>
                </c:pt>
                <c:pt idx="5">
                  <c:v>4.251895282322094</c:v>
                </c:pt>
                <c:pt idx="6">
                  <c:v>3.876728051528969</c:v>
                </c:pt>
                <c:pt idx="7">
                  <c:v>1.00044594878167</c:v>
                </c:pt>
                <c:pt idx="8">
                  <c:v>1.00044594878167</c:v>
                </c:pt>
                <c:pt idx="9">
                  <c:v>0.0</c:v>
                </c:pt>
                <c:pt idx="10">
                  <c:v>0.750334461586252</c:v>
                </c:pt>
                <c:pt idx="11" formatCode="0.0">
                  <c:v>0.500222974390835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 formatCode="0.0">
                  <c:v>0.125055743597709</c:v>
                </c:pt>
                <c:pt idx="17">
                  <c:v>0.0</c:v>
                </c:pt>
                <c:pt idx="18">
                  <c:v>1.00044594878167</c:v>
                </c:pt>
                <c:pt idx="19" formatCode="0.0">
                  <c:v>0.375167230793126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V02'!$BY$202:$BY$203</c:f>
              <c:strCache>
                <c:ptCount val="1"/>
                <c:pt idx="0">
                  <c:v>FX GL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V02'!$BU$204:$BU$224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V02'!$BY$204:$BY$224</c:f>
              <c:numCache>
                <c:formatCode>0</c:formatCode>
                <c:ptCount val="21"/>
                <c:pt idx="0">
                  <c:v>6.6135580993448</c:v>
                </c:pt>
                <c:pt idx="1">
                  <c:v>1.526205715233415</c:v>
                </c:pt>
                <c:pt idx="2">
                  <c:v>1.017470476822277</c:v>
                </c:pt>
                <c:pt idx="3">
                  <c:v>3.561146668877969</c:v>
                </c:pt>
                <c:pt idx="4" formatCode="0.0">
                  <c:v>0.508735238411138</c:v>
                </c:pt>
                <c:pt idx="5">
                  <c:v>2.543676192055692</c:v>
                </c:pt>
                <c:pt idx="6">
                  <c:v>0.508735238411138</c:v>
                </c:pt>
                <c:pt idx="7" formatCode="0.0">
                  <c:v>0.508735238411138</c:v>
                </c:pt>
                <c:pt idx="8">
                  <c:v>1.526205715233415</c:v>
                </c:pt>
                <c:pt idx="9">
                  <c:v>0.0</c:v>
                </c:pt>
                <c:pt idx="10">
                  <c:v>1.017470476822277</c:v>
                </c:pt>
                <c:pt idx="11">
                  <c:v>1.017470476822277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0.508735238411138</c:v>
                </c:pt>
                <c:pt idx="17">
                  <c:v>0.0</c:v>
                </c:pt>
                <c:pt idx="18">
                  <c:v>1.526205715233415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-2129942104"/>
        <c:axId val="-2129946808"/>
      </c:barChart>
      <c:catAx>
        <c:axId val="-212994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9946808"/>
        <c:crosses val="autoZero"/>
        <c:auto val="1"/>
        <c:lblAlgn val="ctr"/>
        <c:lblOffset val="100"/>
        <c:noMultiLvlLbl val="0"/>
      </c:catAx>
      <c:valAx>
        <c:axId val="-2129946808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9942104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764340371671"/>
          <c:y val="0.0109390743312379"/>
          <c:w val="0.225399457381626"/>
          <c:h val="0.053082801215980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D53</a:t>
            </a:r>
            <a:r>
              <a:rPr lang="zh-CN" altLang="en-US" sz="1400">
                <a:latin typeface="+mn-lt"/>
              </a:rPr>
              <a:t>美國機</a:t>
            </a:r>
            <a:r>
              <a:rPr lang="zh-CN" sz="1400">
                <a:latin typeface="+mn-lt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3895011495554"/>
          <c:y val="0.160725808438446"/>
          <c:w val="0.682793888640583"/>
          <c:h val="0.8089974023105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V02'!$BA$392:$BA$393</c:f>
              <c:strCache>
                <c:ptCount val="1"/>
                <c:pt idx="0">
                  <c:v>FX ZZ  DPPM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V02'!$AY$394:$AY$414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V02'!$BA$394:$BA$414</c:f>
              <c:numCache>
                <c:formatCode>0_ 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_ ">
                  <c:v>1.095829885121962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V02'!$BC$392:$BC$393</c:f>
              <c:strCache>
                <c:ptCount val="1"/>
                <c:pt idx="0">
                  <c:v>FX GL  DPPM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'D5X Overall MLB EFFA V02'!$AY$394:$AY$414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V02'!$BC$394:$BC$414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7"/>
        <c:axId val="-2130084152"/>
        <c:axId val="-2130096712"/>
      </c:barChart>
      <c:catAx>
        <c:axId val="-2130084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130096712"/>
        <c:crosses val="autoZero"/>
        <c:auto val="1"/>
        <c:lblAlgn val="ctr"/>
        <c:lblOffset val="100"/>
        <c:noMultiLvlLbl val="0"/>
      </c:catAx>
      <c:valAx>
        <c:axId val="-2130096712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008415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6391409893201"/>
          <c:y val="0.0127765013856848"/>
          <c:w val="0.219516079834326"/>
          <c:h val="0.08831672276327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D73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sheel1!$AX$197:$AX$198</c:f>
              <c:strCache>
                <c:ptCount val="1"/>
                <c:pt idx="0">
                  <c:v>FX ZZ DPPM</c:v>
                </c:pt>
              </c:strCache>
            </c:strRef>
          </c:tx>
          <c:invertIfNegative val="0"/>
          <c:dLbls>
            <c:dLbl>
              <c:idx val="8"/>
              <c:layout>
                <c:manualLayout>
                  <c:x val="-0.00229652640435754"/>
                  <c:y val="0.01152771384298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sheel1!$AV$199:$AV$220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sheel1!$AX$199:$AX$220</c:f>
              <c:numCache>
                <c:formatCode>0_);[Red]\(0\)</c:formatCode>
                <c:ptCount val="22"/>
                <c:pt idx="0">
                  <c:v>54.51082810509801</c:v>
                </c:pt>
                <c:pt idx="1">
                  <c:v>5.70794011571707</c:v>
                </c:pt>
                <c:pt idx="2">
                  <c:v>2.283176046286827</c:v>
                </c:pt>
                <c:pt idx="3">
                  <c:v>5.137146104145363</c:v>
                </c:pt>
                <c:pt idx="4">
                  <c:v>1.141588023143414</c:v>
                </c:pt>
                <c:pt idx="5">
                  <c:v>14.26985028929268</c:v>
                </c:pt>
                <c:pt idx="6">
                  <c:v>10.55968921407658</c:v>
                </c:pt>
                <c:pt idx="7">
                  <c:v>11.98667424300585</c:v>
                </c:pt>
                <c:pt idx="8">
                  <c:v>2.283176046286827</c:v>
                </c:pt>
                <c:pt idx="10">
                  <c:v>1.426985028929268</c:v>
                </c:pt>
                <c:pt idx="11">
                  <c:v>1.141588023143414</c:v>
                </c:pt>
                <c:pt idx="14">
                  <c:v>0.570794011571707</c:v>
                </c:pt>
                <c:pt idx="21">
                  <c:v>111.019435250697</c:v>
                </c:pt>
              </c:numCache>
            </c:numRef>
          </c:val>
        </c:ser>
        <c:ser>
          <c:idx val="1"/>
          <c:order val="1"/>
          <c:tx>
            <c:strRef>
              <c:f>sheel1!$AZ$197:$AZ$198</c:f>
              <c:strCache>
                <c:ptCount val="1"/>
                <c:pt idx="0">
                  <c:v>FX GL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sheel1!$AV$199:$AV$220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sheel1!$AZ$199:$AZ$220</c:f>
              <c:numCache>
                <c:formatCode>0</c:formatCode>
                <c:ptCount val="22"/>
                <c:pt idx="0">
                  <c:v>30.48531009176078</c:v>
                </c:pt>
                <c:pt idx="1">
                  <c:v>4.813470014488544</c:v>
                </c:pt>
                <c:pt idx="2">
                  <c:v>1.604490004829515</c:v>
                </c:pt>
                <c:pt idx="3">
                  <c:v>3.20898000965903</c:v>
                </c:pt>
                <c:pt idx="4">
                  <c:v>1.604490004829515</c:v>
                </c:pt>
                <c:pt idx="5">
                  <c:v>12.83592003863612</c:v>
                </c:pt>
                <c:pt idx="6">
                  <c:v>4.813470014488544</c:v>
                </c:pt>
                <c:pt idx="7">
                  <c:v>6.417960019318059</c:v>
                </c:pt>
                <c:pt idx="8">
                  <c:v>4.813470014488544</c:v>
                </c:pt>
                <c:pt idx="17">
                  <c:v>1.604490004829515</c:v>
                </c:pt>
                <c:pt idx="21">
                  <c:v>72.20205021732818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79262952"/>
        <c:axId val="-2079251528"/>
      </c:barChart>
      <c:catAx>
        <c:axId val="-207926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79251528"/>
        <c:crosses val="autoZero"/>
        <c:auto val="1"/>
        <c:lblAlgn val="ctr"/>
        <c:lblOffset val="100"/>
        <c:noMultiLvlLbl val="0"/>
      </c:catAx>
      <c:valAx>
        <c:axId val="-2079251528"/>
        <c:scaling>
          <c:orientation val="minMax"/>
          <c:max val="150.0"/>
          <c:min val="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262952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67867964958"/>
          <c:y val="0.00849622731581502"/>
          <c:w val="0.167903505203677"/>
          <c:h val="0.065339819454604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D54</a:t>
            </a:r>
            <a:r>
              <a:rPr lang="zh-CN" altLang="en-US" sz="1400">
                <a:latin typeface="+mn-lt"/>
              </a:rPr>
              <a:t>美國機</a:t>
            </a:r>
            <a:r>
              <a:rPr lang="en-US" sz="1400">
                <a:latin typeface="+mn-lt"/>
              </a:rPr>
              <a:t> </a:t>
            </a:r>
            <a:r>
              <a:rPr lang="zh-CN" sz="1400">
                <a:latin typeface="+mn-lt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7434150279136"/>
          <c:y val="0.136155661918178"/>
          <c:w val="0.727138716854688"/>
          <c:h val="0.8447375984757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V02'!$BW$392:$BW$393</c:f>
              <c:strCache>
                <c:ptCount val="1"/>
                <c:pt idx="0">
                  <c:v>FX ZZ  DPPM</c:v>
                </c:pt>
              </c:strCache>
            </c:strRef>
          </c:tx>
          <c:invertIfNegative val="0"/>
          <c:cat>
            <c:strRef>
              <c:f>'D5X Overall MLB EFFA V02'!$BU$394:$BU$414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V02'!$BW$394:$BW$414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">
                  <c:v>0.375167230793126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V02'!$BY$392:$BY$393</c:f>
              <c:strCache>
                <c:ptCount val="1"/>
                <c:pt idx="0">
                  <c:v>FX GL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V02'!$BU$394:$BU$414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V02'!$BY$394:$BY$414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">
                  <c:v>0.508735238411138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7"/>
        <c:axId val="-2130215448"/>
        <c:axId val="-2130230248"/>
      </c:barChart>
      <c:catAx>
        <c:axId val="-213021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130230248"/>
        <c:crosses val="autoZero"/>
        <c:auto val="1"/>
        <c:lblAlgn val="ctr"/>
        <c:lblOffset val="100"/>
        <c:noMultiLvlLbl val="0"/>
      </c:catAx>
      <c:valAx>
        <c:axId val="-2130230248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021544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555756694259"/>
          <c:y val="0.0127763935564343"/>
          <c:w val="0.203021960849134"/>
          <c:h val="0.06328441925323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2222843494588"/>
          <c:y val="0.273737974470511"/>
          <c:w val="0.909083873006802"/>
          <c:h val="0.5339240661744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'D5X Overall MLB EFFA V02'!$AY$451</c:f>
              <c:strCache>
                <c:ptCount val="1"/>
                <c:pt idx="0">
                  <c:v>Material Issue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'D5X Overall MLB EFFA V02'!$AZ$448:$BC$449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V02'!$AZ$451:$BC$451</c:f>
              <c:numCache>
                <c:formatCode>General</c:formatCode>
                <c:ptCount val="4"/>
                <c:pt idx="0">
                  <c:v>10.0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'D5X Overall MLB EFFA V02'!$AY$452</c:f>
              <c:strCache>
                <c:ptCount val="1"/>
                <c:pt idx="0">
                  <c:v>Process Issue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'D5X Overall MLB EFFA V02'!$AZ$448:$BC$449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V02'!$AZ$452:$BC$452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'D5X Overall MLB EFFA V02'!$AY$453</c:f>
              <c:strCache>
                <c:ptCount val="1"/>
                <c:pt idx="0">
                  <c:v>SW Issue</c:v>
                </c:pt>
              </c:strCache>
            </c:strRef>
          </c:tx>
          <c:invertIfNegative val="0"/>
          <c:cat>
            <c:multiLvlStrRef>
              <c:f>'D5X Overall MLB EFFA V02'!$AZ$448:$BC$449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V02'!$AZ$453:$BC$453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'D5X Overall MLB EFFA V02'!$AY$454</c:f>
              <c:strCache>
                <c:ptCount val="1"/>
                <c:pt idx="0">
                  <c:v>Under FA</c:v>
                </c:pt>
              </c:strCache>
            </c:strRef>
          </c:tx>
          <c:invertIfNegative val="0"/>
          <c:cat>
            <c:multiLvlStrRef>
              <c:f>'D5X Overall MLB EFFA V02'!$AZ$448:$BC$449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V02'!$AZ$454:$BC$454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484312"/>
        <c:axId val="-2130489400"/>
      </c:barChart>
      <c:catAx>
        <c:axId val="-213048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0489400"/>
        <c:crosses val="autoZero"/>
        <c:auto val="1"/>
        <c:lblAlgn val="ctr"/>
        <c:lblOffset val="100"/>
        <c:noMultiLvlLbl val="0"/>
      </c:catAx>
      <c:valAx>
        <c:axId val="-2130489400"/>
        <c:scaling>
          <c:orientation val="minMax"/>
          <c:max val="15.0"/>
          <c:min val="0.0"/>
        </c:scaling>
        <c:delete val="0"/>
        <c:axPos val="l"/>
        <c:numFmt formatCode="#,##0_);\(#,##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0484312"/>
        <c:crosses val="autoZero"/>
        <c:crossBetween val="between"/>
        <c:majorUnit val="5.0"/>
        <c:minorUnit val="1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66590043075"/>
          <c:y val="0.0326313634677155"/>
          <c:w val="0.193340995692512"/>
          <c:h val="0.28786547102659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3149655861305"/>
          <c:y val="0.253145688205348"/>
          <c:w val="0.927242373391851"/>
          <c:h val="0.57197255233185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'D5X Overall MLB EFFA V02'!$BU$450</c:f>
              <c:strCache>
                <c:ptCount val="1"/>
                <c:pt idx="0">
                  <c:v>Material Issue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'D5X Overall MLB EFFA V02'!$BV$447:$BY$448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V02'!$BV$450:$BY$450</c:f>
              <c:numCache>
                <c:formatCode>General</c:formatCode>
                <c:ptCount val="4"/>
                <c:pt idx="0">
                  <c:v>3.0</c:v>
                </c:pt>
                <c:pt idx="2">
                  <c:v>1.0</c:v>
                </c:pt>
              </c:numCache>
            </c:numRef>
          </c:val>
        </c:ser>
        <c:ser>
          <c:idx val="3"/>
          <c:order val="1"/>
          <c:tx>
            <c:strRef>
              <c:f>'D5X Overall MLB EFFA V02'!$BU$451</c:f>
              <c:strCache>
                <c:ptCount val="1"/>
                <c:pt idx="0">
                  <c:v> Process Issue</c:v>
                </c:pt>
              </c:strCache>
            </c:strRef>
          </c:tx>
          <c:invertIfNegative val="0"/>
          <c:cat>
            <c:multiLvlStrRef>
              <c:f>'D5X Overall MLB EFFA V02'!$BV$447:$BY$448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V02'!$BV$451:$BY$451</c:f>
              <c:numCache>
                <c:formatCode>General</c:formatCode>
                <c:ptCount val="4"/>
              </c:numCache>
            </c:numRef>
          </c:val>
        </c:ser>
        <c:ser>
          <c:idx val="4"/>
          <c:order val="2"/>
          <c:tx>
            <c:strRef>
              <c:f>'D5X Overall MLB EFFA V02'!$BU$452</c:f>
              <c:strCache>
                <c:ptCount val="1"/>
                <c:pt idx="0">
                  <c:v>SW Issue</c:v>
                </c:pt>
              </c:strCache>
            </c:strRef>
          </c:tx>
          <c:invertIfNegative val="0"/>
          <c:cat>
            <c:multiLvlStrRef>
              <c:f>'D5X Overall MLB EFFA V02'!$BV$447:$BY$448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V02'!$BV$452:$BY$452</c:f>
              <c:numCache>
                <c:formatCode>General</c:formatCode>
                <c:ptCount val="4"/>
              </c:numCache>
            </c:numRef>
          </c:val>
        </c:ser>
        <c:ser>
          <c:idx val="0"/>
          <c:order val="3"/>
          <c:tx>
            <c:strRef>
              <c:f>'D5X Overall MLB EFFA V02'!$BU$453</c:f>
              <c:strCache>
                <c:ptCount val="1"/>
                <c:pt idx="0">
                  <c:v>Under FA</c:v>
                </c:pt>
              </c:strCache>
            </c:strRef>
          </c:tx>
          <c:invertIfNegative val="0"/>
          <c:cat>
            <c:multiLvlStrRef>
              <c:f>'D5X Overall MLB EFFA V02'!$BV$447:$BY$448</c:f>
              <c:multiLvlStrCache>
                <c:ptCount val="4"/>
                <c:lvl>
                  <c:pt idx="0">
                    <c:v>PCBA</c:v>
                  </c:pt>
                  <c:pt idx="1">
                    <c:v>Side fire flex</c:v>
                  </c:pt>
                  <c:pt idx="2">
                    <c:v>PCBA</c:v>
                  </c:pt>
                  <c:pt idx="3">
                    <c:v>Side fire flex</c:v>
                  </c:pt>
                </c:lvl>
                <c:lvl>
                  <c:pt idx="0">
                    <c:v>FX ZZ</c:v>
                  </c:pt>
                  <c:pt idx="1">
                    <c:v>FX ZZ</c:v>
                  </c:pt>
                  <c:pt idx="2">
                    <c:v>FX GL</c:v>
                  </c:pt>
                  <c:pt idx="3">
                    <c:v>FX GL</c:v>
                  </c:pt>
                </c:lvl>
              </c:multiLvlStrCache>
            </c:multiLvlStrRef>
          </c:cat>
          <c:val>
            <c:numRef>
              <c:f>'D5X Overall MLB EFFA V02'!$BV$453:$BY$453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06424"/>
        <c:axId val="-2080407368"/>
      </c:barChart>
      <c:catAx>
        <c:axId val="-213070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407368"/>
        <c:crosses val="autoZero"/>
        <c:auto val="1"/>
        <c:lblAlgn val="ctr"/>
        <c:lblOffset val="100"/>
        <c:noMultiLvlLbl val="0"/>
      </c:catAx>
      <c:valAx>
        <c:axId val="-2080407368"/>
        <c:scaling>
          <c:orientation val="minMax"/>
          <c:max val="15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0706424"/>
        <c:crosses val="autoZero"/>
        <c:crossBetween val="between"/>
        <c:majorUnit val="5.0"/>
        <c:minorUnit val="0.4"/>
      </c:valAx>
    </c:plotArea>
    <c:legend>
      <c:legendPos val="r"/>
      <c:layout>
        <c:manualLayout>
          <c:xMode val="edge"/>
          <c:yMode val="edge"/>
          <c:x val="0.805366718143939"/>
          <c:y val="0.0143919546495873"/>
          <c:w val="0.194633281856065"/>
          <c:h val="0.22192217267278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D53 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V02'!$BA$129:$BA$130</c:f>
              <c:strCache>
                <c:ptCount val="1"/>
                <c:pt idx="0">
                  <c:v>FX ZZ AMR DPPM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V02'!$AY$131:$AY$151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V02'!$BA$131:$BA$151</c:f>
              <c:numCache>
                <c:formatCode>0</c:formatCode>
                <c:ptCount val="21"/>
                <c:pt idx="0">
                  <c:v>8.876222069487887</c:v>
                </c:pt>
                <c:pt idx="1">
                  <c:v>13.91703954104891</c:v>
                </c:pt>
                <c:pt idx="2">
                  <c:v>3.616238620902473</c:v>
                </c:pt>
                <c:pt idx="3">
                  <c:v>6.027064368170788</c:v>
                </c:pt>
                <c:pt idx="4">
                  <c:v>0.767080919585373</c:v>
                </c:pt>
                <c:pt idx="5">
                  <c:v>6.684562299243965</c:v>
                </c:pt>
                <c:pt idx="6">
                  <c:v>15.67036735724405</c:v>
                </c:pt>
                <c:pt idx="7">
                  <c:v>2.30124275875612</c:v>
                </c:pt>
                <c:pt idx="8">
                  <c:v>1.095829885121962</c:v>
                </c:pt>
                <c:pt idx="9">
                  <c:v>2.520408735780511</c:v>
                </c:pt>
                <c:pt idx="10">
                  <c:v>1.972493793219531</c:v>
                </c:pt>
                <c:pt idx="11">
                  <c:v>0.219165977024392</c:v>
                </c:pt>
                <c:pt idx="12">
                  <c:v>0.547914942560981</c:v>
                </c:pt>
                <c:pt idx="13">
                  <c:v>0.328748965536588</c:v>
                </c:pt>
                <c:pt idx="14">
                  <c:v>0.219165977024392</c:v>
                </c:pt>
                <c:pt idx="15">
                  <c:v>0.328748965536588</c:v>
                </c:pt>
                <c:pt idx="16">
                  <c:v>0.109582988512196</c:v>
                </c:pt>
                <c:pt idx="17">
                  <c:v>0.219165977024392</c:v>
                </c:pt>
                <c:pt idx="18">
                  <c:v>0.0</c:v>
                </c:pt>
                <c:pt idx="19">
                  <c:v>0.328748965536588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V02'!$BC$129:$BC$130</c:f>
              <c:strCache>
                <c:ptCount val="1"/>
                <c:pt idx="0">
                  <c:v>FX ZZ China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V02'!$AY$131:$AY$151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V02'!$BC$131:$BC$151</c:f>
              <c:numCache>
                <c:formatCode>0</c:formatCode>
                <c:ptCount val="21"/>
                <c:pt idx="0">
                  <c:v>0.0</c:v>
                </c:pt>
                <c:pt idx="1">
                  <c:v>6.467384977558175</c:v>
                </c:pt>
                <c:pt idx="2">
                  <c:v>6.790754226436083</c:v>
                </c:pt>
                <c:pt idx="3">
                  <c:v>20.04889343043034</c:v>
                </c:pt>
                <c:pt idx="4">
                  <c:v>2.26358474214536</c:v>
                </c:pt>
                <c:pt idx="5">
                  <c:v>27.80975540350015</c:v>
                </c:pt>
                <c:pt idx="6">
                  <c:v>0.0</c:v>
                </c:pt>
                <c:pt idx="7">
                  <c:v>7.760861973069809</c:v>
                </c:pt>
                <c:pt idx="8">
                  <c:v>17.13857019052916</c:v>
                </c:pt>
                <c:pt idx="9">
                  <c:v>5.820646479802357</c:v>
                </c:pt>
                <c:pt idx="10">
                  <c:v>7.4374927241919</c:v>
                </c:pt>
                <c:pt idx="11">
                  <c:v>1.616846244389544</c:v>
                </c:pt>
                <c:pt idx="12">
                  <c:v>2.26358474214536</c:v>
                </c:pt>
                <c:pt idx="13">
                  <c:v>2.586953991023269</c:v>
                </c:pt>
                <c:pt idx="14">
                  <c:v>0.323369248877909</c:v>
                </c:pt>
                <c:pt idx="15">
                  <c:v>1.940215493267452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0.646738497755817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'D5X Overall MLB EFFA V02'!$BE$129:$BE$130</c:f>
              <c:strCache>
                <c:ptCount val="1"/>
                <c:pt idx="0">
                  <c:v>PG KS China DPPM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V02'!$AY$131:$AY$151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V02'!$BE$131:$BE$151</c:f>
              <c:numCache>
                <c:formatCode>0</c:formatCode>
                <c:ptCount val="21"/>
                <c:pt idx="0" formatCode="General">
                  <c:v>0.0</c:v>
                </c:pt>
                <c:pt idx="1">
                  <c:v>37.44856918929984</c:v>
                </c:pt>
                <c:pt idx="2">
                  <c:v>5.507142527838211</c:v>
                </c:pt>
                <c:pt idx="3">
                  <c:v>27.53571263919106</c:v>
                </c:pt>
                <c:pt idx="4">
                  <c:v>7.709999538973497</c:v>
                </c:pt>
                <c:pt idx="5">
                  <c:v>44.0571402227057</c:v>
                </c:pt>
                <c:pt idx="6" formatCode="General">
                  <c:v>0.0</c:v>
                </c:pt>
                <c:pt idx="7">
                  <c:v>6.608571033405854</c:v>
                </c:pt>
                <c:pt idx="8">
                  <c:v>9.91285655010878</c:v>
                </c:pt>
                <c:pt idx="9">
                  <c:v>5.507142527838211</c:v>
                </c:pt>
                <c:pt idx="10">
                  <c:v>9.91285655010878</c:v>
                </c:pt>
                <c:pt idx="11" formatCode="General">
                  <c:v>0.0</c:v>
                </c:pt>
                <c:pt idx="12">
                  <c:v>2.202857011135285</c:v>
                </c:pt>
                <c:pt idx="13">
                  <c:v>6.608571033405854</c:v>
                </c:pt>
                <c:pt idx="14" formatCode="General">
                  <c:v>0.0</c:v>
                </c:pt>
                <c:pt idx="15">
                  <c:v>2.202857011135285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'D5X Overall MLB EFFA V02'!$BG$129:$BG$130</c:f>
              <c:strCache>
                <c:ptCount val="1"/>
                <c:pt idx="0">
                  <c:v>FX GL AMR DPPM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V02'!$AY$131:$AY$151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V02'!$BG$131:$BG$151</c:f>
              <c:numCache>
                <c:formatCode>0.0</c:formatCode>
                <c:ptCount val="21"/>
                <c:pt idx="0">
                  <c:v>4.653626446993437</c:v>
                </c:pt>
                <c:pt idx="1">
                  <c:v>1.344380973575882</c:v>
                </c:pt>
                <c:pt idx="2">
                  <c:v>2.27510626297457</c:v>
                </c:pt>
                <c:pt idx="3" formatCode="0">
                  <c:v>1.137553131487285</c:v>
                </c:pt>
                <c:pt idx="4" formatCode="0">
                  <c:v>0.413655684177194</c:v>
                </c:pt>
                <c:pt idx="5" formatCode="0">
                  <c:v>0.827311368354389</c:v>
                </c:pt>
                <c:pt idx="6" formatCode="0">
                  <c:v>2.895589789240361</c:v>
                </c:pt>
                <c:pt idx="7" formatCode="0">
                  <c:v>0.517069605221493</c:v>
                </c:pt>
                <c:pt idx="8" formatCode="0">
                  <c:v>0.103413921044299</c:v>
                </c:pt>
                <c:pt idx="9">
                  <c:v>0.517069605221493</c:v>
                </c:pt>
                <c:pt idx="10">
                  <c:v>0.310241763132896</c:v>
                </c:pt>
                <c:pt idx="11" formatCode="0">
                  <c:v>0.0</c:v>
                </c:pt>
                <c:pt idx="12" formatCode="0">
                  <c:v>0.103413921044299</c:v>
                </c:pt>
                <c:pt idx="13" formatCode="0">
                  <c:v>0.206827842088597</c:v>
                </c:pt>
                <c:pt idx="14" formatCode="0">
                  <c:v>0.0</c:v>
                </c:pt>
                <c:pt idx="15" formatCode="0">
                  <c:v>0.0</c:v>
                </c:pt>
                <c:pt idx="16" formatCode="0">
                  <c:v>0.0</c:v>
                </c:pt>
                <c:pt idx="17" formatCode="0">
                  <c:v>0.0</c:v>
                </c:pt>
                <c:pt idx="18" formatCode="0">
                  <c:v>0.0</c:v>
                </c:pt>
                <c:pt idx="19" formatCode="0">
                  <c:v>0.206827842088597</c:v>
                </c:pt>
                <c:pt idx="20" formatCode="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9"/>
        <c:axId val="-2080456056"/>
        <c:axId val="-2080530344"/>
      </c:barChart>
      <c:catAx>
        <c:axId val="-208045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80530344"/>
        <c:crosses val="autoZero"/>
        <c:auto val="1"/>
        <c:lblAlgn val="ctr"/>
        <c:lblOffset val="100"/>
        <c:noMultiLvlLbl val="0"/>
      </c:catAx>
      <c:valAx>
        <c:axId val="-2080530344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456056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3100121769917"/>
          <c:y val="0.0142828275586181"/>
          <c:w val="0.263730656352132"/>
          <c:h val="0.11362252122056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D54</a:t>
            </a:r>
            <a:r>
              <a:rPr lang="en-US" sz="1400" baseline="0">
                <a:latin typeface="+mn-lt"/>
              </a:rPr>
              <a:t> </a:t>
            </a:r>
            <a:r>
              <a:rPr lang="en-US" sz="1400">
                <a:latin typeface="+mn-lt"/>
              </a:rPr>
              <a:t>Total 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0205920537254"/>
          <c:y val="0.133399689977462"/>
          <c:w val="0.7291117691634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V02'!$BW$129:$BW$130</c:f>
              <c:strCache>
                <c:ptCount val="1"/>
                <c:pt idx="0">
                  <c:v>FX ZZ AMR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V02'!$BU$131:$BU$151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V02'!$BW$131:$BW$151</c:f>
              <c:numCache>
                <c:formatCode>0</c:formatCode>
                <c:ptCount val="21"/>
                <c:pt idx="0">
                  <c:v>10.62973820580524</c:v>
                </c:pt>
                <c:pt idx="1">
                  <c:v>7.378288872264812</c:v>
                </c:pt>
                <c:pt idx="2">
                  <c:v>1.250557435977087</c:v>
                </c:pt>
                <c:pt idx="3">
                  <c:v>2.876282102747299</c:v>
                </c:pt>
                <c:pt idx="4" formatCode="0.0">
                  <c:v>0.250111487195417</c:v>
                </c:pt>
                <c:pt idx="5">
                  <c:v>4.251895282322094</c:v>
                </c:pt>
                <c:pt idx="6">
                  <c:v>3.876728051528969</c:v>
                </c:pt>
                <c:pt idx="7">
                  <c:v>1.00044594878167</c:v>
                </c:pt>
                <c:pt idx="8">
                  <c:v>1.00044594878167</c:v>
                </c:pt>
                <c:pt idx="9">
                  <c:v>0.0</c:v>
                </c:pt>
                <c:pt idx="10">
                  <c:v>0.750334461586252</c:v>
                </c:pt>
                <c:pt idx="11" formatCode="0.0">
                  <c:v>0.500222974390835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 formatCode="0.0">
                  <c:v>0.125055743597709</c:v>
                </c:pt>
                <c:pt idx="17">
                  <c:v>0.0</c:v>
                </c:pt>
                <c:pt idx="18">
                  <c:v>1.00044594878167</c:v>
                </c:pt>
                <c:pt idx="19" formatCode="0.0">
                  <c:v>0.375167230793126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V02'!$BY$129:$BY$130</c:f>
              <c:strCache>
                <c:ptCount val="1"/>
                <c:pt idx="0">
                  <c:v>FX ZZ China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V02'!$BU$131:$BU$151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V02'!$BY$131:$BY$151</c:f>
              <c:numCache>
                <c:formatCode>0</c:formatCode>
                <c:ptCount val="21"/>
                <c:pt idx="0">
                  <c:v>0.0</c:v>
                </c:pt>
                <c:pt idx="1">
                  <c:v>19.37528668665475</c:v>
                </c:pt>
                <c:pt idx="2">
                  <c:v>13.06705381192995</c:v>
                </c:pt>
                <c:pt idx="3">
                  <c:v>43.70704206059328</c:v>
                </c:pt>
                <c:pt idx="4">
                  <c:v>6.308232874724803</c:v>
                </c:pt>
                <c:pt idx="5">
                  <c:v>58.5764481224446</c:v>
                </c:pt>
                <c:pt idx="6">
                  <c:v>0.0</c:v>
                </c:pt>
                <c:pt idx="7">
                  <c:v>20.72705087409578</c:v>
                </c:pt>
                <c:pt idx="8">
                  <c:v>19.37528668665475</c:v>
                </c:pt>
                <c:pt idx="9">
                  <c:v>9.912937374567547</c:v>
                </c:pt>
                <c:pt idx="10">
                  <c:v>9.462349312087205</c:v>
                </c:pt>
                <c:pt idx="11">
                  <c:v>0.901176124960686</c:v>
                </c:pt>
                <c:pt idx="12">
                  <c:v>0.0</c:v>
                </c:pt>
                <c:pt idx="13">
                  <c:v>5.857644812244461</c:v>
                </c:pt>
                <c:pt idx="14">
                  <c:v>0.450588062480343</c:v>
                </c:pt>
                <c:pt idx="15">
                  <c:v>0.450588062480343</c:v>
                </c:pt>
                <c:pt idx="16">
                  <c:v>0.901176124960686</c:v>
                </c:pt>
                <c:pt idx="17">
                  <c:v>0.901176124960686</c:v>
                </c:pt>
                <c:pt idx="18">
                  <c:v>1.802352249921372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'D5X Overall MLB EFFA V02'!$CA$129:$CA$130</c:f>
              <c:strCache>
                <c:ptCount val="1"/>
                <c:pt idx="0">
                  <c:v>FX GL AMR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V02'!$BU$131:$BU$151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V02'!$CA$131:$CA$151</c:f>
              <c:numCache>
                <c:formatCode>0</c:formatCode>
                <c:ptCount val="21"/>
                <c:pt idx="0">
                  <c:v>6.6135580993448</c:v>
                </c:pt>
                <c:pt idx="1">
                  <c:v>1.526205715233415</c:v>
                </c:pt>
                <c:pt idx="2">
                  <c:v>1.017470476822277</c:v>
                </c:pt>
                <c:pt idx="3">
                  <c:v>3.561146668877969</c:v>
                </c:pt>
                <c:pt idx="4" formatCode="0.0">
                  <c:v>0.508735238411138</c:v>
                </c:pt>
                <c:pt idx="5">
                  <c:v>2.543676192055692</c:v>
                </c:pt>
                <c:pt idx="6">
                  <c:v>0.508735238411138</c:v>
                </c:pt>
                <c:pt idx="7" formatCode="0.0">
                  <c:v>0.508735238411138</c:v>
                </c:pt>
                <c:pt idx="8" formatCode="0.0">
                  <c:v>1.526205715233415</c:v>
                </c:pt>
                <c:pt idx="9">
                  <c:v>0.0</c:v>
                </c:pt>
                <c:pt idx="10">
                  <c:v>1.017470476822277</c:v>
                </c:pt>
                <c:pt idx="11" formatCode="0.0">
                  <c:v>1.017470476822277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0.508735238411138</c:v>
                </c:pt>
                <c:pt idx="17">
                  <c:v>0.0</c:v>
                </c:pt>
                <c:pt idx="18">
                  <c:v>1.526205715233415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6"/>
        <c:axId val="-2036959304"/>
        <c:axId val="-2036956136"/>
      </c:barChart>
      <c:catAx>
        <c:axId val="-203695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36956136"/>
        <c:crosses val="autoZero"/>
        <c:auto val="1"/>
        <c:lblAlgn val="ctr"/>
        <c:lblOffset val="100"/>
        <c:noMultiLvlLbl val="0"/>
      </c:catAx>
      <c:valAx>
        <c:axId val="-2036956136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959304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09659150835793"/>
          <c:y val="0.0187756571274863"/>
          <c:w val="0.275350415678497"/>
          <c:h val="0.09771907311659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D53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1962175626059"/>
          <c:y val="0.137865143269693"/>
          <c:w val="0.728933600743272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V02'!$BA$164:$BA$165</c:f>
              <c:strCache>
                <c:ptCount val="1"/>
                <c:pt idx="0">
                  <c:v>FX ZZ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V02'!$AY$166:$AY$186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V02'!$BA$166:$BA$186</c:f>
              <c:numCache>
                <c:formatCode>0</c:formatCode>
                <c:ptCount val="21"/>
                <c:pt idx="0">
                  <c:v>0.0</c:v>
                </c:pt>
                <c:pt idx="1">
                  <c:v>9.440815762008363</c:v>
                </c:pt>
                <c:pt idx="2">
                  <c:v>9.91285655010878</c:v>
                </c:pt>
                <c:pt idx="3">
                  <c:v>29.26652886222593</c:v>
                </c:pt>
                <c:pt idx="4">
                  <c:v>3.304285516702927</c:v>
                </c:pt>
                <c:pt idx="5">
                  <c:v>40.59550777663596</c:v>
                </c:pt>
                <c:pt idx="6">
                  <c:v>0.0</c:v>
                </c:pt>
                <c:pt idx="7">
                  <c:v>11.32897891441004</c:v>
                </c:pt>
                <c:pt idx="8">
                  <c:v>25.01816176932216</c:v>
                </c:pt>
                <c:pt idx="9">
                  <c:v>8.496734185807525</c:v>
                </c:pt>
                <c:pt idx="10">
                  <c:v>10.85693812630962</c:v>
                </c:pt>
                <c:pt idx="11">
                  <c:v>2.360203940502091</c:v>
                </c:pt>
                <c:pt idx="12">
                  <c:v>3.304285516702927</c:v>
                </c:pt>
                <c:pt idx="13">
                  <c:v>3.776326304803345</c:v>
                </c:pt>
                <c:pt idx="14">
                  <c:v>0.472040788100418</c:v>
                </c:pt>
                <c:pt idx="15">
                  <c:v>2.832244728602509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0.944081576200836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'D5X Overall MLB EFFA V02'!$BC$164:$BC$165</c:f>
              <c:strCache>
                <c:ptCount val="1"/>
                <c:pt idx="0">
                  <c:v>PG KS DPPM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V02'!$AY$166:$AY$186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V02'!$BC$166:$BC$186</c:f>
              <c:numCache>
                <c:formatCode>0</c:formatCode>
                <c:ptCount val="21"/>
                <c:pt idx="0" formatCode="General">
                  <c:v>0.0</c:v>
                </c:pt>
                <c:pt idx="1">
                  <c:v>37.44856918929984</c:v>
                </c:pt>
                <c:pt idx="2">
                  <c:v>5.507142527838211</c:v>
                </c:pt>
                <c:pt idx="3">
                  <c:v>27.53571263919106</c:v>
                </c:pt>
                <c:pt idx="4">
                  <c:v>7.709999538973497</c:v>
                </c:pt>
                <c:pt idx="5">
                  <c:v>44.0571402227057</c:v>
                </c:pt>
                <c:pt idx="6" formatCode="General">
                  <c:v>0.0</c:v>
                </c:pt>
                <c:pt idx="7">
                  <c:v>6.608571033405854</c:v>
                </c:pt>
                <c:pt idx="8">
                  <c:v>9.91285655010878</c:v>
                </c:pt>
                <c:pt idx="9">
                  <c:v>5.507142527838211</c:v>
                </c:pt>
                <c:pt idx="10">
                  <c:v>9.91285655010878</c:v>
                </c:pt>
                <c:pt idx="11" formatCode="General">
                  <c:v>0.0</c:v>
                </c:pt>
                <c:pt idx="12">
                  <c:v>2.202857011135285</c:v>
                </c:pt>
                <c:pt idx="13">
                  <c:v>6.608571033405854</c:v>
                </c:pt>
                <c:pt idx="14" formatCode="General">
                  <c:v>0.0</c:v>
                </c:pt>
                <c:pt idx="15">
                  <c:v>2.202857011135285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3"/>
        <c:axId val="-2080595048"/>
        <c:axId val="-2081260696"/>
      </c:barChart>
      <c:catAx>
        <c:axId val="-208059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81260696"/>
        <c:crosses val="autoZero"/>
        <c:auto val="1"/>
        <c:lblAlgn val="ctr"/>
        <c:lblOffset val="100"/>
        <c:noMultiLvlLbl val="0"/>
      </c:catAx>
      <c:valAx>
        <c:axId val="-2081260696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595048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51979600358898"/>
          <c:y val="0.0142828275586182"/>
          <c:w val="0.234851178540272"/>
          <c:h val="0.062006635679429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D54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中國機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39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V02'!$BW$164:$BW$165</c:f>
              <c:strCache>
                <c:ptCount val="1"/>
                <c:pt idx="0">
                  <c:v>FX ZZ DPPM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V02'!$BU$166:$BU$186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V02'!$BW$166:$BW$187</c:f>
              <c:numCache>
                <c:formatCode>0</c:formatCode>
                <c:ptCount val="22"/>
                <c:pt idx="0">
                  <c:v>0.0</c:v>
                </c:pt>
                <c:pt idx="1">
                  <c:v>20.27646281161544</c:v>
                </c:pt>
                <c:pt idx="2">
                  <c:v>13.06705381192995</c:v>
                </c:pt>
                <c:pt idx="3">
                  <c:v>43.70704206059328</c:v>
                </c:pt>
                <c:pt idx="4">
                  <c:v>6.308232874724803</c:v>
                </c:pt>
                <c:pt idx="5">
                  <c:v>58.5764481224446</c:v>
                </c:pt>
                <c:pt idx="6">
                  <c:v>0.0</c:v>
                </c:pt>
                <c:pt idx="7">
                  <c:v>20.72705087409578</c:v>
                </c:pt>
                <c:pt idx="8">
                  <c:v>19.37528668665475</c:v>
                </c:pt>
                <c:pt idx="9">
                  <c:v>9.912937374567547</c:v>
                </c:pt>
                <c:pt idx="10">
                  <c:v>9.462349312087205</c:v>
                </c:pt>
                <c:pt idx="11">
                  <c:v>0.901176124960686</c:v>
                </c:pt>
                <c:pt idx="12">
                  <c:v>0.0</c:v>
                </c:pt>
                <c:pt idx="13">
                  <c:v>5.857644812244461</c:v>
                </c:pt>
                <c:pt idx="14">
                  <c:v>0.450588062480343</c:v>
                </c:pt>
                <c:pt idx="15">
                  <c:v>0.450588062480343</c:v>
                </c:pt>
                <c:pt idx="16">
                  <c:v>0.901176124960686</c:v>
                </c:pt>
                <c:pt idx="17">
                  <c:v>0.901176124960686</c:v>
                </c:pt>
                <c:pt idx="18">
                  <c:v>1.802352249921372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9"/>
        <c:axId val="-2037021192"/>
        <c:axId val="-2037018584"/>
      </c:barChart>
      <c:catAx>
        <c:axId val="-203702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37018584"/>
        <c:crosses val="autoZero"/>
        <c:auto val="1"/>
        <c:lblAlgn val="ctr"/>
        <c:lblOffset val="100"/>
        <c:noMultiLvlLbl val="0"/>
      </c:catAx>
      <c:valAx>
        <c:axId val="-2037018584"/>
        <c:scaling>
          <c:orientation val="minMax"/>
          <c:max val="6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021192"/>
        <c:crosses val="autoZero"/>
        <c:crossBetween val="between"/>
        <c:majorUnit val="3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67340067342"/>
          <c:y val="0.012038654882469"/>
          <c:w val="0.199143561600254"/>
          <c:h val="0.07987306824543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D54 </a:t>
            </a:r>
            <a:r>
              <a:rPr lang="zh-CN" altLang="en-US" sz="1400">
                <a:latin typeface="+mn-lt"/>
              </a:rPr>
              <a:t>中國機</a:t>
            </a:r>
            <a:r>
              <a:rPr lang="zh-CN" sz="1400">
                <a:latin typeface="+mn-lt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4882123901329"/>
          <c:y val="0.151288572949525"/>
          <c:w val="0.707603307885973"/>
          <c:h val="0.805244078894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'D5X Overall MLB EFFA V02'!$BW$367:$BW$368</c:f>
              <c:strCache>
                <c:ptCount val="1"/>
                <c:pt idx="0">
                  <c:v>FX ZZ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'D5X Overall MLB EFFA V02'!$BU$369:$BU$389</c:f>
              <c:strCache>
                <c:ptCount val="21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</c:strCache>
            </c:strRef>
          </c:cat>
          <c:val>
            <c:numRef>
              <c:f>'D5X Overall MLB EFFA V02'!$BW$369:$BW$390</c:f>
              <c:numCache>
                <c:formatCode>0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8.561173187126519</c:v>
                </c:pt>
                <c:pt idx="4">
                  <c:v>0.901176124960686</c:v>
                </c:pt>
                <c:pt idx="5">
                  <c:v>0.0</c:v>
                </c:pt>
                <c:pt idx="6">
                  <c:v>0.0</c:v>
                </c:pt>
                <c:pt idx="7">
                  <c:v>0.901176124960686</c:v>
                </c:pt>
                <c:pt idx="8">
                  <c:v>0.0</c:v>
                </c:pt>
                <c:pt idx="9" formatCode="0.0">
                  <c:v>1.351764187441029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0.450588062480343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37"/>
        <c:axId val="-2037102648"/>
        <c:axId val="-2037109016"/>
      </c:barChart>
      <c:catAx>
        <c:axId val="-2037102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37109016"/>
        <c:crosses val="autoZero"/>
        <c:auto val="1"/>
        <c:lblAlgn val="ctr"/>
        <c:lblOffset val="100"/>
        <c:noMultiLvlLbl val="0"/>
      </c:catAx>
      <c:valAx>
        <c:axId val="-2037109016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10264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266667347488"/>
          <c:y val="0.0127765678226392"/>
          <c:w val="0.173828203543044"/>
          <c:h val="0.040642290223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 lang="zh-CN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D74 </a:t>
            </a:r>
            <a:r>
              <a:rPr lang="en-US" sz="1400" baseline="0">
                <a:latin typeface="+mn-lt"/>
              </a:rPr>
              <a:t> </a:t>
            </a:r>
            <a:r>
              <a:rPr lang="zh-CN" altLang="en-US" sz="1400" baseline="0">
                <a:latin typeface="+mn-lt"/>
              </a:rPr>
              <a:t>美國機</a:t>
            </a:r>
            <a:endParaRPr lang="zh-CN" sz="1400">
              <a:latin typeface="+mn-lt"/>
            </a:endParaRPr>
          </a:p>
        </c:rich>
      </c:tx>
      <c:layout>
        <c:manualLayout>
          <c:xMode val="edge"/>
          <c:yMode val="edge"/>
          <c:x val="0.34944998159784"/>
          <c:y val="0.03195188800435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1747236963759"/>
          <c:y val="0.137865143269693"/>
          <c:w val="0.728151626759903"/>
          <c:h val="0.828205887766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sheel1!$BH$197:$BH$198</c:f>
              <c:strCache>
                <c:ptCount val="1"/>
                <c:pt idx="0">
                  <c:v>FX ZZ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sheel1!$BF$199:$BF$220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sheel1!$BH$199:$BH$220</c:f>
              <c:numCache>
                <c:formatCode>0</c:formatCode>
                <c:ptCount val="22"/>
                <c:pt idx="0">
                  <c:v>56.21696751221447</c:v>
                </c:pt>
                <c:pt idx="1">
                  <c:v>5.353996905925188</c:v>
                </c:pt>
                <c:pt idx="2">
                  <c:v>1.606199071777556</c:v>
                </c:pt>
                <c:pt idx="3">
                  <c:v>3.212398143555113</c:v>
                </c:pt>
                <c:pt idx="4">
                  <c:v>1.873898917073816</c:v>
                </c:pt>
                <c:pt idx="5">
                  <c:v>11.51109334773915</c:v>
                </c:pt>
                <c:pt idx="6">
                  <c:v>5.889396596517707</c:v>
                </c:pt>
                <c:pt idx="7">
                  <c:v>14.72349149129427</c:v>
                </c:pt>
                <c:pt idx="8">
                  <c:v>1.070799381185038</c:v>
                </c:pt>
                <c:pt idx="9">
                  <c:v>2.141598762370075</c:v>
                </c:pt>
                <c:pt idx="10">
                  <c:v>1.606199071777556</c:v>
                </c:pt>
                <c:pt idx="11">
                  <c:v>0.803099535888778</c:v>
                </c:pt>
                <c:pt idx="14">
                  <c:v>0.267699845296259</c:v>
                </c:pt>
                <c:pt idx="17">
                  <c:v>0.267699845296259</c:v>
                </c:pt>
                <c:pt idx="21">
                  <c:v>106.5445384279112</c:v>
                </c:pt>
              </c:numCache>
            </c:numRef>
          </c:val>
        </c:ser>
        <c:ser>
          <c:idx val="1"/>
          <c:order val="1"/>
          <c:tx>
            <c:strRef>
              <c:f>sheel1!$BJ$197:$BJ$198</c:f>
              <c:strCache>
                <c:ptCount val="1"/>
                <c:pt idx="0">
                  <c:v>FX GL DPPM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sheel1!$BF$199:$BF$220</c:f>
              <c:strCache>
                <c:ptCount val="22"/>
                <c:pt idx="0">
                  <c:v>UI Triage Skipped </c:v>
                </c:pt>
                <c:pt idx="1">
                  <c:v>Cosmetic </c:v>
                </c:pt>
                <c:pt idx="2">
                  <c:v>System </c:v>
                </c:pt>
                <c:pt idx="3">
                  <c:v>Power </c:v>
                </c:pt>
                <c:pt idx="4">
                  <c:v>Pearl (Face ID)</c:v>
                </c:pt>
                <c:pt idx="5">
                  <c:v>Display </c:v>
                </c:pt>
                <c:pt idx="6">
                  <c:v>CND </c:v>
                </c:pt>
                <c:pt idx="7">
                  <c:v>Camera </c:v>
                </c:pt>
                <c:pt idx="8">
                  <c:v>Acoustic </c:v>
                </c:pt>
                <c:pt idx="9">
                  <c:v>Cellular</c:v>
                </c:pt>
                <c:pt idx="10">
                  <c:v>Mech </c:v>
                </c:pt>
                <c:pt idx="11">
                  <c:v>Safety</c:v>
                </c:pt>
                <c:pt idx="12">
                  <c:v>Activation</c:v>
                </c:pt>
                <c:pt idx="13">
                  <c:v>SIM</c:v>
                </c:pt>
                <c:pt idx="14">
                  <c:v>Sensor</c:v>
                </c:pt>
                <c:pt idx="15">
                  <c:v>WiFi</c:v>
                </c:pt>
                <c:pt idx="16">
                  <c:v>Arc</c:v>
                </c:pt>
                <c:pt idx="17">
                  <c:v>BT</c:v>
                </c:pt>
                <c:pt idx="18">
                  <c:v>Battery</c:v>
                </c:pt>
                <c:pt idx="19">
                  <c:v>Other</c:v>
                </c:pt>
                <c:pt idx="20">
                  <c:v>User</c:v>
                </c:pt>
                <c:pt idx="21">
                  <c:v>Total</c:v>
                </c:pt>
              </c:strCache>
            </c:strRef>
          </c:cat>
          <c:val>
            <c:numRef>
              <c:f>sheel1!$BJ$199:$BJ$220</c:f>
              <c:numCache>
                <c:formatCode>0</c:formatCode>
                <c:ptCount val="22"/>
                <c:pt idx="0">
                  <c:v>15.94496708503223</c:v>
                </c:pt>
                <c:pt idx="2">
                  <c:v>1.518568293812594</c:v>
                </c:pt>
                <c:pt idx="3">
                  <c:v>3.796420734531483</c:v>
                </c:pt>
                <c:pt idx="5">
                  <c:v>2.27785244071889</c:v>
                </c:pt>
                <c:pt idx="7">
                  <c:v>6.074273175250374</c:v>
                </c:pt>
                <c:pt idx="21" formatCode="[=0]\ ;g/&quot;通&quot;&quot;用&quot;&quot;格&quot;&quot;式&quot;">
                  <c:v>17.51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-2079099336"/>
        <c:axId val="-2079087928"/>
      </c:barChart>
      <c:catAx>
        <c:axId val="-207909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-2079087928"/>
        <c:crosses val="autoZero"/>
        <c:auto val="1"/>
        <c:lblAlgn val="ctr"/>
        <c:lblOffset val="100"/>
        <c:noMultiLvlLbl val="0"/>
      </c:catAx>
      <c:valAx>
        <c:axId val="-2079087928"/>
        <c:scaling>
          <c:orientation val="minMax"/>
          <c:max val="150.0"/>
          <c:min val="0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099336"/>
        <c:crosses val="autoZero"/>
        <c:crossBetween val="between"/>
        <c:majorUnit val="5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567867964958"/>
          <c:y val="0.00849622731581502"/>
          <c:w val="0.166110953093016"/>
          <c:h val="0.065030167225358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baseline="0">
          <a:solidFill>
            <a:sysClr val="windowText" lastClr="000000"/>
          </a:solidFill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Relationship Id="rId7" Type="http://schemas.openxmlformats.org/officeDocument/2006/relationships/chart" Target="../charts/chart5.xml"/><Relationship Id="rId8" Type="http://schemas.openxmlformats.org/officeDocument/2006/relationships/chart" Target="../charts/chart6.xml"/><Relationship Id="rId9" Type="http://schemas.openxmlformats.org/officeDocument/2006/relationships/chart" Target="../charts/chart7.xml"/><Relationship Id="rId10" Type="http://schemas.openxmlformats.org/officeDocument/2006/relationships/chart" Target="../charts/chart8.xml"/><Relationship Id="rId11" Type="http://schemas.openxmlformats.org/officeDocument/2006/relationships/chart" Target="../charts/chart9.xml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Relationship Id="rId11" Type="http://schemas.openxmlformats.org/officeDocument/2006/relationships/chart" Target="../charts/chart18.xml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Relationship Id="rId11" Type="http://schemas.openxmlformats.org/officeDocument/2006/relationships/chart" Target="../charts/chart27.xml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Relationship Id="rId9" Type="http://schemas.openxmlformats.org/officeDocument/2006/relationships/chart" Target="../charts/chart34.xml"/><Relationship Id="rId10" Type="http://schemas.openxmlformats.org/officeDocument/2006/relationships/chart" Target="../charts/chart35.xml"/><Relationship Id="rId11" Type="http://schemas.openxmlformats.org/officeDocument/2006/relationships/chart" Target="../charts/chart36.xml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Relationship Id="rId9" Type="http://schemas.openxmlformats.org/officeDocument/2006/relationships/chart" Target="../charts/chart43.xml"/><Relationship Id="rId10" Type="http://schemas.openxmlformats.org/officeDocument/2006/relationships/chart" Target="../charts/chart44.xml"/><Relationship Id="rId11" Type="http://schemas.openxmlformats.org/officeDocument/2006/relationships/chart" Target="../charts/chart45.xml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70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/Relationships>
</file>

<file path=xl/drawings/_rels/drawing8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82.xml"/><Relationship Id="rId12" Type="http://schemas.openxmlformats.org/officeDocument/2006/relationships/chart" Target="../charts/chart83.xml"/><Relationship Id="rId13" Type="http://schemas.openxmlformats.org/officeDocument/2006/relationships/chart" Target="../charts/chart84.xml"/><Relationship Id="rId14" Type="http://schemas.openxmlformats.org/officeDocument/2006/relationships/chart" Target="../charts/chart85.xml"/><Relationship Id="rId15" Type="http://schemas.openxmlformats.org/officeDocument/2006/relationships/chart" Target="../charts/chart86.xml"/><Relationship Id="rId16" Type="http://schemas.openxmlformats.org/officeDocument/2006/relationships/chart" Target="../charts/chart87.xml"/><Relationship Id="rId1" Type="http://schemas.openxmlformats.org/officeDocument/2006/relationships/chart" Target="../charts/chart74.xml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chart" Target="../charts/chart75.xml"/><Relationship Id="rId5" Type="http://schemas.openxmlformats.org/officeDocument/2006/relationships/chart" Target="../charts/chart76.xml"/><Relationship Id="rId6" Type="http://schemas.openxmlformats.org/officeDocument/2006/relationships/chart" Target="../charts/chart77.xml"/><Relationship Id="rId7" Type="http://schemas.openxmlformats.org/officeDocument/2006/relationships/chart" Target="../charts/chart78.xml"/><Relationship Id="rId8" Type="http://schemas.openxmlformats.org/officeDocument/2006/relationships/chart" Target="../charts/chart79.xml"/><Relationship Id="rId9" Type="http://schemas.openxmlformats.org/officeDocument/2006/relationships/chart" Target="../charts/chart80.xml"/><Relationship Id="rId10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145676</xdr:colOff>
      <xdr:row>326</xdr:row>
      <xdr:rowOff>0</xdr:rowOff>
    </xdr:from>
    <xdr:to>
      <xdr:col>11</xdr:col>
      <xdr:colOff>880933</xdr:colOff>
      <xdr:row>326</xdr:row>
      <xdr:rowOff>3185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175240" y="69484875"/>
          <a:ext cx="73533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680516</xdr:colOff>
      <xdr:row>326</xdr:row>
      <xdr:rowOff>0</xdr:rowOff>
    </xdr:from>
    <xdr:to>
      <xdr:col>18</xdr:col>
      <xdr:colOff>711055</xdr:colOff>
      <xdr:row>326</xdr:row>
      <xdr:rowOff>2393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882110" y="69484875"/>
          <a:ext cx="1354455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231081</xdr:colOff>
      <xdr:row>3</xdr:row>
      <xdr:rowOff>1495</xdr:rowOff>
    </xdr:from>
    <xdr:to>
      <xdr:col>15</xdr:col>
      <xdr:colOff>579201</xdr:colOff>
      <xdr:row>21</xdr:row>
      <xdr:rowOff>40820</xdr:rowOff>
    </xdr:to>
    <xdr:grpSp>
      <xdr:nvGrpSpPr>
        <xdr:cNvPr id="7" name="群組 6"/>
        <xdr:cNvGrpSpPr/>
      </xdr:nvGrpSpPr>
      <xdr:grpSpPr>
        <a:xfrm>
          <a:off x="421581" y="525370"/>
          <a:ext cx="15429370" cy="3754075"/>
          <a:chOff x="-300572" y="352425"/>
          <a:chExt cx="7033205" cy="3217430"/>
        </a:xfrm>
      </xdr:grpSpPr>
      <xdr:grpSp>
        <xdr:nvGrpSpPr>
          <xdr:cNvPr id="8" name="群組 74"/>
          <xdr:cNvGrpSpPr/>
        </xdr:nvGrpSpPr>
        <xdr:grpSpPr>
          <a:xfrm>
            <a:off x="46345" y="352425"/>
            <a:ext cx="6686288" cy="1711919"/>
            <a:chOff x="37030" y="419100"/>
            <a:chExt cx="6903304" cy="1711919"/>
          </a:xfrm>
        </xdr:grpSpPr>
        <xdr:grpSp>
          <xdr:nvGrpSpPr>
            <xdr:cNvPr id="12" name="群組 84"/>
            <xdr:cNvGrpSpPr/>
          </xdr:nvGrpSpPr>
          <xdr:grpSpPr>
            <a:xfrm>
              <a:off x="790574" y="1156523"/>
              <a:ext cx="5411119" cy="495977"/>
              <a:chOff x="2171699" y="1051748"/>
              <a:chExt cx="5411119" cy="495977"/>
            </a:xfrm>
          </xdr:grpSpPr>
          <xdr:cxnSp macro="">
            <xdr:nvCxnSpPr>
              <xdr:cNvPr id="18" name="直線接點 17"/>
              <xdr:cNvCxnSpPr/>
            </xdr:nvCxnSpPr>
            <xdr:spPr>
              <a:xfrm>
                <a:off x="2171699" y="1051748"/>
                <a:ext cx="5410201" cy="0"/>
              </a:xfrm>
              <a:prstGeom prst="line">
                <a:avLst/>
              </a:prstGeom>
              <a:ln w="15875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直線接點 18"/>
              <xdr:cNvCxnSpPr/>
            </xdr:nvCxnSpPr>
            <xdr:spPr>
              <a:xfrm>
                <a:off x="2171699" y="1053251"/>
                <a:ext cx="0" cy="460550"/>
              </a:xfrm>
              <a:prstGeom prst="line">
                <a:avLst/>
              </a:prstGeom>
              <a:ln w="15875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直線接點 19"/>
              <xdr:cNvCxnSpPr/>
            </xdr:nvCxnSpPr>
            <xdr:spPr>
              <a:xfrm>
                <a:off x="7582818" y="1051748"/>
                <a:ext cx="0" cy="495977"/>
              </a:xfrm>
              <a:prstGeom prst="line">
                <a:avLst/>
              </a:prstGeom>
              <a:ln w="15875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3" name="矩形 12"/>
            <xdr:cNvSpPr/>
          </xdr:nvSpPr>
          <xdr:spPr>
            <a:xfrm>
              <a:off x="2756050" y="419100"/>
              <a:ext cx="1508799" cy="49597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TW" sz="1400" b="1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EFFA</a:t>
              </a:r>
              <a:endParaRPr lang="zh-TW" altLang="en-US" sz="14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endParaRPr>
            </a:p>
          </xdr:txBody>
        </xdr:sp>
        <xdr:cxnSp macro="">
          <xdr:nvCxnSpPr>
            <xdr:cNvPr id="14" name="直線接點 13"/>
            <xdr:cNvCxnSpPr>
              <a:stCxn id="13" idx="2"/>
            </xdr:cNvCxnSpPr>
          </xdr:nvCxnSpPr>
          <xdr:spPr>
            <a:xfrm>
              <a:off x="3510449" y="915077"/>
              <a:ext cx="0" cy="251450"/>
            </a:xfrm>
            <a:prstGeom prst="line">
              <a:avLst/>
            </a:prstGeom>
            <a:ln w="15875">
              <a:solidFill>
                <a:schemeClr val="accent4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矩形 15"/>
            <xdr:cNvSpPr/>
          </xdr:nvSpPr>
          <xdr:spPr>
            <a:xfrm>
              <a:off x="37030" y="1643317"/>
              <a:ext cx="1508799" cy="46800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en-US" altLang="zh-TW" sz="1400" b="1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FX</a:t>
              </a:r>
              <a:r>
                <a:rPr lang="en-US" altLang="zh-TW" sz="1400" b="1" baseline="0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 GL</a:t>
              </a:r>
              <a:endParaRPr lang="zh-TW" altLang="en-US" sz="14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endParaRPr>
            </a:p>
          </xdr:txBody>
        </xdr:sp>
        <xdr:sp macro="" textlink="">
          <xdr:nvSpPr>
            <xdr:cNvPr id="90" name="矩形 89"/>
            <xdr:cNvSpPr/>
          </xdr:nvSpPr>
          <xdr:spPr>
            <a:xfrm>
              <a:off x="5431535" y="1663019"/>
              <a:ext cx="1508799" cy="46800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en-US" altLang="zh-CN" sz="1400" b="1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Cupertino</a:t>
              </a:r>
              <a:endParaRPr lang="zh-TW" altLang="en-US" sz="14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endParaRPr>
            </a:p>
          </xdr:txBody>
        </xdr:sp>
      </xdr:grpSp>
      <xdr:sp macro="" textlink="">
        <xdr:nvSpPr>
          <xdr:cNvPr id="10" name="文字方塊 9"/>
          <xdr:cNvSpPr txBox="1"/>
        </xdr:nvSpPr>
        <xdr:spPr>
          <a:xfrm>
            <a:off x="-206512" y="2119077"/>
            <a:ext cx="2112605" cy="1411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altLang="zh-TW" sz="12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</a:t>
            </a:r>
            <a:endParaRPr lang="zh-TW" altLang="zh-TW" sz="1200" b="1">
              <a:solidFill>
                <a:srgbClr val="0000FF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文字方塊 10"/>
          <xdr:cNvSpPr txBox="1"/>
        </xdr:nvSpPr>
        <xdr:spPr>
          <a:xfrm>
            <a:off x="-300572" y="2047776"/>
            <a:ext cx="2064379" cy="15220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marL="0" indent="0" algn="ctr"/>
            <a:r>
              <a:rPr lang="en-US" altLang="zh-CN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D2y&amp;D7x</a:t>
            </a:r>
          </a:p>
          <a:p>
            <a:pPr marL="0" indent="0" algn="ctr"/>
            <a:r>
              <a:rPr lang="zh-CN" alt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 中國機</a:t>
            </a:r>
            <a:endParaRPr lang="en-US" altLang="zh-CN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09/16-10/21</a:t>
            </a:r>
            <a:r>
              <a:rPr lang="zh-CN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D27*350x (Product side :FXZZ / LXKS)</a:t>
            </a:r>
            <a:endParaRPr lang="zh-TW" altLang="zh-TW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09/16-10/21</a:t>
            </a:r>
            <a:r>
              <a:rPr lang="zh-CN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D73*300x  (Product side :FXZZ )</a:t>
            </a:r>
            <a:endParaRPr lang="en-US" altLang="zh-CN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 09/16-10/21</a:t>
            </a:r>
            <a:r>
              <a:rPr lang="zh-CN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D74*300x</a:t>
            </a:r>
            <a:r>
              <a:rPr lang="zh-CN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Product side :FXZZ )               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TW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950x    </a:t>
            </a:r>
            <a:endParaRPr lang="zh-TW" altLang="en-US" sz="11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oneCellAnchor>
    <xdr:from>
      <xdr:col>11</xdr:col>
      <xdr:colOff>145676</xdr:colOff>
      <xdr:row>326</xdr:row>
      <xdr:rowOff>0</xdr:rowOff>
    </xdr:from>
    <xdr:ext cx="731185" cy="3185"/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17524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326</xdr:row>
      <xdr:rowOff>0</xdr:rowOff>
    </xdr:from>
    <xdr:ext cx="1374445" cy="2393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882110" y="69484875"/>
          <a:ext cx="1374775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11</xdr:col>
      <xdr:colOff>145676</xdr:colOff>
      <xdr:row>326</xdr:row>
      <xdr:rowOff>0</xdr:rowOff>
    </xdr:from>
    <xdr:ext cx="731185" cy="3185"/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17524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326</xdr:row>
      <xdr:rowOff>0</xdr:rowOff>
    </xdr:from>
    <xdr:ext cx="1374445" cy="2393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882110" y="69484875"/>
          <a:ext cx="1374775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326</xdr:row>
      <xdr:rowOff>0</xdr:rowOff>
    </xdr:from>
    <xdr:ext cx="731185" cy="3185"/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317865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326</xdr:row>
      <xdr:rowOff>0</xdr:rowOff>
    </xdr:from>
    <xdr:ext cx="1374445" cy="2393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306675" y="6948487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9</xdr:col>
      <xdr:colOff>145676</xdr:colOff>
      <xdr:row>326</xdr:row>
      <xdr:rowOff>0</xdr:rowOff>
    </xdr:from>
    <xdr:to>
      <xdr:col>9</xdr:col>
      <xdr:colOff>895642</xdr:colOff>
      <xdr:row>326</xdr:row>
      <xdr:rowOff>3185</xdr:rowOff>
    </xdr:to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317865" y="69484875"/>
          <a:ext cx="7499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326</xdr:row>
      <xdr:rowOff>0</xdr:rowOff>
    </xdr:from>
    <xdr:to>
      <xdr:col>16</xdr:col>
      <xdr:colOff>502707</xdr:colOff>
      <xdr:row>326</xdr:row>
      <xdr:rowOff>2393</xdr:rowOff>
    </xdr:to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306675" y="69484875"/>
          <a:ext cx="1397635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326</xdr:row>
      <xdr:rowOff>0</xdr:rowOff>
    </xdr:from>
    <xdr:ext cx="731185" cy="3185"/>
    <xdr:pic>
      <xdr:nvPicPr>
        <xdr:cNvPr id="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317865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326</xdr:row>
      <xdr:rowOff>0</xdr:rowOff>
    </xdr:from>
    <xdr:ext cx="1374445" cy="2393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306675" y="6948487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11</xdr:col>
      <xdr:colOff>145676</xdr:colOff>
      <xdr:row>326</xdr:row>
      <xdr:rowOff>0</xdr:rowOff>
    </xdr:from>
    <xdr:ext cx="731185" cy="3185"/>
    <xdr:pic>
      <xdr:nvPicPr>
        <xdr:cNvPr id="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17524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326</xdr:row>
      <xdr:rowOff>0</xdr:rowOff>
    </xdr:from>
    <xdr:ext cx="1374445" cy="2393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306675" y="6948487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11</xdr:col>
      <xdr:colOff>145676</xdr:colOff>
      <xdr:row>326</xdr:row>
      <xdr:rowOff>0</xdr:rowOff>
    </xdr:from>
    <xdr:to>
      <xdr:col>11</xdr:col>
      <xdr:colOff>892138</xdr:colOff>
      <xdr:row>326</xdr:row>
      <xdr:rowOff>3185</xdr:rowOff>
    </xdr:to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175240" y="69484875"/>
          <a:ext cx="74612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326</xdr:row>
      <xdr:rowOff>0</xdr:rowOff>
    </xdr:from>
    <xdr:to>
      <xdr:col>17</xdr:col>
      <xdr:colOff>345983</xdr:colOff>
      <xdr:row>326</xdr:row>
      <xdr:rowOff>2393</xdr:rowOff>
    </xdr:to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306675" y="69484875"/>
          <a:ext cx="20980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11</xdr:col>
      <xdr:colOff>145676</xdr:colOff>
      <xdr:row>326</xdr:row>
      <xdr:rowOff>0</xdr:rowOff>
    </xdr:from>
    <xdr:ext cx="731185" cy="3185"/>
    <xdr:pic>
      <xdr:nvPicPr>
        <xdr:cNvPr id="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17524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326</xdr:row>
      <xdr:rowOff>0</xdr:rowOff>
    </xdr:from>
    <xdr:ext cx="1374445" cy="2393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306675" y="6948487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12</xdr:col>
      <xdr:colOff>625928</xdr:colOff>
      <xdr:row>117</xdr:row>
      <xdr:rowOff>163285</xdr:rowOff>
    </xdr:from>
    <xdr:to>
      <xdr:col>19</xdr:col>
      <xdr:colOff>345281</xdr:colOff>
      <xdr:row>153</xdr:row>
      <xdr:rowOff>81643</xdr:rowOff>
    </xdr:to>
    <xdr:graphicFrame macro="">
      <xdr:nvGraphicFramePr>
        <xdr:cNvPr id="49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540883</xdr:colOff>
      <xdr:row>154</xdr:row>
      <xdr:rowOff>95249</xdr:rowOff>
    </xdr:from>
    <xdr:to>
      <xdr:col>12</xdr:col>
      <xdr:colOff>530678</xdr:colOff>
      <xdr:row>193</xdr:row>
      <xdr:rowOff>11907</xdr:rowOff>
    </xdr:to>
    <xdr:graphicFrame macro="">
      <xdr:nvGraphicFramePr>
        <xdr:cNvPr id="51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590209</xdr:colOff>
      <xdr:row>154</xdr:row>
      <xdr:rowOff>111124</xdr:rowOff>
    </xdr:from>
    <xdr:to>
      <xdr:col>19</xdr:col>
      <xdr:colOff>363991</xdr:colOff>
      <xdr:row>193</xdr:row>
      <xdr:rowOff>23813</xdr:rowOff>
    </xdr:to>
    <xdr:graphicFrame macro="">
      <xdr:nvGraphicFramePr>
        <xdr:cNvPr id="5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0</xdr:colOff>
      <xdr:row>326</xdr:row>
      <xdr:rowOff>0</xdr:rowOff>
    </xdr:from>
    <xdr:to>
      <xdr:col>8</xdr:col>
      <xdr:colOff>738282</xdr:colOff>
      <xdr:row>326</xdr:row>
      <xdr:rowOff>3185</xdr:rowOff>
    </xdr:to>
    <xdr:pic>
      <xdr:nvPicPr>
        <xdr:cNvPr id="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787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5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7</xdr:col>
      <xdr:colOff>0</xdr:colOff>
      <xdr:row>326</xdr:row>
      <xdr:rowOff>0</xdr:rowOff>
    </xdr:from>
    <xdr:ext cx="731185" cy="3185"/>
    <xdr:pic>
      <xdr:nvPicPr>
        <xdr:cNvPr id="6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15075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7</xdr:col>
      <xdr:colOff>0</xdr:colOff>
      <xdr:row>326</xdr:row>
      <xdr:rowOff>0</xdr:rowOff>
    </xdr:from>
    <xdr:to>
      <xdr:col>7</xdr:col>
      <xdr:colOff>744601</xdr:colOff>
      <xdr:row>326</xdr:row>
      <xdr:rowOff>3185</xdr:rowOff>
    </xdr:to>
    <xdr:pic>
      <xdr:nvPicPr>
        <xdr:cNvPr id="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15075" y="69484875"/>
          <a:ext cx="74422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7</xdr:col>
      <xdr:colOff>0</xdr:colOff>
      <xdr:row>326</xdr:row>
      <xdr:rowOff>0</xdr:rowOff>
    </xdr:from>
    <xdr:ext cx="731185" cy="3185"/>
    <xdr:pic>
      <xdr:nvPicPr>
        <xdr:cNvPr id="6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15075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326</xdr:row>
      <xdr:rowOff>0</xdr:rowOff>
    </xdr:from>
    <xdr:to>
      <xdr:col>8</xdr:col>
      <xdr:colOff>749488</xdr:colOff>
      <xdr:row>326</xdr:row>
      <xdr:rowOff>3185</xdr:rowOff>
    </xdr:to>
    <xdr:pic>
      <xdr:nvPicPr>
        <xdr:cNvPr id="6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4930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326</xdr:row>
      <xdr:rowOff>0</xdr:rowOff>
    </xdr:from>
    <xdr:to>
      <xdr:col>14</xdr:col>
      <xdr:colOff>898076</xdr:colOff>
      <xdr:row>326</xdr:row>
      <xdr:rowOff>3185</xdr:rowOff>
    </xdr:to>
    <xdr:pic>
      <xdr:nvPicPr>
        <xdr:cNvPr id="6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423390" y="69484875"/>
          <a:ext cx="75247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326</xdr:row>
      <xdr:rowOff>0</xdr:rowOff>
    </xdr:from>
    <xdr:ext cx="731185" cy="3185"/>
    <xdr:pic>
      <xdr:nvPicPr>
        <xdr:cNvPr id="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42339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326</xdr:row>
      <xdr:rowOff>0</xdr:rowOff>
    </xdr:from>
    <xdr:ext cx="731185" cy="3185"/>
    <xdr:pic>
      <xdr:nvPicPr>
        <xdr:cNvPr id="6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42339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145676</xdr:colOff>
      <xdr:row>326</xdr:row>
      <xdr:rowOff>0</xdr:rowOff>
    </xdr:from>
    <xdr:ext cx="731185" cy="3185"/>
    <xdr:pic>
      <xdr:nvPicPr>
        <xdr:cNvPr id="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9469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13</xdr:col>
      <xdr:colOff>145676</xdr:colOff>
      <xdr:row>326</xdr:row>
      <xdr:rowOff>0</xdr:rowOff>
    </xdr:from>
    <xdr:to>
      <xdr:col>13</xdr:col>
      <xdr:colOff>898187</xdr:colOff>
      <xdr:row>326</xdr:row>
      <xdr:rowOff>3185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94690" y="69484875"/>
          <a:ext cx="75247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13</xdr:col>
      <xdr:colOff>145676</xdr:colOff>
      <xdr:row>326</xdr:row>
      <xdr:rowOff>0</xdr:rowOff>
    </xdr:from>
    <xdr:ext cx="731185" cy="3185"/>
    <xdr:pic>
      <xdr:nvPicPr>
        <xdr:cNvPr id="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39469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326</xdr:row>
      <xdr:rowOff>0</xdr:rowOff>
    </xdr:from>
    <xdr:ext cx="731185" cy="3185"/>
    <xdr:pic>
      <xdr:nvPicPr>
        <xdr:cNvPr id="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42339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326</xdr:row>
      <xdr:rowOff>0</xdr:rowOff>
    </xdr:from>
    <xdr:to>
      <xdr:col>14</xdr:col>
      <xdr:colOff>900211</xdr:colOff>
      <xdr:row>326</xdr:row>
      <xdr:rowOff>3185</xdr:rowOff>
    </xdr:to>
    <xdr:pic>
      <xdr:nvPicPr>
        <xdr:cNvPr id="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423390" y="69484875"/>
          <a:ext cx="75438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326</xdr:row>
      <xdr:rowOff>0</xdr:rowOff>
    </xdr:from>
    <xdr:ext cx="731185" cy="3185"/>
    <xdr:pic>
      <xdr:nvPicPr>
        <xdr:cNvPr id="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42339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</xdr:col>
      <xdr:colOff>7547</xdr:colOff>
      <xdr:row>117</xdr:row>
      <xdr:rowOff>170961</xdr:rowOff>
    </xdr:from>
    <xdr:to>
      <xdr:col>6</xdr:col>
      <xdr:colOff>454519</xdr:colOff>
      <xdr:row>153</xdr:row>
      <xdr:rowOff>86875</xdr:rowOff>
    </xdr:to>
    <xdr:graphicFrame macro="">
      <xdr:nvGraphicFramePr>
        <xdr:cNvPr id="7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21223</xdr:colOff>
      <xdr:row>154</xdr:row>
      <xdr:rowOff>82968</xdr:rowOff>
    </xdr:from>
    <xdr:to>
      <xdr:col>6</xdr:col>
      <xdr:colOff>463622</xdr:colOff>
      <xdr:row>192</xdr:row>
      <xdr:rowOff>185777</xdr:rowOff>
    </xdr:to>
    <xdr:graphicFrame macro="">
      <xdr:nvGraphicFramePr>
        <xdr:cNvPr id="7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8016</xdr:colOff>
      <xdr:row>193</xdr:row>
      <xdr:rowOff>77595</xdr:rowOff>
    </xdr:from>
    <xdr:to>
      <xdr:col>6</xdr:col>
      <xdr:colOff>461936</xdr:colOff>
      <xdr:row>232</xdr:row>
      <xdr:rowOff>79375</xdr:rowOff>
    </xdr:to>
    <xdr:graphicFrame macro="">
      <xdr:nvGraphicFramePr>
        <xdr:cNvPr id="7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0</xdr:colOff>
      <xdr:row>326</xdr:row>
      <xdr:rowOff>0</xdr:rowOff>
    </xdr:from>
    <xdr:ext cx="731185" cy="3185"/>
    <xdr:pic>
      <xdr:nvPicPr>
        <xdr:cNvPr id="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3</xdr:col>
      <xdr:colOff>0</xdr:colOff>
      <xdr:row>326</xdr:row>
      <xdr:rowOff>0</xdr:rowOff>
    </xdr:from>
    <xdr:to>
      <xdr:col>3</xdr:col>
      <xdr:colOff>744601</xdr:colOff>
      <xdr:row>326</xdr:row>
      <xdr:rowOff>3185</xdr:rowOff>
    </xdr:to>
    <xdr:pic>
      <xdr:nvPicPr>
        <xdr:cNvPr id="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69484875"/>
          <a:ext cx="74422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3</xdr:col>
      <xdr:colOff>0</xdr:colOff>
      <xdr:row>326</xdr:row>
      <xdr:rowOff>0</xdr:rowOff>
    </xdr:from>
    <xdr:ext cx="731185" cy="3185"/>
    <xdr:pic>
      <xdr:nvPicPr>
        <xdr:cNvPr id="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326</xdr:row>
      <xdr:rowOff>0</xdr:rowOff>
    </xdr:from>
    <xdr:to>
      <xdr:col>8</xdr:col>
      <xdr:colOff>747865</xdr:colOff>
      <xdr:row>326</xdr:row>
      <xdr:rowOff>3185</xdr:rowOff>
    </xdr:to>
    <xdr:pic>
      <xdr:nvPicPr>
        <xdr:cNvPr id="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4739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8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326</xdr:row>
      <xdr:rowOff>0</xdr:rowOff>
    </xdr:from>
    <xdr:to>
      <xdr:col>8</xdr:col>
      <xdr:colOff>757047</xdr:colOff>
      <xdr:row>326</xdr:row>
      <xdr:rowOff>3185</xdr:rowOff>
    </xdr:to>
    <xdr:pic>
      <xdr:nvPicPr>
        <xdr:cNvPr id="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5692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326</xdr:row>
      <xdr:rowOff>0</xdr:rowOff>
    </xdr:from>
    <xdr:to>
      <xdr:col>8</xdr:col>
      <xdr:colOff>759071</xdr:colOff>
      <xdr:row>326</xdr:row>
      <xdr:rowOff>3185</xdr:rowOff>
    </xdr:to>
    <xdr:pic>
      <xdr:nvPicPr>
        <xdr:cNvPr id="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5882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326</xdr:row>
      <xdr:rowOff>0</xdr:rowOff>
    </xdr:from>
    <xdr:ext cx="731185" cy="3185"/>
    <xdr:pic>
      <xdr:nvPicPr>
        <xdr:cNvPr id="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96150" y="6948487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6</xdr:col>
      <xdr:colOff>543763</xdr:colOff>
      <xdr:row>117</xdr:row>
      <xdr:rowOff>176893</xdr:rowOff>
    </xdr:from>
    <xdr:to>
      <xdr:col>12</xdr:col>
      <xdr:colOff>530678</xdr:colOff>
      <xdr:row>153</xdr:row>
      <xdr:rowOff>95250</xdr:rowOff>
    </xdr:to>
    <xdr:graphicFrame macro="">
      <xdr:nvGraphicFramePr>
        <xdr:cNvPr id="9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531892</xdr:colOff>
      <xdr:row>193</xdr:row>
      <xdr:rowOff>83344</xdr:rowOff>
    </xdr:from>
    <xdr:to>
      <xdr:col>12</xdr:col>
      <xdr:colOff>523876</xdr:colOff>
      <xdr:row>232</xdr:row>
      <xdr:rowOff>107158</xdr:rowOff>
    </xdr:to>
    <xdr:graphicFrame macro="">
      <xdr:nvGraphicFramePr>
        <xdr:cNvPr id="9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579516</xdr:colOff>
      <xdr:row>193</xdr:row>
      <xdr:rowOff>83346</xdr:rowOff>
    </xdr:from>
    <xdr:to>
      <xdr:col>19</xdr:col>
      <xdr:colOff>340179</xdr:colOff>
      <xdr:row>232</xdr:row>
      <xdr:rowOff>108858</xdr:rowOff>
    </xdr:to>
    <xdr:graphicFrame macro="">
      <xdr:nvGraphicFramePr>
        <xdr:cNvPr id="9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54426</xdr:colOff>
      <xdr:row>12</xdr:row>
      <xdr:rowOff>122465</xdr:rowOff>
    </xdr:from>
    <xdr:to>
      <xdr:col>16</xdr:col>
      <xdr:colOff>217957</xdr:colOff>
      <xdr:row>21</xdr:row>
      <xdr:rowOff>42140</xdr:rowOff>
    </xdr:to>
    <xdr:sp macro="" textlink="">
      <xdr:nvSpPr>
        <xdr:cNvPr id="91" name="文字方塊 90"/>
        <xdr:cNvSpPr txBox="1"/>
      </xdr:nvSpPr>
      <xdr:spPr>
        <a:xfrm>
          <a:off x="12274550" y="2541270"/>
          <a:ext cx="4145280" cy="1805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ctr"/>
          <a:r>
            <a:rPr lang="en-US" altLang="zh-CN" sz="1100" b="1">
              <a:solidFill>
                <a:schemeClr val="dk1"/>
              </a:solidFill>
              <a:latin typeface="+mn-lt"/>
              <a:ea typeface="+mn-ea"/>
              <a:cs typeface="+mn-cs"/>
            </a:rPr>
            <a:t>D2y&amp;D7x</a:t>
          </a:r>
        </a:p>
        <a:p>
          <a:pPr marL="0" indent="0" algn="ctr"/>
          <a:r>
            <a:rPr lang="zh-CN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美國機</a:t>
          </a:r>
          <a:endParaRPr lang="en-US" altLang="zh-CN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         09/16-10/21</a:t>
          </a:r>
          <a:r>
            <a:rPr lang="zh-CN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D27*?x (Product side :FXZZ / LXKS)</a:t>
          </a:r>
          <a:endParaRPr lang="zh-TW" altLang="zh-TW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09/16-10/21</a:t>
          </a:r>
          <a:r>
            <a:rPr lang="zh-CN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D73*?x  (Product side :FXZZ )</a:t>
          </a:r>
          <a:endParaRPr lang="en-US" altLang="zh-CN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 09/16-10/21</a:t>
          </a:r>
          <a:r>
            <a:rPr lang="zh-CN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：</a:t>
          </a:r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D74*?x</a:t>
          </a:r>
          <a:r>
            <a:rPr lang="zh-CN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（</a:t>
          </a:r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Product side :FXZZ )               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1">
              <a:solidFill>
                <a:schemeClr val="dk1"/>
              </a:solidFill>
              <a:latin typeface="+mn-lt"/>
              <a:ea typeface="+mn-ea"/>
              <a:cs typeface="+mn-cs"/>
            </a:rPr>
            <a:t>Total 1000x    </a:t>
          </a:r>
          <a:endParaRPr lang="zh-TW" alt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176894</xdr:colOff>
      <xdr:row>121</xdr:row>
      <xdr:rowOff>95250</xdr:rowOff>
    </xdr:from>
    <xdr:to>
      <xdr:col>4</xdr:col>
      <xdr:colOff>809625</xdr:colOff>
      <xdr:row>123</xdr:row>
      <xdr:rowOff>68035</xdr:rowOff>
    </xdr:to>
    <xdr:sp macro="" textlink="">
      <xdr:nvSpPr>
        <xdr:cNvPr id="92" name="圓角矩形 91"/>
        <xdr:cNvSpPr/>
      </xdr:nvSpPr>
      <xdr:spPr>
        <a:xfrm>
          <a:off x="976630" y="29554170"/>
          <a:ext cx="3509645" cy="629920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1619251</xdr:colOff>
      <xdr:row>124</xdr:row>
      <xdr:rowOff>136071</xdr:rowOff>
    </xdr:from>
    <xdr:to>
      <xdr:col>5</xdr:col>
      <xdr:colOff>612322</xdr:colOff>
      <xdr:row>128</xdr:row>
      <xdr:rowOff>40823</xdr:rowOff>
    </xdr:to>
    <xdr:sp macro="" textlink="">
      <xdr:nvSpPr>
        <xdr:cNvPr id="94" name="矩形圖說文字 93"/>
        <xdr:cNvSpPr/>
      </xdr:nvSpPr>
      <xdr:spPr>
        <a:xfrm>
          <a:off x="2419350" y="30461585"/>
          <a:ext cx="2688590" cy="742950"/>
        </a:xfrm>
        <a:prstGeom prst="wedgeRectCallout">
          <a:avLst>
            <a:gd name="adj1" fmla="val -29512"/>
            <a:gd name="adj2" fmla="val -82256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50000"/>
            </a:lnSpc>
          </a:pPr>
          <a:r>
            <a:rPr lang="en-US" altLang="zh-TW" sz="1100" b="1" baseline="0">
              <a:solidFill>
                <a:srgbClr val="0000FF"/>
              </a:solidFill>
            </a:rPr>
            <a:t> LX KS China</a:t>
          </a:r>
          <a:r>
            <a:rPr lang="en-US" altLang="zh-TW" sz="1100" b="1">
              <a:solidFill>
                <a:srgbClr val="0000FF"/>
              </a:solidFill>
            </a:rPr>
            <a:t>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31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DPPM vs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FX ZZ China:</a:t>
          </a:r>
          <a:r>
            <a:rPr lang="en-US" altLang="zh-CN" sz="1100" b="1" baseline="0">
              <a:solidFill>
                <a:srgbClr val="0000FF"/>
              </a:solidFill>
            </a:rPr>
            <a:t> 33 DPPM </a:t>
          </a:r>
          <a:r>
            <a:rPr lang="zh-CN" altLang="en-US" sz="1100" b="1" baseline="0">
              <a:solidFill>
                <a:srgbClr val="0000FF"/>
              </a:solidFill>
            </a:rPr>
            <a:t>高出 </a:t>
          </a:r>
          <a:r>
            <a:rPr lang="en-US" altLang="zh-CN" sz="1100" b="1" baseline="0">
              <a:solidFill>
                <a:srgbClr val="0000FF"/>
              </a:solidFill>
            </a:rPr>
            <a:t>2DPPM</a:t>
          </a:r>
        </a:p>
      </xdr:txBody>
    </xdr:sp>
    <xdr:clientData/>
  </xdr:twoCellAnchor>
  <xdr:twoCellAnchor>
    <xdr:from>
      <xdr:col>2</xdr:col>
      <xdr:colOff>367394</xdr:colOff>
      <xdr:row>158</xdr:row>
      <xdr:rowOff>136071</xdr:rowOff>
    </xdr:from>
    <xdr:to>
      <xdr:col>5</xdr:col>
      <xdr:colOff>449036</xdr:colOff>
      <xdr:row>161</xdr:row>
      <xdr:rowOff>111314</xdr:rowOff>
    </xdr:to>
    <xdr:sp macro="" textlink="">
      <xdr:nvSpPr>
        <xdr:cNvPr id="97" name="圓角矩形 96"/>
        <xdr:cNvSpPr/>
      </xdr:nvSpPr>
      <xdr:spPr>
        <a:xfrm>
          <a:off x="1167130" y="37456745"/>
          <a:ext cx="3777615" cy="54673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231322</xdr:colOff>
      <xdr:row>198</xdr:row>
      <xdr:rowOff>27214</xdr:rowOff>
    </xdr:from>
    <xdr:to>
      <xdr:col>3</xdr:col>
      <xdr:colOff>476250</xdr:colOff>
      <xdr:row>200</xdr:row>
      <xdr:rowOff>165743</xdr:rowOff>
    </xdr:to>
    <xdr:sp macro="" textlink="">
      <xdr:nvSpPr>
        <xdr:cNvPr id="98" name="圓角矩形 97"/>
        <xdr:cNvSpPr/>
      </xdr:nvSpPr>
      <xdr:spPr>
        <a:xfrm>
          <a:off x="1031240" y="44990385"/>
          <a:ext cx="2188210" cy="53530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14</xdr:col>
      <xdr:colOff>760488</xdr:colOff>
      <xdr:row>202</xdr:row>
      <xdr:rowOff>96762</xdr:rowOff>
    </xdr:from>
    <xdr:to>
      <xdr:col>18</xdr:col>
      <xdr:colOff>161775</xdr:colOff>
      <xdr:row>209</xdr:row>
      <xdr:rowOff>164798</xdr:rowOff>
    </xdr:to>
    <xdr:sp macro="" textlink="">
      <xdr:nvSpPr>
        <xdr:cNvPr id="99" name="矩形圖說文字 98"/>
        <xdr:cNvSpPr/>
      </xdr:nvSpPr>
      <xdr:spPr>
        <a:xfrm>
          <a:off x="15038070" y="45852715"/>
          <a:ext cx="2649220" cy="1454785"/>
        </a:xfrm>
        <a:prstGeom prst="wedgeRectCallout">
          <a:avLst>
            <a:gd name="adj1" fmla="val -35874"/>
            <a:gd name="adj2" fmla="val -78735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FX ZZ DPPM: 107  DPPM</a:t>
          </a:r>
        </a:p>
        <a:p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VS FX GL DPPM: 17 DPPM</a:t>
          </a:r>
        </a:p>
        <a:p>
          <a:pPr algn="l">
            <a:lnSpc>
              <a:spcPct val="150000"/>
            </a:lnSpc>
          </a:pPr>
          <a:r>
            <a:rPr lang="zh-CN" altLang="en-US" sz="1100" b="0" i="0" baseline="0">
              <a:solidFill>
                <a:srgbClr val="0000FF"/>
              </a:solidFill>
            </a:rPr>
            <a:t>高出</a:t>
          </a:r>
          <a:r>
            <a:rPr lang="en-US" altLang="zh-CN" sz="1100" b="0" i="0" baseline="0">
              <a:solidFill>
                <a:srgbClr val="0000FF"/>
              </a:solidFill>
            </a:rPr>
            <a:t> 90 DPPM</a:t>
          </a:r>
        </a:p>
        <a:p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UI T</a:t>
          </a:r>
          <a:r>
            <a:rPr lang="en-US" altLang="zh-CN" sz="1100" b="0" i="0" baseline="0">
              <a:solidFill>
                <a:srgbClr val="0000FF"/>
              </a:solidFill>
            </a:rPr>
            <a:t>riage skipped :40 DPPM</a:t>
          </a:r>
        </a:p>
        <a:p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Camera:9 DPPM</a:t>
          </a:r>
        </a:p>
      </xdr:txBody>
    </xdr:sp>
    <xdr:clientData/>
  </xdr:twoCellAnchor>
  <xdr:twoCellAnchor>
    <xdr:from>
      <xdr:col>13</xdr:col>
      <xdr:colOff>408214</xdr:colOff>
      <xdr:row>198</xdr:row>
      <xdr:rowOff>1</xdr:rowOff>
    </xdr:from>
    <xdr:to>
      <xdr:col>18</xdr:col>
      <xdr:colOff>201084</xdr:colOff>
      <xdr:row>200</xdr:row>
      <xdr:rowOff>68037</xdr:rowOff>
    </xdr:to>
    <xdr:sp macro="" textlink="">
      <xdr:nvSpPr>
        <xdr:cNvPr id="100" name="圓角矩形 99"/>
        <xdr:cNvSpPr/>
      </xdr:nvSpPr>
      <xdr:spPr>
        <a:xfrm>
          <a:off x="13656945" y="44963715"/>
          <a:ext cx="4069715" cy="46418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299357</xdr:colOff>
      <xdr:row>158</xdr:row>
      <xdr:rowOff>95250</xdr:rowOff>
    </xdr:from>
    <xdr:to>
      <xdr:col>12</xdr:col>
      <xdr:colOff>296333</xdr:colOff>
      <xdr:row>161</xdr:row>
      <xdr:rowOff>70493</xdr:rowOff>
    </xdr:to>
    <xdr:sp macro="" textlink="">
      <xdr:nvSpPr>
        <xdr:cNvPr id="101" name="圓角矩形 100"/>
        <xdr:cNvSpPr/>
      </xdr:nvSpPr>
      <xdr:spPr>
        <a:xfrm>
          <a:off x="6614160" y="37416105"/>
          <a:ext cx="5902325" cy="54673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312965</xdr:colOff>
      <xdr:row>162</xdr:row>
      <xdr:rowOff>108856</xdr:rowOff>
    </xdr:from>
    <xdr:to>
      <xdr:col>11</xdr:col>
      <xdr:colOff>199006</xdr:colOff>
      <xdr:row>170</xdr:row>
      <xdr:rowOff>190499</xdr:rowOff>
    </xdr:to>
    <xdr:sp macro="" textlink="">
      <xdr:nvSpPr>
        <xdr:cNvPr id="102" name="矩形圖說文字 101"/>
        <xdr:cNvSpPr/>
      </xdr:nvSpPr>
      <xdr:spPr>
        <a:xfrm>
          <a:off x="8484870" y="38191440"/>
          <a:ext cx="1743710" cy="1605280"/>
        </a:xfrm>
        <a:prstGeom prst="wedgeRectCallout">
          <a:avLst>
            <a:gd name="adj1" fmla="val -25934"/>
            <a:gd name="adj2" fmla="val -64063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FX ZZ DPPM: 33 DPPM</a:t>
          </a:r>
        </a:p>
        <a:p>
          <a:pPr algn="l">
            <a:lnSpc>
              <a:spcPct val="150000"/>
            </a:lnSpc>
          </a:pPr>
          <a:r>
            <a:rPr lang="en-US" altLang="zh-CN" sz="1100" b="0" i="0" baseline="0">
              <a:solidFill>
                <a:srgbClr val="0000FF"/>
              </a:solidFill>
            </a:rPr>
            <a:t>Display: 13 DPPM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Cosmetic: 1 DPPM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SIM : 1DPPM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>
              <a:solidFill>
                <a:srgbClr val="0000FF"/>
              </a:solidFill>
              <a:effectLst/>
            </a:rPr>
            <a:t>CND: 4 DPPM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>
              <a:solidFill>
                <a:srgbClr val="0000FF"/>
              </a:solidFill>
              <a:effectLst/>
            </a:rPr>
            <a:t>P</a:t>
          </a:r>
          <a:r>
            <a:rPr lang="en-US" altLang="zh-CN">
              <a:solidFill>
                <a:srgbClr val="0000FF"/>
              </a:solidFill>
              <a:effectLst/>
            </a:rPr>
            <a:t>ower: 3</a:t>
          </a:r>
          <a:r>
            <a:rPr lang="en-US" altLang="zh-CN" baseline="0">
              <a:solidFill>
                <a:srgbClr val="0000FF"/>
              </a:solidFill>
              <a:effectLst/>
            </a:rPr>
            <a:t> DPPM</a:t>
          </a:r>
          <a:endParaRPr lang="zh-TW" altLang="zh-TW">
            <a:solidFill>
              <a:srgbClr val="0000FF"/>
            </a:solidFill>
            <a:effectLst/>
          </a:endParaRPr>
        </a:p>
        <a:p>
          <a:pPr algn="l">
            <a:lnSpc>
              <a:spcPct val="150000"/>
            </a:lnSpc>
          </a:pPr>
          <a:endParaRPr lang="en-US" altLang="zh-CN" sz="1100" b="0" i="0" baseline="0">
            <a:solidFill>
              <a:srgbClr val="0000FF"/>
            </a:solidFill>
          </a:endParaRPr>
        </a:p>
        <a:p>
          <a:pPr algn="l">
            <a:lnSpc>
              <a:spcPct val="150000"/>
            </a:lnSpc>
          </a:pPr>
          <a:endParaRPr lang="en-US" altLang="zh-CN" sz="1100" b="0" i="0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15</xdr:col>
      <xdr:colOff>40821</xdr:colOff>
      <xdr:row>163</xdr:row>
      <xdr:rowOff>40822</xdr:rowOff>
    </xdr:from>
    <xdr:to>
      <xdr:col>17</xdr:col>
      <xdr:colOff>362290</xdr:colOff>
      <xdr:row>172</xdr:row>
      <xdr:rowOff>124167</xdr:rowOff>
    </xdr:to>
    <xdr:sp macro="" textlink="">
      <xdr:nvSpPr>
        <xdr:cNvPr id="103" name="矩形圖說文字 102"/>
        <xdr:cNvSpPr/>
      </xdr:nvSpPr>
      <xdr:spPr>
        <a:xfrm>
          <a:off x="15347315" y="38313995"/>
          <a:ext cx="2073910" cy="1797685"/>
        </a:xfrm>
        <a:prstGeom prst="wedgeRectCallout">
          <a:avLst>
            <a:gd name="adj1" fmla="val -34927"/>
            <a:gd name="adj2" fmla="val -66023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FX ZZ DPPM:107 DPPM</a:t>
          </a:r>
        </a:p>
        <a:p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Cosmetic: 15 DPPM</a:t>
          </a:r>
        </a:p>
        <a:p>
          <a:pPr algn="l">
            <a:lnSpc>
              <a:spcPct val="150000"/>
            </a:lnSpc>
          </a:pPr>
          <a:r>
            <a:rPr lang="en-US" altLang="zh-CN" sz="1100" b="0" i="0" baseline="0">
              <a:solidFill>
                <a:srgbClr val="0000FF"/>
              </a:solidFill>
            </a:rPr>
            <a:t>CND: 24 DPPM</a:t>
          </a:r>
        </a:p>
        <a:p>
          <a:pPr algn="l">
            <a:lnSpc>
              <a:spcPct val="150000"/>
            </a:lnSpc>
          </a:pPr>
          <a:r>
            <a:rPr lang="en-US" altLang="zh-CN" sz="1100" b="0" i="0" baseline="0">
              <a:solidFill>
                <a:srgbClr val="0000FF"/>
              </a:solidFill>
            </a:rPr>
            <a:t>Display: 32 DPPM</a:t>
          </a:r>
        </a:p>
        <a:p>
          <a:pPr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Camera: 20 DPPM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Cellular: 3 DPPM</a:t>
          </a:r>
          <a:endParaRPr lang="zh-TW" altLang="zh-TW">
            <a:solidFill>
              <a:srgbClr val="0000FF"/>
            </a:solidFill>
            <a:effectLst/>
          </a:endParaRPr>
        </a:p>
        <a:p>
          <a:pPr>
            <a:lnSpc>
              <a:spcPct val="150000"/>
            </a:lnSpc>
          </a:pPr>
          <a:endParaRPr lang="zh-TW" altLang="zh-TW">
            <a:solidFill>
              <a:srgbClr val="0000FF"/>
            </a:solidFill>
            <a:effectLst/>
          </a:endParaRPr>
        </a:p>
        <a:p>
          <a:pPr algn="l">
            <a:lnSpc>
              <a:spcPct val="150000"/>
            </a:lnSpc>
          </a:pPr>
          <a:endParaRPr lang="en-US" altLang="zh-CN" sz="1100" b="0" i="0" baseline="0">
            <a:solidFill>
              <a:srgbClr val="0000FF"/>
            </a:solidFill>
          </a:endParaRPr>
        </a:p>
        <a:p>
          <a:pPr algn="l">
            <a:lnSpc>
              <a:spcPct val="150000"/>
            </a:lnSpc>
          </a:pPr>
          <a:endParaRPr lang="en-US" altLang="zh-CN" sz="1100" b="0" i="0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789214</xdr:colOff>
      <xdr:row>158</xdr:row>
      <xdr:rowOff>136072</xdr:rowOff>
    </xdr:from>
    <xdr:to>
      <xdr:col>18</xdr:col>
      <xdr:colOff>612321</xdr:colOff>
      <xdr:row>161</xdr:row>
      <xdr:rowOff>111315</xdr:rowOff>
    </xdr:to>
    <xdr:sp macro="" textlink="">
      <xdr:nvSpPr>
        <xdr:cNvPr id="104" name="圓角矩形 103"/>
        <xdr:cNvSpPr/>
      </xdr:nvSpPr>
      <xdr:spPr>
        <a:xfrm>
          <a:off x="14037945" y="37456745"/>
          <a:ext cx="4100195" cy="54673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421822</xdr:colOff>
      <xdr:row>121</xdr:row>
      <xdr:rowOff>272143</xdr:rowOff>
    </xdr:from>
    <xdr:to>
      <xdr:col>11</xdr:col>
      <xdr:colOff>1752600</xdr:colOff>
      <xdr:row>123</xdr:row>
      <xdr:rowOff>81642</xdr:rowOff>
    </xdr:to>
    <xdr:sp macro="" textlink="">
      <xdr:nvSpPr>
        <xdr:cNvPr id="105" name="圓角矩形 104"/>
        <xdr:cNvSpPr/>
      </xdr:nvSpPr>
      <xdr:spPr>
        <a:xfrm>
          <a:off x="6736715" y="29730700"/>
          <a:ext cx="5045710" cy="46672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734785</xdr:colOff>
      <xdr:row>126</xdr:row>
      <xdr:rowOff>68035</xdr:rowOff>
    </xdr:from>
    <xdr:to>
      <xdr:col>12</xdr:col>
      <xdr:colOff>176892</xdr:colOff>
      <xdr:row>131</xdr:row>
      <xdr:rowOff>38100</xdr:rowOff>
    </xdr:to>
    <xdr:sp macro="" textlink="">
      <xdr:nvSpPr>
        <xdr:cNvPr id="106" name="矩形圖說文字 105"/>
        <xdr:cNvSpPr/>
      </xdr:nvSpPr>
      <xdr:spPr>
        <a:xfrm>
          <a:off x="8030845" y="30812740"/>
          <a:ext cx="4366260" cy="1017905"/>
        </a:xfrm>
        <a:prstGeom prst="wedgeRectCallout">
          <a:avLst>
            <a:gd name="adj1" fmla="val -34156"/>
            <a:gd name="adj2" fmla="val -110438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</a:rPr>
            <a:t>FX ZZ AMR DPPM: 111 DPPM  VS 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FX GL AMR DPPM: 72 DPPM</a:t>
          </a:r>
          <a:r>
            <a:rPr lang="zh-CN" altLang="en-US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高出</a:t>
          </a:r>
          <a:r>
            <a:rPr lang="en-US" altLang="zh-CN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39DPPM 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主要</a:t>
          </a: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UI Triage skipped  </a:t>
          </a:r>
          <a:r>
            <a:rPr lang="zh-CN" altLang="en-US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影響</a:t>
          </a:r>
          <a:endParaRPr lang="zh-TW" altLang="zh-TW">
            <a:solidFill>
              <a:srgbClr val="0000FF"/>
            </a:solidFill>
            <a:effectLst/>
          </a:endParaRPr>
        </a:p>
        <a:p>
          <a:pPr algn="l">
            <a:lnSpc>
              <a:spcPct val="150000"/>
            </a:lnSpc>
          </a:pPr>
          <a:endParaRPr lang="en-US" altLang="zh-TW" sz="1100" b="0" i="0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476250</xdr:colOff>
      <xdr:row>121</xdr:row>
      <xdr:rowOff>231321</xdr:rowOff>
    </xdr:from>
    <xdr:to>
      <xdr:col>18</xdr:col>
      <xdr:colOff>68036</xdr:colOff>
      <xdr:row>123</xdr:row>
      <xdr:rowOff>40820</xdr:rowOff>
    </xdr:to>
    <xdr:sp macro="" textlink="">
      <xdr:nvSpPr>
        <xdr:cNvPr id="107" name="圓角矩形 106"/>
        <xdr:cNvSpPr/>
      </xdr:nvSpPr>
      <xdr:spPr>
        <a:xfrm>
          <a:off x="13725525" y="29690060"/>
          <a:ext cx="3868420" cy="46672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14</xdr:col>
      <xdr:colOff>857251</xdr:colOff>
      <xdr:row>125</xdr:row>
      <xdr:rowOff>13608</xdr:rowOff>
    </xdr:from>
    <xdr:to>
      <xdr:col>18</xdr:col>
      <xdr:colOff>408215</xdr:colOff>
      <xdr:row>129</xdr:row>
      <xdr:rowOff>130970</xdr:rowOff>
    </xdr:to>
    <xdr:sp macro="" textlink="">
      <xdr:nvSpPr>
        <xdr:cNvPr id="108" name="矩形圖說文字 107"/>
        <xdr:cNvSpPr/>
      </xdr:nvSpPr>
      <xdr:spPr>
        <a:xfrm>
          <a:off x="15135225" y="30548580"/>
          <a:ext cx="2798445" cy="955675"/>
        </a:xfrm>
        <a:prstGeom prst="wedgeRectCallout">
          <a:avLst>
            <a:gd name="adj1" fmla="val -41269"/>
            <a:gd name="adj2" fmla="val -88295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</a:rPr>
            <a:t>FX ZZ AMR DPPM: 107 DPPM  VS 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FX GL AMR DPPM: 29  DPPM</a:t>
          </a:r>
          <a:r>
            <a:rPr lang="zh-CN" altLang="en-US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高出</a:t>
          </a:r>
          <a:r>
            <a:rPr lang="en-US" altLang="zh-CN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78DPPM 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(UI Triage skipped  :40 DPPM )</a:t>
          </a:r>
          <a:endParaRPr lang="zh-TW" altLang="zh-TW">
            <a:solidFill>
              <a:srgbClr val="0000FF"/>
            </a:solidFill>
            <a:effectLst/>
          </a:endParaRPr>
        </a:p>
        <a:p>
          <a:pPr algn="l">
            <a:lnSpc>
              <a:spcPct val="150000"/>
            </a:lnSpc>
          </a:pPr>
          <a:endParaRPr lang="en-US" altLang="zh-TW" sz="1100" b="0" i="0" baseline="0">
            <a:solidFill>
              <a:srgbClr val="0000FF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145676</xdr:colOff>
      <xdr:row>211</xdr:row>
      <xdr:rowOff>0</xdr:rowOff>
    </xdr:from>
    <xdr:to>
      <xdr:col>10</xdr:col>
      <xdr:colOff>132540</xdr:colOff>
      <xdr:row>211</xdr:row>
      <xdr:rowOff>3185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51168300"/>
          <a:ext cx="73914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680516</xdr:colOff>
      <xdr:row>211</xdr:row>
      <xdr:rowOff>0</xdr:rowOff>
    </xdr:from>
    <xdr:to>
      <xdr:col>19</xdr:col>
      <xdr:colOff>25257</xdr:colOff>
      <xdr:row>211</xdr:row>
      <xdr:rowOff>2393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51168300"/>
          <a:ext cx="136779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5116830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5116830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7</xdr:col>
      <xdr:colOff>255815</xdr:colOff>
      <xdr:row>67</xdr:row>
      <xdr:rowOff>81642</xdr:rowOff>
    </xdr:from>
    <xdr:to>
      <xdr:col>15</xdr:col>
      <xdr:colOff>476250</xdr:colOff>
      <xdr:row>106</xdr:row>
      <xdr:rowOff>13606</xdr:rowOff>
    </xdr:to>
    <xdr:graphicFrame macro="">
      <xdr:nvGraphicFramePr>
        <xdr:cNvPr id="8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231322</xdr:colOff>
      <xdr:row>67</xdr:row>
      <xdr:rowOff>149679</xdr:rowOff>
    </xdr:from>
    <xdr:to>
      <xdr:col>25</xdr:col>
      <xdr:colOff>122464</xdr:colOff>
      <xdr:row>106</xdr:row>
      <xdr:rowOff>0</xdr:rowOff>
    </xdr:to>
    <xdr:graphicFrame macro="">
      <xdr:nvGraphicFramePr>
        <xdr:cNvPr id="9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5116830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325531</xdr:colOff>
      <xdr:row>211</xdr:row>
      <xdr:rowOff>3185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5374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17</xdr:col>
      <xdr:colOff>407458</xdr:colOff>
      <xdr:row>211</xdr:row>
      <xdr:rowOff>2393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51168300"/>
          <a:ext cx="14071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5116830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5116830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9</xdr:col>
      <xdr:colOff>145676</xdr:colOff>
      <xdr:row>211</xdr:row>
      <xdr:rowOff>0</xdr:rowOff>
    </xdr:from>
    <xdr:to>
      <xdr:col>10</xdr:col>
      <xdr:colOff>143746</xdr:colOff>
      <xdr:row>211</xdr:row>
      <xdr:rowOff>3185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51168300"/>
          <a:ext cx="75057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18</xdr:col>
      <xdr:colOff>237127</xdr:colOff>
      <xdr:row>211</xdr:row>
      <xdr:rowOff>2393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51168300"/>
          <a:ext cx="211328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5116830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7</xdr:col>
      <xdr:colOff>258537</xdr:colOff>
      <xdr:row>2</xdr:row>
      <xdr:rowOff>190500</xdr:rowOff>
    </xdr:from>
    <xdr:to>
      <xdr:col>15</xdr:col>
      <xdr:colOff>503464</xdr:colOff>
      <xdr:row>39</xdr:row>
      <xdr:rowOff>68037</xdr:rowOff>
    </xdr:to>
    <xdr:graphicFrame macro="">
      <xdr:nvGraphicFramePr>
        <xdr:cNvPr id="2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217715</xdr:colOff>
      <xdr:row>2</xdr:row>
      <xdr:rowOff>174626</xdr:rowOff>
    </xdr:from>
    <xdr:to>
      <xdr:col>25</xdr:col>
      <xdr:colOff>108857</xdr:colOff>
      <xdr:row>39</xdr:row>
      <xdr:rowOff>149680</xdr:rowOff>
    </xdr:to>
    <xdr:graphicFrame macro="">
      <xdr:nvGraphicFramePr>
        <xdr:cNvPr id="2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217712</xdr:colOff>
      <xdr:row>41</xdr:row>
      <xdr:rowOff>13607</xdr:rowOff>
    </xdr:from>
    <xdr:to>
      <xdr:col>15</xdr:col>
      <xdr:colOff>489857</xdr:colOff>
      <xdr:row>66</xdr:row>
      <xdr:rowOff>40821</xdr:rowOff>
    </xdr:to>
    <xdr:graphicFrame macro="">
      <xdr:nvGraphicFramePr>
        <xdr:cNvPr id="2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226030</xdr:colOff>
      <xdr:row>40</xdr:row>
      <xdr:rowOff>210154</xdr:rowOff>
    </xdr:from>
    <xdr:to>
      <xdr:col>25</xdr:col>
      <xdr:colOff>108857</xdr:colOff>
      <xdr:row>66</xdr:row>
      <xdr:rowOff>95250</xdr:rowOff>
    </xdr:to>
    <xdr:graphicFrame macro="">
      <xdr:nvGraphicFramePr>
        <xdr:cNvPr id="2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0</xdr:colOff>
      <xdr:row>211</xdr:row>
      <xdr:rowOff>0</xdr:rowOff>
    </xdr:from>
    <xdr:to>
      <xdr:col>9</xdr:col>
      <xdr:colOff>308724</xdr:colOff>
      <xdr:row>211</xdr:row>
      <xdr:rowOff>3185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372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7</xdr:col>
      <xdr:colOff>0</xdr:colOff>
      <xdr:row>211</xdr:row>
      <xdr:rowOff>0</xdr:rowOff>
    </xdr:from>
    <xdr:to>
      <xdr:col>8</xdr:col>
      <xdr:colOff>378758</xdr:colOff>
      <xdr:row>211</xdr:row>
      <xdr:rowOff>3185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51168300"/>
          <a:ext cx="7499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319930</xdr:colOff>
      <xdr:row>211</xdr:row>
      <xdr:rowOff>3185</xdr:rowOff>
    </xdr:to>
    <xdr:pic>
      <xdr:nvPicPr>
        <xdr:cNvPr id="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4803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281917</xdr:colOff>
      <xdr:row>211</xdr:row>
      <xdr:rowOff>3185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51168300"/>
          <a:ext cx="7359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12</xdr:col>
      <xdr:colOff>145676</xdr:colOff>
      <xdr:row>211</xdr:row>
      <xdr:rowOff>0</xdr:rowOff>
    </xdr:from>
    <xdr:to>
      <xdr:col>13</xdr:col>
      <xdr:colOff>217830</xdr:colOff>
      <xdr:row>211</xdr:row>
      <xdr:rowOff>3185</xdr:rowOff>
    </xdr:to>
    <xdr:pic>
      <xdr:nvPicPr>
        <xdr:cNvPr id="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51168300"/>
          <a:ext cx="7486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293123</xdr:colOff>
      <xdr:row>211</xdr:row>
      <xdr:rowOff>3185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51168300"/>
          <a:ext cx="74739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5116830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</xdr:col>
      <xdr:colOff>183885</xdr:colOff>
      <xdr:row>40</xdr:row>
      <xdr:rowOff>176892</xdr:rowOff>
    </xdr:from>
    <xdr:to>
      <xdr:col>7</xdr:col>
      <xdr:colOff>0</xdr:colOff>
      <xdr:row>66</xdr:row>
      <xdr:rowOff>40820</xdr:rowOff>
    </xdr:to>
    <xdr:graphicFrame macro="">
      <xdr:nvGraphicFramePr>
        <xdr:cNvPr id="4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186303</xdr:colOff>
      <xdr:row>67</xdr:row>
      <xdr:rowOff>68037</xdr:rowOff>
    </xdr:from>
    <xdr:to>
      <xdr:col>7</xdr:col>
      <xdr:colOff>13607</xdr:colOff>
      <xdr:row>105</xdr:row>
      <xdr:rowOff>231323</xdr:rowOff>
    </xdr:to>
    <xdr:graphicFrame macro="">
      <xdr:nvGraphicFramePr>
        <xdr:cNvPr id="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190499</xdr:colOff>
      <xdr:row>2</xdr:row>
      <xdr:rowOff>188134</xdr:rowOff>
    </xdr:from>
    <xdr:to>
      <xdr:col>6</xdr:col>
      <xdr:colOff>666749</xdr:colOff>
      <xdr:row>39</xdr:row>
      <xdr:rowOff>108857</xdr:rowOff>
    </xdr:to>
    <xdr:graphicFrame macro="">
      <xdr:nvGraphicFramePr>
        <xdr:cNvPr id="4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398011</xdr:colOff>
      <xdr:row>5</xdr:row>
      <xdr:rowOff>14552</xdr:rowOff>
    </xdr:from>
    <xdr:to>
      <xdr:col>6</xdr:col>
      <xdr:colOff>381002</xdr:colOff>
      <xdr:row>8</xdr:row>
      <xdr:rowOff>122465</xdr:rowOff>
    </xdr:to>
    <xdr:sp macro="" textlink="">
      <xdr:nvSpPr>
        <xdr:cNvPr id="47" name="圓角矩形 46"/>
        <xdr:cNvSpPr/>
      </xdr:nvSpPr>
      <xdr:spPr>
        <a:xfrm>
          <a:off x="492760" y="1195070"/>
          <a:ext cx="4374515" cy="76517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571500</xdr:colOff>
      <xdr:row>9</xdr:row>
      <xdr:rowOff>81644</xdr:rowOff>
    </xdr:from>
    <xdr:to>
      <xdr:col>6</xdr:col>
      <xdr:colOff>656165</xdr:colOff>
      <xdr:row>13</xdr:row>
      <xdr:rowOff>137584</xdr:rowOff>
    </xdr:to>
    <xdr:sp macro="" textlink="">
      <xdr:nvSpPr>
        <xdr:cNvPr id="48" name="矩形圖說文字 47"/>
        <xdr:cNvSpPr/>
      </xdr:nvSpPr>
      <xdr:spPr>
        <a:xfrm>
          <a:off x="1276350" y="2138680"/>
          <a:ext cx="3865880" cy="932180"/>
        </a:xfrm>
        <a:prstGeom prst="wedgeRectCallout">
          <a:avLst>
            <a:gd name="adj1" fmla="val -30376"/>
            <a:gd name="adj2" fmla="val -66303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D27</a:t>
          </a:r>
          <a:r>
            <a:rPr lang="en-US" altLang="zh-TW" sz="1100" b="1" baseline="0">
              <a:solidFill>
                <a:srgbClr val="0000FF"/>
              </a:solidFill>
            </a:rPr>
            <a:t> LX KS :15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DPPM  VS </a:t>
          </a:r>
          <a:r>
            <a:rPr lang="en-US" altLang="zh-CN" sz="1100" b="1" baseline="0">
              <a:solidFill>
                <a:srgbClr val="0000FF"/>
              </a:solidFill>
            </a:rPr>
            <a:t>D17 LX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KS</a:t>
          </a:r>
          <a:r>
            <a:rPr lang="en-US" altLang="zh-CN" sz="1100" b="1" baseline="0">
              <a:solidFill>
                <a:srgbClr val="0000FF"/>
              </a:solidFill>
            </a:rPr>
            <a:t>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116 DPPM </a:t>
          </a:r>
          <a:r>
            <a:rPr lang="zh-CN" altLang="en-US" sz="1100" b="1" baseline="0">
              <a:solidFill>
                <a:srgbClr val="0000FF"/>
              </a:solidFill>
            </a:rPr>
            <a:t>下降 </a:t>
          </a:r>
          <a:r>
            <a:rPr lang="en-US" altLang="zh-CN" sz="1100" b="1" baseline="0">
              <a:solidFill>
                <a:srgbClr val="0000FF"/>
              </a:solidFill>
            </a:rPr>
            <a:t>101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</a:p>
        <a:p>
          <a:pPr algn="ctr">
            <a:lnSpc>
              <a:spcPct val="150000"/>
            </a:lnSpc>
          </a:pPr>
          <a:r>
            <a:rPr lang="en-US" altLang="zh-TW" sz="1100" b="1" baseline="0">
              <a:solidFill>
                <a:srgbClr val="0000FF"/>
              </a:solidFill>
            </a:rPr>
            <a:t>D27 FX GL: 1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DPPM 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VS </a:t>
          </a:r>
          <a:r>
            <a:rPr lang="en-US" altLang="zh-CN" sz="1100" b="1" baseline="0">
              <a:solidFill>
                <a:srgbClr val="0000FF"/>
              </a:solidFill>
            </a:rPr>
            <a:t>D17 FX GL: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23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  <a:r>
            <a:rPr lang="zh-CN" altLang="en-US" sz="1100" b="1" baseline="0">
              <a:solidFill>
                <a:srgbClr val="0000FF"/>
              </a:solidFill>
            </a:rPr>
            <a:t>下降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22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</a:p>
        <a:p>
          <a:pPr algn="ctr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D27 FX 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ZZ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9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DPPM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VS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D17 FX ZZ:23 DPPM </a:t>
          </a:r>
          <a:r>
            <a:rPr lang="zh-CN" altLang="en-US" sz="1100" b="1">
              <a:solidFill>
                <a:srgbClr val="0000FF"/>
              </a:solidFill>
            </a:rPr>
            <a:t>下降 </a:t>
          </a:r>
          <a:r>
            <a:rPr lang="en-US" altLang="zh-CN" sz="1100" b="1">
              <a:solidFill>
                <a:srgbClr val="0000FF"/>
              </a:solidFill>
            </a:rPr>
            <a:t>14</a:t>
          </a:r>
          <a:r>
            <a:rPr lang="en-US" altLang="zh-CN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DPPM</a:t>
          </a: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180297</xdr:colOff>
      <xdr:row>4</xdr:row>
      <xdr:rowOff>177838</xdr:rowOff>
    </xdr:from>
    <xdr:to>
      <xdr:col>15</xdr:col>
      <xdr:colOff>231323</xdr:colOff>
      <xdr:row>8</xdr:row>
      <xdr:rowOff>68037</xdr:rowOff>
    </xdr:to>
    <xdr:sp macro="" textlink="">
      <xdr:nvSpPr>
        <xdr:cNvPr id="49" name="圓角矩形 48"/>
        <xdr:cNvSpPr/>
      </xdr:nvSpPr>
      <xdr:spPr>
        <a:xfrm>
          <a:off x="5723255" y="1139825"/>
          <a:ext cx="4375785" cy="76644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503464</xdr:colOff>
      <xdr:row>9</xdr:row>
      <xdr:rowOff>190501</xdr:rowOff>
    </xdr:from>
    <xdr:to>
      <xdr:col>15</xdr:col>
      <xdr:colOff>408214</xdr:colOff>
      <xdr:row>13</xdr:row>
      <xdr:rowOff>27213</xdr:rowOff>
    </xdr:to>
    <xdr:sp macro="" textlink="">
      <xdr:nvSpPr>
        <xdr:cNvPr id="50" name="矩形圖說文字 49"/>
        <xdr:cNvSpPr/>
      </xdr:nvSpPr>
      <xdr:spPr>
        <a:xfrm>
          <a:off x="6475095" y="2247900"/>
          <a:ext cx="3800475" cy="712470"/>
        </a:xfrm>
        <a:prstGeom prst="wedgeRectCallout">
          <a:avLst>
            <a:gd name="adj1" fmla="val -28600"/>
            <a:gd name="adj2" fmla="val -102800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ct val="150000"/>
            </a:lnSpc>
          </a:pPr>
          <a:r>
            <a:rPr lang="en-US" altLang="zh-TW" sz="1100" b="1" baseline="0">
              <a:solidFill>
                <a:srgbClr val="0000FF"/>
              </a:solidFill>
            </a:rPr>
            <a:t>D73 FX GL: 21 DPPM 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VS </a:t>
          </a:r>
          <a:r>
            <a:rPr lang="en-US" altLang="zh-CN" sz="1100" b="1" baseline="0">
              <a:solidFill>
                <a:srgbClr val="0000FF"/>
              </a:solidFill>
            </a:rPr>
            <a:t>D63 FX GL: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24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  <a:r>
            <a:rPr lang="zh-CN" altLang="en-US" sz="1100" b="1" baseline="0">
              <a:solidFill>
                <a:srgbClr val="0000FF"/>
              </a:solidFill>
            </a:rPr>
            <a:t>下降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3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</a:p>
        <a:p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D73 FX 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ZZ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43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DPPM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VS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D63 FX ZZ:145 DPPM </a:t>
          </a:r>
          <a:r>
            <a:rPr lang="zh-CN" altLang="en-US" sz="1100" b="1">
              <a:solidFill>
                <a:srgbClr val="0000FF"/>
              </a:solidFill>
            </a:rPr>
            <a:t>下降 </a:t>
          </a:r>
          <a:r>
            <a:rPr lang="en-US" altLang="zh-CN" sz="1100" b="1" baseline="0">
              <a:solidFill>
                <a:srgbClr val="0000FF"/>
              </a:solidFill>
            </a:rPr>
            <a:t> 102</a:t>
          </a:r>
          <a:r>
            <a:rPr lang="en-US" altLang="zh-CN" sz="1100" b="1">
              <a:solidFill>
                <a:srgbClr val="0000FF"/>
              </a:solidFill>
            </a:rPr>
            <a:t>DPPM</a:t>
          </a: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18</xdr:col>
      <xdr:colOff>13608</xdr:colOff>
      <xdr:row>9</xdr:row>
      <xdr:rowOff>204109</xdr:rowOff>
    </xdr:from>
    <xdr:to>
      <xdr:col>26</xdr:col>
      <xdr:colOff>204106</xdr:colOff>
      <xdr:row>14</xdr:row>
      <xdr:rowOff>163287</xdr:rowOff>
    </xdr:to>
    <xdr:sp macro="" textlink="">
      <xdr:nvSpPr>
        <xdr:cNvPr id="51" name="矩形圖說文字 50"/>
        <xdr:cNvSpPr/>
      </xdr:nvSpPr>
      <xdr:spPr>
        <a:xfrm>
          <a:off x="11757660" y="2261235"/>
          <a:ext cx="3924300" cy="1054735"/>
        </a:xfrm>
        <a:prstGeom prst="wedgeRectCallout">
          <a:avLst>
            <a:gd name="adj1" fmla="val -36529"/>
            <a:gd name="adj2" fmla="val -78265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ct val="150000"/>
            </a:lnSpc>
          </a:pPr>
          <a:r>
            <a:rPr lang="en-US" altLang="zh-TW" sz="1100" b="1" baseline="0">
              <a:solidFill>
                <a:srgbClr val="0000FF"/>
              </a:solidFill>
            </a:rPr>
            <a:t>D74 FX GL: 18 DPPM 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VS </a:t>
          </a:r>
          <a:r>
            <a:rPr lang="en-US" altLang="zh-CN" sz="1100" b="1" baseline="0">
              <a:solidFill>
                <a:srgbClr val="0000FF"/>
              </a:solidFill>
            </a:rPr>
            <a:t>D64 FX GL: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34 </a:t>
          </a:r>
          <a:r>
            <a:rPr lang="en-US" altLang="zh-CN" sz="1100" b="1" baseline="0">
              <a:solidFill>
                <a:srgbClr val="0000FF"/>
              </a:solidFill>
            </a:rPr>
            <a:t>DPPM </a:t>
          </a:r>
          <a:r>
            <a:rPr lang="zh-CN" altLang="en-US" sz="1100" b="1" baseline="0">
              <a:solidFill>
                <a:srgbClr val="0000FF"/>
              </a:solidFill>
            </a:rPr>
            <a:t>下降</a:t>
          </a:r>
          <a:r>
            <a:rPr lang="zh-TW" altLang="en-US" sz="1100" b="1" baseline="0">
              <a:solidFill>
                <a:srgbClr val="0000FF"/>
              </a:solidFill>
            </a:rPr>
            <a:t>  </a:t>
          </a:r>
          <a:r>
            <a:rPr lang="en-US" altLang="zh-TW" sz="1100" b="1" baseline="0">
              <a:solidFill>
                <a:srgbClr val="0000FF"/>
              </a:solidFill>
            </a:rPr>
            <a:t>16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</a:p>
        <a:p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D74 FX 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ZZ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45 DPPM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VS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D64 FX ZZ: 95 DPPM </a:t>
          </a:r>
          <a:r>
            <a:rPr lang="zh-CN" altLang="en-US" sz="1100" b="1">
              <a:solidFill>
                <a:srgbClr val="0000FF"/>
              </a:solidFill>
            </a:rPr>
            <a:t>下降 </a:t>
          </a:r>
          <a:r>
            <a:rPr lang="en-US" altLang="zh-CN" sz="1100" b="1" baseline="0">
              <a:solidFill>
                <a:srgbClr val="0000FF"/>
              </a:solidFill>
            </a:rPr>
            <a:t> 50</a:t>
          </a:r>
          <a:r>
            <a:rPr lang="en-US" altLang="zh-CN" sz="1100" b="1">
              <a:solidFill>
                <a:srgbClr val="0000FF"/>
              </a:solidFill>
            </a:rPr>
            <a:t> DPPM</a:t>
          </a: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16</xdr:col>
      <xdr:colOff>302761</xdr:colOff>
      <xdr:row>4</xdr:row>
      <xdr:rowOff>68981</xdr:rowOff>
    </xdr:from>
    <xdr:to>
      <xdr:col>25</xdr:col>
      <xdr:colOff>108859</xdr:colOff>
      <xdr:row>7</xdr:row>
      <xdr:rowOff>176894</xdr:rowOff>
    </xdr:to>
    <xdr:sp macro="" textlink="">
      <xdr:nvSpPr>
        <xdr:cNvPr id="52" name="圓角矩形 51"/>
        <xdr:cNvSpPr/>
      </xdr:nvSpPr>
      <xdr:spPr>
        <a:xfrm>
          <a:off x="10703560" y="1030605"/>
          <a:ext cx="4416425" cy="76517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399711</xdr:colOff>
      <xdr:row>46</xdr:row>
      <xdr:rowOff>210911</xdr:rowOff>
    </xdr:from>
    <xdr:to>
      <xdr:col>6</xdr:col>
      <xdr:colOff>268742</xdr:colOff>
      <xdr:row>49</xdr:row>
      <xdr:rowOff>151379</xdr:rowOff>
    </xdr:to>
    <xdr:sp macro="" textlink="">
      <xdr:nvSpPr>
        <xdr:cNvPr id="53" name="矩形圖說文字 52"/>
        <xdr:cNvSpPr/>
      </xdr:nvSpPr>
      <xdr:spPr>
        <a:xfrm>
          <a:off x="1104265" y="10516870"/>
          <a:ext cx="3650615" cy="683260"/>
        </a:xfrm>
        <a:prstGeom prst="wedgeRectCallout">
          <a:avLst>
            <a:gd name="adj1" fmla="val 11282"/>
            <a:gd name="adj2" fmla="val -105693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D27 FX ZZ</a:t>
          </a:r>
          <a:r>
            <a:rPr lang="en-US" altLang="zh-TW" sz="1100" b="1" baseline="0">
              <a:solidFill>
                <a:srgbClr val="0000FF"/>
              </a:solidFill>
            </a:rPr>
            <a:t> : 6</a:t>
          </a:r>
          <a:r>
            <a:rPr lang="en-US" altLang="zh-CN" sz="1100" b="1" baseline="0">
              <a:solidFill>
                <a:srgbClr val="0000FF"/>
              </a:solidFill>
            </a:rPr>
            <a:t> DPPM VS D17 FX ZZ :31 DPPM </a:t>
          </a:r>
          <a:r>
            <a:rPr lang="zh-CN" altLang="en-US" sz="1100" b="1" baseline="0">
              <a:solidFill>
                <a:srgbClr val="0000FF"/>
              </a:solidFill>
            </a:rPr>
            <a:t>下降 </a:t>
          </a:r>
          <a:r>
            <a:rPr lang="en-US" altLang="zh-CN" sz="1100" b="1" baseline="0">
              <a:solidFill>
                <a:srgbClr val="0000FF"/>
              </a:solidFill>
            </a:rPr>
            <a:t>25 DPPM</a:t>
          </a:r>
        </a:p>
        <a:p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D27 FX 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ZZ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6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DPPM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VS</a:t>
          </a:r>
          <a:r>
            <a:rPr lang="en-US" altLang="zh-TW" sz="1100" b="1" baseline="0">
              <a:solidFill>
                <a:srgbClr val="0000FF"/>
              </a:solidFill>
            </a:rPr>
            <a:t> LX KS : 9 </a:t>
          </a:r>
          <a:r>
            <a:rPr lang="en-US" altLang="zh-CN" sz="1100" b="1">
              <a:solidFill>
                <a:srgbClr val="0000FF"/>
              </a:solidFill>
            </a:rPr>
            <a:t>DPPM </a:t>
          </a:r>
          <a:r>
            <a:rPr lang="zh-CN" altLang="en-US" sz="1100" b="1" baseline="0">
              <a:solidFill>
                <a:srgbClr val="0000FF"/>
              </a:solidFill>
            </a:rPr>
            <a:t> 下降 </a:t>
          </a:r>
          <a:r>
            <a:rPr lang="en-US" altLang="zh-CN" sz="1100" b="1" baseline="0">
              <a:solidFill>
                <a:srgbClr val="0000FF"/>
              </a:solidFill>
            </a:rPr>
            <a:t>3 </a:t>
          </a:r>
          <a:r>
            <a:rPr lang="en-US" altLang="zh-CN" sz="1100" b="1">
              <a:solidFill>
                <a:srgbClr val="0000FF"/>
              </a:solidFill>
            </a:rPr>
            <a:t>DPPM</a:t>
          </a: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333375</xdr:colOff>
      <xdr:row>42</xdr:row>
      <xdr:rowOff>202406</xdr:rowOff>
    </xdr:from>
    <xdr:to>
      <xdr:col>5</xdr:col>
      <xdr:colOff>392906</xdr:colOff>
      <xdr:row>45</xdr:row>
      <xdr:rowOff>0</xdr:rowOff>
    </xdr:to>
    <xdr:sp macro="" textlink="">
      <xdr:nvSpPr>
        <xdr:cNvPr id="54" name="圓角矩形 53"/>
        <xdr:cNvSpPr/>
      </xdr:nvSpPr>
      <xdr:spPr>
        <a:xfrm>
          <a:off x="428625" y="9517380"/>
          <a:ext cx="3678555" cy="541020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178593</xdr:colOff>
      <xdr:row>42</xdr:row>
      <xdr:rowOff>202406</xdr:rowOff>
    </xdr:from>
    <xdr:to>
      <xdr:col>15</xdr:col>
      <xdr:colOff>83344</xdr:colOff>
      <xdr:row>45</xdr:row>
      <xdr:rowOff>0</xdr:rowOff>
    </xdr:to>
    <xdr:sp macro="" textlink="">
      <xdr:nvSpPr>
        <xdr:cNvPr id="56" name="圓角矩形 55"/>
        <xdr:cNvSpPr/>
      </xdr:nvSpPr>
      <xdr:spPr>
        <a:xfrm>
          <a:off x="5721985" y="9517380"/>
          <a:ext cx="4229100" cy="541020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248709</xdr:colOff>
      <xdr:row>46</xdr:row>
      <xdr:rowOff>186531</xdr:rowOff>
    </xdr:from>
    <xdr:to>
      <xdr:col>13</xdr:col>
      <xdr:colOff>529167</xdr:colOff>
      <xdr:row>50</xdr:row>
      <xdr:rowOff>95250</xdr:rowOff>
    </xdr:to>
    <xdr:sp macro="" textlink="">
      <xdr:nvSpPr>
        <xdr:cNvPr id="57" name="矩形圖說文字 56"/>
        <xdr:cNvSpPr/>
      </xdr:nvSpPr>
      <xdr:spPr>
        <a:xfrm>
          <a:off x="6972935" y="10492105"/>
          <a:ext cx="2157095" cy="899795"/>
        </a:xfrm>
        <a:prstGeom prst="wedgeRectCallout">
          <a:avLst>
            <a:gd name="adj1" fmla="val -39130"/>
            <a:gd name="adj2" fmla="val -112690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D73</a:t>
          </a:r>
          <a:r>
            <a:rPr lang="en-US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FX ZZ</a:t>
          </a:r>
          <a:r>
            <a:rPr lang="en-US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: 24 DPPM VS D63 </a:t>
          </a:r>
        </a:p>
        <a:p>
          <a:pPr marL="0" marR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FX  ZZ : 46 DPPM </a:t>
          </a:r>
          <a:r>
            <a:rPr lang="zh-CN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下降 </a:t>
          </a:r>
          <a:r>
            <a:rPr lang="en-US" altLang="zh-CN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: 22 </a:t>
          </a:r>
          <a:r>
            <a:rPr lang="en-US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DPPM</a:t>
          </a:r>
          <a:endParaRPr lang="zh-TW" altLang="zh-TW">
            <a:solidFill>
              <a:srgbClr val="0000FF"/>
            </a:solidFill>
            <a:effectLst/>
          </a:endParaRPr>
        </a:p>
        <a:p>
          <a:pPr algn="l">
            <a:lnSpc>
              <a:spcPct val="150000"/>
            </a:lnSpc>
          </a:pP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16</xdr:col>
      <xdr:colOff>333375</xdr:colOff>
      <xdr:row>42</xdr:row>
      <xdr:rowOff>202406</xdr:rowOff>
    </xdr:from>
    <xdr:to>
      <xdr:col>24</xdr:col>
      <xdr:colOff>416719</xdr:colOff>
      <xdr:row>45</xdr:row>
      <xdr:rowOff>0</xdr:rowOff>
    </xdr:to>
    <xdr:sp macro="" textlink="">
      <xdr:nvSpPr>
        <xdr:cNvPr id="58" name="圓角矩形 57"/>
        <xdr:cNvSpPr/>
      </xdr:nvSpPr>
      <xdr:spPr>
        <a:xfrm>
          <a:off x="10734675" y="9517380"/>
          <a:ext cx="4226560" cy="541020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18</xdr:col>
      <xdr:colOff>250030</xdr:colOff>
      <xdr:row>47</xdr:row>
      <xdr:rowOff>107156</xdr:rowOff>
    </xdr:from>
    <xdr:to>
      <xdr:col>23</xdr:col>
      <xdr:colOff>47625</xdr:colOff>
      <xdr:row>51</xdr:row>
      <xdr:rowOff>0</xdr:rowOff>
    </xdr:to>
    <xdr:sp macro="" textlink="">
      <xdr:nvSpPr>
        <xdr:cNvPr id="59" name="矩形圖說文字 58"/>
        <xdr:cNvSpPr/>
      </xdr:nvSpPr>
      <xdr:spPr>
        <a:xfrm>
          <a:off x="11993880" y="10660380"/>
          <a:ext cx="2131695" cy="883920"/>
        </a:xfrm>
        <a:prstGeom prst="wedgeRectCallout">
          <a:avLst>
            <a:gd name="adj1" fmla="val 13391"/>
            <a:gd name="adj2" fmla="val -87818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TW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D74</a:t>
          </a:r>
          <a:r>
            <a:rPr lang="en-US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FX ZZ</a:t>
          </a:r>
          <a:r>
            <a:rPr lang="en-US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: 18 DPPM VS D64 FX ZZ : 30 DPPM </a:t>
          </a:r>
          <a:r>
            <a:rPr lang="zh-CN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下降 </a:t>
          </a:r>
          <a:r>
            <a:rPr lang="en-US" altLang="zh-CN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: 12 </a:t>
          </a:r>
          <a:r>
            <a:rPr lang="en-US" altLang="zh-TW" sz="11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DPPM</a:t>
          </a:r>
          <a:endParaRPr lang="zh-TW" altLang="zh-TW">
            <a:solidFill>
              <a:srgbClr val="0000FF"/>
            </a:solidFill>
            <a:effectLst/>
          </a:endParaRPr>
        </a:p>
        <a:p>
          <a:pPr algn="ctr">
            <a:lnSpc>
              <a:spcPct val="150000"/>
            </a:lnSpc>
          </a:pP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17</xdr:col>
      <xdr:colOff>1</xdr:colOff>
      <xdr:row>68</xdr:row>
      <xdr:rowOff>226218</xdr:rowOff>
    </xdr:from>
    <xdr:to>
      <xdr:col>24</xdr:col>
      <xdr:colOff>358210</xdr:colOff>
      <xdr:row>72</xdr:row>
      <xdr:rowOff>23812</xdr:rowOff>
    </xdr:to>
    <xdr:sp macro="" textlink="">
      <xdr:nvSpPr>
        <xdr:cNvPr id="60" name="圓角矩形 59"/>
        <xdr:cNvSpPr/>
      </xdr:nvSpPr>
      <xdr:spPr>
        <a:xfrm>
          <a:off x="10868025" y="15980410"/>
          <a:ext cx="4034790" cy="788035"/>
        </a:xfrm>
        <a:prstGeom prst="roundRect">
          <a:avLst/>
        </a:prstGeom>
        <a:noFill/>
        <a:ln w="3175"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twoCellAnchor>
  <xdr:twoCellAnchor>
    <xdr:from>
      <xdr:col>18</xdr:col>
      <xdr:colOff>35719</xdr:colOff>
      <xdr:row>72</xdr:row>
      <xdr:rowOff>238125</xdr:rowOff>
    </xdr:from>
    <xdr:to>
      <xdr:col>26</xdr:col>
      <xdr:colOff>345281</xdr:colOff>
      <xdr:row>77</xdr:row>
      <xdr:rowOff>18709</xdr:rowOff>
    </xdr:to>
    <xdr:sp macro="" textlink="">
      <xdr:nvSpPr>
        <xdr:cNvPr id="61" name="矩形圖說文字 60"/>
        <xdr:cNvSpPr/>
      </xdr:nvSpPr>
      <xdr:spPr>
        <a:xfrm>
          <a:off x="11779885" y="16983075"/>
          <a:ext cx="4043045" cy="1018540"/>
        </a:xfrm>
        <a:prstGeom prst="wedgeRectCallout">
          <a:avLst>
            <a:gd name="adj1" fmla="val -36529"/>
            <a:gd name="adj2" fmla="val -78265"/>
          </a:avLst>
        </a:prstGeom>
        <a:solidFill>
          <a:schemeClr val="bg1"/>
        </a:solidFill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ct val="150000"/>
            </a:lnSpc>
          </a:pPr>
          <a:r>
            <a:rPr lang="en-US" altLang="zh-TW" sz="1100" b="1" baseline="0">
              <a:solidFill>
                <a:srgbClr val="0000FF"/>
              </a:solidFill>
            </a:rPr>
            <a:t>D74 FX GL: 15.19 DPPM 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VS </a:t>
          </a:r>
          <a:r>
            <a:rPr lang="en-US" altLang="zh-CN" sz="1100" b="1" baseline="0">
              <a:solidFill>
                <a:srgbClr val="0000FF"/>
              </a:solidFill>
            </a:rPr>
            <a:t>D64 FX GL: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34 </a:t>
          </a:r>
          <a:r>
            <a:rPr lang="en-US" altLang="zh-CN" sz="1100" b="1" baseline="0">
              <a:solidFill>
                <a:srgbClr val="0000FF"/>
              </a:solidFill>
            </a:rPr>
            <a:t>DPPM </a:t>
          </a:r>
          <a:r>
            <a:rPr lang="zh-CN" altLang="en-US" sz="1100" b="1" baseline="0">
              <a:solidFill>
                <a:srgbClr val="0000FF"/>
              </a:solidFill>
            </a:rPr>
            <a:t>下降</a:t>
          </a:r>
          <a:r>
            <a:rPr lang="zh-TW" altLang="en-US" sz="1100" b="1" baseline="0">
              <a:solidFill>
                <a:srgbClr val="0000FF"/>
              </a:solidFill>
            </a:rPr>
            <a:t>  </a:t>
          </a:r>
          <a:r>
            <a:rPr lang="en-US" altLang="zh-TW" sz="1100" b="1" baseline="0">
              <a:solidFill>
                <a:srgbClr val="0000FF"/>
              </a:solidFill>
            </a:rPr>
            <a:t>18.8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</a:p>
        <a:p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D74 FX 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ZZ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64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DPPM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VS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D64 FX ZZ: 119</a:t>
          </a:r>
          <a:r>
            <a:rPr lang="en-US" altLang="zh-CN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DPPM </a:t>
          </a:r>
          <a:r>
            <a:rPr lang="zh-CN" altLang="en-US" sz="1100" b="1">
              <a:solidFill>
                <a:srgbClr val="0000FF"/>
              </a:solidFill>
            </a:rPr>
            <a:t>下降 </a:t>
          </a:r>
          <a:r>
            <a:rPr lang="en-US" altLang="zh-CN" sz="1100" b="1">
              <a:solidFill>
                <a:srgbClr val="0000FF"/>
              </a:solidFill>
            </a:rPr>
            <a:t>55 DPPM</a:t>
          </a: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0.04638</cdr:x>
      <cdr:y>0.00938</cdr:y>
    </cdr:from>
    <cdr:to>
      <cdr:x>0.22644</cdr:x>
      <cdr:y>0.06687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29201" y="89003"/>
          <a:ext cx="889877" cy="545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0.02252</cdr:x>
      <cdr:y>0.04336</cdr:y>
    </cdr:from>
    <cdr:to>
      <cdr:x>0.84408</cdr:x>
      <cdr:y>0.14298</cdr:y>
    </cdr:to>
    <cdr:sp macro="" textlink="">
      <cdr:nvSpPr>
        <cdr:cNvPr id="3" name="圆角矩形 2"/>
        <cdr:cNvSpPr/>
      </cdr:nvSpPr>
      <cdr:spPr>
        <a:xfrm xmlns:a="http://schemas.openxmlformats.org/drawingml/2006/main">
          <a:off x="110331" y="419893"/>
          <a:ext cx="4025334" cy="96463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TW" altLang="en-US" sz="1100"/>
        </a:p>
      </cdr:txBody>
    </cdr:sp>
  </cdr:relSizeAnchor>
  <cdr:relSizeAnchor xmlns:cdr="http://schemas.openxmlformats.org/drawingml/2006/chartDrawing">
    <cdr:from>
      <cdr:x>0.19565</cdr:x>
      <cdr:y>0.17252</cdr:y>
    </cdr:from>
    <cdr:to>
      <cdr:x>1</cdr:x>
      <cdr:y>0.24454</cdr:y>
    </cdr:to>
    <cdr:sp macro="" textlink="">
      <cdr:nvSpPr>
        <cdr:cNvPr id="4" name="矩形标注 3"/>
        <cdr:cNvSpPr/>
      </cdr:nvSpPr>
      <cdr:spPr>
        <a:xfrm xmlns:a="http://schemas.openxmlformats.org/drawingml/2006/main">
          <a:off x="964558" y="1626054"/>
          <a:ext cx="3965461" cy="678803"/>
        </a:xfrm>
        <a:prstGeom xmlns:a="http://schemas.openxmlformats.org/drawingml/2006/main" prst="wedgeRectCallout">
          <a:avLst>
            <a:gd name="adj1" fmla="val -25544"/>
            <a:gd name="adj2" fmla="val -101342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1" baseline="0">
              <a:solidFill>
                <a:srgbClr val="0000FF"/>
              </a:solidFill>
            </a:rPr>
            <a:t>D73 FX GL: 19 DPPM 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VS </a:t>
          </a:r>
          <a:r>
            <a:rPr lang="en-US" altLang="zh-CN" sz="1100" b="1" baseline="0">
              <a:solidFill>
                <a:srgbClr val="0000FF"/>
              </a:solidFill>
            </a:rPr>
            <a:t>D63 FX GL: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24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  <a:r>
            <a:rPr lang="zh-CN" altLang="en-US" sz="1100" b="1" baseline="0">
              <a:solidFill>
                <a:srgbClr val="0000FF"/>
              </a:solidFill>
            </a:rPr>
            <a:t>下降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5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D73 FX 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ZZ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50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DPPM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VS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D63 FX ZZ:</a:t>
          </a:r>
          <a:r>
            <a:rPr lang="en-US" altLang="zh-CN" sz="1100" b="1" baseline="0">
              <a:solidFill>
                <a:srgbClr val="0000FF"/>
              </a:solidFill>
            </a:rPr>
            <a:t> 237 </a:t>
          </a:r>
          <a:r>
            <a:rPr lang="en-US" altLang="zh-CN" sz="1100" b="1">
              <a:solidFill>
                <a:srgbClr val="0000FF"/>
              </a:solidFill>
            </a:rPr>
            <a:t> DPPM </a:t>
          </a:r>
          <a:r>
            <a:rPr lang="zh-CN" altLang="en-US" sz="1100" b="1">
              <a:solidFill>
                <a:srgbClr val="0000FF"/>
              </a:solidFill>
            </a:rPr>
            <a:t>下降 </a:t>
          </a:r>
          <a:r>
            <a:rPr lang="en-US" altLang="zh-CN" sz="1100" b="1">
              <a:solidFill>
                <a:srgbClr val="0000FF"/>
              </a:solidFill>
            </a:rPr>
            <a:t>185</a:t>
          </a:r>
          <a:r>
            <a:rPr lang="en-US" altLang="zh-CN" sz="1100" b="1" baseline="0">
              <a:solidFill>
                <a:srgbClr val="0000FF"/>
              </a:solidFill>
            </a:rPr>
            <a:t>7</a:t>
          </a:r>
          <a:r>
            <a:rPr lang="en-US" altLang="zh-CN" sz="1100" b="1">
              <a:solidFill>
                <a:srgbClr val="0000FF"/>
              </a:solidFill>
            </a:rPr>
            <a:t>DPPM</a:t>
          </a:r>
          <a:endParaRPr lang="zh-TW" altLang="en-US" sz="1100" b="1">
            <a:solidFill>
              <a:srgbClr val="0000FF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0.05588</cdr:x>
      <cdr:y>0</cdr:y>
    </cdr:from>
    <cdr:to>
      <cdr:x>0.23719</cdr:x>
      <cdr:y>0.05714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55483" y="0"/>
          <a:ext cx="828950" cy="538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0.08237</cdr:x>
      <cdr:y>0.0197</cdr:y>
    </cdr:from>
    <cdr:to>
      <cdr:x>0.26243</cdr:x>
      <cdr:y>0.07719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39365" y="167522"/>
          <a:ext cx="960439" cy="4889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0.05424</cdr:x>
      <cdr:y>0.01875</cdr:y>
    </cdr:from>
    <cdr:to>
      <cdr:x>0.2343</cdr:x>
      <cdr:y>0.07624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41340" y="150430"/>
          <a:ext cx="801184" cy="4612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0.04002</cdr:x>
      <cdr:y>0.02503</cdr:y>
    </cdr:from>
    <cdr:to>
      <cdr:x>0.22008</cdr:x>
      <cdr:y>0.08252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99834" y="154300"/>
          <a:ext cx="899188" cy="3543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0.05193</cdr:x>
      <cdr:y>0.02843</cdr:y>
    </cdr:from>
    <cdr:to>
      <cdr:x>0.23199</cdr:x>
      <cdr:y>0.08592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32769" y="174700"/>
          <a:ext cx="807037" cy="353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0.03854</cdr:x>
      <cdr:y>0.04405</cdr:y>
    </cdr:from>
    <cdr:to>
      <cdr:x>0.2186</cdr:x>
      <cdr:y>0.10154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89041" y="272148"/>
          <a:ext cx="883228" cy="355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0.04405</cdr:x>
      <cdr:y>0.00286</cdr:y>
    </cdr:from>
    <cdr:to>
      <cdr:x>0.22411</cdr:x>
      <cdr:y>0.06035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15961" y="27100"/>
          <a:ext cx="882792" cy="544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0.04913</cdr:x>
      <cdr:y>0.03606</cdr:y>
    </cdr:from>
    <cdr:to>
      <cdr:x>0.86874</cdr:x>
      <cdr:y>0.13587</cdr:y>
    </cdr:to>
    <cdr:sp macro="" textlink="">
      <cdr:nvSpPr>
        <cdr:cNvPr id="3" name="圆角矩形 2"/>
        <cdr:cNvSpPr/>
      </cdr:nvSpPr>
      <cdr:spPr>
        <a:xfrm xmlns:a="http://schemas.openxmlformats.org/drawingml/2006/main">
          <a:off x="241300" y="348456"/>
          <a:ext cx="4025334" cy="964632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TW" altLang="en-US" sz="1100"/>
        </a:p>
      </cdr:txBody>
    </cdr:sp>
  </cdr:relSizeAnchor>
  <cdr:relSizeAnchor xmlns:cdr="http://schemas.openxmlformats.org/drawingml/2006/chartDrawing">
    <cdr:from>
      <cdr:x>0.21184</cdr:x>
      <cdr:y>0.16788</cdr:y>
    </cdr:from>
    <cdr:to>
      <cdr:x>1</cdr:x>
      <cdr:y>0.27011</cdr:y>
    </cdr:to>
    <cdr:sp macro="" textlink="">
      <cdr:nvSpPr>
        <cdr:cNvPr id="4" name="矩形标注 3"/>
        <cdr:cNvSpPr/>
      </cdr:nvSpPr>
      <cdr:spPr>
        <a:xfrm xmlns:a="http://schemas.openxmlformats.org/drawingml/2006/main">
          <a:off x="1041805" y="1580275"/>
          <a:ext cx="3876082" cy="962348"/>
        </a:xfrm>
        <a:prstGeom xmlns:a="http://schemas.openxmlformats.org/drawingml/2006/main" prst="wedgeRectCallout">
          <a:avLst>
            <a:gd name="adj1" fmla="val -28375"/>
            <a:gd name="adj2" fmla="val -92641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D27</a:t>
          </a:r>
          <a:r>
            <a:rPr lang="en-US" altLang="zh-TW" sz="1100" b="1" baseline="0">
              <a:solidFill>
                <a:srgbClr val="0000FF"/>
              </a:solidFill>
            </a:rPr>
            <a:t> LX KS :7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DPPM  VS </a:t>
          </a:r>
          <a:r>
            <a:rPr lang="en-US" altLang="zh-CN" sz="1100" b="1" baseline="0">
              <a:solidFill>
                <a:srgbClr val="0000FF"/>
              </a:solidFill>
            </a:rPr>
            <a:t>D17 LX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KS</a:t>
          </a:r>
          <a:r>
            <a:rPr lang="en-US" altLang="zh-CN" sz="1100" b="1" baseline="0">
              <a:solidFill>
                <a:srgbClr val="0000FF"/>
              </a:solidFill>
            </a:rPr>
            <a:t>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116 DPPM </a:t>
          </a:r>
          <a:r>
            <a:rPr lang="zh-CN" altLang="en-US" sz="1100" b="1" baseline="0">
              <a:solidFill>
                <a:srgbClr val="0000FF"/>
              </a:solidFill>
            </a:rPr>
            <a:t>下降 </a:t>
          </a:r>
          <a:r>
            <a:rPr lang="en-US" altLang="zh-CN" sz="1100" b="1" baseline="0">
              <a:solidFill>
                <a:srgbClr val="0000FF"/>
              </a:solidFill>
            </a:rPr>
            <a:t>109 DPPM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1" baseline="0">
              <a:solidFill>
                <a:srgbClr val="0000FF"/>
              </a:solidFill>
            </a:rPr>
            <a:t>D27 FX GL: 1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DPPM 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TW" sz="1100" b="1" baseline="0">
              <a:solidFill>
                <a:srgbClr val="0000FF"/>
              </a:solidFill>
            </a:rPr>
            <a:t>VS </a:t>
          </a:r>
          <a:r>
            <a:rPr lang="en-US" altLang="zh-CN" sz="1100" b="1" baseline="0">
              <a:solidFill>
                <a:srgbClr val="0000FF"/>
              </a:solidFill>
            </a:rPr>
            <a:t>D17 FX GL: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22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DPPM</a:t>
          </a:r>
          <a:r>
            <a:rPr lang="zh-CN" altLang="en-US" sz="1100" b="1" baseline="0">
              <a:solidFill>
                <a:srgbClr val="0000FF"/>
              </a:solidFill>
            </a:rPr>
            <a:t>下降</a:t>
          </a:r>
          <a:r>
            <a:rPr lang="zh-TW" altLang="en-US" sz="1100" b="1" baseline="0">
              <a:solidFill>
                <a:srgbClr val="0000FF"/>
              </a:solidFill>
            </a:rPr>
            <a:t> </a:t>
          </a:r>
          <a:r>
            <a:rPr lang="en-US" altLang="zh-CN" sz="1100" b="1" baseline="0">
              <a:solidFill>
                <a:srgbClr val="0000FF"/>
              </a:solidFill>
            </a:rPr>
            <a:t>21 DPPM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1">
              <a:solidFill>
                <a:srgbClr val="0000FF"/>
              </a:solidFill>
            </a:rPr>
            <a:t>D27 FX 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ZZ :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11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DPPM</a:t>
          </a:r>
          <a:r>
            <a:rPr lang="zh-TW" altLang="en-US" sz="1100" b="1">
              <a:solidFill>
                <a:srgbClr val="0000FF"/>
              </a:solidFill>
            </a:rPr>
            <a:t> </a:t>
          </a:r>
          <a:r>
            <a:rPr lang="en-US" altLang="zh-TW" sz="1100" b="1">
              <a:solidFill>
                <a:srgbClr val="0000FF"/>
              </a:solidFill>
            </a:rPr>
            <a:t>VS</a:t>
          </a:r>
          <a:r>
            <a:rPr lang="en-US" altLang="zh-TW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D17 FX ZZ:22 DPPM </a:t>
          </a:r>
          <a:r>
            <a:rPr lang="zh-CN" altLang="en-US" sz="1100" b="1">
              <a:solidFill>
                <a:srgbClr val="0000FF"/>
              </a:solidFill>
            </a:rPr>
            <a:t>下降 </a:t>
          </a:r>
          <a:r>
            <a:rPr lang="en-US" altLang="zh-CN" sz="1100" b="1">
              <a:solidFill>
                <a:srgbClr val="0000FF"/>
              </a:solidFill>
            </a:rPr>
            <a:t>11</a:t>
          </a:r>
          <a:r>
            <a:rPr lang="en-US" altLang="zh-CN" sz="1100" b="1" baseline="0">
              <a:solidFill>
                <a:srgbClr val="0000FF"/>
              </a:solidFill>
            </a:rPr>
            <a:t> </a:t>
          </a:r>
          <a:r>
            <a:rPr lang="en-US" altLang="zh-CN" sz="1100" b="1">
              <a:solidFill>
                <a:srgbClr val="0000FF"/>
              </a:solidFill>
            </a:rPr>
            <a:t>DPPM</a:t>
          </a:r>
          <a:endParaRPr lang="zh-TW" altLang="en-US" sz="1100" b="1">
            <a:solidFill>
              <a:srgbClr val="0000FF"/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0.02957</cdr:x>
      <cdr:y>0.02512</cdr:y>
    </cdr:from>
    <cdr:to>
      <cdr:x>0.20963</cdr:x>
      <cdr:y>0.08261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4521" y="246502"/>
          <a:ext cx="940839" cy="564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145676</xdr:colOff>
      <xdr:row>211</xdr:row>
      <xdr:rowOff>0</xdr:rowOff>
    </xdr:from>
    <xdr:to>
      <xdr:col>10</xdr:col>
      <xdr:colOff>132540</xdr:colOff>
      <xdr:row>211</xdr:row>
      <xdr:rowOff>3185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843325"/>
          <a:ext cx="73914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680516</xdr:colOff>
      <xdr:row>211</xdr:row>
      <xdr:rowOff>0</xdr:rowOff>
    </xdr:from>
    <xdr:to>
      <xdr:col>19</xdr:col>
      <xdr:colOff>25257</xdr:colOff>
      <xdr:row>211</xdr:row>
      <xdr:rowOff>2393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843325"/>
          <a:ext cx="136779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8433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8433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214994</xdr:colOff>
      <xdr:row>78</xdr:row>
      <xdr:rowOff>157841</xdr:rowOff>
    </xdr:from>
    <xdr:to>
      <xdr:col>16</xdr:col>
      <xdr:colOff>412296</xdr:colOff>
      <xdr:row>117</xdr:row>
      <xdr:rowOff>103415</xdr:rowOff>
    </xdr:to>
    <xdr:graphicFrame macro="">
      <xdr:nvGraphicFramePr>
        <xdr:cNvPr id="8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91168</xdr:colOff>
      <xdr:row>78</xdr:row>
      <xdr:rowOff>159808</xdr:rowOff>
    </xdr:from>
    <xdr:to>
      <xdr:col>27</xdr:col>
      <xdr:colOff>319528</xdr:colOff>
      <xdr:row>117</xdr:row>
      <xdr:rowOff>90260</xdr:rowOff>
    </xdr:to>
    <xdr:graphicFrame macro="">
      <xdr:nvGraphicFramePr>
        <xdr:cNvPr id="9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8433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325531</xdr:colOff>
      <xdr:row>211</xdr:row>
      <xdr:rowOff>3185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5374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17</xdr:col>
      <xdr:colOff>407458</xdr:colOff>
      <xdr:row>211</xdr:row>
      <xdr:rowOff>2393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843325"/>
          <a:ext cx="14071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8433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8433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9</xdr:col>
      <xdr:colOff>145676</xdr:colOff>
      <xdr:row>211</xdr:row>
      <xdr:rowOff>0</xdr:rowOff>
    </xdr:from>
    <xdr:to>
      <xdr:col>10</xdr:col>
      <xdr:colOff>143746</xdr:colOff>
      <xdr:row>211</xdr:row>
      <xdr:rowOff>3185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843325"/>
          <a:ext cx="75057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18</xdr:col>
      <xdr:colOff>237127</xdr:colOff>
      <xdr:row>211</xdr:row>
      <xdr:rowOff>2393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843325"/>
          <a:ext cx="211328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8433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204105</xdr:colOff>
      <xdr:row>2</xdr:row>
      <xdr:rowOff>108857</xdr:rowOff>
    </xdr:from>
    <xdr:to>
      <xdr:col>16</xdr:col>
      <xdr:colOff>431346</xdr:colOff>
      <xdr:row>38</xdr:row>
      <xdr:rowOff>54428</xdr:rowOff>
    </xdr:to>
    <xdr:graphicFrame macro="">
      <xdr:nvGraphicFramePr>
        <xdr:cNvPr id="2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110973</xdr:colOff>
      <xdr:row>2</xdr:row>
      <xdr:rowOff>100134</xdr:rowOff>
    </xdr:from>
    <xdr:to>
      <xdr:col>27</xdr:col>
      <xdr:colOff>315988</xdr:colOff>
      <xdr:row>37</xdr:row>
      <xdr:rowOff>138491</xdr:rowOff>
    </xdr:to>
    <xdr:graphicFrame macro="">
      <xdr:nvGraphicFramePr>
        <xdr:cNvPr id="2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217713</xdr:colOff>
      <xdr:row>39</xdr:row>
      <xdr:rowOff>78574</xdr:rowOff>
    </xdr:from>
    <xdr:to>
      <xdr:col>16</xdr:col>
      <xdr:colOff>421821</xdr:colOff>
      <xdr:row>77</xdr:row>
      <xdr:rowOff>179917</xdr:rowOff>
    </xdr:to>
    <xdr:graphicFrame macro="">
      <xdr:nvGraphicFramePr>
        <xdr:cNvPr id="2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49136</xdr:colOff>
      <xdr:row>39</xdr:row>
      <xdr:rowOff>74083</xdr:rowOff>
    </xdr:from>
    <xdr:to>
      <xdr:col>27</xdr:col>
      <xdr:colOff>315988</xdr:colOff>
      <xdr:row>77</xdr:row>
      <xdr:rowOff>176892</xdr:rowOff>
    </xdr:to>
    <xdr:graphicFrame macro="">
      <xdr:nvGraphicFramePr>
        <xdr:cNvPr id="2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0</xdr:colOff>
      <xdr:row>211</xdr:row>
      <xdr:rowOff>0</xdr:rowOff>
    </xdr:from>
    <xdr:to>
      <xdr:col>9</xdr:col>
      <xdr:colOff>308724</xdr:colOff>
      <xdr:row>211</xdr:row>
      <xdr:rowOff>3185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372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7</xdr:col>
      <xdr:colOff>0</xdr:colOff>
      <xdr:row>211</xdr:row>
      <xdr:rowOff>0</xdr:rowOff>
    </xdr:from>
    <xdr:to>
      <xdr:col>8</xdr:col>
      <xdr:colOff>378758</xdr:colOff>
      <xdr:row>211</xdr:row>
      <xdr:rowOff>3185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843325"/>
          <a:ext cx="7499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319930</xdr:colOff>
      <xdr:row>211</xdr:row>
      <xdr:rowOff>3185</xdr:rowOff>
    </xdr:to>
    <xdr:pic>
      <xdr:nvPicPr>
        <xdr:cNvPr id="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4803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281917</xdr:colOff>
      <xdr:row>211</xdr:row>
      <xdr:rowOff>3185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843325"/>
          <a:ext cx="7359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12</xdr:col>
      <xdr:colOff>145676</xdr:colOff>
      <xdr:row>211</xdr:row>
      <xdr:rowOff>0</xdr:rowOff>
    </xdr:from>
    <xdr:to>
      <xdr:col>13</xdr:col>
      <xdr:colOff>217830</xdr:colOff>
      <xdr:row>211</xdr:row>
      <xdr:rowOff>3185</xdr:rowOff>
    </xdr:to>
    <xdr:pic>
      <xdr:nvPicPr>
        <xdr:cNvPr id="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843325"/>
          <a:ext cx="7486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293123</xdr:colOff>
      <xdr:row>211</xdr:row>
      <xdr:rowOff>3185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843325"/>
          <a:ext cx="74739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8433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0</xdr:col>
      <xdr:colOff>97493</xdr:colOff>
      <xdr:row>2</xdr:row>
      <xdr:rowOff>140197</xdr:rowOff>
    </xdr:from>
    <xdr:to>
      <xdr:col>7</xdr:col>
      <xdr:colOff>150434</xdr:colOff>
      <xdr:row>38</xdr:row>
      <xdr:rowOff>20524</xdr:rowOff>
    </xdr:to>
    <xdr:graphicFrame macro="">
      <xdr:nvGraphicFramePr>
        <xdr:cNvPr id="4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47813</xdr:colOff>
      <xdr:row>39</xdr:row>
      <xdr:rowOff>69602</xdr:rowOff>
    </xdr:from>
    <xdr:to>
      <xdr:col>7</xdr:col>
      <xdr:colOff>196593</xdr:colOff>
      <xdr:row>77</xdr:row>
      <xdr:rowOff>172411</xdr:rowOff>
    </xdr:to>
    <xdr:graphicFrame macro="">
      <xdr:nvGraphicFramePr>
        <xdr:cNvPr id="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77446</xdr:colOff>
      <xdr:row>78</xdr:row>
      <xdr:rowOff>152151</xdr:rowOff>
    </xdr:from>
    <xdr:to>
      <xdr:col>7</xdr:col>
      <xdr:colOff>226226</xdr:colOff>
      <xdr:row>117</xdr:row>
      <xdr:rowOff>45410</xdr:rowOff>
    </xdr:to>
    <xdr:graphicFrame macro="">
      <xdr:nvGraphicFramePr>
        <xdr:cNvPr id="4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0.09043</cdr:x>
      <cdr:y>0.07964</cdr:y>
    </cdr:from>
    <cdr:to>
      <cdr:x>0.27049</cdr:x>
      <cdr:y>0.13713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26661" y="314889"/>
          <a:ext cx="849580" cy="227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0.11838</cdr:x>
      <cdr:y>0.05143</cdr:y>
    </cdr:from>
    <cdr:to>
      <cdr:x>0.29969</cdr:x>
      <cdr:y>0.10857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26718" y="197924"/>
          <a:ext cx="806781" cy="219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145676</xdr:colOff>
      <xdr:row>211</xdr:row>
      <xdr:rowOff>0</xdr:rowOff>
    </xdr:from>
    <xdr:to>
      <xdr:col>10</xdr:col>
      <xdr:colOff>132540</xdr:colOff>
      <xdr:row>211</xdr:row>
      <xdr:rowOff>3185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914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680516</xdr:colOff>
      <xdr:row>211</xdr:row>
      <xdr:rowOff>0</xdr:rowOff>
    </xdr:from>
    <xdr:to>
      <xdr:col>19</xdr:col>
      <xdr:colOff>25257</xdr:colOff>
      <xdr:row>211</xdr:row>
      <xdr:rowOff>2393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614725"/>
          <a:ext cx="136779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214994</xdr:colOff>
      <xdr:row>78</xdr:row>
      <xdr:rowOff>157841</xdr:rowOff>
    </xdr:from>
    <xdr:to>
      <xdr:col>16</xdr:col>
      <xdr:colOff>412296</xdr:colOff>
      <xdr:row>117</xdr:row>
      <xdr:rowOff>103415</xdr:rowOff>
    </xdr:to>
    <xdr:graphicFrame macro="">
      <xdr:nvGraphicFramePr>
        <xdr:cNvPr id="8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91168</xdr:colOff>
      <xdr:row>78</xdr:row>
      <xdr:rowOff>159808</xdr:rowOff>
    </xdr:from>
    <xdr:to>
      <xdr:col>27</xdr:col>
      <xdr:colOff>319528</xdr:colOff>
      <xdr:row>117</xdr:row>
      <xdr:rowOff>90260</xdr:rowOff>
    </xdr:to>
    <xdr:graphicFrame macro="">
      <xdr:nvGraphicFramePr>
        <xdr:cNvPr id="9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325531</xdr:colOff>
      <xdr:row>211</xdr:row>
      <xdr:rowOff>3185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5374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17</xdr:col>
      <xdr:colOff>407458</xdr:colOff>
      <xdr:row>211</xdr:row>
      <xdr:rowOff>2393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4071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9</xdr:col>
      <xdr:colOff>145676</xdr:colOff>
      <xdr:row>211</xdr:row>
      <xdr:rowOff>0</xdr:rowOff>
    </xdr:from>
    <xdr:to>
      <xdr:col>10</xdr:col>
      <xdr:colOff>143746</xdr:colOff>
      <xdr:row>211</xdr:row>
      <xdr:rowOff>3185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5057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18</xdr:col>
      <xdr:colOff>237127</xdr:colOff>
      <xdr:row>211</xdr:row>
      <xdr:rowOff>2393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211328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204105</xdr:colOff>
      <xdr:row>2</xdr:row>
      <xdr:rowOff>108857</xdr:rowOff>
    </xdr:from>
    <xdr:to>
      <xdr:col>16</xdr:col>
      <xdr:colOff>431346</xdr:colOff>
      <xdr:row>38</xdr:row>
      <xdr:rowOff>54428</xdr:rowOff>
    </xdr:to>
    <xdr:graphicFrame macro="">
      <xdr:nvGraphicFramePr>
        <xdr:cNvPr id="2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110973</xdr:colOff>
      <xdr:row>2</xdr:row>
      <xdr:rowOff>100134</xdr:rowOff>
    </xdr:from>
    <xdr:to>
      <xdr:col>27</xdr:col>
      <xdr:colOff>315988</xdr:colOff>
      <xdr:row>37</xdr:row>
      <xdr:rowOff>138491</xdr:rowOff>
    </xdr:to>
    <xdr:graphicFrame macro="">
      <xdr:nvGraphicFramePr>
        <xdr:cNvPr id="2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217713</xdr:colOff>
      <xdr:row>39</xdr:row>
      <xdr:rowOff>78574</xdr:rowOff>
    </xdr:from>
    <xdr:to>
      <xdr:col>16</xdr:col>
      <xdr:colOff>421821</xdr:colOff>
      <xdr:row>77</xdr:row>
      <xdr:rowOff>179917</xdr:rowOff>
    </xdr:to>
    <xdr:graphicFrame macro="">
      <xdr:nvGraphicFramePr>
        <xdr:cNvPr id="2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49136</xdr:colOff>
      <xdr:row>39</xdr:row>
      <xdr:rowOff>74083</xdr:rowOff>
    </xdr:from>
    <xdr:to>
      <xdr:col>27</xdr:col>
      <xdr:colOff>315988</xdr:colOff>
      <xdr:row>77</xdr:row>
      <xdr:rowOff>176892</xdr:rowOff>
    </xdr:to>
    <xdr:graphicFrame macro="">
      <xdr:nvGraphicFramePr>
        <xdr:cNvPr id="2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0</xdr:colOff>
      <xdr:row>211</xdr:row>
      <xdr:rowOff>0</xdr:rowOff>
    </xdr:from>
    <xdr:to>
      <xdr:col>9</xdr:col>
      <xdr:colOff>308724</xdr:colOff>
      <xdr:row>211</xdr:row>
      <xdr:rowOff>3185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72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7</xdr:col>
      <xdr:colOff>0</xdr:colOff>
      <xdr:row>211</xdr:row>
      <xdr:rowOff>0</xdr:rowOff>
    </xdr:from>
    <xdr:to>
      <xdr:col>8</xdr:col>
      <xdr:colOff>378758</xdr:colOff>
      <xdr:row>211</xdr:row>
      <xdr:rowOff>3185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614725"/>
          <a:ext cx="7499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319930</xdr:colOff>
      <xdr:row>211</xdr:row>
      <xdr:rowOff>3185</xdr:rowOff>
    </xdr:to>
    <xdr:pic>
      <xdr:nvPicPr>
        <xdr:cNvPr id="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4803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281917</xdr:colOff>
      <xdr:row>211</xdr:row>
      <xdr:rowOff>3185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59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12</xdr:col>
      <xdr:colOff>145676</xdr:colOff>
      <xdr:row>211</xdr:row>
      <xdr:rowOff>0</xdr:rowOff>
    </xdr:from>
    <xdr:to>
      <xdr:col>13</xdr:col>
      <xdr:colOff>217830</xdr:colOff>
      <xdr:row>211</xdr:row>
      <xdr:rowOff>3185</xdr:rowOff>
    </xdr:to>
    <xdr:pic>
      <xdr:nvPicPr>
        <xdr:cNvPr id="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614725"/>
          <a:ext cx="7486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293123</xdr:colOff>
      <xdr:row>211</xdr:row>
      <xdr:rowOff>3185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4739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</xdr:col>
      <xdr:colOff>47813</xdr:colOff>
      <xdr:row>39</xdr:row>
      <xdr:rowOff>69602</xdr:rowOff>
    </xdr:from>
    <xdr:to>
      <xdr:col>7</xdr:col>
      <xdr:colOff>196593</xdr:colOff>
      <xdr:row>77</xdr:row>
      <xdr:rowOff>172411</xdr:rowOff>
    </xdr:to>
    <xdr:graphicFrame macro="">
      <xdr:nvGraphicFramePr>
        <xdr:cNvPr id="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77446</xdr:colOff>
      <xdr:row>78</xdr:row>
      <xdr:rowOff>152151</xdr:rowOff>
    </xdr:from>
    <xdr:to>
      <xdr:col>7</xdr:col>
      <xdr:colOff>226226</xdr:colOff>
      <xdr:row>117</xdr:row>
      <xdr:rowOff>45410</xdr:rowOff>
    </xdr:to>
    <xdr:graphicFrame macro="">
      <xdr:nvGraphicFramePr>
        <xdr:cNvPr id="4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71583</xdr:colOff>
      <xdr:row>2</xdr:row>
      <xdr:rowOff>133705</xdr:rowOff>
    </xdr:from>
    <xdr:to>
      <xdr:col>7</xdr:col>
      <xdr:colOff>75194</xdr:colOff>
      <xdr:row>38</xdr:row>
      <xdr:rowOff>79276</xdr:rowOff>
    </xdr:to>
    <xdr:graphicFrame macro="">
      <xdr:nvGraphicFramePr>
        <xdr:cNvPr id="48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0.09043</cdr:x>
      <cdr:y>0.07964</cdr:y>
    </cdr:from>
    <cdr:to>
      <cdr:x>0.27049</cdr:x>
      <cdr:y>0.13713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26661" y="314889"/>
          <a:ext cx="849580" cy="227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0.11838</cdr:x>
      <cdr:y>0.05143</cdr:y>
    </cdr:from>
    <cdr:to>
      <cdr:x>0.29969</cdr:x>
      <cdr:y>0.10857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26718" y="197924"/>
          <a:ext cx="806781" cy="219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145676</xdr:colOff>
      <xdr:row>211</xdr:row>
      <xdr:rowOff>0</xdr:rowOff>
    </xdr:from>
    <xdr:to>
      <xdr:col>10</xdr:col>
      <xdr:colOff>132540</xdr:colOff>
      <xdr:row>211</xdr:row>
      <xdr:rowOff>3185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914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680516</xdr:colOff>
      <xdr:row>211</xdr:row>
      <xdr:rowOff>0</xdr:rowOff>
    </xdr:from>
    <xdr:to>
      <xdr:col>19</xdr:col>
      <xdr:colOff>25257</xdr:colOff>
      <xdr:row>211</xdr:row>
      <xdr:rowOff>2393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614725"/>
          <a:ext cx="136779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16</xdr:col>
      <xdr:colOff>680516</xdr:colOff>
      <xdr:row>211</xdr:row>
      <xdr:rowOff>0</xdr:rowOff>
    </xdr:from>
    <xdr:ext cx="1374445" cy="2393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868025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214994</xdr:colOff>
      <xdr:row>78</xdr:row>
      <xdr:rowOff>157841</xdr:rowOff>
    </xdr:from>
    <xdr:to>
      <xdr:col>16</xdr:col>
      <xdr:colOff>412296</xdr:colOff>
      <xdr:row>117</xdr:row>
      <xdr:rowOff>103415</xdr:rowOff>
    </xdr:to>
    <xdr:graphicFrame macro="">
      <xdr:nvGraphicFramePr>
        <xdr:cNvPr id="8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91168</xdr:colOff>
      <xdr:row>78</xdr:row>
      <xdr:rowOff>159808</xdr:rowOff>
    </xdr:from>
    <xdr:to>
      <xdr:col>27</xdr:col>
      <xdr:colOff>319528</xdr:colOff>
      <xdr:row>117</xdr:row>
      <xdr:rowOff>90260</xdr:rowOff>
    </xdr:to>
    <xdr:graphicFrame macro="">
      <xdr:nvGraphicFramePr>
        <xdr:cNvPr id="9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325531</xdr:colOff>
      <xdr:row>211</xdr:row>
      <xdr:rowOff>3185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5374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17</xdr:col>
      <xdr:colOff>407458</xdr:colOff>
      <xdr:row>211</xdr:row>
      <xdr:rowOff>2393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4071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9</xdr:col>
      <xdr:colOff>145676</xdr:colOff>
      <xdr:row>211</xdr:row>
      <xdr:rowOff>0</xdr:rowOff>
    </xdr:from>
    <xdr:to>
      <xdr:col>10</xdr:col>
      <xdr:colOff>143746</xdr:colOff>
      <xdr:row>211</xdr:row>
      <xdr:rowOff>3185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5057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211</xdr:row>
      <xdr:rowOff>0</xdr:rowOff>
    </xdr:from>
    <xdr:to>
      <xdr:col>18</xdr:col>
      <xdr:colOff>237127</xdr:colOff>
      <xdr:row>211</xdr:row>
      <xdr:rowOff>2393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211328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145676</xdr:colOff>
      <xdr:row>211</xdr:row>
      <xdr:rowOff>0</xdr:rowOff>
    </xdr:from>
    <xdr:ext cx="731185" cy="3185"/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11759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15</xdr:col>
      <xdr:colOff>0</xdr:colOff>
      <xdr:row>211</xdr:row>
      <xdr:rowOff>0</xdr:rowOff>
    </xdr:from>
    <xdr:ext cx="1374445" cy="2393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867900" y="4161472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204105</xdr:colOff>
      <xdr:row>2</xdr:row>
      <xdr:rowOff>108857</xdr:rowOff>
    </xdr:from>
    <xdr:to>
      <xdr:col>16</xdr:col>
      <xdr:colOff>431346</xdr:colOff>
      <xdr:row>38</xdr:row>
      <xdr:rowOff>54428</xdr:rowOff>
    </xdr:to>
    <xdr:graphicFrame macro="">
      <xdr:nvGraphicFramePr>
        <xdr:cNvPr id="2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110973</xdr:colOff>
      <xdr:row>2</xdr:row>
      <xdr:rowOff>100134</xdr:rowOff>
    </xdr:from>
    <xdr:to>
      <xdr:col>27</xdr:col>
      <xdr:colOff>315988</xdr:colOff>
      <xdr:row>37</xdr:row>
      <xdr:rowOff>138491</xdr:rowOff>
    </xdr:to>
    <xdr:graphicFrame macro="">
      <xdr:nvGraphicFramePr>
        <xdr:cNvPr id="23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217713</xdr:colOff>
      <xdr:row>39</xdr:row>
      <xdr:rowOff>78574</xdr:rowOff>
    </xdr:from>
    <xdr:to>
      <xdr:col>16</xdr:col>
      <xdr:colOff>421821</xdr:colOff>
      <xdr:row>77</xdr:row>
      <xdr:rowOff>179917</xdr:rowOff>
    </xdr:to>
    <xdr:graphicFrame macro="">
      <xdr:nvGraphicFramePr>
        <xdr:cNvPr id="2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49136</xdr:colOff>
      <xdr:row>39</xdr:row>
      <xdr:rowOff>74083</xdr:rowOff>
    </xdr:from>
    <xdr:to>
      <xdr:col>27</xdr:col>
      <xdr:colOff>315988</xdr:colOff>
      <xdr:row>77</xdr:row>
      <xdr:rowOff>176892</xdr:rowOff>
    </xdr:to>
    <xdr:graphicFrame macro="">
      <xdr:nvGraphicFramePr>
        <xdr:cNvPr id="2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0</xdr:colOff>
      <xdr:row>211</xdr:row>
      <xdr:rowOff>0</xdr:rowOff>
    </xdr:from>
    <xdr:to>
      <xdr:col>9</xdr:col>
      <xdr:colOff>308724</xdr:colOff>
      <xdr:row>211</xdr:row>
      <xdr:rowOff>3185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72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7</xdr:col>
      <xdr:colOff>0</xdr:colOff>
      <xdr:row>211</xdr:row>
      <xdr:rowOff>0</xdr:rowOff>
    </xdr:from>
    <xdr:to>
      <xdr:col>8</xdr:col>
      <xdr:colOff>378758</xdr:colOff>
      <xdr:row>211</xdr:row>
      <xdr:rowOff>3185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614725"/>
          <a:ext cx="74993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7</xdr:col>
      <xdr:colOff>0</xdr:colOff>
      <xdr:row>211</xdr:row>
      <xdr:rowOff>0</xdr:rowOff>
    </xdr:from>
    <xdr:ext cx="731185" cy="3185"/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7207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8</xdr:col>
      <xdr:colOff>0</xdr:colOff>
      <xdr:row>211</xdr:row>
      <xdr:rowOff>0</xdr:rowOff>
    </xdr:from>
    <xdr:to>
      <xdr:col>9</xdr:col>
      <xdr:colOff>319930</xdr:colOff>
      <xdr:row>211</xdr:row>
      <xdr:rowOff>3185</xdr:rowOff>
    </xdr:to>
    <xdr:pic>
      <xdr:nvPicPr>
        <xdr:cNvPr id="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48030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8</xdr:col>
      <xdr:colOff>0</xdr:colOff>
      <xdr:row>211</xdr:row>
      <xdr:rowOff>0</xdr:rowOff>
    </xdr:from>
    <xdr:ext cx="731185" cy="3185"/>
    <xdr:pic>
      <xdr:nvPicPr>
        <xdr:cNvPr id="3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54355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281917</xdr:colOff>
      <xdr:row>211</xdr:row>
      <xdr:rowOff>3185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59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12</xdr:col>
      <xdr:colOff>145676</xdr:colOff>
      <xdr:row>211</xdr:row>
      <xdr:rowOff>0</xdr:rowOff>
    </xdr:from>
    <xdr:to>
      <xdr:col>13</xdr:col>
      <xdr:colOff>217830</xdr:colOff>
      <xdr:row>211</xdr:row>
      <xdr:rowOff>3185</xdr:rowOff>
    </xdr:to>
    <xdr:pic>
      <xdr:nvPicPr>
        <xdr:cNvPr id="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614725"/>
          <a:ext cx="74866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12</xdr:col>
      <xdr:colOff>145676</xdr:colOff>
      <xdr:row>211</xdr:row>
      <xdr:rowOff>0</xdr:rowOff>
    </xdr:from>
    <xdr:ext cx="731185" cy="3185"/>
    <xdr:pic>
      <xdr:nvPicPr>
        <xdr:cNvPr id="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70215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14</xdr:col>
      <xdr:colOff>145676</xdr:colOff>
      <xdr:row>211</xdr:row>
      <xdr:rowOff>0</xdr:rowOff>
    </xdr:from>
    <xdr:to>
      <xdr:col>15</xdr:col>
      <xdr:colOff>293123</xdr:colOff>
      <xdr:row>211</xdr:row>
      <xdr:rowOff>3185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4739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14</xdr:col>
      <xdr:colOff>145676</xdr:colOff>
      <xdr:row>211</xdr:row>
      <xdr:rowOff>0</xdr:rowOff>
    </xdr:from>
    <xdr:ext cx="731185" cy="3185"/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413240" y="4161472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</xdr:col>
      <xdr:colOff>47813</xdr:colOff>
      <xdr:row>39</xdr:row>
      <xdr:rowOff>69602</xdr:rowOff>
    </xdr:from>
    <xdr:to>
      <xdr:col>7</xdr:col>
      <xdr:colOff>196593</xdr:colOff>
      <xdr:row>77</xdr:row>
      <xdr:rowOff>172411</xdr:rowOff>
    </xdr:to>
    <xdr:graphicFrame macro="">
      <xdr:nvGraphicFramePr>
        <xdr:cNvPr id="4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77446</xdr:colOff>
      <xdr:row>78</xdr:row>
      <xdr:rowOff>152151</xdr:rowOff>
    </xdr:from>
    <xdr:to>
      <xdr:col>7</xdr:col>
      <xdr:colOff>226226</xdr:colOff>
      <xdr:row>117</xdr:row>
      <xdr:rowOff>45410</xdr:rowOff>
    </xdr:to>
    <xdr:graphicFrame macro="">
      <xdr:nvGraphicFramePr>
        <xdr:cNvPr id="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71583</xdr:colOff>
      <xdr:row>2</xdr:row>
      <xdr:rowOff>133705</xdr:rowOff>
    </xdr:from>
    <xdr:to>
      <xdr:col>7</xdr:col>
      <xdr:colOff>75194</xdr:colOff>
      <xdr:row>38</xdr:row>
      <xdr:rowOff>79276</xdr:rowOff>
    </xdr:to>
    <xdr:graphicFrame macro="">
      <xdr:nvGraphicFramePr>
        <xdr:cNvPr id="4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0.09043</cdr:x>
      <cdr:y>0.07964</cdr:y>
    </cdr:from>
    <cdr:to>
      <cdr:x>0.27049</cdr:x>
      <cdr:y>0.13713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26661" y="314889"/>
          <a:ext cx="849580" cy="227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0.11838</cdr:x>
      <cdr:y>0.05143</cdr:y>
    </cdr:from>
    <cdr:to>
      <cdr:x>0.29969</cdr:x>
      <cdr:y>0.10857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26718" y="197924"/>
          <a:ext cx="806781" cy="219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25</xdr:row>
      <xdr:rowOff>128588</xdr:rowOff>
    </xdr:from>
    <xdr:to>
      <xdr:col>14</xdr:col>
      <xdr:colOff>57150</xdr:colOff>
      <xdr:row>36</xdr:row>
      <xdr:rowOff>85726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36</xdr:row>
      <xdr:rowOff>104775</xdr:rowOff>
    </xdr:from>
    <xdr:to>
      <xdr:col>14</xdr:col>
      <xdr:colOff>57150</xdr:colOff>
      <xdr:row>46</xdr:row>
      <xdr:rowOff>161924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2</xdr:row>
      <xdr:rowOff>128588</xdr:rowOff>
    </xdr:from>
    <xdr:to>
      <xdr:col>14</xdr:col>
      <xdr:colOff>57150</xdr:colOff>
      <xdr:row>13</xdr:row>
      <xdr:rowOff>85726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190499</xdr:colOff>
      <xdr:row>13</xdr:row>
      <xdr:rowOff>104775</xdr:rowOff>
    </xdr:from>
    <xdr:to>
      <xdr:col>14</xdr:col>
      <xdr:colOff>57150</xdr:colOff>
      <xdr:row>23</xdr:row>
      <xdr:rowOff>161924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173832</xdr:colOff>
      <xdr:row>49</xdr:row>
      <xdr:rowOff>71436</xdr:rowOff>
    </xdr:from>
    <xdr:to>
      <xdr:col>13</xdr:col>
      <xdr:colOff>357187</xdr:colOff>
      <xdr:row>60</xdr:row>
      <xdr:rowOff>4762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164307</xdr:colOff>
      <xdr:row>60</xdr:row>
      <xdr:rowOff>42863</xdr:rowOff>
    </xdr:from>
    <xdr:to>
      <xdr:col>13</xdr:col>
      <xdr:colOff>369094</xdr:colOff>
      <xdr:row>70</xdr:row>
      <xdr:rowOff>90487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0.26315</cdr:x>
      <cdr:y>0.03041</cdr:y>
    </cdr:from>
    <cdr:to>
      <cdr:x>0.71633</cdr:x>
      <cdr:y>0.16132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56545" y="68796"/>
          <a:ext cx="2680572" cy="296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0.09306</cdr:y>
    </cdr:from>
    <cdr:to>
      <cdr:x>0.1034</cdr:x>
      <cdr:y>0.21684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0509"/>
          <a:ext cx="584054" cy="280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0.26315</cdr:x>
      <cdr:y>0.03041</cdr:y>
    </cdr:from>
    <cdr:to>
      <cdr:x>0.71633</cdr:x>
      <cdr:y>0.16132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56545" y="68796"/>
          <a:ext cx="2680572" cy="296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0.09306</cdr:y>
    </cdr:from>
    <cdr:to>
      <cdr:x>0.1034</cdr:x>
      <cdr:y>0.21684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0509"/>
          <a:ext cx="584054" cy="280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0.31087</cdr:x>
      <cdr:y>0.02423</cdr:y>
    </cdr:from>
    <cdr:to>
      <cdr:x>0.84959</cdr:x>
      <cdr:y>0.15514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722566" y="55499"/>
          <a:ext cx="2985166" cy="299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0.0927</cdr:y>
    </cdr:from>
    <cdr:to>
      <cdr:x>0.11038</cdr:x>
      <cdr:y>0.19149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07492"/>
          <a:ext cx="556179" cy="2211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0</xdr:row>
      <xdr:rowOff>112618</xdr:rowOff>
    </xdr:from>
    <xdr:to>
      <xdr:col>7</xdr:col>
      <xdr:colOff>685800</xdr:colOff>
      <xdr:row>29</xdr:row>
      <xdr:rowOff>84043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68729</xdr:colOff>
      <xdr:row>0</xdr:row>
      <xdr:rowOff>123265</xdr:rowOff>
    </xdr:from>
    <xdr:to>
      <xdr:col>14</xdr:col>
      <xdr:colOff>317500</xdr:colOff>
      <xdr:row>29</xdr:row>
      <xdr:rowOff>91328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538629</xdr:colOff>
      <xdr:row>0</xdr:row>
      <xdr:rowOff>129987</xdr:rowOff>
    </xdr:from>
    <xdr:to>
      <xdr:col>21</xdr:col>
      <xdr:colOff>25400</xdr:colOff>
      <xdr:row>29</xdr:row>
      <xdr:rowOff>88900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88900</xdr:colOff>
      <xdr:row>29</xdr:row>
      <xdr:rowOff>203200</xdr:rowOff>
    </xdr:from>
    <xdr:to>
      <xdr:col>14</xdr:col>
      <xdr:colOff>292100</xdr:colOff>
      <xdr:row>44</xdr:row>
      <xdr:rowOff>165100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0.16005</cdr:x>
      <cdr:y>0.02038</cdr:y>
    </cdr:from>
    <cdr:to>
      <cdr:x>0.7796</cdr:x>
      <cdr:y>0.06751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74700" y="127001"/>
          <a:ext cx="2998881" cy="293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Units Failure Weight(Overall)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0.49079</cdr:x>
      <cdr:y>0.21555</cdr:y>
    </cdr:from>
    <cdr:to>
      <cdr:x>0.88162</cdr:x>
      <cdr:y>0.41714</cdr:y>
    </cdr:to>
    <cdr:sp macro="" textlink="">
      <cdr:nvSpPr>
        <cdr:cNvPr id="3" name="矩形标注 2"/>
        <cdr:cNvSpPr/>
      </cdr:nvSpPr>
      <cdr:spPr>
        <a:xfrm xmlns:a="http://schemas.openxmlformats.org/drawingml/2006/main">
          <a:off x="2768241" y="1588393"/>
          <a:ext cx="2204357" cy="1485521"/>
        </a:xfrm>
        <a:prstGeom xmlns:a="http://schemas.openxmlformats.org/drawingml/2006/main" prst="wedgeRectCallout">
          <a:avLst>
            <a:gd name="adj1" fmla="val -36091"/>
            <a:gd name="adj2" fmla="val -59693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>
              <a:solidFill>
                <a:srgbClr val="0000FF"/>
              </a:solidFill>
            </a:rPr>
            <a:t>LX KS DPPM</a:t>
          </a:r>
          <a:r>
            <a:rPr lang="zh-CN" altLang="en-US" sz="1100" b="0">
              <a:solidFill>
                <a:srgbClr val="0000FF"/>
              </a:solidFill>
            </a:rPr>
            <a:t>：</a:t>
          </a:r>
          <a:r>
            <a:rPr lang="en-US" altLang="zh-CN" sz="1100" b="0">
              <a:solidFill>
                <a:srgbClr val="0000FF"/>
              </a:solidFill>
            </a:rPr>
            <a:t>31</a:t>
          </a:r>
          <a:r>
            <a:rPr lang="en-US" altLang="zh-CN" sz="1100" b="0" baseline="0">
              <a:solidFill>
                <a:srgbClr val="0000FF"/>
              </a:solidFill>
            </a:rPr>
            <a:t> </a:t>
          </a:r>
          <a:r>
            <a:rPr lang="en-US" altLang="zh-CN" sz="1100" b="0">
              <a:solidFill>
                <a:srgbClr val="0000FF"/>
              </a:solidFill>
            </a:rPr>
            <a:t>DPPM</a:t>
          </a:r>
          <a:endParaRPr lang="en-US" altLang="zh-TW" sz="1100" b="0">
            <a:solidFill>
              <a:srgbClr val="0000FF"/>
            </a:solidFill>
          </a:endParaRP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VS FX ZZ DPPM: 33 DPPM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 baseline="0">
              <a:solidFill>
                <a:srgbClr val="0000FF"/>
              </a:solidFill>
            </a:rPr>
            <a:t>CND: 4 DPPM 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>
              <a:solidFill>
                <a:srgbClr val="0000FF"/>
              </a:solidFill>
            </a:rPr>
            <a:t>C</a:t>
          </a:r>
          <a:r>
            <a:rPr lang="en-US" altLang="zh-CN" sz="1100" b="0">
              <a:solidFill>
                <a:srgbClr val="0000FF"/>
              </a:solidFill>
            </a:rPr>
            <a:t>osmetic:  2DPPM</a:t>
          </a:r>
          <a:r>
            <a:rPr lang="zh-TW" altLang="en-US" sz="1100" b="0">
              <a:solidFill>
                <a:srgbClr val="0000FF"/>
              </a:solidFill>
            </a:rPr>
            <a:t> 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0.10298</cdr:x>
      <cdr:y>0.02039</cdr:y>
    </cdr:from>
    <cdr:to>
      <cdr:x>0.77844</cdr:x>
      <cdr:y>0.06755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57200" y="127000"/>
          <a:ext cx="2998881" cy="293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Units Failure Weight(18D)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0.15973</cdr:x>
      <cdr:y>0.01427</cdr:y>
    </cdr:from>
    <cdr:to>
      <cdr:x>0.83326</cdr:x>
      <cdr:y>0.06143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11200" y="88900"/>
          <a:ext cx="2998881" cy="293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Units Failure Weight(750x)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0.34063</cdr:x>
      <cdr:y>0.04365</cdr:y>
    </cdr:from>
    <cdr:to>
      <cdr:x>0.66366</cdr:x>
      <cdr:y>0.13545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162300" y="139700"/>
          <a:ext cx="2998881" cy="293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EFFA MLB Failure Weight(Overall)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20</xdr:row>
      <xdr:rowOff>112618</xdr:rowOff>
    </xdr:from>
    <xdr:to>
      <xdr:col>7</xdr:col>
      <xdr:colOff>685800</xdr:colOff>
      <xdr:row>47</xdr:row>
      <xdr:rowOff>84043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68729</xdr:colOff>
      <xdr:row>20</xdr:row>
      <xdr:rowOff>123265</xdr:rowOff>
    </xdr:from>
    <xdr:to>
      <xdr:col>14</xdr:col>
      <xdr:colOff>317500</xdr:colOff>
      <xdr:row>47</xdr:row>
      <xdr:rowOff>91328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411629</xdr:colOff>
      <xdr:row>20</xdr:row>
      <xdr:rowOff>117287</xdr:rowOff>
    </xdr:from>
    <xdr:to>
      <xdr:col>20</xdr:col>
      <xdr:colOff>673100</xdr:colOff>
      <xdr:row>47</xdr:row>
      <xdr:rowOff>85351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36419</xdr:colOff>
      <xdr:row>69</xdr:row>
      <xdr:rowOff>112618</xdr:rowOff>
    </xdr:from>
    <xdr:to>
      <xdr:col>7</xdr:col>
      <xdr:colOff>685800</xdr:colOff>
      <xdr:row>97</xdr:row>
      <xdr:rowOff>88900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68729</xdr:colOff>
      <xdr:row>69</xdr:row>
      <xdr:rowOff>123265</xdr:rowOff>
    </xdr:from>
    <xdr:to>
      <xdr:col>14</xdr:col>
      <xdr:colOff>317500</xdr:colOff>
      <xdr:row>97</xdr:row>
      <xdr:rowOff>88900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398929</xdr:colOff>
      <xdr:row>69</xdr:row>
      <xdr:rowOff>155386</xdr:rowOff>
    </xdr:from>
    <xdr:to>
      <xdr:col>20</xdr:col>
      <xdr:colOff>660400</xdr:colOff>
      <xdr:row>97</xdr:row>
      <xdr:rowOff>101599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0.16005</cdr:x>
      <cdr:y>0.02038</cdr:y>
    </cdr:from>
    <cdr:to>
      <cdr:x>0.7796</cdr:x>
      <cdr:y>0.06751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74700" y="127001"/>
          <a:ext cx="2998881" cy="293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D5X AMR EFFA Units Failure Weight(Overall)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0.10298</cdr:x>
      <cdr:y>0.0196</cdr:y>
    </cdr:from>
    <cdr:to>
      <cdr:x>0.65808</cdr:x>
      <cdr:y>0.06755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83749" y="112059"/>
          <a:ext cx="2607581" cy="274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D5X AMR EFFA Units Failure Weight(18D)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0.15973</cdr:x>
      <cdr:y>0.01427</cdr:y>
    </cdr:from>
    <cdr:to>
      <cdr:x>0.83326</cdr:x>
      <cdr:y>0.06143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11193" y="88890"/>
          <a:ext cx="2998873" cy="293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D5X AMR EFFA Units Failure Weight(235x)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0.16005</cdr:x>
      <cdr:y>0.02038</cdr:y>
    </cdr:from>
    <cdr:to>
      <cdr:x>0.7796</cdr:x>
      <cdr:y>0.06751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74700" y="127001"/>
          <a:ext cx="2998881" cy="293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D5X CHN EFFA Units Failure Weight(Overall)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0.10298</cdr:x>
      <cdr:y>0.02039</cdr:y>
    </cdr:from>
    <cdr:to>
      <cdr:x>0.77844</cdr:x>
      <cdr:y>0.06755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57200" y="127000"/>
          <a:ext cx="2998881" cy="293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D5X CHN EFFA Units Failure Weight(18D)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0.15973</cdr:x>
      <cdr:y>0.01427</cdr:y>
    </cdr:from>
    <cdr:to>
      <cdr:x>0.83326</cdr:x>
      <cdr:y>0.06143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11193" y="88890"/>
          <a:ext cx="2998873" cy="293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D5X CHN EFFA Units Failure Weight(103x)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0.33185</cdr:x>
      <cdr:y>0.21299</cdr:y>
    </cdr:from>
    <cdr:to>
      <cdr:x>0.62455</cdr:x>
      <cdr:y>0.34339</cdr:y>
    </cdr:to>
    <cdr:sp macro="" textlink="">
      <cdr:nvSpPr>
        <cdr:cNvPr id="3" name="矩形标注 2"/>
        <cdr:cNvSpPr/>
      </cdr:nvSpPr>
      <cdr:spPr>
        <a:xfrm xmlns:a="http://schemas.openxmlformats.org/drawingml/2006/main">
          <a:off x="1875051" y="1668450"/>
          <a:ext cx="1653854" cy="1021481"/>
        </a:xfrm>
        <a:prstGeom xmlns:a="http://schemas.openxmlformats.org/drawingml/2006/main" prst="wedgeRectCallout">
          <a:avLst>
            <a:gd name="adj1" fmla="val -37428"/>
            <a:gd name="adj2" fmla="val -59591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>
              <a:solidFill>
                <a:srgbClr val="0000FF"/>
              </a:solidFill>
            </a:rPr>
            <a:t>LX KS DPPM</a:t>
          </a:r>
          <a:r>
            <a:rPr lang="zh-CN" altLang="en-US" sz="1100" b="0">
              <a:solidFill>
                <a:srgbClr val="0000FF"/>
              </a:solidFill>
            </a:rPr>
            <a:t>：</a:t>
          </a:r>
          <a:r>
            <a:rPr lang="en-US" altLang="zh-CN" sz="1100" b="0">
              <a:solidFill>
                <a:srgbClr val="0000FF"/>
              </a:solidFill>
            </a:rPr>
            <a:t>9 DPPM</a:t>
          </a:r>
          <a:endParaRPr lang="en-US" altLang="zh-TW" sz="1100" b="0">
            <a:solidFill>
              <a:srgbClr val="0000FF"/>
            </a:solidFill>
          </a:endParaRP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 FX ZZ DPPM: 18 DPPM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FX GL DPPM: 2 DPPM</a:t>
          </a:r>
        </a:p>
        <a:p xmlns:a="http://schemas.openxmlformats.org/drawingml/2006/main">
          <a:pPr algn="l">
            <a:lnSpc>
              <a:spcPct val="150000"/>
            </a:lnSpc>
          </a:pPr>
          <a:endParaRPr lang="en-US" altLang="zh-TW" sz="1100" b="0" i="0" baseline="0">
            <a:solidFill>
              <a:srgbClr val="0000FF"/>
            </a:solidFill>
          </a:endParaRPr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25</xdr:row>
      <xdr:rowOff>128588</xdr:rowOff>
    </xdr:from>
    <xdr:to>
      <xdr:col>14</xdr:col>
      <xdr:colOff>57150</xdr:colOff>
      <xdr:row>36</xdr:row>
      <xdr:rowOff>85726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36</xdr:row>
      <xdr:rowOff>104775</xdr:rowOff>
    </xdr:from>
    <xdr:to>
      <xdr:col>14</xdr:col>
      <xdr:colOff>57150</xdr:colOff>
      <xdr:row>46</xdr:row>
      <xdr:rowOff>161924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2</xdr:row>
      <xdr:rowOff>128588</xdr:rowOff>
    </xdr:from>
    <xdr:to>
      <xdr:col>14</xdr:col>
      <xdr:colOff>57150</xdr:colOff>
      <xdr:row>13</xdr:row>
      <xdr:rowOff>85726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190499</xdr:colOff>
      <xdr:row>13</xdr:row>
      <xdr:rowOff>104775</xdr:rowOff>
    </xdr:from>
    <xdr:to>
      <xdr:col>14</xdr:col>
      <xdr:colOff>57150</xdr:colOff>
      <xdr:row>23</xdr:row>
      <xdr:rowOff>161924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173832</xdr:colOff>
      <xdr:row>49</xdr:row>
      <xdr:rowOff>71436</xdr:rowOff>
    </xdr:from>
    <xdr:to>
      <xdr:col>13</xdr:col>
      <xdr:colOff>357187</xdr:colOff>
      <xdr:row>60</xdr:row>
      <xdr:rowOff>4762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164307</xdr:colOff>
      <xdr:row>60</xdr:row>
      <xdr:rowOff>42863</xdr:rowOff>
    </xdr:from>
    <xdr:to>
      <xdr:col>13</xdr:col>
      <xdr:colOff>369094</xdr:colOff>
      <xdr:row>70</xdr:row>
      <xdr:rowOff>90487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35718</xdr:colOff>
      <xdr:row>25</xdr:row>
      <xdr:rowOff>166689</xdr:rowOff>
    </xdr:from>
    <xdr:to>
      <xdr:col>29</xdr:col>
      <xdr:colOff>107156</xdr:colOff>
      <xdr:row>36</xdr:row>
      <xdr:rowOff>123827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26192</xdr:colOff>
      <xdr:row>36</xdr:row>
      <xdr:rowOff>142876</xdr:rowOff>
    </xdr:from>
    <xdr:to>
      <xdr:col>29</xdr:col>
      <xdr:colOff>107156</xdr:colOff>
      <xdr:row>46</xdr:row>
      <xdr:rowOff>200025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35718</xdr:colOff>
      <xdr:row>2</xdr:row>
      <xdr:rowOff>166689</xdr:rowOff>
    </xdr:from>
    <xdr:to>
      <xdr:col>29</xdr:col>
      <xdr:colOff>107156</xdr:colOff>
      <xdr:row>13</xdr:row>
      <xdr:rowOff>123827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26192</xdr:colOff>
      <xdr:row>13</xdr:row>
      <xdr:rowOff>142876</xdr:rowOff>
    </xdr:from>
    <xdr:to>
      <xdr:col>29</xdr:col>
      <xdr:colOff>107156</xdr:colOff>
      <xdr:row>23</xdr:row>
      <xdr:rowOff>200025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9525</xdr:colOff>
      <xdr:row>49</xdr:row>
      <xdr:rowOff>109537</xdr:rowOff>
    </xdr:from>
    <xdr:to>
      <xdr:col>28</xdr:col>
      <xdr:colOff>407193</xdr:colOff>
      <xdr:row>60</xdr:row>
      <xdr:rowOff>42863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60</xdr:row>
      <xdr:rowOff>80964</xdr:rowOff>
    </xdr:from>
    <xdr:to>
      <xdr:col>28</xdr:col>
      <xdr:colOff>419100</xdr:colOff>
      <xdr:row>70</xdr:row>
      <xdr:rowOff>128588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0.26315</cdr:x>
      <cdr:y>0.03041</cdr:y>
    </cdr:from>
    <cdr:to>
      <cdr:x>0.71633</cdr:x>
      <cdr:y>0.16132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56545" y="68796"/>
          <a:ext cx="2680572" cy="296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AMR 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0.09306</cdr:y>
    </cdr:from>
    <cdr:to>
      <cdr:x>0.1034</cdr:x>
      <cdr:y>0.21684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0509"/>
          <a:ext cx="584054" cy="280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AMR 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0.26315</cdr:x>
      <cdr:y>0.03041</cdr:y>
    </cdr:from>
    <cdr:to>
      <cdr:x>0.71633</cdr:x>
      <cdr:y>0.16132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56545" y="68796"/>
          <a:ext cx="2680572" cy="296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AMR 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0.09306</cdr:y>
    </cdr:from>
    <cdr:to>
      <cdr:x>0.1034</cdr:x>
      <cdr:y>0.21684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0509"/>
          <a:ext cx="584054" cy="280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AMR 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0.31087</cdr:x>
      <cdr:y>0.02423</cdr:y>
    </cdr:from>
    <cdr:to>
      <cdr:x>0.84959</cdr:x>
      <cdr:y>0.15514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722566" y="55499"/>
          <a:ext cx="2985166" cy="299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AMR 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0.0927</cdr:y>
    </cdr:from>
    <cdr:to>
      <cdr:x>0.11038</cdr:x>
      <cdr:y>0.19149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07492"/>
          <a:ext cx="556179" cy="2211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AMR 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0.26315</cdr:x>
      <cdr:y>0.03041</cdr:y>
    </cdr:from>
    <cdr:to>
      <cdr:x>0.71633</cdr:x>
      <cdr:y>0.16132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56545" y="68796"/>
          <a:ext cx="2680572" cy="296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CHN 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0.09306</cdr:y>
    </cdr:from>
    <cdr:to>
      <cdr:x>0.1034</cdr:x>
      <cdr:y>0.21684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0509"/>
          <a:ext cx="584054" cy="280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CHN 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0.26315</cdr:x>
      <cdr:y>0.03041</cdr:y>
    </cdr:from>
    <cdr:to>
      <cdr:x>0.71633</cdr:x>
      <cdr:y>0.16132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56545" y="68796"/>
          <a:ext cx="2680572" cy="296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CHN 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0.09306</cdr:y>
    </cdr:from>
    <cdr:to>
      <cdr:x>0.1034</cdr:x>
      <cdr:y>0.21684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10509"/>
          <a:ext cx="584054" cy="280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CHN 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0.31087</cdr:x>
      <cdr:y>0.02423</cdr:y>
    </cdr:from>
    <cdr:to>
      <cdr:x>0.84959</cdr:x>
      <cdr:y>0.15514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722566" y="55499"/>
          <a:ext cx="2985166" cy="299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CHN EFFA Units Failure DPPM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0.0927</cdr:y>
    </cdr:from>
    <cdr:to>
      <cdr:x>0.11038</cdr:x>
      <cdr:y>0.19149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07492"/>
          <a:ext cx="556179" cy="2211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TW" sz="1000">
              <a:solidFill>
                <a:schemeClr val="tx1"/>
              </a:solidFill>
            </a:rPr>
            <a:t>DPPM</a:t>
          </a:r>
          <a:endParaRPr lang="zh-TW" sz="1000">
            <a:solidFill>
              <a:schemeClr val="tx1"/>
            </a:solidFill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0.2037</cdr:x>
      <cdr:y>0.04618</cdr:y>
    </cdr:from>
    <cdr:to>
      <cdr:x>0.75084</cdr:x>
      <cdr:y>0.15163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152525" y="105127"/>
          <a:ext cx="3095625" cy="240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4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CHN EFFA MLBs Failure weight</a:t>
          </a:r>
          <a:r>
            <a:rPr lang="en-US" altLang="zh-TW" sz="1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zh-CN" sz="1400" b="1" baseline="0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857809</xdr:colOff>
      <xdr:row>361</xdr:row>
      <xdr:rowOff>47625</xdr:rowOff>
    </xdr:from>
    <xdr:to>
      <xdr:col>2</xdr:col>
      <xdr:colOff>456637</xdr:colOff>
      <xdr:row>368</xdr:row>
      <xdr:rowOff>114861</xdr:rowOff>
    </xdr:to>
    <xdr:sp macro="" textlink="">
      <xdr:nvSpPr>
        <xdr:cNvPr id="2" name="矩形 1"/>
        <xdr:cNvSpPr/>
      </xdr:nvSpPr>
      <xdr:spPr>
        <a:xfrm>
          <a:off x="952500" y="76405740"/>
          <a:ext cx="504190" cy="14230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8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800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38902</xdr:colOff>
      <xdr:row>433</xdr:row>
      <xdr:rowOff>89644</xdr:rowOff>
    </xdr:from>
    <xdr:to>
      <xdr:col>26</xdr:col>
      <xdr:colOff>161192</xdr:colOff>
      <xdr:row>448</xdr:row>
      <xdr:rowOff>176892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145676</xdr:colOff>
      <xdr:row>514</xdr:row>
      <xdr:rowOff>0</xdr:rowOff>
    </xdr:from>
    <xdr:to>
      <xdr:col>19</xdr:col>
      <xdr:colOff>364769</xdr:colOff>
      <xdr:row>514</xdr:row>
      <xdr:rowOff>3185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699115" y="111488220"/>
          <a:ext cx="73342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680516</xdr:colOff>
      <xdr:row>514</xdr:row>
      <xdr:rowOff>0</xdr:rowOff>
    </xdr:from>
    <xdr:to>
      <xdr:col>37</xdr:col>
      <xdr:colOff>25257</xdr:colOff>
      <xdr:row>514</xdr:row>
      <xdr:rowOff>2393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9764375" y="111488220"/>
          <a:ext cx="136779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1280</xdr:colOff>
      <xdr:row>357</xdr:row>
      <xdr:rowOff>114301</xdr:rowOff>
    </xdr:from>
    <xdr:to>
      <xdr:col>25</xdr:col>
      <xdr:colOff>589643</xdr:colOff>
      <xdr:row>393</xdr:row>
      <xdr:rowOff>43997</xdr:rowOff>
    </xdr:to>
    <xdr:graphicFrame macro="">
      <xdr:nvGraphicFramePr>
        <xdr:cNvPr id="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734620</xdr:colOff>
      <xdr:row>3</xdr:row>
      <xdr:rowOff>1495</xdr:rowOff>
    </xdr:from>
    <xdr:to>
      <xdr:col>29</xdr:col>
      <xdr:colOff>454268</xdr:colOff>
      <xdr:row>20</xdr:row>
      <xdr:rowOff>131884</xdr:rowOff>
    </xdr:to>
    <xdr:grpSp>
      <xdr:nvGrpSpPr>
        <xdr:cNvPr id="7" name="群組 6"/>
        <xdr:cNvGrpSpPr/>
      </xdr:nvGrpSpPr>
      <xdr:grpSpPr>
        <a:xfrm>
          <a:off x="829310" y="534670"/>
          <a:ext cx="15836265" cy="3692525"/>
          <a:chOff x="44998" y="352425"/>
          <a:chExt cx="6845720" cy="3509978"/>
        </a:xfrm>
      </xdr:grpSpPr>
      <xdr:grpSp>
        <xdr:nvGrpSpPr>
          <xdr:cNvPr id="8" name="群組 74"/>
          <xdr:cNvGrpSpPr/>
        </xdr:nvGrpSpPr>
        <xdr:grpSpPr>
          <a:xfrm>
            <a:off x="46345" y="352425"/>
            <a:ext cx="6710160" cy="1718780"/>
            <a:chOff x="37030" y="419100"/>
            <a:chExt cx="6927951" cy="1718780"/>
          </a:xfrm>
        </xdr:grpSpPr>
        <xdr:grpSp>
          <xdr:nvGrpSpPr>
            <xdr:cNvPr id="12" name="群組 84"/>
            <xdr:cNvGrpSpPr/>
          </xdr:nvGrpSpPr>
          <xdr:grpSpPr>
            <a:xfrm>
              <a:off x="790574" y="1156523"/>
              <a:ext cx="5411119" cy="495977"/>
              <a:chOff x="2171699" y="1051748"/>
              <a:chExt cx="5411119" cy="495977"/>
            </a:xfrm>
          </xdr:grpSpPr>
          <xdr:cxnSp macro="">
            <xdr:nvCxnSpPr>
              <xdr:cNvPr id="18" name="直線接點 17"/>
              <xdr:cNvCxnSpPr/>
            </xdr:nvCxnSpPr>
            <xdr:spPr>
              <a:xfrm>
                <a:off x="2171699" y="1051748"/>
                <a:ext cx="5410201" cy="0"/>
              </a:xfrm>
              <a:prstGeom prst="line">
                <a:avLst/>
              </a:prstGeom>
              <a:ln w="15875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直線接點 18"/>
              <xdr:cNvCxnSpPr/>
            </xdr:nvCxnSpPr>
            <xdr:spPr>
              <a:xfrm>
                <a:off x="2171699" y="1053251"/>
                <a:ext cx="0" cy="460550"/>
              </a:xfrm>
              <a:prstGeom prst="line">
                <a:avLst/>
              </a:prstGeom>
              <a:ln w="15875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直線接點 19"/>
              <xdr:cNvCxnSpPr/>
            </xdr:nvCxnSpPr>
            <xdr:spPr>
              <a:xfrm>
                <a:off x="7582818" y="1051748"/>
                <a:ext cx="0" cy="495977"/>
              </a:xfrm>
              <a:prstGeom prst="line">
                <a:avLst/>
              </a:prstGeom>
              <a:ln w="15875">
                <a:solidFill>
                  <a:schemeClr val="accent4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3" name="矩形 12"/>
            <xdr:cNvSpPr/>
          </xdr:nvSpPr>
          <xdr:spPr>
            <a:xfrm>
              <a:off x="2756050" y="419100"/>
              <a:ext cx="1508799" cy="49597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TW" sz="1100" b="1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EFFA</a:t>
              </a:r>
              <a:endParaRPr lang="zh-TW" altLang="en-US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endParaRPr>
            </a:p>
          </xdr:txBody>
        </xdr:sp>
        <xdr:cxnSp macro="">
          <xdr:nvCxnSpPr>
            <xdr:cNvPr id="14" name="直線接點 13"/>
            <xdr:cNvCxnSpPr>
              <a:stCxn id="13" idx="2"/>
              <a:endCxn id="15" idx="0"/>
            </xdr:cNvCxnSpPr>
          </xdr:nvCxnSpPr>
          <xdr:spPr>
            <a:xfrm flipH="1">
              <a:off x="3508640" y="915077"/>
              <a:ext cx="1809" cy="737765"/>
            </a:xfrm>
            <a:prstGeom prst="line">
              <a:avLst/>
            </a:prstGeom>
            <a:ln w="15875">
              <a:solidFill>
                <a:schemeClr val="accent4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矩形 14"/>
            <xdr:cNvSpPr/>
          </xdr:nvSpPr>
          <xdr:spPr>
            <a:xfrm>
              <a:off x="2753390" y="1652842"/>
              <a:ext cx="1510499" cy="46800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en-US" altLang="zh-TW" sz="1100" b="1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 FX GL</a:t>
              </a:r>
              <a:endParaRPr lang="zh-TW" altLang="en-US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endParaRPr>
            </a:p>
          </xdr:txBody>
        </xdr:sp>
        <xdr:sp macro="" textlink="">
          <xdr:nvSpPr>
            <xdr:cNvPr id="16" name="矩形 15"/>
            <xdr:cNvSpPr/>
          </xdr:nvSpPr>
          <xdr:spPr>
            <a:xfrm>
              <a:off x="37030" y="1643317"/>
              <a:ext cx="1508799" cy="46800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en-US" altLang="zh-CN" sz="1100" b="1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Cupertino</a:t>
              </a:r>
              <a:endParaRPr lang="zh-TW" altLang="en-US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endParaRPr>
            </a:p>
          </xdr:txBody>
        </xdr:sp>
        <xdr:sp macro="" textlink="">
          <xdr:nvSpPr>
            <xdr:cNvPr id="17" name="矩形 16"/>
            <xdr:cNvSpPr/>
          </xdr:nvSpPr>
          <xdr:spPr>
            <a:xfrm>
              <a:off x="5456183" y="1669880"/>
              <a:ext cx="1508798" cy="46800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accent4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en-US" altLang="zh-CN" sz="1100" b="1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PG</a:t>
              </a:r>
              <a:r>
                <a:rPr lang="en-US" altLang="zh-CN" sz="1100" b="1" baseline="0">
                  <a:solidFill>
                    <a:sysClr val="windowText" lastClr="000000"/>
                  </a:solidFill>
                  <a:latin typeface="Arial" panose="020B0604020202020204" pitchFamily="7" charset="0"/>
                  <a:ea typeface="Microsoft JhengHei" panose="020B0604030504040204" pitchFamily="34" charset="-120"/>
                  <a:cs typeface="Arial" panose="020B0604020202020204" pitchFamily="7" charset="0"/>
                </a:rPr>
                <a:t> SH</a:t>
              </a:r>
              <a:endParaRPr lang="zh-TW" altLang="en-US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endParaRPr>
            </a:p>
          </xdr:txBody>
        </xdr:sp>
      </xdr:grpSp>
      <xdr:sp macro="" textlink="">
        <xdr:nvSpPr>
          <xdr:cNvPr id="9" name="文字方塊 8"/>
          <xdr:cNvSpPr txBox="1"/>
        </xdr:nvSpPr>
        <xdr:spPr>
          <a:xfrm>
            <a:off x="5175976" y="2073442"/>
            <a:ext cx="1714742" cy="598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altLang="zh-CN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rPr>
              <a:t>D52 </a:t>
            </a:r>
          </a:p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rPr>
              <a:t>中國機</a:t>
            </a:r>
            <a:endParaRPr lang="en-US" altLang="zh-CN" sz="1100" b="1">
              <a:solidFill>
                <a:sysClr val="windowText" lastClr="000000"/>
              </a:solidFill>
              <a:latin typeface="Arial" panose="020B0604020202020204" pitchFamily="7" charset="0"/>
              <a:ea typeface="Microsoft JhengHei" panose="020B0604030504040204" pitchFamily="34" charset="-120"/>
              <a:cs typeface="Arial" panose="020B0604020202020204" pitchFamily="7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11/13-12/30</a:t>
            </a:r>
            <a:r>
              <a:rPr lang="zh-CN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D52*500x</a:t>
            </a:r>
            <a:endParaRPr lang="zh-TW" altLang="zh-TW" sz="1100">
              <a:effectLst/>
              <a:latin typeface="Calibri" panose="020F0502020204030204" pitchFamily="34" charset="0"/>
            </a:endParaRPr>
          </a:p>
          <a:p>
            <a:pPr algn="ctr"/>
            <a:endParaRPr lang="zh-TW" altLang="en-US" sz="1100" b="1">
              <a:solidFill>
                <a:sysClr val="windowText" lastClr="000000"/>
              </a:solidFill>
              <a:latin typeface="Arial" panose="020B0604020202020204" pitchFamily="7" charset="0"/>
              <a:ea typeface="Microsoft JhengHei" panose="020B0604030504040204" pitchFamily="34" charset="-120"/>
              <a:cs typeface="Arial" panose="020B0604020202020204" pitchFamily="7" charset="0"/>
            </a:endParaRPr>
          </a:p>
        </xdr:txBody>
      </xdr:sp>
      <xdr:sp macro="" textlink="">
        <xdr:nvSpPr>
          <xdr:cNvPr id="10" name="文字方塊 9"/>
          <xdr:cNvSpPr txBox="1"/>
        </xdr:nvSpPr>
        <xdr:spPr>
          <a:xfrm>
            <a:off x="44998" y="2095497"/>
            <a:ext cx="2112605" cy="1724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altLang="zh-CN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rPr>
              <a:t>D5x</a:t>
            </a:r>
          </a:p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rPr>
              <a:t>美國機</a:t>
            </a:r>
            <a:endParaRPr lang="en-US" altLang="zh-CN" sz="1100" b="1">
              <a:solidFill>
                <a:sysClr val="windowText" lastClr="000000"/>
              </a:solidFill>
              <a:latin typeface="Arial" panose="020B0604020202020204" pitchFamily="7" charset="0"/>
              <a:ea typeface="Microsoft JhengHei" panose="020B0604030504040204" pitchFamily="34" charset="-120"/>
              <a:cs typeface="Arial" panose="020B0604020202020204" pitchFamily="7" charset="0"/>
            </a:endParaRPr>
          </a:p>
          <a:p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10/23-11/25</a:t>
            </a:r>
            <a:r>
              <a:rPr lang="zh-CN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D53G*150x 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Actual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235x 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比例：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157%</a:t>
            </a:r>
            <a:endParaRPr lang="zh-TW" altLang="zh-TW" sz="1100">
              <a:solidFill>
                <a:srgbClr val="0000FF"/>
              </a:solidFill>
              <a:effectLst/>
              <a:latin typeface="Calibri" panose="020F0502020204030204" pitchFamily="34" charset="0"/>
            </a:endParaRPr>
          </a:p>
          <a:p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10/23-11/25</a:t>
            </a:r>
            <a:r>
              <a:rPr lang="zh-CN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D53P*150x 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Actual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515x 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比例：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343%</a:t>
            </a:r>
            <a:endParaRPr lang="zh-TW" altLang="zh-TW" sz="1100">
              <a:solidFill>
                <a:srgbClr val="0000FF"/>
              </a:solidFill>
              <a:effectLst/>
              <a:latin typeface="Calibri" panose="020F0502020204030204" pitchFamily="34" charset="0"/>
            </a:endParaRPr>
          </a:p>
          <a:p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11/13-12/30</a:t>
            </a:r>
            <a:r>
              <a:rPr lang="zh-CN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D54*150x    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Actual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326x</a:t>
            </a:r>
          </a:p>
          <a:p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比例：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217%</a:t>
            </a:r>
            <a:endParaRPr lang="en-US" altLang="zh-TW" sz="1100" b="1">
              <a:solidFill>
                <a:srgbClr val="0000FF"/>
              </a:solidFill>
              <a:effectLst/>
              <a:latin typeface="Calibri" panose="020F0502020204030204" pitchFamily="34" charset="0"/>
              <a:ea typeface="+mn-ea"/>
              <a:cs typeface="+mn-cs"/>
            </a:endParaRPr>
          </a:p>
          <a:p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11/13-12/30</a:t>
            </a:r>
            <a:r>
              <a:rPr lang="zh-CN" altLang="en-US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CN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D52*150x   </a:t>
            </a:r>
            <a:endParaRPr lang="en-US" altLang="zh-CN" sz="1100" b="1">
              <a:solidFill>
                <a:sysClr val="windowText" lastClr="000000"/>
              </a:solidFill>
              <a:latin typeface="Arial" panose="020B0604020202020204" pitchFamily="7" charset="0"/>
              <a:ea typeface="Microsoft JhengHei" panose="020B0604030504040204" pitchFamily="34" charset="-120"/>
              <a:cs typeface="Arial" panose="020B0604020202020204" pitchFamily="7" charset="0"/>
            </a:endParaRPr>
          </a:p>
          <a:p>
            <a:pPr algn="ctr"/>
            <a:endParaRPr lang="zh-TW" altLang="en-US" sz="1100" b="1">
              <a:solidFill>
                <a:sysClr val="windowText" lastClr="000000"/>
              </a:solidFill>
              <a:latin typeface="Arial" panose="020B0604020202020204" pitchFamily="7" charset="0"/>
              <a:ea typeface="Microsoft JhengHei" panose="020B0604030504040204" pitchFamily="34" charset="-120"/>
              <a:cs typeface="Arial" panose="020B0604020202020204" pitchFamily="7" charset="0"/>
            </a:endParaRPr>
          </a:p>
        </xdr:txBody>
      </xdr:sp>
      <xdr:sp macro="" textlink="">
        <xdr:nvSpPr>
          <xdr:cNvPr id="11" name="文字方塊 10"/>
          <xdr:cNvSpPr txBox="1"/>
        </xdr:nvSpPr>
        <xdr:spPr>
          <a:xfrm>
            <a:off x="2516213" y="2082967"/>
            <a:ext cx="2226102" cy="1779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l"/>
            <a:r>
              <a:rPr lang="en-US" altLang="zh-CN" sz="1100" b="1" baseline="0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rPr>
              <a:t>              D53&amp;D54 </a:t>
            </a:r>
          </a:p>
          <a:p>
            <a:pPr algn="l"/>
            <a:r>
              <a:rPr lang="zh-CN" altLang="en-US" sz="1100" b="1">
                <a:solidFill>
                  <a:sysClr val="windowText" lastClr="000000"/>
                </a:solidFill>
                <a:latin typeface="Arial" panose="020B0604020202020204" pitchFamily="7" charset="0"/>
                <a:ea typeface="Microsoft JhengHei" panose="020B0604030504040204" pitchFamily="34" charset="-120"/>
                <a:cs typeface="Arial" panose="020B0604020202020204" pitchFamily="7" charset="0"/>
              </a:rPr>
              <a:t>                 中國機</a:t>
            </a:r>
            <a:endParaRPr lang="en-US" altLang="zh-CN" sz="1100" b="1">
              <a:solidFill>
                <a:sysClr val="windowText" lastClr="000000"/>
              </a:solidFill>
              <a:latin typeface="Arial" panose="020B0604020202020204" pitchFamily="7" charset="0"/>
              <a:ea typeface="Microsoft JhengHei" panose="020B0604030504040204" pitchFamily="34" charset="-120"/>
              <a:cs typeface="Arial" panose="020B0604020202020204" pitchFamily="7" charset="0"/>
            </a:endParaRPr>
          </a:p>
          <a:p>
            <a:pPr algn="l"/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10/23-11/25</a:t>
            </a:r>
            <a:r>
              <a:rPr lang="zh-CN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D53G*500x   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Actual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390x  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比例：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78%</a:t>
            </a:r>
            <a:endParaRPr lang="zh-TW" altLang="zh-TW" sz="1100">
              <a:solidFill>
                <a:srgbClr val="0000FF"/>
              </a:solidFill>
              <a:effectLst/>
              <a:latin typeface="Calibri" panose="020F0502020204030204" pitchFamily="34" charset="0"/>
            </a:endParaRPr>
          </a:p>
          <a:p>
            <a:pPr algn="l"/>
            <a:r>
              <a:rPr lang="en-US" altLang="zh-TW" sz="11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10/23-11/25</a:t>
            </a:r>
            <a:r>
              <a:rPr lang="zh-CN" altLang="zh-TW" sz="11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D53P*100x   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Actual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103x</a:t>
            </a:r>
          </a:p>
          <a:p>
            <a:pPr algn="l"/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 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比例：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103%</a:t>
            </a:r>
            <a:endParaRPr lang="zh-TW" altLang="zh-TW" sz="1100">
              <a:solidFill>
                <a:srgbClr val="0000FF"/>
              </a:solidFill>
              <a:effectLst/>
              <a:latin typeface="Calibri" panose="020F0502020204030204" pitchFamily="34" charset="0"/>
            </a:endParaRPr>
          </a:p>
          <a:p>
            <a:pPr algn="l"/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11/13-12/30</a:t>
            </a:r>
            <a:r>
              <a:rPr lang="zh-CN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TW" sz="1100" b="1">
                <a:solidFill>
                  <a:schemeClr val="dk1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D54*500x     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Actual</a:t>
            </a:r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：</a:t>
            </a:r>
            <a:r>
              <a:rPr lang="en-US" altLang="zh-CN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472x</a:t>
            </a:r>
          </a:p>
          <a:p>
            <a:pPr algn="l"/>
            <a:r>
              <a:rPr lang="zh-CN" altLang="en-US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比例：</a:t>
            </a:r>
            <a:r>
              <a:rPr lang="en-US" altLang="zh-TW" sz="1100" b="1">
                <a:solidFill>
                  <a:srgbClr val="0000FF"/>
                </a:solidFill>
                <a:effectLst/>
                <a:latin typeface="Calibri" panose="020F0502020204030204" pitchFamily="34" charset="0"/>
                <a:ea typeface="+mn-ea"/>
                <a:cs typeface="+mn-cs"/>
              </a:rPr>
              <a:t> 94% </a:t>
            </a:r>
            <a:endParaRPr lang="zh-TW" altLang="en-US" sz="1100" b="1">
              <a:solidFill>
                <a:srgbClr val="0000FF"/>
              </a:solidFill>
              <a:latin typeface="Arial" panose="020B0604020202020204" pitchFamily="7" charset="0"/>
              <a:ea typeface="Microsoft JhengHei" panose="020B0604030504040204" pitchFamily="34" charset="-12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26</xdr:col>
      <xdr:colOff>263769</xdr:colOff>
      <xdr:row>433</xdr:row>
      <xdr:rowOff>100854</xdr:rowOff>
    </xdr:from>
    <xdr:to>
      <xdr:col>40</xdr:col>
      <xdr:colOff>27213</xdr:colOff>
      <xdr:row>448</xdr:row>
      <xdr:rowOff>176893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18</xdr:col>
      <xdr:colOff>145676</xdr:colOff>
      <xdr:row>498</xdr:row>
      <xdr:rowOff>0</xdr:rowOff>
    </xdr:from>
    <xdr:ext cx="731185" cy="3185"/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699115" y="10676191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34</xdr:col>
      <xdr:colOff>680516</xdr:colOff>
      <xdr:row>498</xdr:row>
      <xdr:rowOff>0</xdr:rowOff>
    </xdr:from>
    <xdr:ext cx="1374445" cy="2393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9764375" y="10676191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18</xdr:col>
      <xdr:colOff>145676</xdr:colOff>
      <xdr:row>514</xdr:row>
      <xdr:rowOff>0</xdr:rowOff>
    </xdr:from>
    <xdr:ext cx="731185" cy="3185"/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699115" y="11148822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34</xdr:col>
      <xdr:colOff>680516</xdr:colOff>
      <xdr:row>514</xdr:row>
      <xdr:rowOff>0</xdr:rowOff>
    </xdr:from>
    <xdr:ext cx="1374445" cy="2393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9764375" y="11148822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0</xdr:col>
      <xdr:colOff>0</xdr:colOff>
      <xdr:row>197</xdr:row>
      <xdr:rowOff>68034</xdr:rowOff>
    </xdr:from>
    <xdr:to>
      <xdr:col>25</xdr:col>
      <xdr:colOff>377976</xdr:colOff>
      <xdr:row>235</xdr:row>
      <xdr:rowOff>13608</xdr:rowOff>
    </xdr:to>
    <xdr:graphicFrame macro="">
      <xdr:nvGraphicFramePr>
        <xdr:cNvPr id="2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408215</xdr:colOff>
      <xdr:row>197</xdr:row>
      <xdr:rowOff>60476</xdr:rowOff>
    </xdr:from>
    <xdr:to>
      <xdr:col>37</xdr:col>
      <xdr:colOff>181428</xdr:colOff>
      <xdr:row>234</xdr:row>
      <xdr:rowOff>181428</xdr:rowOff>
    </xdr:to>
    <xdr:graphicFrame macro="">
      <xdr:nvGraphicFramePr>
        <xdr:cNvPr id="2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857809</xdr:colOff>
      <xdr:row>389</xdr:row>
      <xdr:rowOff>47625</xdr:rowOff>
    </xdr:from>
    <xdr:to>
      <xdr:col>2</xdr:col>
      <xdr:colOff>456637</xdr:colOff>
      <xdr:row>390</xdr:row>
      <xdr:rowOff>114861</xdr:rowOff>
    </xdr:to>
    <xdr:sp macro="" textlink="">
      <xdr:nvSpPr>
        <xdr:cNvPr id="28" name="矩形 27"/>
        <xdr:cNvSpPr/>
      </xdr:nvSpPr>
      <xdr:spPr>
        <a:xfrm>
          <a:off x="952500" y="81989295"/>
          <a:ext cx="50419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8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800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0</xdr:col>
      <xdr:colOff>69316</xdr:colOff>
      <xdr:row>393</xdr:row>
      <xdr:rowOff>95250</xdr:rowOff>
    </xdr:from>
    <xdr:to>
      <xdr:col>25</xdr:col>
      <xdr:colOff>589642</xdr:colOff>
      <xdr:row>430</xdr:row>
      <xdr:rowOff>36195</xdr:rowOff>
    </xdr:to>
    <xdr:graphicFrame macro="">
      <xdr:nvGraphicFramePr>
        <xdr:cNvPr id="29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15119</xdr:colOff>
      <xdr:row>393</xdr:row>
      <xdr:rowOff>106143</xdr:rowOff>
    </xdr:from>
    <xdr:to>
      <xdr:col>37</xdr:col>
      <xdr:colOff>394605</xdr:colOff>
      <xdr:row>430</xdr:row>
      <xdr:rowOff>30239</xdr:rowOff>
    </xdr:to>
    <xdr:graphicFrame macro="">
      <xdr:nvGraphicFramePr>
        <xdr:cNvPr id="30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52511</xdr:colOff>
      <xdr:row>449</xdr:row>
      <xdr:rowOff>8003</xdr:rowOff>
    </xdr:from>
    <xdr:to>
      <xdr:col>26</xdr:col>
      <xdr:colOff>196548</xdr:colOff>
      <xdr:row>465</xdr:row>
      <xdr:rowOff>81643</xdr:rowOff>
    </xdr:to>
    <xdr:graphicFrame macro="">
      <xdr:nvGraphicFramePr>
        <xdr:cNvPr id="31" name="圖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257024</xdr:colOff>
      <xdr:row>449</xdr:row>
      <xdr:rowOff>21611</xdr:rowOff>
    </xdr:from>
    <xdr:to>
      <xdr:col>40</xdr:col>
      <xdr:colOff>27214</xdr:colOff>
      <xdr:row>465</xdr:row>
      <xdr:rowOff>81643</xdr:rowOff>
    </xdr:to>
    <xdr:graphicFrame macro="">
      <xdr:nvGraphicFramePr>
        <xdr:cNvPr id="32" name="圖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16</xdr:col>
      <xdr:colOff>145676</xdr:colOff>
      <xdr:row>483</xdr:row>
      <xdr:rowOff>0</xdr:rowOff>
    </xdr:from>
    <xdr:ext cx="731185" cy="3185"/>
    <xdr:pic>
      <xdr:nvPicPr>
        <xdr:cNvPr id="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670415" y="10240518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28</xdr:col>
      <xdr:colOff>680516</xdr:colOff>
      <xdr:row>483</xdr:row>
      <xdr:rowOff>0</xdr:rowOff>
    </xdr:from>
    <xdr:ext cx="1374445" cy="2393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211550" y="10240518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16</xdr:col>
      <xdr:colOff>145676</xdr:colOff>
      <xdr:row>514</xdr:row>
      <xdr:rowOff>0</xdr:rowOff>
    </xdr:from>
    <xdr:to>
      <xdr:col>17</xdr:col>
      <xdr:colOff>375974</xdr:colOff>
      <xdr:row>514</xdr:row>
      <xdr:rowOff>3185</xdr:rowOff>
    </xdr:to>
    <xdr:pic>
      <xdr:nvPicPr>
        <xdr:cNvPr id="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670415" y="111488220"/>
          <a:ext cx="74485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680516</xdr:colOff>
      <xdr:row>514</xdr:row>
      <xdr:rowOff>0</xdr:rowOff>
    </xdr:from>
    <xdr:to>
      <xdr:col>31</xdr:col>
      <xdr:colOff>375867</xdr:colOff>
      <xdr:row>514</xdr:row>
      <xdr:rowOff>2393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211550" y="111488220"/>
          <a:ext cx="1403985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16</xdr:col>
      <xdr:colOff>145676</xdr:colOff>
      <xdr:row>514</xdr:row>
      <xdr:rowOff>0</xdr:rowOff>
    </xdr:from>
    <xdr:ext cx="731185" cy="3185"/>
    <xdr:pic>
      <xdr:nvPicPr>
        <xdr:cNvPr id="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670415" y="11148822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28</xdr:col>
      <xdr:colOff>680516</xdr:colOff>
      <xdr:row>514</xdr:row>
      <xdr:rowOff>0</xdr:rowOff>
    </xdr:from>
    <xdr:ext cx="1374445" cy="2393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6211550" y="111488220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18</xdr:col>
      <xdr:colOff>145676</xdr:colOff>
      <xdr:row>498</xdr:row>
      <xdr:rowOff>0</xdr:rowOff>
    </xdr:from>
    <xdr:ext cx="731185" cy="3185"/>
    <xdr:pic>
      <xdr:nvPicPr>
        <xdr:cNvPr id="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699115" y="10676191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30</xdr:col>
      <xdr:colOff>680516</xdr:colOff>
      <xdr:row>498</xdr:row>
      <xdr:rowOff>0</xdr:rowOff>
    </xdr:from>
    <xdr:ext cx="1374445" cy="2393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7240250" y="10676191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18</xdr:col>
      <xdr:colOff>145676</xdr:colOff>
      <xdr:row>529</xdr:row>
      <xdr:rowOff>0</xdr:rowOff>
    </xdr:from>
    <xdr:to>
      <xdr:col>19</xdr:col>
      <xdr:colOff>375975</xdr:colOff>
      <xdr:row>529</xdr:row>
      <xdr:rowOff>3185</xdr:rowOff>
    </xdr:to>
    <xdr:pic>
      <xdr:nvPicPr>
        <xdr:cNvPr id="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699115" y="115902105"/>
          <a:ext cx="74485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30</xdr:col>
      <xdr:colOff>680516</xdr:colOff>
      <xdr:row>529</xdr:row>
      <xdr:rowOff>0</xdr:rowOff>
    </xdr:from>
    <xdr:to>
      <xdr:col>34</xdr:col>
      <xdr:colOff>56462</xdr:colOff>
      <xdr:row>529</xdr:row>
      <xdr:rowOff>2393</xdr:rowOff>
    </xdr:to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7240250" y="115902105"/>
          <a:ext cx="211328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18</xdr:col>
      <xdr:colOff>145676</xdr:colOff>
      <xdr:row>529</xdr:row>
      <xdr:rowOff>0</xdr:rowOff>
    </xdr:from>
    <xdr:ext cx="731185" cy="3185"/>
    <xdr:pic>
      <xdr:nvPicPr>
        <xdr:cNvPr id="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699115" y="11590210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30</xdr:col>
      <xdr:colOff>680516</xdr:colOff>
      <xdr:row>529</xdr:row>
      <xdr:rowOff>0</xdr:rowOff>
    </xdr:from>
    <xdr:ext cx="1374445" cy="2393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7240250" y="115902105"/>
          <a:ext cx="137414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0</xdr:col>
      <xdr:colOff>27212</xdr:colOff>
      <xdr:row>124</xdr:row>
      <xdr:rowOff>0</xdr:rowOff>
    </xdr:from>
    <xdr:to>
      <xdr:col>25</xdr:col>
      <xdr:colOff>362856</xdr:colOff>
      <xdr:row>158</xdr:row>
      <xdr:rowOff>136071</xdr:rowOff>
    </xdr:to>
    <xdr:graphicFrame macro="">
      <xdr:nvGraphicFramePr>
        <xdr:cNvPr id="45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393095</xdr:colOff>
      <xdr:row>124</xdr:row>
      <xdr:rowOff>0</xdr:rowOff>
    </xdr:from>
    <xdr:to>
      <xdr:col>37</xdr:col>
      <xdr:colOff>69548</xdr:colOff>
      <xdr:row>158</xdr:row>
      <xdr:rowOff>136070</xdr:rowOff>
    </xdr:to>
    <xdr:graphicFrame macro="">
      <xdr:nvGraphicFramePr>
        <xdr:cNvPr id="4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40820</xdr:colOff>
      <xdr:row>159</xdr:row>
      <xdr:rowOff>64967</xdr:rowOff>
    </xdr:from>
    <xdr:to>
      <xdr:col>25</xdr:col>
      <xdr:colOff>377976</xdr:colOff>
      <xdr:row>196</xdr:row>
      <xdr:rowOff>166310</xdr:rowOff>
    </xdr:to>
    <xdr:graphicFrame macro="">
      <xdr:nvGraphicFramePr>
        <xdr:cNvPr id="47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423334</xdr:colOff>
      <xdr:row>159</xdr:row>
      <xdr:rowOff>60476</xdr:rowOff>
    </xdr:from>
    <xdr:to>
      <xdr:col>37</xdr:col>
      <xdr:colOff>160262</xdr:colOff>
      <xdr:row>196</xdr:row>
      <xdr:rowOff>163285</xdr:rowOff>
    </xdr:to>
    <xdr:graphicFrame macro="">
      <xdr:nvGraphicFramePr>
        <xdr:cNvPr id="48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15119</xdr:colOff>
      <xdr:row>357</xdr:row>
      <xdr:rowOff>97518</xdr:rowOff>
    </xdr:from>
    <xdr:to>
      <xdr:col>37</xdr:col>
      <xdr:colOff>394607</xdr:colOff>
      <xdr:row>393</xdr:row>
      <xdr:rowOff>40822</xdr:rowOff>
    </xdr:to>
    <xdr:graphicFrame macro="">
      <xdr:nvGraphicFramePr>
        <xdr:cNvPr id="49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12</xdr:col>
      <xdr:colOff>145676</xdr:colOff>
      <xdr:row>514</xdr:row>
      <xdr:rowOff>0</xdr:rowOff>
    </xdr:from>
    <xdr:to>
      <xdr:col>13</xdr:col>
      <xdr:colOff>364770</xdr:colOff>
      <xdr:row>514</xdr:row>
      <xdr:rowOff>3185</xdr:rowOff>
    </xdr:to>
    <xdr:pic>
      <xdr:nvPicPr>
        <xdr:cNvPr id="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13015" y="111488220"/>
          <a:ext cx="73342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12</xdr:col>
      <xdr:colOff>145676</xdr:colOff>
      <xdr:row>498</xdr:row>
      <xdr:rowOff>0</xdr:rowOff>
    </xdr:from>
    <xdr:ext cx="731185" cy="3185"/>
    <xdr:pic>
      <xdr:nvPicPr>
        <xdr:cNvPr id="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13015" y="10676191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145676</xdr:colOff>
      <xdr:row>514</xdr:row>
      <xdr:rowOff>0</xdr:rowOff>
    </xdr:from>
    <xdr:ext cx="731185" cy="3185"/>
    <xdr:pic>
      <xdr:nvPicPr>
        <xdr:cNvPr id="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13015" y="11148822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145676</xdr:colOff>
      <xdr:row>483</xdr:row>
      <xdr:rowOff>0</xdr:rowOff>
    </xdr:from>
    <xdr:ext cx="731185" cy="3185"/>
    <xdr:pic>
      <xdr:nvPicPr>
        <xdr:cNvPr id="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84315" y="10240518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10</xdr:col>
      <xdr:colOff>145676</xdr:colOff>
      <xdr:row>514</xdr:row>
      <xdr:rowOff>0</xdr:rowOff>
    </xdr:from>
    <xdr:to>
      <xdr:col>11</xdr:col>
      <xdr:colOff>375974</xdr:colOff>
      <xdr:row>514</xdr:row>
      <xdr:rowOff>3185</xdr:rowOff>
    </xdr:to>
    <xdr:pic>
      <xdr:nvPicPr>
        <xdr:cNvPr id="5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84315" y="111488220"/>
          <a:ext cx="74485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10</xdr:col>
      <xdr:colOff>145676</xdr:colOff>
      <xdr:row>514</xdr:row>
      <xdr:rowOff>0</xdr:rowOff>
    </xdr:from>
    <xdr:ext cx="731185" cy="3185"/>
    <xdr:pic>
      <xdr:nvPicPr>
        <xdr:cNvPr id="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84315" y="11148822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145676</xdr:colOff>
      <xdr:row>498</xdr:row>
      <xdr:rowOff>0</xdr:rowOff>
    </xdr:from>
    <xdr:ext cx="731185" cy="3185"/>
    <xdr:pic>
      <xdr:nvPicPr>
        <xdr:cNvPr id="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13015" y="10676191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12</xdr:col>
      <xdr:colOff>145676</xdr:colOff>
      <xdr:row>529</xdr:row>
      <xdr:rowOff>0</xdr:rowOff>
    </xdr:from>
    <xdr:to>
      <xdr:col>13</xdr:col>
      <xdr:colOff>375976</xdr:colOff>
      <xdr:row>529</xdr:row>
      <xdr:rowOff>3185</xdr:rowOff>
    </xdr:to>
    <xdr:pic>
      <xdr:nvPicPr>
        <xdr:cNvPr id="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13015" y="115902105"/>
          <a:ext cx="74485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12</xdr:col>
      <xdr:colOff>145676</xdr:colOff>
      <xdr:row>529</xdr:row>
      <xdr:rowOff>0</xdr:rowOff>
    </xdr:from>
    <xdr:ext cx="731185" cy="3185"/>
    <xdr:pic>
      <xdr:nvPicPr>
        <xdr:cNvPr id="5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613015" y="11590210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26</xdr:col>
      <xdr:colOff>145676</xdr:colOff>
      <xdr:row>514</xdr:row>
      <xdr:rowOff>0</xdr:rowOff>
    </xdr:from>
    <xdr:to>
      <xdr:col>27</xdr:col>
      <xdr:colOff>364769</xdr:colOff>
      <xdr:row>514</xdr:row>
      <xdr:rowOff>3185</xdr:rowOff>
    </xdr:to>
    <xdr:pic>
      <xdr:nvPicPr>
        <xdr:cNvPr id="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813915" y="111488220"/>
          <a:ext cx="73342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26</xdr:col>
      <xdr:colOff>145676</xdr:colOff>
      <xdr:row>498</xdr:row>
      <xdr:rowOff>0</xdr:rowOff>
    </xdr:from>
    <xdr:ext cx="731185" cy="3185"/>
    <xdr:pic>
      <xdr:nvPicPr>
        <xdr:cNvPr id="6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813915" y="10676191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26</xdr:col>
      <xdr:colOff>145676</xdr:colOff>
      <xdr:row>514</xdr:row>
      <xdr:rowOff>0</xdr:rowOff>
    </xdr:from>
    <xdr:ext cx="731185" cy="3185"/>
    <xdr:pic>
      <xdr:nvPicPr>
        <xdr:cNvPr id="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813915" y="11148822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145676</xdr:colOff>
      <xdr:row>483</xdr:row>
      <xdr:rowOff>0</xdr:rowOff>
    </xdr:from>
    <xdr:ext cx="731185" cy="3185"/>
    <xdr:pic>
      <xdr:nvPicPr>
        <xdr:cNvPr id="6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785215" y="10240518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24</xdr:col>
      <xdr:colOff>145676</xdr:colOff>
      <xdr:row>514</xdr:row>
      <xdr:rowOff>0</xdr:rowOff>
    </xdr:from>
    <xdr:to>
      <xdr:col>25</xdr:col>
      <xdr:colOff>375974</xdr:colOff>
      <xdr:row>514</xdr:row>
      <xdr:rowOff>3185</xdr:rowOff>
    </xdr:to>
    <xdr:pic>
      <xdr:nvPicPr>
        <xdr:cNvPr id="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785215" y="111488220"/>
          <a:ext cx="74485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24</xdr:col>
      <xdr:colOff>145676</xdr:colOff>
      <xdr:row>514</xdr:row>
      <xdr:rowOff>0</xdr:rowOff>
    </xdr:from>
    <xdr:ext cx="731185" cy="3185"/>
    <xdr:pic>
      <xdr:nvPicPr>
        <xdr:cNvPr id="6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785215" y="111488220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26</xdr:col>
      <xdr:colOff>145676</xdr:colOff>
      <xdr:row>498</xdr:row>
      <xdr:rowOff>0</xdr:rowOff>
    </xdr:from>
    <xdr:ext cx="731185" cy="3185"/>
    <xdr:pic>
      <xdr:nvPicPr>
        <xdr:cNvPr id="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813915" y="10676191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26</xdr:col>
      <xdr:colOff>145676</xdr:colOff>
      <xdr:row>529</xdr:row>
      <xdr:rowOff>0</xdr:rowOff>
    </xdr:from>
    <xdr:to>
      <xdr:col>27</xdr:col>
      <xdr:colOff>375975</xdr:colOff>
      <xdr:row>529</xdr:row>
      <xdr:rowOff>3185</xdr:rowOff>
    </xdr:to>
    <xdr:pic>
      <xdr:nvPicPr>
        <xdr:cNvPr id="6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813915" y="115902105"/>
          <a:ext cx="74485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26</xdr:col>
      <xdr:colOff>145676</xdr:colOff>
      <xdr:row>529</xdr:row>
      <xdr:rowOff>0</xdr:rowOff>
    </xdr:from>
    <xdr:ext cx="731185" cy="3185"/>
    <xdr:pic>
      <xdr:nvPicPr>
        <xdr:cNvPr id="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813915" y="115902105"/>
          <a:ext cx="730885" cy="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0.30384</cdr:x>
      <cdr:y>0.05085</cdr:y>
    </cdr:from>
    <cdr:to>
      <cdr:x>0.54647</cdr:x>
      <cdr:y>0.18536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770848" y="154594"/>
          <a:ext cx="1414076" cy="408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TW" sz="1400" b="1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D53</a:t>
          </a:r>
          <a:r>
            <a:rPr lang="en-US" altLang="zh-TW" sz="1400" b="1" baseline="0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 </a:t>
          </a:r>
          <a:r>
            <a:rPr lang="zh-CN" altLang="en-US" sz="1400" b="1" baseline="0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中國機</a:t>
          </a:r>
          <a:endParaRPr lang="zh-TW" altLang="en-US" sz="1400" b="1">
            <a:solidFill>
              <a:sysClr val="windowText" lastClr="000000"/>
            </a:solidFill>
            <a:latin typeface="+mn-lt"/>
            <a:ea typeface="Microsoft JhengHei" panose="020B0604030504040204" pitchFamily="34" charset="-12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</cdr:x>
      <cdr:y>0.03953</cdr:y>
    </cdr:from>
    <cdr:to>
      <cdr:x>0.1383</cdr:x>
      <cdr:y>0.14544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120703"/>
          <a:ext cx="806037" cy="3234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1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Q'ty</a:t>
          </a:r>
          <a:endParaRPr lang="zh-TW" altLang="en-US" sz="1100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0.13229</cdr:x>
      <cdr:y>0.10562</cdr:y>
    </cdr:from>
    <cdr:to>
      <cdr:x>0.30167</cdr:x>
      <cdr:y>0.18169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626254" y="621739"/>
          <a:ext cx="801846" cy="447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0.0074</cdr:x>
      <cdr:y>0.03841</cdr:y>
    </cdr:from>
    <cdr:to>
      <cdr:x>0.12229</cdr:x>
      <cdr:y>0.10374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0822" y="116861"/>
          <a:ext cx="633606" cy="198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1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Q'ty</a:t>
          </a:r>
          <a:endParaRPr lang="zh-TW" altLang="en-US" sz="1100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0.40972</cdr:x>
      <cdr:y>0.03221</cdr:y>
    </cdr:from>
    <cdr:to>
      <cdr:x>0.65646</cdr:x>
      <cdr:y>0.15465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259584" y="97572"/>
          <a:ext cx="1360713" cy="3708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400" b="1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D54 </a:t>
          </a:r>
          <a:r>
            <a:rPr lang="zh-CN" altLang="en-US" sz="1400" b="1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中國機</a:t>
          </a:r>
          <a:endParaRPr lang="zh-TW" altLang="en-US" sz="1400" b="1">
            <a:solidFill>
              <a:sysClr val="windowText" lastClr="000000"/>
            </a:solidFill>
            <a:latin typeface="+mn-lt"/>
            <a:ea typeface="Microsoft JhengHei" panose="020B0604030504040204" pitchFamily="34" charset="-120"/>
            <a:cs typeface="Arial" panose="020B0604020202020204" pitchFamily="7" charset="0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0.09043</cdr:x>
      <cdr:y>0.07964</cdr:y>
    </cdr:from>
    <cdr:to>
      <cdr:x>0.27049</cdr:x>
      <cdr:y>0.13713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26661" y="314889"/>
          <a:ext cx="849580" cy="227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0.11838</cdr:x>
      <cdr:y>0.05143</cdr:y>
    </cdr:from>
    <cdr:to>
      <cdr:x>0.29969</cdr:x>
      <cdr:y>0.10857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26718" y="197924"/>
          <a:ext cx="806781" cy="219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0.11792</cdr:x>
      <cdr:y>0.06652</cdr:y>
    </cdr:from>
    <cdr:to>
      <cdr:x>0.2873</cdr:x>
      <cdr:y>0.14883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58219" y="380720"/>
          <a:ext cx="801846" cy="4710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0.06608</cdr:y>
    </cdr:from>
    <cdr:to>
      <cdr:x>0.30182</cdr:x>
      <cdr:y>0.12357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9401" y="473792"/>
          <a:ext cx="590637" cy="412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0.14698</cdr:x>
      <cdr:y>0.11069</cdr:y>
    </cdr:from>
    <cdr:to>
      <cdr:x>0.86151</cdr:x>
      <cdr:y>0.18159</cdr:y>
    </cdr:to>
    <cdr:sp macro="" textlink="">
      <cdr:nvSpPr>
        <cdr:cNvPr id="3" name="圆角矩形 2"/>
        <cdr:cNvSpPr/>
      </cdr:nvSpPr>
      <cdr:spPr>
        <a:xfrm xmlns:a="http://schemas.openxmlformats.org/drawingml/2006/main">
          <a:off x="1005255" y="869523"/>
          <a:ext cx="4886936" cy="556954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3175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TW" altLang="en-US" sz="1100"/>
        </a:p>
      </cdr:txBody>
    </cdr:sp>
  </cdr:relSizeAnchor>
  <cdr:relSizeAnchor xmlns:cdr="http://schemas.openxmlformats.org/drawingml/2006/chartDrawing">
    <cdr:from>
      <cdr:x>0.3522</cdr:x>
      <cdr:y>0.21011</cdr:y>
    </cdr:from>
    <cdr:to>
      <cdr:x>0.91813</cdr:x>
      <cdr:y>0.34622</cdr:y>
    </cdr:to>
    <cdr:sp macro="" textlink="">
      <cdr:nvSpPr>
        <cdr:cNvPr id="4" name="矩形标注 3"/>
        <cdr:cNvSpPr/>
      </cdr:nvSpPr>
      <cdr:spPr>
        <a:xfrm xmlns:a="http://schemas.openxmlformats.org/drawingml/2006/main">
          <a:off x="2408806" y="1650521"/>
          <a:ext cx="3870622" cy="1069209"/>
        </a:xfrm>
        <a:prstGeom xmlns:a="http://schemas.openxmlformats.org/drawingml/2006/main" prst="wedgeRectCallout">
          <a:avLst>
            <a:gd name="adj1" fmla="val -37428"/>
            <a:gd name="adj2" fmla="val -6980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ct val="150000"/>
            </a:lnSpc>
          </a:pPr>
          <a:r>
            <a:rPr lang="en-US" altLang="zh-TW" sz="1100" b="0" i="0" baseline="0">
              <a:solidFill>
                <a:srgbClr val="0000FF"/>
              </a:solidFill>
            </a:rPr>
            <a:t>FX ZZ DPPM:113 DPPM VS FX GL DPPM: 72 DPPM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zh-CN" altLang="en-US" sz="1100" b="0" i="0" baseline="0">
              <a:solidFill>
                <a:srgbClr val="0000FF"/>
              </a:solidFill>
            </a:rPr>
            <a:t>高出 </a:t>
          </a:r>
          <a:r>
            <a:rPr lang="en-US" altLang="zh-CN" sz="1100" b="0" i="0" baseline="0">
              <a:solidFill>
                <a:srgbClr val="0000FF"/>
              </a:solidFill>
            </a:rPr>
            <a:t>39 DPPM</a:t>
          </a:r>
        </a:p>
        <a:p xmlns:a="http://schemas.openxmlformats.org/drawingml/2006/main">
          <a:pPr algn="l">
            <a:lnSpc>
              <a:spcPct val="150000"/>
            </a:lnSpc>
          </a:pPr>
          <a:r>
            <a:rPr lang="zh-CN" altLang="en-US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主要</a:t>
          </a:r>
          <a:r>
            <a:rPr lang="en-US" altLang="zh-TW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UI Triage skipped  </a:t>
          </a:r>
          <a:r>
            <a:rPr lang="zh-CN" altLang="en-US" sz="1100" b="0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影響</a:t>
          </a:r>
          <a:endParaRPr lang="en-US" altLang="zh-TW" sz="1100" b="0" i="0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0.12617</cdr:x>
      <cdr:y>0.0728</cdr:y>
    </cdr:from>
    <cdr:to>
      <cdr:x>0.29555</cdr:x>
      <cdr:y>0.13725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92899" y="415645"/>
          <a:ext cx="795961" cy="3679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0.31745</cdr:x>
      <cdr:y>0.05205</cdr:y>
    </cdr:from>
    <cdr:to>
      <cdr:x>0.52768</cdr:x>
      <cdr:y>0.17282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839506" y="173802"/>
          <a:ext cx="1218190" cy="4033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TW" sz="1400" b="1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D53G</a:t>
          </a:r>
          <a:r>
            <a:rPr lang="zh-CN" altLang="en-US" sz="1400" b="1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美國機</a:t>
          </a:r>
          <a:endParaRPr lang="zh-TW" altLang="en-US" sz="1400" b="1">
            <a:solidFill>
              <a:sysClr val="windowText" lastClr="000000"/>
            </a:solidFill>
            <a:latin typeface="+mn-lt"/>
            <a:ea typeface="Microsoft JhengHei" panose="020B0604030504040204" pitchFamily="34" charset="-12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</cdr:x>
      <cdr:y>0.12865</cdr:y>
    </cdr:from>
    <cdr:to>
      <cdr:x>0.1383</cdr:x>
      <cdr:y>0.23456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208965"/>
          <a:ext cx="651060" cy="172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1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Q'ty</a:t>
          </a:r>
          <a:endParaRPr lang="zh-TW" altLang="en-US" sz="1100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0.10487</cdr:y>
    </cdr:from>
    <cdr:to>
      <cdr:x>0.11489</cdr:x>
      <cdr:y>0.18424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0" y="178921"/>
          <a:ext cx="545227" cy="1354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1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Q'ty</a:t>
          </a:r>
          <a:endParaRPr lang="zh-TW" altLang="en-US" sz="1100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0.36262</cdr:x>
      <cdr:y>0.01805</cdr:y>
    </cdr:from>
    <cdr:to>
      <cdr:x>0.61381</cdr:x>
      <cdr:y>0.14669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005052" y="60032"/>
          <a:ext cx="1388884" cy="427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400" b="1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D54</a:t>
          </a:r>
          <a:r>
            <a:rPr lang="zh-CN" altLang="en-US" sz="1400" b="1">
              <a:solidFill>
                <a:sysClr val="windowText" lastClr="000000"/>
              </a:solidFill>
              <a:latin typeface="+mn-lt"/>
              <a:ea typeface="Microsoft JhengHei" panose="020B0604030504040204" pitchFamily="34" charset="-120"/>
              <a:cs typeface="Arial" panose="020B0604020202020204" pitchFamily="7" charset="0"/>
            </a:rPr>
            <a:t>美國機</a:t>
          </a:r>
          <a:endParaRPr lang="zh-TW" altLang="en-US" sz="1400" b="1">
            <a:solidFill>
              <a:sysClr val="windowText" lastClr="000000"/>
            </a:solidFill>
            <a:latin typeface="+mn-lt"/>
            <a:ea typeface="Microsoft JhengHei" panose="020B0604030504040204" pitchFamily="34" charset="-120"/>
            <a:cs typeface="Arial" panose="020B0604020202020204" pitchFamily="7" charset="0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0.12176</cdr:x>
      <cdr:y>0.07139</cdr:y>
    </cdr:from>
    <cdr:to>
      <cdr:x>0.30182</cdr:x>
      <cdr:y>0.12888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85314" y="393498"/>
          <a:ext cx="865577" cy="31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 panose="020F0502020204030204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 panose="020F0502020204030204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 panose="020F0502020204030204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 panose="020F0502020204030204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 panose="020F0502020204030204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 panose="020F0502020204030204"/>
            </a:defRPr>
          </a:lvl9pPr>
        </a:lstStyle>
        <a:p xmlns:a="http://schemas.openxmlformats.org/drawingml/2006/main">
          <a:pPr algn="ctr"/>
          <a:r>
            <a:rPr lang="en-US" altLang="zh-CN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0.13229</cdr:x>
      <cdr:y>0.10562</cdr:y>
    </cdr:from>
    <cdr:to>
      <cdr:x>0.30167</cdr:x>
      <cdr:y>0.18169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626254" y="621739"/>
          <a:ext cx="801846" cy="447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TW" sz="1050" b="1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rPr>
            <a:t>DPPM</a:t>
          </a:r>
          <a:endParaRPr lang="zh-TW" altLang="en-US" sz="1050" b="1">
            <a:solidFill>
              <a:sysClr val="windowText" lastClr="000000"/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1215526/Desktop/EFFA/EFFA%202WKs%20D6X%20%20VS%20D7X%20%20%20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7X Overall MLB EFFA Summary"/>
      <sheetName val="1WK D5X VS D6X&amp;D1Y by project"/>
      <sheetName val="2WKs D6X  VS D7X&amp;D2y by project"/>
      <sheetName val="2WKs D6X  VS D7X&amp;D2y by pro"/>
      <sheetName val="2WKs D6X  VS D7X  "/>
      <sheetName val="工作表1"/>
      <sheetName val="AMR EFFA Units summary"/>
      <sheetName val="D3X-D6X AMR FEEA Function "/>
      <sheetName val="D5X-D6X Function overall"/>
      <sheetName val="D5X-D6X EFFA Units summary "/>
      <sheetName val="D5X Overall MLB EFFA V02"/>
    </sheetNames>
    <sheetDataSet>
      <sheetData sheetId="0" refreshError="1"/>
      <sheetData sheetId="1" refreshError="1"/>
      <sheetData sheetId="2" refreshError="1"/>
      <sheetData sheetId="3">
        <row r="9">
          <cell r="BL9">
            <v>10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A326"/>
  <sheetViews>
    <sheetView showGridLines="0" tabSelected="1" topLeftCell="A25" zoomScale="80" zoomScaleNormal="80" zoomScaleSheetLayoutView="55" zoomScalePageLayoutView="80" workbookViewId="0">
      <selection activeCell="H43" sqref="H43:M43"/>
    </sheetView>
  </sheetViews>
  <sheetFormatPr baseColWidth="10" defaultColWidth="9" defaultRowHeight="15" x14ac:dyDescent="0"/>
  <cols>
    <col min="1" max="1" width="2.5" style="12" customWidth="1"/>
    <col min="2" max="2" width="8" style="13" customWidth="1"/>
    <col min="3" max="3" width="25.5" style="13" customWidth="1"/>
    <col min="4" max="4" width="12.1640625" style="13" customWidth="1"/>
    <col min="5" max="5" width="10.6640625" style="13" customWidth="1"/>
    <col min="6" max="6" width="11.6640625" style="13" customWidth="1"/>
    <col min="7" max="7" width="12.1640625" style="13" customWidth="1"/>
    <col min="8" max="8" width="12.83203125" style="13" customWidth="1"/>
    <col min="9" max="9" width="11.5" style="13" customWidth="1"/>
    <col min="10" max="10" width="12.5" style="13" customWidth="1"/>
    <col min="11" max="11" width="11.83203125" style="13" customWidth="1"/>
    <col min="12" max="12" width="28.6640625" style="13" customWidth="1"/>
    <col min="13" max="15" width="13.5" style="13" customWidth="1"/>
    <col min="16" max="16" width="11.6640625" style="13" customWidth="1"/>
    <col min="17" max="17" width="11.1640625" style="13" customWidth="1"/>
    <col min="18" max="18" width="6.1640625" style="13" customWidth="1"/>
    <col min="19" max="19" width="11.5" style="13" customWidth="1"/>
    <col min="20" max="23" width="6.1640625" style="13" customWidth="1"/>
    <col min="24" max="24" width="7.33203125" style="13" customWidth="1"/>
    <col min="25" max="26" width="6.1640625" style="13" customWidth="1"/>
    <col min="27" max="28" width="9.1640625" style="13" customWidth="1"/>
    <col min="29" max="30" width="6.1640625" style="13" customWidth="1"/>
    <col min="31" max="31" width="9.6640625" style="13" customWidth="1"/>
    <col min="32" max="32" width="27.1640625" style="13" customWidth="1"/>
    <col min="33" max="33" width="12.6640625" style="13" customWidth="1"/>
    <col min="34" max="36" width="8.83203125" style="13" customWidth="1"/>
    <col min="37" max="37" width="12.1640625" style="13" customWidth="1"/>
    <col min="38" max="46" width="8.83203125" style="13" customWidth="1"/>
    <col min="47" max="47" width="2.6640625" style="13" customWidth="1"/>
    <col min="48" max="48" width="17.6640625" style="14" customWidth="1"/>
    <col min="49" max="49" width="9.1640625" style="13" customWidth="1"/>
    <col min="50" max="50" width="11.1640625" style="13" customWidth="1"/>
    <col min="51" max="53" width="9" style="13" customWidth="1"/>
    <col min="54" max="54" width="9.6640625" style="13" customWidth="1"/>
    <col min="55" max="56" width="9" style="13" customWidth="1"/>
    <col min="57" max="57" width="5.83203125" style="13" customWidth="1"/>
    <col min="58" max="58" width="16.1640625" style="13" customWidth="1"/>
    <col min="59" max="59" width="13.5" style="13" customWidth="1"/>
    <col min="60" max="66" width="9" style="13" customWidth="1"/>
    <col min="67" max="67" width="9.6640625" style="13" customWidth="1"/>
    <col min="68" max="69" width="9" style="13" customWidth="1"/>
    <col min="70" max="70" width="17.6640625" style="13" customWidth="1"/>
    <col min="71" max="71" width="5.6640625" style="13" customWidth="1"/>
    <col min="72" max="72" width="12.1640625" style="13" customWidth="1"/>
    <col min="73" max="73" width="22.5" style="13" customWidth="1"/>
    <col min="74" max="74" width="19.1640625" style="13" customWidth="1"/>
    <col min="75" max="75" width="13.6640625" style="13" customWidth="1"/>
    <col min="76" max="76" width="19.83203125" style="13" customWidth="1"/>
    <col min="77" max="16384" width="9" style="13"/>
  </cols>
  <sheetData>
    <row r="2" spans="2:48" s="1" customFormat="1" ht="16.5" customHeight="1">
      <c r="B2" s="15" t="s">
        <v>0</v>
      </c>
      <c r="C2" s="16"/>
      <c r="D2" s="16"/>
      <c r="E2" s="16"/>
      <c r="F2" s="16"/>
      <c r="I2" s="16"/>
      <c r="AV2" s="58"/>
    </row>
    <row r="3" spans="2:48" ht="10.5" customHeight="1"/>
    <row r="4" spans="2:48" ht="16.5" customHeight="1"/>
    <row r="5" spans="2:48" ht="16.5" customHeight="1"/>
    <row r="6" spans="2:48" ht="16.5" customHeight="1"/>
    <row r="7" spans="2:48" ht="16.5" customHeight="1"/>
    <row r="8" spans="2:48" ht="16.5" customHeight="1"/>
    <row r="9" spans="2:48" ht="16.5" customHeight="1"/>
    <row r="10" spans="2:48" ht="16.5" customHeight="1"/>
    <row r="11" spans="2:48" ht="16.5" customHeight="1"/>
    <row r="12" spans="2:48" ht="16.5" customHeight="1">
      <c r="B12" s="945"/>
      <c r="L12" s="945"/>
      <c r="P12" s="945"/>
      <c r="V12" s="613"/>
    </row>
    <row r="13" spans="2:48" ht="16.5" customHeight="1">
      <c r="B13" s="945"/>
      <c r="L13" s="945"/>
      <c r="P13" s="945"/>
    </row>
    <row r="14" spans="2:48" ht="16.5" customHeight="1">
      <c r="B14" s="13" t="s">
        <v>1</v>
      </c>
    </row>
    <row r="15" spans="2:48" ht="16.5" customHeight="1"/>
    <row r="16" spans="2:48" ht="16.5" customHeight="1"/>
    <row r="17" spans="1:48" ht="16.5" customHeight="1">
      <c r="S17" s="13" t="s">
        <v>2</v>
      </c>
    </row>
    <row r="18" spans="1:48" ht="16.5" customHeight="1">
      <c r="S18" s="13" t="s">
        <v>1</v>
      </c>
    </row>
    <row r="19" spans="1:48" ht="16.5" customHeight="1"/>
    <row r="20" spans="1:48" ht="16.5" customHeight="1"/>
    <row r="21" spans="1:48" ht="16.5" customHeight="1"/>
    <row r="22" spans="1:48" ht="16.5" customHeight="1"/>
    <row r="23" spans="1:48" ht="16.5" customHeight="1"/>
    <row r="24" spans="1:48" s="2" customFormat="1" ht="16.5" customHeight="1">
      <c r="A24" s="17"/>
      <c r="B24" s="18" t="s">
        <v>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N24" s="18"/>
      <c r="O24" s="18"/>
      <c r="P24" s="18"/>
      <c r="AV24" s="59"/>
    </row>
    <row r="25" spans="1:48" s="3" customFormat="1" ht="19.5" customHeight="1">
      <c r="A25" s="19"/>
      <c r="B25" s="770" t="s">
        <v>4</v>
      </c>
      <c r="C25" s="770"/>
      <c r="D25" s="770"/>
      <c r="E25" s="770"/>
      <c r="F25" s="770"/>
      <c r="G25" s="770"/>
      <c r="H25" s="770"/>
      <c r="I25" s="770"/>
      <c r="J25" s="770"/>
      <c r="K25" s="770"/>
      <c r="L25" s="770"/>
      <c r="M25" s="52"/>
      <c r="AV25" s="60"/>
    </row>
    <row r="26" spans="1:48" s="4" customFormat="1" ht="20.25" customHeight="1">
      <c r="B26" s="965" t="s">
        <v>5</v>
      </c>
      <c r="C26" s="992" t="s">
        <v>6</v>
      </c>
      <c r="D26" s="981"/>
      <c r="E26" s="981"/>
      <c r="F26" s="981"/>
      <c r="G26" s="771" t="s">
        <v>7</v>
      </c>
      <c r="H26" s="771" t="s">
        <v>8</v>
      </c>
      <c r="I26" s="771"/>
      <c r="J26" s="771"/>
      <c r="K26" s="771"/>
      <c r="L26" s="981" t="s">
        <v>9</v>
      </c>
      <c r="M26" s="981"/>
      <c r="N26" s="981"/>
      <c r="O26" s="982"/>
      <c r="P26" s="605"/>
    </row>
    <row r="27" spans="1:48" s="4" customFormat="1" ht="20.25" customHeight="1">
      <c r="B27" s="966"/>
      <c r="C27" s="983"/>
      <c r="D27" s="983"/>
      <c r="E27" s="983"/>
      <c r="F27" s="983"/>
      <c r="G27" s="942"/>
      <c r="H27" s="595" t="s">
        <v>10</v>
      </c>
      <c r="I27" s="595" t="s">
        <v>11</v>
      </c>
      <c r="J27" s="595" t="s">
        <v>12</v>
      </c>
      <c r="K27" s="595" t="s">
        <v>13</v>
      </c>
      <c r="L27" s="983"/>
      <c r="M27" s="983"/>
      <c r="N27" s="983"/>
      <c r="O27" s="984"/>
      <c r="P27" s="605"/>
      <c r="AA27" s="615"/>
    </row>
    <row r="28" spans="1:48" s="4" customFormat="1" ht="17">
      <c r="B28" s="967" t="s">
        <v>14</v>
      </c>
      <c r="C28" s="772" t="s">
        <v>15</v>
      </c>
      <c r="D28" s="772"/>
      <c r="E28" s="772"/>
      <c r="F28" s="772"/>
      <c r="G28" s="596">
        <f>H28</f>
        <v>0</v>
      </c>
      <c r="H28" s="596"/>
      <c r="I28" s="596"/>
      <c r="J28" s="596"/>
      <c r="K28" s="596"/>
      <c r="L28" s="985"/>
      <c r="M28" s="986"/>
      <c r="N28" s="986"/>
      <c r="O28" s="987"/>
      <c r="P28" s="606"/>
      <c r="AA28" s="616"/>
    </row>
    <row r="29" spans="1:48" s="4" customFormat="1" ht="17">
      <c r="B29" s="967"/>
      <c r="C29" s="772" t="s">
        <v>16</v>
      </c>
      <c r="D29" s="772"/>
      <c r="E29" s="772"/>
      <c r="F29" s="772"/>
      <c r="G29" s="596">
        <f t="shared" ref="G29:G33" si="0">H29</f>
        <v>0</v>
      </c>
      <c r="H29" s="596"/>
      <c r="I29" s="596"/>
      <c r="J29" s="596"/>
      <c r="K29" s="596"/>
      <c r="L29" s="986"/>
      <c r="M29" s="986"/>
      <c r="N29" s="986"/>
      <c r="O29" s="987"/>
      <c r="P29" s="606"/>
      <c r="Q29" s="614"/>
      <c r="AA29" s="615"/>
    </row>
    <row r="30" spans="1:48" s="4" customFormat="1" ht="17">
      <c r="B30" s="967" t="s">
        <v>17</v>
      </c>
      <c r="C30" s="773" t="s">
        <v>15</v>
      </c>
      <c r="D30" s="773"/>
      <c r="E30" s="773"/>
      <c r="F30" s="773"/>
      <c r="G30" s="597">
        <f t="shared" si="0"/>
        <v>0</v>
      </c>
      <c r="H30" s="596"/>
      <c r="I30" s="596"/>
      <c r="J30" s="596"/>
      <c r="K30" s="596"/>
      <c r="L30" s="986"/>
      <c r="M30" s="986"/>
      <c r="N30" s="986"/>
      <c r="O30" s="987"/>
      <c r="P30" s="607"/>
      <c r="AA30" s="617"/>
    </row>
    <row r="31" spans="1:48" s="4" customFormat="1" ht="17">
      <c r="B31" s="967"/>
      <c r="C31" s="774" t="s">
        <v>16</v>
      </c>
      <c r="D31" s="774"/>
      <c r="E31" s="774"/>
      <c r="F31" s="774"/>
      <c r="G31" s="597">
        <f t="shared" si="0"/>
        <v>0</v>
      </c>
      <c r="H31" s="596"/>
      <c r="I31" s="596"/>
      <c r="J31" s="596"/>
      <c r="K31" s="596"/>
      <c r="L31" s="986"/>
      <c r="M31" s="986"/>
      <c r="N31" s="986"/>
      <c r="O31" s="987"/>
      <c r="P31" s="607"/>
      <c r="AA31" s="617"/>
    </row>
    <row r="32" spans="1:48" s="592" customFormat="1" ht="17">
      <c r="B32" s="782" t="s">
        <v>18</v>
      </c>
      <c r="C32" s="773" t="s">
        <v>15</v>
      </c>
      <c r="D32" s="773"/>
      <c r="E32" s="773"/>
      <c r="F32" s="773"/>
      <c r="G32" s="596">
        <f t="shared" si="0"/>
        <v>0</v>
      </c>
      <c r="H32" s="596"/>
      <c r="I32" s="596"/>
      <c r="J32" s="596"/>
      <c r="K32" s="596"/>
      <c r="L32" s="986"/>
      <c r="M32" s="986"/>
      <c r="N32" s="986"/>
      <c r="O32" s="987"/>
      <c r="P32" s="606"/>
      <c r="Q32" s="4"/>
      <c r="R32" s="4"/>
      <c r="S32" s="4"/>
      <c r="T32" s="4"/>
      <c r="U32" s="4"/>
      <c r="V32" s="4"/>
      <c r="W32" s="4"/>
      <c r="AA32" s="615"/>
    </row>
    <row r="33" spans="1:48" s="592" customFormat="1" ht="17">
      <c r="B33" s="782"/>
      <c r="C33" s="775" t="s">
        <v>19</v>
      </c>
      <c r="D33" s="774"/>
      <c r="E33" s="774"/>
      <c r="F33" s="774"/>
      <c r="G33" s="596">
        <f t="shared" si="0"/>
        <v>0</v>
      </c>
      <c r="H33" s="596"/>
      <c r="I33" s="596"/>
      <c r="J33" s="596"/>
      <c r="K33" s="596"/>
      <c r="L33" s="986"/>
      <c r="M33" s="986"/>
      <c r="N33" s="986"/>
      <c r="O33" s="987"/>
      <c r="P33" s="606"/>
      <c r="Q33" s="4"/>
      <c r="R33" s="4"/>
      <c r="S33" s="4"/>
      <c r="T33" s="4"/>
      <c r="U33" s="4"/>
      <c r="V33" s="4"/>
      <c r="W33" s="4"/>
    </row>
    <row r="34" spans="1:48" s="592" customFormat="1" ht="42.75" customHeight="1">
      <c r="B34" s="776" t="s">
        <v>20</v>
      </c>
      <c r="C34" s="777"/>
      <c r="D34" s="777"/>
      <c r="E34" s="777"/>
      <c r="F34" s="778"/>
      <c r="G34" s="32">
        <f>G28+G30+G32</f>
        <v>0</v>
      </c>
      <c r="H34" s="32">
        <f>H28+H30+H32</f>
        <v>0</v>
      </c>
      <c r="I34" s="32">
        <f t="shared" ref="I34:K34" si="1">I28+I30+I32</f>
        <v>0</v>
      </c>
      <c r="J34" s="32">
        <f t="shared" si="1"/>
        <v>0</v>
      </c>
      <c r="K34" s="32">
        <f t="shared" si="1"/>
        <v>0</v>
      </c>
      <c r="L34" s="779"/>
      <c r="M34" s="780"/>
      <c r="N34" s="780"/>
      <c r="O34" s="781"/>
      <c r="P34" s="606"/>
      <c r="Q34" s="4"/>
      <c r="R34" s="4"/>
      <c r="S34" s="4"/>
      <c r="T34" s="4"/>
      <c r="U34" s="4"/>
      <c r="V34" s="4"/>
      <c r="W34" s="4"/>
    </row>
    <row r="35" spans="1:48" s="592" customFormat="1" ht="46.5" customHeight="1">
      <c r="B35" s="776" t="s">
        <v>21</v>
      </c>
      <c r="C35" s="777"/>
      <c r="D35" s="777"/>
      <c r="E35" s="777"/>
      <c r="F35" s="778"/>
      <c r="G35" s="32">
        <f>G29+G31+G33</f>
        <v>0</v>
      </c>
      <c r="H35" s="32">
        <f>H29+H31+H33</f>
        <v>0</v>
      </c>
      <c r="I35" s="32">
        <f t="shared" ref="I35:K35" si="2">I29+I31+I33</f>
        <v>0</v>
      </c>
      <c r="J35" s="32">
        <f t="shared" si="2"/>
        <v>0</v>
      </c>
      <c r="K35" s="32">
        <f t="shared" si="2"/>
        <v>0</v>
      </c>
      <c r="L35" s="779"/>
      <c r="M35" s="780"/>
      <c r="N35" s="780"/>
      <c r="O35" s="781"/>
      <c r="P35" s="606"/>
      <c r="Q35" s="4"/>
      <c r="R35" s="4"/>
      <c r="S35" s="4"/>
      <c r="T35" s="4"/>
      <c r="U35" s="4"/>
      <c r="V35" s="4"/>
      <c r="W35" s="4"/>
    </row>
    <row r="36" spans="1:48" s="4" customFormat="1" ht="17">
      <c r="B36" s="782" t="s">
        <v>22</v>
      </c>
      <c r="C36" s="783"/>
      <c r="D36" s="783"/>
      <c r="E36" s="783"/>
      <c r="F36" s="783"/>
      <c r="G36" s="34">
        <f>G35+G34</f>
        <v>0</v>
      </c>
      <c r="H36" s="34">
        <f>H35+H34</f>
        <v>0</v>
      </c>
      <c r="I36" s="34">
        <f t="shared" ref="I36:K36" si="3">I35+I34</f>
        <v>0</v>
      </c>
      <c r="J36" s="34">
        <f t="shared" si="3"/>
        <v>0</v>
      </c>
      <c r="K36" s="34">
        <f t="shared" si="3"/>
        <v>0</v>
      </c>
      <c r="L36" s="988"/>
      <c r="M36" s="988"/>
      <c r="N36" s="988"/>
      <c r="O36" s="989"/>
      <c r="P36" s="606"/>
    </row>
    <row r="37" spans="1:48" s="4" customFormat="1" ht="17">
      <c r="B37" s="784" t="s">
        <v>23</v>
      </c>
      <c r="C37" s="785"/>
      <c r="D37" s="785"/>
      <c r="E37" s="785"/>
      <c r="F37" s="786"/>
      <c r="G37" s="36" t="s">
        <v>24</v>
      </c>
      <c r="H37" s="36" t="e">
        <f>H36/G36</f>
        <v>#DIV/0!</v>
      </c>
      <c r="I37" s="36" t="e">
        <f>I36/G36</f>
        <v>#DIV/0!</v>
      </c>
      <c r="J37" s="36" t="e">
        <f>J36/G36</f>
        <v>#DIV/0!</v>
      </c>
      <c r="K37" s="36" t="e">
        <f>K36/G36</f>
        <v>#DIV/0!</v>
      </c>
      <c r="L37" s="990"/>
      <c r="M37" s="990"/>
      <c r="N37" s="990"/>
      <c r="O37" s="991"/>
      <c r="P37" s="606"/>
    </row>
    <row r="38" spans="1:48" s="3" customFormat="1" ht="10.5" customHeight="1">
      <c r="A38" s="19"/>
      <c r="B38" s="787"/>
      <c r="C38" s="787"/>
      <c r="D38" s="787"/>
      <c r="E38" s="787"/>
      <c r="F38" s="22"/>
      <c r="G38" s="23"/>
      <c r="H38" s="23"/>
      <c r="I38" s="37"/>
      <c r="J38" s="23"/>
      <c r="K38" s="23"/>
      <c r="L38" s="23"/>
      <c r="N38" s="23"/>
      <c r="O38" s="23"/>
      <c r="P38" s="23"/>
      <c r="AV38" s="60"/>
    </row>
    <row r="39" spans="1:48" s="5" customFormat="1" ht="18.75" customHeight="1">
      <c r="A39" s="23"/>
      <c r="B39" s="788" t="s">
        <v>25</v>
      </c>
      <c r="C39" s="788"/>
      <c r="D39" s="788"/>
      <c r="E39" s="788"/>
      <c r="F39" s="788"/>
      <c r="G39" s="788"/>
      <c r="H39" s="787"/>
      <c r="I39" s="787"/>
      <c r="J39" s="787"/>
      <c r="K39" s="787"/>
      <c r="L39" s="787"/>
      <c r="N39" s="23"/>
      <c r="O39" s="23"/>
      <c r="P39" s="23"/>
      <c r="AV39" s="61"/>
    </row>
    <row r="40" spans="1:48" s="4" customFormat="1" ht="27.75" customHeight="1">
      <c r="B40" s="593" t="s">
        <v>5</v>
      </c>
      <c r="C40" s="789" t="s">
        <v>26</v>
      </c>
      <c r="D40" s="790"/>
      <c r="E40" s="789" t="s">
        <v>27</v>
      </c>
      <c r="F40" s="790"/>
      <c r="G40" s="594" t="s">
        <v>28</v>
      </c>
      <c r="H40" s="791" t="s">
        <v>29</v>
      </c>
      <c r="I40" s="792"/>
      <c r="J40" s="792"/>
      <c r="K40" s="792"/>
      <c r="L40" s="792"/>
      <c r="M40" s="793"/>
      <c r="N40" s="594" t="s">
        <v>30</v>
      </c>
      <c r="O40" s="608" t="s">
        <v>31</v>
      </c>
    </row>
    <row r="41" spans="1:48" s="4" customFormat="1" ht="18" customHeight="1">
      <c r="B41" s="968" t="s">
        <v>14</v>
      </c>
      <c r="C41" s="794" t="s">
        <v>32</v>
      </c>
      <c r="D41" s="795"/>
      <c r="E41" s="796"/>
      <c r="F41" s="797"/>
      <c r="G41" s="598"/>
      <c r="H41" s="798"/>
      <c r="I41" s="799"/>
      <c r="J41" s="799"/>
      <c r="K41" s="799"/>
      <c r="L41" s="799"/>
      <c r="M41" s="800"/>
      <c r="N41" s="1000"/>
      <c r="O41" s="1005"/>
    </row>
    <row r="42" spans="1:48" s="4" customFormat="1" ht="18" customHeight="1">
      <c r="B42" s="969"/>
      <c r="C42" s="801" t="s">
        <v>34</v>
      </c>
      <c r="D42" s="802"/>
      <c r="E42" s="803">
        <v>0</v>
      </c>
      <c r="F42" s="804"/>
      <c r="G42" s="599"/>
      <c r="H42" s="805"/>
      <c r="I42" s="806"/>
      <c r="J42" s="806"/>
      <c r="K42" s="806"/>
      <c r="L42" s="806"/>
      <c r="M42" s="807"/>
      <c r="N42" s="1001"/>
      <c r="O42" s="1006"/>
    </row>
    <row r="43" spans="1:48" s="4" customFormat="1" ht="18" customHeight="1">
      <c r="B43" s="969"/>
      <c r="C43" s="794" t="s">
        <v>35</v>
      </c>
      <c r="D43" s="795"/>
      <c r="E43" s="796"/>
      <c r="F43" s="797"/>
      <c r="G43" s="598"/>
      <c r="H43" s="808"/>
      <c r="I43" s="809"/>
      <c r="J43" s="809"/>
      <c r="K43" s="809"/>
      <c r="L43" s="809"/>
      <c r="M43" s="810"/>
      <c r="N43" s="1001"/>
      <c r="O43" s="1006"/>
    </row>
    <row r="44" spans="1:48" s="4" customFormat="1" ht="18" customHeight="1">
      <c r="B44" s="968" t="s">
        <v>17</v>
      </c>
      <c r="C44" s="801" t="s">
        <v>32</v>
      </c>
      <c r="D44" s="802"/>
      <c r="E44" s="803">
        <v>0</v>
      </c>
      <c r="F44" s="804"/>
      <c r="G44" s="599"/>
      <c r="H44" s="811"/>
      <c r="I44" s="799"/>
      <c r="J44" s="799"/>
      <c r="K44" s="799"/>
      <c r="L44" s="799"/>
      <c r="M44" s="800"/>
      <c r="N44" s="1001"/>
      <c r="O44" s="1006"/>
    </row>
    <row r="45" spans="1:48" s="4" customFormat="1" ht="18" customHeight="1">
      <c r="B45" s="969"/>
      <c r="C45" s="801" t="s">
        <v>34</v>
      </c>
      <c r="D45" s="802"/>
      <c r="E45" s="803">
        <v>0</v>
      </c>
      <c r="F45" s="804"/>
      <c r="G45" s="599"/>
      <c r="H45" s="805"/>
      <c r="I45" s="806"/>
      <c r="J45" s="806"/>
      <c r="K45" s="806"/>
      <c r="L45" s="806"/>
      <c r="M45" s="807"/>
      <c r="N45" s="1001"/>
      <c r="O45" s="1006"/>
    </row>
    <row r="46" spans="1:48" s="4" customFormat="1" ht="18" customHeight="1">
      <c r="B46" s="970"/>
      <c r="C46" s="801" t="s">
        <v>35</v>
      </c>
      <c r="D46" s="802"/>
      <c r="E46" s="796"/>
      <c r="F46" s="797"/>
      <c r="G46" s="598"/>
      <c r="H46" s="808"/>
      <c r="I46" s="806"/>
      <c r="J46" s="806"/>
      <c r="K46" s="806"/>
      <c r="L46" s="806"/>
      <c r="M46" s="807"/>
      <c r="N46" s="1001"/>
      <c r="O46" s="1006"/>
    </row>
    <row r="47" spans="1:48" s="4" customFormat="1" ht="18" customHeight="1">
      <c r="B47" s="968" t="s">
        <v>18</v>
      </c>
      <c r="C47" s="801" t="s">
        <v>32</v>
      </c>
      <c r="D47" s="802"/>
      <c r="E47" s="812"/>
      <c r="F47" s="813"/>
      <c r="G47" s="598"/>
      <c r="H47" s="798"/>
      <c r="I47" s="814"/>
      <c r="J47" s="814"/>
      <c r="K47" s="814"/>
      <c r="L47" s="814"/>
      <c r="M47" s="815"/>
      <c r="N47" s="1001"/>
      <c r="O47" s="1006"/>
    </row>
    <row r="48" spans="1:48" s="6" customFormat="1" ht="18" customHeight="1">
      <c r="B48" s="969"/>
      <c r="C48" s="801" t="s">
        <v>34</v>
      </c>
      <c r="D48" s="802"/>
      <c r="E48" s="803">
        <v>0</v>
      </c>
      <c r="F48" s="804"/>
      <c r="G48" s="600"/>
      <c r="H48" s="805"/>
      <c r="I48" s="806"/>
      <c r="J48" s="806"/>
      <c r="K48" s="806"/>
      <c r="L48" s="806"/>
      <c r="M48" s="807"/>
      <c r="N48" s="1001"/>
      <c r="O48" s="1006"/>
    </row>
    <row r="49" spans="1:48" s="6" customFormat="1" ht="18" customHeight="1">
      <c r="B49" s="971"/>
      <c r="C49" s="816" t="s">
        <v>35</v>
      </c>
      <c r="D49" s="817"/>
      <c r="E49" s="818"/>
      <c r="F49" s="819"/>
      <c r="G49" s="601"/>
      <c r="H49" s="820"/>
      <c r="I49" s="821"/>
      <c r="J49" s="821"/>
      <c r="K49" s="821"/>
      <c r="L49" s="821"/>
      <c r="M49" s="822"/>
      <c r="N49" s="1002"/>
      <c r="O49" s="1007"/>
    </row>
    <row r="50" spans="1:48" s="7" customFormat="1" ht="26.25" customHeight="1">
      <c r="A50" s="62"/>
      <c r="B50" s="18" t="s">
        <v>37</v>
      </c>
      <c r="C50" s="18"/>
      <c r="D50" s="18"/>
      <c r="E50" s="18"/>
      <c r="F50" s="18"/>
      <c r="G50" s="18"/>
      <c r="H50" s="18"/>
      <c r="I50" s="18"/>
      <c r="J50" s="18"/>
      <c r="K50" s="18"/>
      <c r="N50" s="18"/>
      <c r="O50" s="18"/>
      <c r="AV50" s="97"/>
    </row>
    <row r="51" spans="1:48" s="8" customFormat="1" ht="18.75" customHeight="1">
      <c r="A51" s="63"/>
      <c r="B51" s="770" t="s">
        <v>38</v>
      </c>
      <c r="C51" s="770"/>
      <c r="D51" s="770"/>
      <c r="E51" s="770"/>
      <c r="F51" s="770"/>
      <c r="G51" s="770"/>
      <c r="H51" s="770"/>
      <c r="I51" s="770"/>
      <c r="J51" s="770"/>
      <c r="K51" s="770"/>
      <c r="L51" s="770"/>
      <c r="AV51" s="98"/>
    </row>
    <row r="52" spans="1:48" s="8" customFormat="1" ht="23.25" customHeight="1">
      <c r="A52" s="63"/>
      <c r="B52" s="972" t="s">
        <v>39</v>
      </c>
      <c r="C52" s="993" t="s">
        <v>40</v>
      </c>
      <c r="D52" s="993"/>
      <c r="E52" s="993"/>
      <c r="F52" s="993"/>
      <c r="G52" s="943" t="s">
        <v>7</v>
      </c>
      <c r="H52" s="823" t="s">
        <v>8</v>
      </c>
      <c r="I52" s="823"/>
      <c r="J52" s="823"/>
      <c r="K52" s="823"/>
      <c r="L52" s="993" t="s">
        <v>41</v>
      </c>
      <c r="M52" s="993"/>
      <c r="N52" s="993"/>
      <c r="O52" s="995"/>
      <c r="P52" s="605"/>
      <c r="AU52" s="98"/>
    </row>
    <row r="53" spans="1:48" s="8" customFormat="1" ht="30.75" customHeight="1">
      <c r="A53" s="63"/>
      <c r="B53" s="973"/>
      <c r="C53" s="994"/>
      <c r="D53" s="994"/>
      <c r="E53" s="994"/>
      <c r="F53" s="994"/>
      <c r="G53" s="944"/>
      <c r="H53" s="602" t="s">
        <v>10</v>
      </c>
      <c r="I53" s="602" t="s">
        <v>11</v>
      </c>
      <c r="J53" s="602" t="s">
        <v>12</v>
      </c>
      <c r="K53" s="602" t="s">
        <v>13</v>
      </c>
      <c r="L53" s="994"/>
      <c r="M53" s="994"/>
      <c r="N53" s="994"/>
      <c r="O53" s="996"/>
      <c r="P53" s="605"/>
      <c r="AU53" s="98"/>
    </row>
    <row r="54" spans="1:48" s="8" customFormat="1" ht="25.5" customHeight="1">
      <c r="A54" s="63"/>
      <c r="B54" s="782" t="s">
        <v>14</v>
      </c>
      <c r="C54" s="772" t="s">
        <v>15</v>
      </c>
      <c r="D54" s="772"/>
      <c r="E54" s="772"/>
      <c r="F54" s="772"/>
      <c r="G54" s="597">
        <f>H54</f>
        <v>0</v>
      </c>
      <c r="H54" s="597">
        <f>I54</f>
        <v>0</v>
      </c>
      <c r="I54" s="597"/>
      <c r="J54" s="609"/>
      <c r="K54" s="609"/>
      <c r="L54" s="997"/>
      <c r="M54" s="998"/>
      <c r="N54" s="998"/>
      <c r="O54" s="999"/>
      <c r="P54" s="610"/>
      <c r="AU54" s="98"/>
    </row>
    <row r="55" spans="1:48" s="8" customFormat="1" ht="25.5" customHeight="1">
      <c r="A55" s="63"/>
      <c r="B55" s="782"/>
      <c r="C55" s="772" t="s">
        <v>16</v>
      </c>
      <c r="D55" s="772"/>
      <c r="E55" s="772"/>
      <c r="F55" s="772"/>
      <c r="G55" s="597">
        <f>H55</f>
        <v>0</v>
      </c>
      <c r="H55" s="597">
        <f>I55</f>
        <v>0</v>
      </c>
      <c r="I55" s="597"/>
      <c r="J55" s="609"/>
      <c r="K55" s="611"/>
      <c r="L55" s="998"/>
      <c r="M55" s="998"/>
      <c r="N55" s="998"/>
      <c r="O55" s="999"/>
      <c r="P55" s="607"/>
      <c r="AU55" s="98"/>
    </row>
    <row r="56" spans="1:48" s="8" customFormat="1" ht="25.5" customHeight="1">
      <c r="A56" s="63"/>
      <c r="B56" s="782" t="s">
        <v>17</v>
      </c>
      <c r="C56" s="773" t="s">
        <v>15</v>
      </c>
      <c r="D56" s="773"/>
      <c r="E56" s="773"/>
      <c r="F56" s="773"/>
      <c r="G56" s="603">
        <f t="shared" ref="G56:H59" si="4">H56</f>
        <v>0</v>
      </c>
      <c r="H56" s="603">
        <f t="shared" si="4"/>
        <v>0</v>
      </c>
      <c r="I56" s="603"/>
      <c r="J56" s="609"/>
      <c r="K56" s="612"/>
      <c r="L56" s="997"/>
      <c r="M56" s="998"/>
      <c r="N56" s="998"/>
      <c r="O56" s="999"/>
      <c r="P56" s="610"/>
      <c r="AU56" s="98"/>
    </row>
    <row r="57" spans="1:48" s="8" customFormat="1" ht="25.5" customHeight="1">
      <c r="A57" s="63"/>
      <c r="B57" s="782"/>
      <c r="C57" s="774" t="s">
        <v>16</v>
      </c>
      <c r="D57" s="774"/>
      <c r="E57" s="774"/>
      <c r="F57" s="774"/>
      <c r="G57" s="603">
        <f t="shared" si="4"/>
        <v>0</v>
      </c>
      <c r="H57" s="603">
        <f t="shared" si="4"/>
        <v>0</v>
      </c>
      <c r="I57" s="603"/>
      <c r="J57" s="609"/>
      <c r="K57" s="609"/>
      <c r="L57" s="998"/>
      <c r="M57" s="998"/>
      <c r="N57" s="998"/>
      <c r="O57" s="999"/>
      <c r="P57" s="607"/>
      <c r="AU57" s="98"/>
    </row>
    <row r="58" spans="1:48" s="8" customFormat="1" ht="29.25" customHeight="1">
      <c r="A58" s="63"/>
      <c r="B58" s="782" t="s">
        <v>18</v>
      </c>
      <c r="C58" s="773" t="s">
        <v>15</v>
      </c>
      <c r="D58" s="773"/>
      <c r="E58" s="773"/>
      <c r="F58" s="773"/>
      <c r="G58" s="604">
        <f t="shared" si="4"/>
        <v>0</v>
      </c>
      <c r="H58" s="604">
        <f t="shared" si="4"/>
        <v>0</v>
      </c>
      <c r="I58" s="604"/>
      <c r="J58" s="611"/>
      <c r="K58" s="611"/>
      <c r="L58" s="997"/>
      <c r="M58" s="998"/>
      <c r="N58" s="998"/>
      <c r="O58" s="999"/>
      <c r="P58" s="610"/>
      <c r="AU58" s="98"/>
    </row>
    <row r="59" spans="1:48" s="8" customFormat="1" ht="29.25" customHeight="1">
      <c r="A59" s="63"/>
      <c r="B59" s="782"/>
      <c r="C59" s="774" t="s">
        <v>16</v>
      </c>
      <c r="D59" s="774"/>
      <c r="E59" s="774"/>
      <c r="F59" s="774"/>
      <c r="G59" s="604">
        <f t="shared" si="4"/>
        <v>0</v>
      </c>
      <c r="H59" s="604">
        <f t="shared" si="4"/>
        <v>0</v>
      </c>
      <c r="I59" s="604"/>
      <c r="J59" s="611"/>
      <c r="K59" s="611"/>
      <c r="L59" s="998"/>
      <c r="M59" s="998"/>
      <c r="N59" s="998"/>
      <c r="O59" s="999"/>
      <c r="P59" s="607"/>
      <c r="AU59" s="98"/>
    </row>
    <row r="60" spans="1:48" s="8" customFormat="1" ht="51" customHeight="1">
      <c r="A60" s="63"/>
      <c r="B60" s="776" t="s">
        <v>20</v>
      </c>
      <c r="C60" s="777"/>
      <c r="D60" s="777"/>
      <c r="E60" s="777"/>
      <c r="F60" s="778"/>
      <c r="G60" s="32">
        <f>G54+G56+G58</f>
        <v>0</v>
      </c>
      <c r="H60" s="32">
        <f t="shared" ref="H60:J60" si="5">H54+H56+H58</f>
        <v>0</v>
      </c>
      <c r="I60" s="32">
        <f t="shared" si="5"/>
        <v>0</v>
      </c>
      <c r="J60" s="32">
        <f t="shared" si="5"/>
        <v>0</v>
      </c>
      <c r="K60" s="32">
        <f>K54+K56+K58</f>
        <v>0</v>
      </c>
      <c r="L60" s="824"/>
      <c r="M60" s="825"/>
      <c r="N60" s="825"/>
      <c r="O60" s="826"/>
      <c r="P60" s="607"/>
      <c r="AU60" s="98"/>
    </row>
    <row r="61" spans="1:48" s="8" customFormat="1" ht="54" customHeight="1">
      <c r="A61" s="63"/>
      <c r="B61" s="776" t="s">
        <v>21</v>
      </c>
      <c r="C61" s="777"/>
      <c r="D61" s="777"/>
      <c r="E61" s="777"/>
      <c r="F61" s="778"/>
      <c r="G61" s="32">
        <f>G55+G57+G59</f>
        <v>0</v>
      </c>
      <c r="H61" s="32">
        <f t="shared" ref="H61:J61" si="6">H55+H57+H59</f>
        <v>0</v>
      </c>
      <c r="I61" s="32">
        <f t="shared" si="6"/>
        <v>0</v>
      </c>
      <c r="J61" s="32">
        <f t="shared" si="6"/>
        <v>0</v>
      </c>
      <c r="K61" s="32">
        <f>K55+K57+K59</f>
        <v>0</v>
      </c>
      <c r="L61" s="824"/>
      <c r="M61" s="825"/>
      <c r="N61" s="825"/>
      <c r="O61" s="826"/>
      <c r="P61" s="607"/>
      <c r="AU61" s="98"/>
    </row>
    <row r="62" spans="1:48" s="8" customFormat="1" ht="30.75" customHeight="1">
      <c r="A62" s="63"/>
      <c r="B62" s="827" t="s">
        <v>22</v>
      </c>
      <c r="C62" s="828"/>
      <c r="D62" s="828"/>
      <c r="E62" s="828"/>
      <c r="F62" s="828"/>
      <c r="G62" s="34">
        <f>G60+G61</f>
        <v>0</v>
      </c>
      <c r="H62" s="34">
        <f t="shared" ref="H62:K62" si="7">H60+H61</f>
        <v>0</v>
      </c>
      <c r="I62" s="34">
        <f t="shared" si="7"/>
        <v>0</v>
      </c>
      <c r="J62" s="34">
        <f t="shared" si="7"/>
        <v>0</v>
      </c>
      <c r="K62" s="34">
        <f>K60+K61</f>
        <v>0</v>
      </c>
      <c r="L62" s="976"/>
      <c r="M62" s="977"/>
      <c r="N62" s="977"/>
      <c r="O62" s="978"/>
      <c r="P62" s="607"/>
      <c r="AU62" s="98"/>
    </row>
    <row r="63" spans="1:48" s="8" customFormat="1" ht="30.75" customHeight="1">
      <c r="A63" s="63"/>
      <c r="B63" s="829" t="s">
        <v>23</v>
      </c>
      <c r="C63" s="830"/>
      <c r="D63" s="830"/>
      <c r="E63" s="830"/>
      <c r="F63" s="830"/>
      <c r="G63" s="36" t="s">
        <v>24</v>
      </c>
      <c r="H63" s="36" t="e">
        <f>H62/G62</f>
        <v>#DIV/0!</v>
      </c>
      <c r="I63" s="36" t="e">
        <f>I62/G62</f>
        <v>#DIV/0!</v>
      </c>
      <c r="J63" s="36" t="e">
        <f>J62/G62</f>
        <v>#DIV/0!</v>
      </c>
      <c r="K63" s="36" t="e">
        <f>K62/G62</f>
        <v>#DIV/0!</v>
      </c>
      <c r="L63" s="979"/>
      <c r="M63" s="979"/>
      <c r="N63" s="979"/>
      <c r="O63" s="980"/>
      <c r="P63" s="607"/>
      <c r="AU63" s="98"/>
    </row>
    <row r="64" spans="1:48" s="5" customFormat="1" ht="18.75" customHeight="1">
      <c r="A64" s="23"/>
      <c r="B64" s="21" t="s">
        <v>42</v>
      </c>
      <c r="C64" s="21"/>
      <c r="D64" s="21"/>
      <c r="E64" s="21"/>
      <c r="F64" s="22"/>
      <c r="G64" s="23"/>
      <c r="H64" s="23"/>
      <c r="I64" s="37"/>
      <c r="J64" s="23"/>
      <c r="K64" s="23"/>
      <c r="L64" s="23"/>
      <c r="N64" s="23"/>
      <c r="O64" s="23"/>
      <c r="P64" s="23"/>
      <c r="AV64" s="61"/>
    </row>
    <row r="65" spans="1:48" s="8" customFormat="1" ht="41.25" customHeight="1">
      <c r="A65" s="63"/>
      <c r="B65" s="618" t="s">
        <v>43</v>
      </c>
      <c r="C65" s="831" t="s">
        <v>26</v>
      </c>
      <c r="D65" s="831"/>
      <c r="E65" s="831" t="s">
        <v>27</v>
      </c>
      <c r="F65" s="831"/>
      <c r="G65" s="619" t="s">
        <v>28</v>
      </c>
      <c r="H65" s="832" t="s">
        <v>29</v>
      </c>
      <c r="I65" s="833"/>
      <c r="J65" s="833"/>
      <c r="K65" s="833"/>
      <c r="L65" s="834"/>
      <c r="M65" s="619" t="s">
        <v>30</v>
      </c>
      <c r="N65" s="674" t="s">
        <v>44</v>
      </c>
      <c r="O65" s="674" t="s">
        <v>31</v>
      </c>
      <c r="AV65" s="98"/>
    </row>
    <row r="66" spans="1:48" s="8" customFormat="1" ht="18.75" customHeight="1">
      <c r="A66" s="63"/>
      <c r="B66" s="974" t="s">
        <v>14</v>
      </c>
      <c r="C66" s="835" t="s">
        <v>32</v>
      </c>
      <c r="D66" s="835"/>
      <c r="E66" s="836">
        <v>0</v>
      </c>
      <c r="F66" s="837"/>
      <c r="G66" s="599"/>
      <c r="H66" s="811"/>
      <c r="I66" s="799"/>
      <c r="J66" s="799"/>
      <c r="K66" s="799"/>
      <c r="L66" s="800"/>
      <c r="M66" s="864" t="s">
        <v>45</v>
      </c>
      <c r="N66" s="1003" t="s">
        <v>46</v>
      </c>
      <c r="O66" s="1003" t="s">
        <v>47</v>
      </c>
      <c r="AV66" s="98"/>
    </row>
    <row r="67" spans="1:48" s="8" customFormat="1" ht="18.75" customHeight="1">
      <c r="A67" s="63"/>
      <c r="B67" s="975"/>
      <c r="C67" s="835" t="s">
        <v>34</v>
      </c>
      <c r="D67" s="835"/>
      <c r="E67" s="843">
        <v>0</v>
      </c>
      <c r="F67" s="843"/>
      <c r="G67" s="599"/>
      <c r="H67" s="805"/>
      <c r="I67" s="806"/>
      <c r="J67" s="806"/>
      <c r="K67" s="806"/>
      <c r="L67" s="807"/>
      <c r="M67" s="865"/>
      <c r="N67" s="1004"/>
      <c r="O67" s="1004"/>
      <c r="AV67" s="98"/>
    </row>
    <row r="68" spans="1:48" s="8" customFormat="1" ht="32.25" customHeight="1">
      <c r="A68" s="63"/>
      <c r="B68" s="975"/>
      <c r="C68" s="844" t="s">
        <v>35</v>
      </c>
      <c r="D68" s="845"/>
      <c r="E68" s="846">
        <v>6</v>
      </c>
      <c r="F68" s="846"/>
      <c r="G68" s="620" t="s">
        <v>48</v>
      </c>
      <c r="H68" s="840"/>
      <c r="I68" s="841"/>
      <c r="J68" s="841"/>
      <c r="K68" s="841"/>
      <c r="L68" s="842"/>
      <c r="M68" s="865"/>
      <c r="N68" s="1004"/>
      <c r="O68" s="1004"/>
      <c r="AV68" s="98"/>
    </row>
    <row r="69" spans="1:48" s="8" customFormat="1" ht="38.25" customHeight="1">
      <c r="A69" s="63"/>
      <c r="B69" s="782" t="s">
        <v>17</v>
      </c>
      <c r="C69" s="838" t="s">
        <v>32</v>
      </c>
      <c r="D69" s="838"/>
      <c r="E69" s="839">
        <v>6</v>
      </c>
      <c r="F69" s="839"/>
      <c r="G69" s="621" t="s">
        <v>49</v>
      </c>
      <c r="H69" s="847" t="s">
        <v>50</v>
      </c>
      <c r="I69" s="848"/>
      <c r="J69" s="848"/>
      <c r="K69" s="848"/>
      <c r="L69" s="849"/>
      <c r="M69" s="865"/>
      <c r="N69" s="1004"/>
      <c r="O69" s="1004"/>
      <c r="AV69" s="98"/>
    </row>
    <row r="70" spans="1:48" s="8" customFormat="1" ht="18.75" customHeight="1">
      <c r="A70" s="63"/>
      <c r="B70" s="782"/>
      <c r="C70" s="835" t="s">
        <v>34</v>
      </c>
      <c r="D70" s="835"/>
      <c r="E70" s="843">
        <v>0</v>
      </c>
      <c r="F70" s="843"/>
      <c r="G70" s="599"/>
      <c r="H70" s="805"/>
      <c r="I70" s="806"/>
      <c r="J70" s="806"/>
      <c r="K70" s="806"/>
      <c r="L70" s="807"/>
      <c r="M70" s="865"/>
      <c r="N70" s="1004"/>
      <c r="O70" s="1004"/>
      <c r="AV70" s="98"/>
    </row>
    <row r="71" spans="1:48" s="8" customFormat="1" ht="18.75" customHeight="1">
      <c r="A71" s="63"/>
      <c r="B71" s="782"/>
      <c r="C71" s="835" t="s">
        <v>51</v>
      </c>
      <c r="D71" s="835"/>
      <c r="E71" s="843">
        <v>0</v>
      </c>
      <c r="F71" s="843"/>
      <c r="G71" s="599"/>
      <c r="H71" s="805"/>
      <c r="I71" s="806"/>
      <c r="J71" s="806"/>
      <c r="K71" s="806"/>
      <c r="L71" s="807"/>
      <c r="M71" s="865"/>
      <c r="N71" s="1004"/>
      <c r="O71" s="1004"/>
      <c r="AV71" s="98"/>
    </row>
    <row r="72" spans="1:48" s="8" customFormat="1" ht="34.5" customHeight="1">
      <c r="A72" s="63"/>
      <c r="B72" s="782"/>
      <c r="C72" s="838" t="s">
        <v>35</v>
      </c>
      <c r="D72" s="838"/>
      <c r="E72" s="839">
        <v>6</v>
      </c>
      <c r="F72" s="839"/>
      <c r="G72" s="622" t="s">
        <v>52</v>
      </c>
      <c r="H72" s="840"/>
      <c r="I72" s="841"/>
      <c r="J72" s="841"/>
      <c r="K72" s="841"/>
      <c r="L72" s="842"/>
      <c r="M72" s="865"/>
      <c r="N72" s="1004"/>
      <c r="O72" s="1004"/>
      <c r="AV72" s="98"/>
    </row>
    <row r="73" spans="1:48" s="8" customFormat="1" ht="18.75" customHeight="1">
      <c r="A73" s="63"/>
      <c r="B73" s="782" t="s">
        <v>18</v>
      </c>
      <c r="C73" s="838" t="s">
        <v>32</v>
      </c>
      <c r="D73" s="838"/>
      <c r="E73" s="839">
        <v>1</v>
      </c>
      <c r="F73" s="839"/>
      <c r="G73" s="621" t="s">
        <v>53</v>
      </c>
      <c r="H73" s="866" t="s">
        <v>54</v>
      </c>
      <c r="I73" s="867"/>
      <c r="J73" s="867"/>
      <c r="K73" s="867"/>
      <c r="L73" s="868"/>
      <c r="M73" s="865"/>
      <c r="N73" s="1004"/>
      <c r="O73" s="1004"/>
      <c r="AV73" s="98"/>
    </row>
    <row r="74" spans="1:48" s="8" customFormat="1" ht="18.75" customHeight="1">
      <c r="A74" s="63"/>
      <c r="B74" s="782"/>
      <c r="C74" s="838" t="s">
        <v>34</v>
      </c>
      <c r="D74" s="838"/>
      <c r="E74" s="838">
        <v>0</v>
      </c>
      <c r="F74" s="838"/>
      <c r="G74" s="39"/>
      <c r="H74" s="840"/>
      <c r="I74" s="841"/>
      <c r="J74" s="841"/>
      <c r="K74" s="841"/>
      <c r="L74" s="842"/>
      <c r="M74" s="865"/>
      <c r="N74" s="1004"/>
      <c r="O74" s="1004"/>
      <c r="AV74" s="98"/>
    </row>
    <row r="75" spans="1:48" s="8" customFormat="1" ht="18.75" customHeight="1">
      <c r="A75" s="63"/>
      <c r="B75" s="782"/>
      <c r="C75" s="835" t="s">
        <v>51</v>
      </c>
      <c r="D75" s="835"/>
      <c r="E75" s="843">
        <v>0</v>
      </c>
      <c r="F75" s="843"/>
      <c r="G75" s="599"/>
      <c r="H75" s="805"/>
      <c r="I75" s="806"/>
      <c r="J75" s="806"/>
      <c r="K75" s="806"/>
      <c r="L75" s="807"/>
      <c r="M75" s="865"/>
      <c r="N75" s="1004"/>
      <c r="O75" s="1004"/>
      <c r="AV75" s="98"/>
    </row>
    <row r="76" spans="1:48" s="8" customFormat="1" ht="33" customHeight="1">
      <c r="A76" s="63"/>
      <c r="B76" s="782"/>
      <c r="C76" s="838" t="s">
        <v>35</v>
      </c>
      <c r="D76" s="838"/>
      <c r="E76" s="846">
        <v>4</v>
      </c>
      <c r="F76" s="846"/>
      <c r="G76" s="622" t="s">
        <v>55</v>
      </c>
      <c r="H76" s="840"/>
      <c r="I76" s="841"/>
      <c r="J76" s="841"/>
      <c r="K76" s="841"/>
      <c r="L76" s="842"/>
      <c r="M76" s="865"/>
      <c r="N76" s="1004"/>
      <c r="O76" s="1004"/>
      <c r="AV76" s="98"/>
    </row>
    <row r="77" spans="1:48" s="8" customFormat="1" ht="8.25" customHeight="1">
      <c r="A77" s="63"/>
      <c r="B77" s="28"/>
      <c r="C77" s="65"/>
      <c r="D77" s="66"/>
      <c r="E77" s="68"/>
      <c r="F77" s="68"/>
      <c r="G77" s="68"/>
      <c r="H77" s="68"/>
      <c r="I77" s="68"/>
      <c r="J77" s="68"/>
      <c r="K77" s="68"/>
      <c r="L77" s="68"/>
      <c r="M77" s="13"/>
      <c r="N77" s="68"/>
      <c r="O77" s="68"/>
      <c r="P77" s="68"/>
      <c r="Q77" s="13"/>
      <c r="U77" s="13"/>
      <c r="AV77" s="98"/>
    </row>
    <row r="78" spans="1:48" s="1" customFormat="1" ht="22.5" customHeight="1">
      <c r="B78" s="15" t="s">
        <v>56</v>
      </c>
      <c r="C78" s="16"/>
      <c r="D78" s="16"/>
      <c r="E78" s="16"/>
      <c r="F78" s="16"/>
      <c r="I78" s="16"/>
      <c r="R78" s="8"/>
      <c r="S78" s="8"/>
      <c r="T78" s="8"/>
      <c r="U78" s="1" t="s">
        <v>1</v>
      </c>
      <c r="AV78" s="58"/>
    </row>
    <row r="79" spans="1:48" ht="21" customHeight="1">
      <c r="B79" s="850" t="s">
        <v>57</v>
      </c>
      <c r="C79" s="851"/>
      <c r="D79" s="852" t="s">
        <v>58</v>
      </c>
      <c r="E79" s="853"/>
      <c r="F79" s="853"/>
      <c r="G79" s="853"/>
      <c r="H79" s="854" t="s">
        <v>59</v>
      </c>
      <c r="I79" s="855"/>
      <c r="J79" s="855"/>
      <c r="K79" s="855"/>
      <c r="L79" s="855"/>
      <c r="M79" s="855"/>
      <c r="N79" s="856"/>
      <c r="R79" s="8"/>
      <c r="S79" s="8"/>
      <c r="T79" s="8"/>
      <c r="AV79" s="13"/>
    </row>
    <row r="80" spans="1:48" ht="21" customHeight="1">
      <c r="B80" s="857" t="s">
        <v>60</v>
      </c>
      <c r="C80" s="858"/>
      <c r="D80" s="859" t="s">
        <v>61</v>
      </c>
      <c r="E80" s="860"/>
      <c r="F80" s="860"/>
      <c r="G80" s="860"/>
      <c r="H80" s="861" t="s">
        <v>62</v>
      </c>
      <c r="I80" s="862"/>
      <c r="J80" s="862"/>
      <c r="K80" s="862"/>
      <c r="L80" s="862"/>
      <c r="M80" s="862"/>
      <c r="N80" s="863"/>
      <c r="R80" s="8"/>
      <c r="S80" s="8"/>
      <c r="T80" s="8"/>
      <c r="AV80" s="13"/>
    </row>
    <row r="81" spans="1:128" ht="21" customHeight="1">
      <c r="B81" s="869" t="s">
        <v>63</v>
      </c>
      <c r="C81" s="870"/>
      <c r="D81" s="871" t="s">
        <v>14</v>
      </c>
      <c r="E81" s="871"/>
      <c r="F81" s="623" t="s">
        <v>17</v>
      </c>
      <c r="G81" s="80" t="s">
        <v>18</v>
      </c>
      <c r="H81" s="871" t="s">
        <v>14</v>
      </c>
      <c r="I81" s="871"/>
      <c r="J81" s="871"/>
      <c r="K81" s="872" t="s">
        <v>17</v>
      </c>
      <c r="L81" s="873"/>
      <c r="M81" s="871" t="s">
        <v>18</v>
      </c>
      <c r="N81" s="874"/>
      <c r="AV81" s="13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</row>
    <row r="82" spans="1:128" ht="21" customHeight="1">
      <c r="B82" s="875" t="s">
        <v>28</v>
      </c>
      <c r="C82" s="876"/>
      <c r="D82" s="624" t="s">
        <v>64</v>
      </c>
      <c r="E82" s="624" t="s">
        <v>36</v>
      </c>
      <c r="F82" s="64" t="s">
        <v>33</v>
      </c>
      <c r="G82" s="64" t="s">
        <v>33</v>
      </c>
      <c r="H82" s="64" t="s">
        <v>33</v>
      </c>
      <c r="I82" s="675" t="s">
        <v>61</v>
      </c>
      <c r="J82" s="64" t="s">
        <v>36</v>
      </c>
      <c r="K82" s="64" t="s">
        <v>33</v>
      </c>
      <c r="L82" s="64" t="s">
        <v>61</v>
      </c>
      <c r="M82" s="64" t="s">
        <v>33</v>
      </c>
      <c r="N82" s="676" t="s">
        <v>61</v>
      </c>
      <c r="AV82" s="13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</row>
    <row r="83" spans="1:128" ht="21" customHeight="1">
      <c r="B83" s="869" t="s">
        <v>65</v>
      </c>
      <c r="C83" s="877"/>
      <c r="D83" s="625">
        <v>1395284</v>
      </c>
      <c r="E83" s="626">
        <v>930189</v>
      </c>
      <c r="F83" s="626">
        <v>1388735</v>
      </c>
      <c r="G83" s="626">
        <v>1346921</v>
      </c>
      <c r="H83" s="627">
        <f>3407731-D83</f>
        <v>2012447</v>
      </c>
      <c r="I83" s="627">
        <v>617974</v>
      </c>
      <c r="J83" s="626">
        <v>2159259</v>
      </c>
      <c r="K83" s="627">
        <f>4892626-F83</f>
        <v>3503891</v>
      </c>
      <c r="L83" s="626">
        <v>623251</v>
      </c>
      <c r="M83" s="677">
        <f>4316678-G83</f>
        <v>2969757</v>
      </c>
      <c r="N83" s="678">
        <v>667474</v>
      </c>
      <c r="AV83" s="13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</row>
    <row r="84" spans="1:128" s="9" customFormat="1" ht="21" customHeight="1">
      <c r="A84" s="12"/>
      <c r="B84" s="878" t="s">
        <v>66</v>
      </c>
      <c r="C84" s="879"/>
      <c r="D84" s="628">
        <v>52</v>
      </c>
      <c r="E84" s="628">
        <v>29</v>
      </c>
      <c r="F84" s="628">
        <v>148</v>
      </c>
      <c r="G84" s="628">
        <v>101</v>
      </c>
      <c r="H84" s="629">
        <v>42</v>
      </c>
      <c r="I84" s="629">
        <v>3</v>
      </c>
      <c r="J84" s="629">
        <v>19</v>
      </c>
      <c r="K84" s="629">
        <v>389</v>
      </c>
      <c r="L84" s="629">
        <v>45</v>
      </c>
      <c r="M84" s="629">
        <v>398</v>
      </c>
      <c r="N84" s="679">
        <v>39</v>
      </c>
      <c r="O84" s="12"/>
      <c r="P84" s="680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</row>
    <row r="85" spans="1:128" ht="21" customHeight="1">
      <c r="B85" s="880" t="s">
        <v>67</v>
      </c>
      <c r="C85" s="881"/>
      <c r="D85" s="630">
        <f t="shared" ref="D85:N85" si="8">D84/D83*1000000</f>
        <v>37.268398404912546</v>
      </c>
      <c r="E85" s="630">
        <f t="shared" si="8"/>
        <v>31.176459837731898</v>
      </c>
      <c r="F85" s="630">
        <f t="shared" si="8"/>
        <v>106.57180815634372</v>
      </c>
      <c r="G85" s="630">
        <f t="shared" si="8"/>
        <v>74.985838070681197</v>
      </c>
      <c r="H85" s="631">
        <f t="shared" si="8"/>
        <v>20.870114840291446</v>
      </c>
      <c r="I85" s="631">
        <f t="shared" si="8"/>
        <v>4.8545731697450059</v>
      </c>
      <c r="J85" s="631">
        <f t="shared" si="8"/>
        <v>8.7993149501750363</v>
      </c>
      <c r="K85" s="631">
        <f t="shared" si="8"/>
        <v>111.019435250697</v>
      </c>
      <c r="L85" s="631">
        <f t="shared" si="8"/>
        <v>72.202050217328178</v>
      </c>
      <c r="M85" s="631">
        <f t="shared" si="8"/>
        <v>134.01769909120509</v>
      </c>
      <c r="N85" s="681">
        <f t="shared" si="8"/>
        <v>58.429242187710685</v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</row>
    <row r="86" spans="1:128" s="9" customFormat="1" ht="21" customHeight="1">
      <c r="A86" s="12"/>
      <c r="B86" s="940" t="s">
        <v>68</v>
      </c>
      <c r="C86" s="632" t="s">
        <v>69</v>
      </c>
      <c r="D86" s="882">
        <v>6</v>
      </c>
      <c r="E86" s="883"/>
      <c r="F86" s="633">
        <v>1</v>
      </c>
      <c r="G86" s="633">
        <v>6</v>
      </c>
      <c r="H86" s="882">
        <v>6</v>
      </c>
      <c r="I86" s="884"/>
      <c r="J86" s="883"/>
      <c r="K86" s="882">
        <v>12</v>
      </c>
      <c r="L86" s="883"/>
      <c r="M86" s="882">
        <v>4</v>
      </c>
      <c r="N86" s="885"/>
      <c r="O86" s="12"/>
      <c r="P86" s="12"/>
      <c r="Q86" s="719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</row>
    <row r="87" spans="1:128" ht="21" customHeight="1">
      <c r="B87" s="940"/>
      <c r="C87" s="72" t="s">
        <v>70</v>
      </c>
      <c r="D87" s="886">
        <f>D86/(D84+E84)</f>
        <v>7.407407407407407E-2</v>
      </c>
      <c r="E87" s="887"/>
      <c r="F87" s="634">
        <f>F86/F84</f>
        <v>6.7567567567567571E-3</v>
      </c>
      <c r="G87" s="634">
        <f>G86/G84</f>
        <v>5.9405940594059403E-2</v>
      </c>
      <c r="H87" s="888">
        <f>H86/(H84+I84+J84)</f>
        <v>9.375E-2</v>
      </c>
      <c r="I87" s="888"/>
      <c r="J87" s="888"/>
      <c r="K87" s="889">
        <f>K86/(K84+L84)</f>
        <v>2.7649769585253458E-2</v>
      </c>
      <c r="L87" s="890"/>
      <c r="M87" s="888">
        <f>M86/(M84+N84)</f>
        <v>9.1533180778032037E-3</v>
      </c>
      <c r="N87" s="891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</row>
    <row r="88" spans="1:128" ht="21" customHeight="1">
      <c r="B88" s="940"/>
      <c r="C88" s="73" t="s">
        <v>71</v>
      </c>
      <c r="D88" s="892">
        <f>D86/(D83+E83)*1000000</f>
        <v>2.580120259405291</v>
      </c>
      <c r="E88" s="893"/>
      <c r="F88" s="635">
        <f>F86/F83*1000000</f>
        <v>0.72007978484016022</v>
      </c>
      <c r="G88" s="635">
        <f>G86/G83*1000000</f>
        <v>4.4546042418226461</v>
      </c>
      <c r="H88" s="894">
        <f>H86/(H83+I83+J83)*1000000</f>
        <v>1.2526932905747357</v>
      </c>
      <c r="I88" s="894"/>
      <c r="J88" s="894"/>
      <c r="K88" s="895">
        <f>K86/(K83+L83)*1000000</f>
        <v>2.9075810815329346</v>
      </c>
      <c r="L88" s="896"/>
      <c r="M88" s="894">
        <f>M86/(M83+N83)*1000000</f>
        <v>1.0997376850686691</v>
      </c>
      <c r="N88" s="897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</row>
    <row r="89" spans="1:128" s="9" customFormat="1" ht="21" hidden="1" customHeight="1">
      <c r="A89" s="12"/>
      <c r="B89" s="937" t="s">
        <v>72</v>
      </c>
      <c r="C89" s="636" t="s">
        <v>69</v>
      </c>
      <c r="D89" s="637"/>
      <c r="E89" s="638"/>
      <c r="F89" s="639"/>
      <c r="G89" s="639"/>
      <c r="H89" s="898"/>
      <c r="I89" s="898"/>
      <c r="J89" s="898"/>
      <c r="K89" s="682"/>
      <c r="L89" s="683"/>
      <c r="M89" s="898"/>
      <c r="N89" s="899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</row>
    <row r="90" spans="1:128" ht="21" hidden="1" customHeight="1">
      <c r="B90" s="938"/>
      <c r="C90" s="72" t="s">
        <v>70</v>
      </c>
      <c r="D90" s="640"/>
      <c r="E90" s="641"/>
      <c r="F90" s="642"/>
      <c r="G90" s="642"/>
      <c r="H90" s="898"/>
      <c r="I90" s="898"/>
      <c r="J90" s="898"/>
      <c r="K90" s="682"/>
      <c r="L90" s="683"/>
      <c r="M90" s="898"/>
      <c r="N90" s="899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</row>
    <row r="91" spans="1:128" ht="21" hidden="1" customHeight="1">
      <c r="B91" s="938"/>
      <c r="C91" s="73" t="s">
        <v>73</v>
      </c>
      <c r="D91" s="643"/>
      <c r="E91" s="644"/>
      <c r="F91" s="645"/>
      <c r="G91" s="645"/>
      <c r="H91" s="898"/>
      <c r="I91" s="898"/>
      <c r="J91" s="898"/>
      <c r="K91" s="682"/>
      <c r="L91" s="683"/>
      <c r="M91" s="898"/>
      <c r="N91" s="899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</row>
    <row r="92" spans="1:128" s="9" customFormat="1" ht="21" customHeight="1">
      <c r="A92" s="12"/>
      <c r="B92" s="939" t="s">
        <v>74</v>
      </c>
      <c r="C92" s="632" t="s">
        <v>69</v>
      </c>
      <c r="D92" s="900">
        <f>D86</f>
        <v>6</v>
      </c>
      <c r="E92" s="901"/>
      <c r="F92" s="646">
        <f t="shared" ref="F92:H94" si="9">F86</f>
        <v>1</v>
      </c>
      <c r="G92" s="646">
        <f t="shared" si="9"/>
        <v>6</v>
      </c>
      <c r="H92" s="902">
        <f t="shared" si="9"/>
        <v>6</v>
      </c>
      <c r="I92" s="902"/>
      <c r="J92" s="902"/>
      <c r="K92" s="900">
        <f>K86</f>
        <v>12</v>
      </c>
      <c r="L92" s="901"/>
      <c r="M92" s="902">
        <f>M86</f>
        <v>4</v>
      </c>
      <c r="N92" s="903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</row>
    <row r="93" spans="1:128" ht="21" customHeight="1">
      <c r="B93" s="939"/>
      <c r="C93" s="72" t="s">
        <v>70</v>
      </c>
      <c r="D93" s="886">
        <f>D87</f>
        <v>7.407407407407407E-2</v>
      </c>
      <c r="E93" s="887"/>
      <c r="F93" s="634">
        <f t="shared" si="9"/>
        <v>6.7567567567567571E-3</v>
      </c>
      <c r="G93" s="634">
        <f t="shared" si="9"/>
        <v>5.9405940594059403E-2</v>
      </c>
      <c r="H93" s="888">
        <f t="shared" si="9"/>
        <v>9.375E-2</v>
      </c>
      <c r="I93" s="888"/>
      <c r="J93" s="888"/>
      <c r="K93" s="889">
        <f>K87</f>
        <v>2.7649769585253458E-2</v>
      </c>
      <c r="L93" s="890"/>
      <c r="M93" s="889">
        <f>M87</f>
        <v>9.1533180778032037E-3</v>
      </c>
      <c r="N93" s="907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</row>
    <row r="94" spans="1:128" ht="21" customHeight="1">
      <c r="B94" s="939"/>
      <c r="C94" s="73" t="s">
        <v>75</v>
      </c>
      <c r="D94" s="892">
        <f>D88</f>
        <v>2.580120259405291</v>
      </c>
      <c r="E94" s="893"/>
      <c r="F94" s="635">
        <f t="shared" si="9"/>
        <v>0.72007978484016022</v>
      </c>
      <c r="G94" s="635">
        <f t="shared" si="9"/>
        <v>4.4546042418226461</v>
      </c>
      <c r="H94" s="894">
        <f t="shared" si="9"/>
        <v>1.2526932905747357</v>
      </c>
      <c r="I94" s="894"/>
      <c r="J94" s="894"/>
      <c r="K94" s="895">
        <f>K88</f>
        <v>2.9075810815329346</v>
      </c>
      <c r="L94" s="896"/>
      <c r="M94" s="894">
        <f>M88</f>
        <v>1.0997376850686691</v>
      </c>
      <c r="N94" s="897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</row>
    <row r="95" spans="1:128" s="9" customFormat="1" ht="21" customHeight="1">
      <c r="A95" s="12"/>
      <c r="B95" s="940" t="s">
        <v>76</v>
      </c>
      <c r="C95" s="632" t="s">
        <v>69</v>
      </c>
      <c r="D95" s="908"/>
      <c r="E95" s="909"/>
      <c r="F95" s="637"/>
      <c r="G95" s="647"/>
      <c r="H95" s="902">
        <f>SUM(H111:J111)</f>
        <v>0</v>
      </c>
      <c r="I95" s="902"/>
      <c r="J95" s="902"/>
      <c r="K95" s="900">
        <v>0</v>
      </c>
      <c r="L95" s="901"/>
      <c r="M95" s="902">
        <f>SUM(M111:N111)</f>
        <v>0</v>
      </c>
      <c r="N95" s="903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</row>
    <row r="96" spans="1:128" ht="21" customHeight="1">
      <c r="B96" s="940"/>
      <c r="C96" s="72" t="s">
        <v>70</v>
      </c>
      <c r="D96" s="960"/>
      <c r="E96" s="960"/>
      <c r="F96" s="643"/>
      <c r="G96" s="647"/>
      <c r="H96" s="898">
        <v>0</v>
      </c>
      <c r="I96" s="898"/>
      <c r="J96" s="898"/>
      <c r="K96" s="1008">
        <v>0</v>
      </c>
      <c r="L96" s="1009"/>
      <c r="M96" s="898">
        <v>0</v>
      </c>
      <c r="N96" s="899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</row>
    <row r="97" spans="1:129" ht="21" customHeight="1">
      <c r="B97" s="940"/>
      <c r="C97" s="73" t="s">
        <v>77</v>
      </c>
      <c r="D97" s="1010"/>
      <c r="E97" s="1010"/>
      <c r="F97" s="649"/>
      <c r="G97" s="648"/>
      <c r="H97" s="904">
        <v>0</v>
      </c>
      <c r="I97" s="904"/>
      <c r="J97" s="904"/>
      <c r="K97" s="1011">
        <v>0</v>
      </c>
      <c r="L97" s="1012"/>
      <c r="M97" s="904">
        <v>0</v>
      </c>
      <c r="N97" s="905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</row>
    <row r="98" spans="1:129" ht="21" customHeight="1">
      <c r="B98" s="939" t="s">
        <v>78</v>
      </c>
      <c r="C98" s="72" t="s">
        <v>28</v>
      </c>
      <c r="D98" s="650" t="s">
        <v>64</v>
      </c>
      <c r="E98" s="64" t="s">
        <v>36</v>
      </c>
      <c r="F98" s="650" t="s">
        <v>33</v>
      </c>
      <c r="G98" s="650" t="s">
        <v>33</v>
      </c>
      <c r="H98" s="64" t="s">
        <v>33</v>
      </c>
      <c r="I98" s="675" t="s">
        <v>61</v>
      </c>
      <c r="J98" s="64" t="s">
        <v>36</v>
      </c>
      <c r="K98" s="650" t="s">
        <v>33</v>
      </c>
      <c r="L98" s="64" t="s">
        <v>61</v>
      </c>
      <c r="M98" s="650" t="s">
        <v>33</v>
      </c>
      <c r="N98" s="676" t="s">
        <v>61</v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</row>
    <row r="99" spans="1:129" ht="21" customHeight="1">
      <c r="B99" s="939"/>
      <c r="C99" s="72" t="s">
        <v>79</v>
      </c>
      <c r="D99" s="651">
        <v>1568369</v>
      </c>
      <c r="E99" s="652">
        <f>E83</f>
        <v>930189</v>
      </c>
      <c r="F99" s="653">
        <v>1701365</v>
      </c>
      <c r="G99" s="654">
        <v>1807259</v>
      </c>
      <c r="H99" s="652">
        <v>2394024</v>
      </c>
      <c r="I99" s="684">
        <f>1173067+84300+131645</f>
        <v>1389012</v>
      </c>
      <c r="J99" s="685">
        <f>J83</f>
        <v>2159259</v>
      </c>
      <c r="K99" s="653">
        <v>4411204</v>
      </c>
      <c r="L99" s="686">
        <f>1122734+92261+136744</f>
        <v>1351739</v>
      </c>
      <c r="M99" s="687">
        <v>3735527</v>
      </c>
      <c r="N99" s="688">
        <f>1021826+119877+175327</f>
        <v>1317030</v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</row>
    <row r="100" spans="1:129" s="9" customFormat="1" ht="21" customHeight="1">
      <c r="A100" s="12"/>
      <c r="B100" s="939"/>
      <c r="C100" s="632" t="s">
        <v>80</v>
      </c>
      <c r="D100" s="655">
        <v>4</v>
      </c>
      <c r="E100" s="655">
        <v>2</v>
      </c>
      <c r="F100" s="656">
        <v>1</v>
      </c>
      <c r="G100" s="656">
        <v>6</v>
      </c>
      <c r="H100" s="655">
        <v>3</v>
      </c>
      <c r="I100" s="689">
        <v>0</v>
      </c>
      <c r="J100" s="690">
        <v>3</v>
      </c>
      <c r="K100" s="656">
        <v>10</v>
      </c>
      <c r="L100" s="656">
        <v>2</v>
      </c>
      <c r="M100" s="656">
        <v>4</v>
      </c>
      <c r="N100" s="691">
        <v>1</v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</row>
    <row r="101" spans="1:129" ht="21" customHeight="1">
      <c r="B101" s="939"/>
      <c r="C101" s="73" t="s">
        <v>81</v>
      </c>
      <c r="D101" s="630">
        <f>D100/D99*1000000</f>
        <v>2.5504202136104448</v>
      </c>
      <c r="E101" s="630">
        <v>0</v>
      </c>
      <c r="F101" s="630">
        <f>F100/F99*1000000</f>
        <v>0.58776335471812335</v>
      </c>
      <c r="G101" s="630">
        <f t="shared" ref="G101:N101" si="10">G100/G99*1000000</f>
        <v>3.3199447339866612</v>
      </c>
      <c r="H101" s="630">
        <v>0</v>
      </c>
      <c r="I101" s="630">
        <f t="shared" si="10"/>
        <v>0</v>
      </c>
      <c r="J101" s="630">
        <f t="shared" si="10"/>
        <v>1.3893655184486902</v>
      </c>
      <c r="K101" s="630">
        <f t="shared" si="10"/>
        <v>2.2669547815063642</v>
      </c>
      <c r="L101" s="630">
        <f t="shared" ref="L101:M101" si="11">L100/L99*1000000</f>
        <v>1.4795755689522905</v>
      </c>
      <c r="M101" s="630">
        <f t="shared" si="11"/>
        <v>1.0707993811850376</v>
      </c>
      <c r="N101" s="692">
        <f t="shared" si="10"/>
        <v>0.75928414690629675</v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</row>
    <row r="102" spans="1:129" s="9" customFormat="1" ht="21" customHeight="1">
      <c r="A102" s="12"/>
      <c r="B102" s="939"/>
      <c r="C102" s="632" t="s">
        <v>82</v>
      </c>
      <c r="D102" s="656">
        <f t="shared" ref="D102:N102" si="12">D100</f>
        <v>4</v>
      </c>
      <c r="E102" s="656">
        <f t="shared" si="12"/>
        <v>2</v>
      </c>
      <c r="F102" s="656">
        <f t="shared" si="12"/>
        <v>1</v>
      </c>
      <c r="G102" s="656">
        <f t="shared" si="12"/>
        <v>6</v>
      </c>
      <c r="H102" s="655">
        <f t="shared" si="12"/>
        <v>3</v>
      </c>
      <c r="I102" s="655">
        <f t="shared" si="12"/>
        <v>0</v>
      </c>
      <c r="J102" s="655">
        <f t="shared" si="12"/>
        <v>3</v>
      </c>
      <c r="K102" s="655">
        <f t="shared" si="12"/>
        <v>10</v>
      </c>
      <c r="L102" s="655">
        <f t="shared" si="12"/>
        <v>2</v>
      </c>
      <c r="M102" s="655">
        <f t="shared" si="12"/>
        <v>4</v>
      </c>
      <c r="N102" s="693">
        <f t="shared" si="12"/>
        <v>1</v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</row>
    <row r="103" spans="1:129" ht="21" customHeight="1">
      <c r="B103" s="939"/>
      <c r="C103" s="72" t="s">
        <v>83</v>
      </c>
      <c r="D103" s="657">
        <f>D102/D84</f>
        <v>7.6923076923076927E-2</v>
      </c>
      <c r="E103" s="657">
        <f t="shared" ref="E103:L103" si="13">E102/E84</f>
        <v>6.8965517241379309E-2</v>
      </c>
      <c r="F103" s="657">
        <f t="shared" si="13"/>
        <v>6.7567567567567571E-3</v>
      </c>
      <c r="G103" s="657">
        <f t="shared" si="13"/>
        <v>5.9405940594059403E-2</v>
      </c>
      <c r="H103" s="657">
        <f t="shared" si="13"/>
        <v>7.1428571428571425E-2</v>
      </c>
      <c r="I103" s="657">
        <f t="shared" si="13"/>
        <v>0</v>
      </c>
      <c r="J103" s="657">
        <f t="shared" si="13"/>
        <v>0.15789473684210525</v>
      </c>
      <c r="K103" s="657">
        <f t="shared" si="13"/>
        <v>2.570694087403599E-2</v>
      </c>
      <c r="L103" s="657">
        <f t="shared" si="13"/>
        <v>4.4444444444444446E-2</v>
      </c>
      <c r="M103" s="657">
        <f t="shared" ref="M103" si="14">M102/M84</f>
        <v>1.0050251256281407E-2</v>
      </c>
      <c r="N103" s="694">
        <f t="shared" ref="N103" si="15">N102/N84</f>
        <v>2.564102564102564E-2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</row>
    <row r="104" spans="1:129" ht="21" customHeight="1">
      <c r="B104" s="939"/>
      <c r="C104" s="73" t="s">
        <v>84</v>
      </c>
      <c r="D104" s="658">
        <f>D102/D99*1000000</f>
        <v>2.5504202136104448</v>
      </c>
      <c r="E104" s="658">
        <f t="shared" ref="E104:N104" si="16">E102/E99*1000000</f>
        <v>2.1501006784642689</v>
      </c>
      <c r="F104" s="658">
        <f t="shared" si="16"/>
        <v>0.58776335471812335</v>
      </c>
      <c r="G104" s="658">
        <f t="shared" si="16"/>
        <v>3.3199447339866612</v>
      </c>
      <c r="H104" s="658">
        <f t="shared" si="16"/>
        <v>1.2531202694709829</v>
      </c>
      <c r="I104" s="658">
        <f t="shared" si="16"/>
        <v>0</v>
      </c>
      <c r="J104" s="658">
        <f t="shared" si="16"/>
        <v>1.3893655184486902</v>
      </c>
      <c r="K104" s="658">
        <f t="shared" si="16"/>
        <v>2.2669547815063642</v>
      </c>
      <c r="L104" s="658">
        <f t="shared" si="16"/>
        <v>1.4795755689522905</v>
      </c>
      <c r="M104" s="658">
        <f t="shared" si="16"/>
        <v>1.0707993811850376</v>
      </c>
      <c r="N104" s="695">
        <f t="shared" si="16"/>
        <v>0.75928414690629675</v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</row>
    <row r="105" spans="1:129" s="9" customFormat="1" ht="21" hidden="1" customHeight="1">
      <c r="A105" s="12"/>
      <c r="B105" s="939"/>
      <c r="C105" s="636" t="s">
        <v>85</v>
      </c>
      <c r="D105" s="659"/>
      <c r="E105" s="659"/>
      <c r="F105" s="660"/>
      <c r="G105" s="660"/>
      <c r="H105" s="659"/>
      <c r="I105" s="696"/>
      <c r="J105" s="696"/>
      <c r="K105" s="659"/>
      <c r="L105" s="659"/>
      <c r="M105" s="696"/>
      <c r="N105" s="697"/>
      <c r="O105" s="698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</row>
    <row r="106" spans="1:129" ht="21" hidden="1" customHeight="1">
      <c r="B106" s="939"/>
      <c r="C106" s="72" t="s">
        <v>86</v>
      </c>
      <c r="D106" s="661"/>
      <c r="E106" s="661"/>
      <c r="F106" s="662"/>
      <c r="G106" s="663"/>
      <c r="H106" s="664"/>
      <c r="I106" s="699"/>
      <c r="J106" s="700"/>
      <c r="K106" s="661"/>
      <c r="L106" s="661"/>
      <c r="M106" s="700"/>
      <c r="N106" s="701"/>
      <c r="O106" s="70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</row>
    <row r="107" spans="1:129" ht="21" hidden="1" customHeight="1">
      <c r="B107" s="939"/>
      <c r="C107" s="73" t="s">
        <v>87</v>
      </c>
      <c r="D107" s="665"/>
      <c r="E107" s="666"/>
      <c r="F107" s="667"/>
      <c r="G107" s="668"/>
      <c r="H107" s="666"/>
      <c r="I107" s="703"/>
      <c r="J107" s="703"/>
      <c r="K107" s="665"/>
      <c r="L107" s="666"/>
      <c r="M107" s="704"/>
      <c r="N107" s="705"/>
      <c r="O107" s="706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</row>
    <row r="108" spans="1:129" s="9" customFormat="1" ht="21" hidden="1" customHeight="1">
      <c r="A108" s="12"/>
      <c r="B108" s="939"/>
      <c r="C108" s="632" t="s">
        <v>88</v>
      </c>
      <c r="D108" s="669">
        <v>7</v>
      </c>
      <c r="E108" s="669">
        <v>24</v>
      </c>
      <c r="F108" s="669">
        <v>25</v>
      </c>
      <c r="G108" s="669">
        <v>29</v>
      </c>
      <c r="H108" s="669">
        <v>15</v>
      </c>
      <c r="I108" s="707">
        <v>8</v>
      </c>
      <c r="J108" s="707">
        <v>8</v>
      </c>
      <c r="K108" s="708">
        <v>26</v>
      </c>
      <c r="L108" s="708">
        <v>11</v>
      </c>
      <c r="M108" s="669">
        <v>32</v>
      </c>
      <c r="N108" s="709">
        <v>8</v>
      </c>
      <c r="O108" s="710">
        <v>0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</row>
    <row r="109" spans="1:129" ht="21" hidden="1" customHeight="1">
      <c r="B109" s="939"/>
      <c r="C109" s="72" t="s">
        <v>89</v>
      </c>
      <c r="D109" s="657">
        <f t="shared" ref="D109:N109" si="17">D108/D100</f>
        <v>1.75</v>
      </c>
      <c r="E109" s="657">
        <f t="shared" si="17"/>
        <v>12</v>
      </c>
      <c r="F109" s="657">
        <f t="shared" si="17"/>
        <v>25</v>
      </c>
      <c r="G109" s="657">
        <f t="shared" si="17"/>
        <v>4.833333333333333</v>
      </c>
      <c r="H109" s="657">
        <f t="shared" si="17"/>
        <v>5</v>
      </c>
      <c r="I109" s="657" t="e">
        <f t="shared" si="17"/>
        <v>#DIV/0!</v>
      </c>
      <c r="J109" s="657">
        <f t="shared" si="17"/>
        <v>2.6666666666666665</v>
      </c>
      <c r="K109" s="657">
        <f t="shared" si="17"/>
        <v>2.6</v>
      </c>
      <c r="L109" s="657">
        <f t="shared" si="17"/>
        <v>5.5</v>
      </c>
      <c r="M109" s="657">
        <f t="shared" si="17"/>
        <v>8</v>
      </c>
      <c r="N109" s="694">
        <f t="shared" si="17"/>
        <v>8</v>
      </c>
      <c r="O109" s="711" t="s">
        <v>90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</row>
    <row r="110" spans="1:129" ht="21" hidden="1" customHeight="1">
      <c r="B110" s="939"/>
      <c r="C110" s="73" t="s">
        <v>75</v>
      </c>
      <c r="D110" s="658" t="e">
        <f>D108/#REF!*1000000</f>
        <v>#REF!</v>
      </c>
      <c r="E110" s="658" t="e">
        <f>E108/#REF!*1000000</f>
        <v>#REF!</v>
      </c>
      <c r="F110" s="658">
        <f t="shared" ref="F110:N110" si="18">F108/F99*1000000</f>
        <v>14.694083867953085</v>
      </c>
      <c r="G110" s="658">
        <f t="shared" si="18"/>
        <v>16.046399547602196</v>
      </c>
      <c r="H110" s="658">
        <f t="shared" si="18"/>
        <v>6.2656013473549139</v>
      </c>
      <c r="I110" s="712">
        <f t="shared" si="18"/>
        <v>5.7594894788525943</v>
      </c>
      <c r="J110" s="712">
        <f t="shared" si="18"/>
        <v>3.7049747158631736</v>
      </c>
      <c r="K110" s="658">
        <f>K108/L99*1000000</f>
        <v>19.234482396379775</v>
      </c>
      <c r="L110" s="658" t="e">
        <f>L108/#REF!*1000000</f>
        <v>#REF!</v>
      </c>
      <c r="M110" s="658">
        <f t="shared" si="18"/>
        <v>8.5663950494803007</v>
      </c>
      <c r="N110" s="695">
        <f t="shared" si="18"/>
        <v>6.074273175250374</v>
      </c>
      <c r="O110" s="713" t="s">
        <v>90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</row>
    <row r="111" spans="1:129" s="9" customFormat="1" ht="21" hidden="1" customHeight="1">
      <c r="A111" s="12"/>
      <c r="B111" s="939"/>
      <c r="C111" s="632" t="s">
        <v>91</v>
      </c>
      <c r="D111" s="670"/>
      <c r="E111" s="670"/>
      <c r="F111" s="670"/>
      <c r="G111" s="670"/>
      <c r="H111" s="669">
        <v>0</v>
      </c>
      <c r="I111" s="714">
        <v>0</v>
      </c>
      <c r="J111" s="714">
        <v>0</v>
      </c>
      <c r="K111" s="669">
        <v>0</v>
      </c>
      <c r="L111" s="669">
        <v>0</v>
      </c>
      <c r="M111" s="669">
        <v>0</v>
      </c>
      <c r="N111" s="709">
        <v>0</v>
      </c>
      <c r="O111" s="710">
        <v>0</v>
      </c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</row>
    <row r="112" spans="1:129" ht="21" hidden="1" customHeight="1">
      <c r="B112" s="939"/>
      <c r="C112" s="72" t="s">
        <v>92</v>
      </c>
      <c r="D112" s="670"/>
      <c r="E112" s="670"/>
      <c r="F112" s="670"/>
      <c r="G112" s="670"/>
      <c r="H112" s="650">
        <v>0</v>
      </c>
      <c r="I112" s="689">
        <v>0</v>
      </c>
      <c r="J112" s="689">
        <v>0</v>
      </c>
      <c r="K112" s="650">
        <v>0</v>
      </c>
      <c r="L112" s="650">
        <v>0</v>
      </c>
      <c r="M112" s="650">
        <v>0</v>
      </c>
      <c r="N112" s="715">
        <v>0</v>
      </c>
      <c r="O112" s="711">
        <v>0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V112" s="13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</row>
    <row r="113" spans="1:131" ht="24" hidden="1" customHeight="1">
      <c r="B113" s="941"/>
      <c r="C113" s="671" t="s">
        <v>77</v>
      </c>
      <c r="D113" s="672"/>
      <c r="E113" s="672"/>
      <c r="F113" s="672"/>
      <c r="G113" s="672"/>
      <c r="H113" s="673">
        <v>0</v>
      </c>
      <c r="I113" s="716">
        <v>0</v>
      </c>
      <c r="J113" s="716">
        <v>0</v>
      </c>
      <c r="K113" s="673">
        <v>0</v>
      </c>
      <c r="L113" s="673">
        <v>0</v>
      </c>
      <c r="M113" s="673">
        <v>0</v>
      </c>
      <c r="N113" s="717">
        <v>0</v>
      </c>
      <c r="O113" s="718">
        <v>0</v>
      </c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AV113" s="13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</row>
    <row r="114" spans="1:131" ht="5.25" hidden="1" customHeight="1">
      <c r="Q114" s="86"/>
      <c r="R114" s="86"/>
      <c r="S114" s="86"/>
      <c r="T114" s="86"/>
      <c r="AV114" s="13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</row>
    <row r="115" spans="1:131">
      <c r="B115" s="906" t="s">
        <v>93</v>
      </c>
      <c r="C115" s="906"/>
      <c r="D115" s="906"/>
      <c r="E115" s="906"/>
      <c r="F115" s="906"/>
      <c r="G115" s="906"/>
      <c r="Q115" s="84"/>
      <c r="R115" s="84"/>
      <c r="S115" s="84"/>
      <c r="T115" s="84"/>
      <c r="AV115" s="13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</row>
    <row r="116" spans="1:131" ht="9.75" customHeight="1">
      <c r="F116" s="75"/>
      <c r="G116" s="75"/>
      <c r="H116" s="75"/>
      <c r="I116" s="75"/>
      <c r="J116" s="75"/>
      <c r="K116" s="75"/>
      <c r="N116" s="75"/>
      <c r="O116" s="75"/>
      <c r="Q116" s="84"/>
      <c r="R116" s="84"/>
      <c r="S116" s="84"/>
      <c r="T116" s="84"/>
      <c r="AQ116" s="479"/>
      <c r="AV116" s="344"/>
      <c r="AW116" s="345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</row>
    <row r="117" spans="1:131" s="1" customFormat="1" ht="16.5" customHeight="1">
      <c r="B117" s="15" t="s">
        <v>94</v>
      </c>
      <c r="C117" s="16"/>
      <c r="D117" s="16"/>
      <c r="E117" s="16"/>
      <c r="F117" s="16"/>
      <c r="I117" s="16"/>
      <c r="Q117" s="89"/>
      <c r="R117" s="89"/>
      <c r="S117" s="89"/>
      <c r="T117" s="89"/>
      <c r="AJ117" s="13"/>
      <c r="AK117" s="13"/>
      <c r="AV117" s="344"/>
      <c r="AW117" s="345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</row>
    <row r="118" spans="1:131" s="1" customFormat="1" ht="16.5" customHeight="1">
      <c r="A118" s="15"/>
      <c r="C118" s="16"/>
      <c r="D118" s="16"/>
      <c r="E118" s="16"/>
      <c r="F118" s="16"/>
      <c r="I118" s="16"/>
      <c r="AJ118" s="13"/>
      <c r="AK118" s="13"/>
      <c r="AV118" s="344"/>
      <c r="AW118" s="345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</row>
    <row r="119" spans="1:131" s="1" customFormat="1" ht="16.5" customHeight="1">
      <c r="A119" s="15"/>
      <c r="C119" s="16"/>
      <c r="D119" s="16"/>
      <c r="E119" s="16"/>
      <c r="F119" s="16"/>
      <c r="I119" s="16"/>
      <c r="AN119" s="92"/>
      <c r="AV119" s="344"/>
      <c r="AW119" s="345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</row>
    <row r="120" spans="1:131" s="1" customFormat="1" ht="16.5" customHeight="1">
      <c r="A120" s="15"/>
      <c r="C120" s="16"/>
      <c r="D120" s="16"/>
      <c r="E120" s="16"/>
      <c r="F120" s="16"/>
      <c r="I120" s="16"/>
      <c r="AA120"/>
      <c r="AB120"/>
      <c r="AF120" s="90" t="s">
        <v>95</v>
      </c>
      <c r="AG120" s="90"/>
      <c r="AH120" s="90"/>
      <c r="AV120" s="58"/>
      <c r="BM120" s="12"/>
      <c r="BN120" s="12"/>
      <c r="BO120" s="12"/>
      <c r="BP120" s="12"/>
      <c r="BQ120" s="12"/>
      <c r="BR120" s="12"/>
      <c r="BS120" s="12"/>
      <c r="BT120" s="12"/>
      <c r="BU120" s="734"/>
      <c r="BV120" s="734"/>
      <c r="BW120" s="734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</row>
    <row r="121" spans="1:131" s="1" customFormat="1" ht="16.5" customHeight="1">
      <c r="A121" s="15"/>
      <c r="C121" s="16"/>
      <c r="D121" s="16"/>
      <c r="E121" s="16"/>
      <c r="F121" s="16"/>
      <c r="I121" s="16"/>
      <c r="AA121" s="343"/>
      <c r="AB121" s="343"/>
      <c r="AF121" s="90" t="s">
        <v>96</v>
      </c>
      <c r="AG121" s="917"/>
      <c r="AH121" s="917"/>
      <c r="AI121" s="917"/>
      <c r="AJ121" s="917"/>
      <c r="AK121" s="91"/>
      <c r="AL121" s="91"/>
      <c r="AM121" s="91"/>
      <c r="AN121" s="91"/>
      <c r="AO121" s="91"/>
      <c r="AP121" s="91"/>
      <c r="AQ121" s="96"/>
      <c r="AR121" s="96"/>
      <c r="AS121" s="96"/>
      <c r="AT121" s="96"/>
      <c r="AU121" s="91"/>
      <c r="AV121" s="90" t="s">
        <v>97</v>
      </c>
      <c r="AW121" s="90"/>
      <c r="AX121" s="90"/>
      <c r="AY121" s="91"/>
      <c r="AZ121" s="91"/>
      <c r="BA121" s="91"/>
      <c r="BB121" s="91"/>
      <c r="BC121" s="91"/>
      <c r="BD121" s="91"/>
      <c r="BF121" s="90" t="s">
        <v>98</v>
      </c>
      <c r="BG121" s="90"/>
      <c r="BH121" s="90"/>
      <c r="BI121" s="91"/>
      <c r="BJ121" s="91"/>
      <c r="BK121" s="91"/>
      <c r="BL121" s="91"/>
      <c r="BM121" s="12"/>
      <c r="BN121" s="12"/>
      <c r="BO121" s="12"/>
      <c r="BP121" s="12"/>
      <c r="BQ121" s="12"/>
      <c r="BR121" s="12"/>
      <c r="BS121" s="444"/>
      <c r="BT121" s="12"/>
      <c r="BU121" s="735"/>
      <c r="BV121" s="735"/>
      <c r="BW121" s="736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</row>
    <row r="122" spans="1:131" s="1" customFormat="1" ht="30" customHeight="1">
      <c r="A122" s="15"/>
      <c r="C122" s="16"/>
      <c r="D122" s="16"/>
      <c r="E122" s="16"/>
      <c r="F122" s="16"/>
      <c r="I122" s="16"/>
      <c r="AA122"/>
      <c r="AB122"/>
      <c r="AC122"/>
      <c r="AF122" s="911" t="s">
        <v>99</v>
      </c>
      <c r="AG122" s="102" t="s">
        <v>100</v>
      </c>
      <c r="AH122" s="103" t="s">
        <v>101</v>
      </c>
      <c r="AI122" s="102" t="s">
        <v>102</v>
      </c>
      <c r="AJ122" s="103" t="s">
        <v>103</v>
      </c>
      <c r="AK122" s="102" t="s">
        <v>104</v>
      </c>
      <c r="AL122" s="103" t="s">
        <v>105</v>
      </c>
      <c r="AM122" s="102" t="s">
        <v>106</v>
      </c>
      <c r="AN122" s="103" t="s">
        <v>106</v>
      </c>
      <c r="AO122" s="102" t="s">
        <v>107</v>
      </c>
      <c r="AP122" s="448" t="s">
        <v>108</v>
      </c>
      <c r="AQ122" s="378" t="s">
        <v>109</v>
      </c>
      <c r="AR122" s="378" t="s">
        <v>109</v>
      </c>
      <c r="AT122" s="90"/>
      <c r="AU122" s="90"/>
      <c r="AV122" s="963" t="s">
        <v>99</v>
      </c>
      <c r="AW122" s="397" t="s">
        <v>100</v>
      </c>
      <c r="AX122" s="103" t="s">
        <v>101</v>
      </c>
      <c r="AY122" s="102" t="s">
        <v>104</v>
      </c>
      <c r="AZ122" s="103" t="s">
        <v>105</v>
      </c>
      <c r="BA122" s="102" t="s">
        <v>110</v>
      </c>
      <c r="BB122" s="103" t="s">
        <v>106</v>
      </c>
      <c r="BC122" s="378" t="s">
        <v>109</v>
      </c>
      <c r="BD122" s="378" t="s">
        <v>109</v>
      </c>
      <c r="BE122" s="13"/>
      <c r="BF122" s="911" t="s">
        <v>99</v>
      </c>
      <c r="BG122" s="102" t="s">
        <v>100</v>
      </c>
      <c r="BH122" s="103" t="s">
        <v>101</v>
      </c>
      <c r="BI122" s="102" t="s">
        <v>104</v>
      </c>
      <c r="BJ122" s="103" t="s">
        <v>105</v>
      </c>
      <c r="BK122" s="102" t="s">
        <v>110</v>
      </c>
      <c r="BL122" s="103" t="s">
        <v>106</v>
      </c>
      <c r="BM122" s="378" t="s">
        <v>109</v>
      </c>
      <c r="BN122" s="378" t="s">
        <v>109</v>
      </c>
      <c r="BO122" s="12"/>
      <c r="BP122" s="12"/>
      <c r="BU122" s="13"/>
      <c r="BV122" s="13"/>
      <c r="BW122" s="13"/>
      <c r="BX122" s="13"/>
      <c r="BY122" s="13"/>
      <c r="BZ122" s="13"/>
      <c r="CA122" s="13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</row>
    <row r="123" spans="1:131" s="1" customFormat="1" ht="21.75" customHeight="1">
      <c r="A123" s="15"/>
      <c r="C123" s="16"/>
      <c r="D123" s="16"/>
      <c r="E123" s="16"/>
      <c r="F123" s="16"/>
      <c r="I123" s="16"/>
      <c r="AA123" s="720"/>
      <c r="AB123" s="720"/>
      <c r="AC123" s="343"/>
      <c r="AF123" s="911"/>
      <c r="AG123" s="104" t="s">
        <v>27</v>
      </c>
      <c r="AH123" s="101" t="s">
        <v>111</v>
      </c>
      <c r="AI123" s="104" t="s">
        <v>27</v>
      </c>
      <c r="AJ123" s="101" t="s">
        <v>111</v>
      </c>
      <c r="AK123" s="104" t="s">
        <v>27</v>
      </c>
      <c r="AL123" s="101" t="s">
        <v>111</v>
      </c>
      <c r="AM123" s="104" t="s">
        <v>27</v>
      </c>
      <c r="AN123" s="107" t="s">
        <v>111</v>
      </c>
      <c r="AO123" s="104" t="s">
        <v>27</v>
      </c>
      <c r="AP123" s="101" t="s">
        <v>111</v>
      </c>
      <c r="AQ123" s="379" t="s">
        <v>27</v>
      </c>
      <c r="AR123" s="379" t="s">
        <v>111</v>
      </c>
      <c r="AT123" s="90"/>
      <c r="AU123" s="90"/>
      <c r="AV123" s="964"/>
      <c r="AW123" s="399" t="s">
        <v>27</v>
      </c>
      <c r="AX123" s="101" t="s">
        <v>111</v>
      </c>
      <c r="AY123" s="104" t="s">
        <v>27</v>
      </c>
      <c r="AZ123" s="101" t="s">
        <v>111</v>
      </c>
      <c r="BA123" s="104" t="s">
        <v>27</v>
      </c>
      <c r="BB123" s="101" t="s">
        <v>111</v>
      </c>
      <c r="BC123" s="379" t="s">
        <v>27</v>
      </c>
      <c r="BD123" s="379" t="s">
        <v>111</v>
      </c>
      <c r="BE123" s="13"/>
      <c r="BF123" s="911"/>
      <c r="BG123" s="104" t="s">
        <v>27</v>
      </c>
      <c r="BH123" s="101" t="s">
        <v>111</v>
      </c>
      <c r="BI123" s="104" t="s">
        <v>27</v>
      </c>
      <c r="BJ123" s="101" t="s">
        <v>111</v>
      </c>
      <c r="BK123" s="104" t="s">
        <v>27</v>
      </c>
      <c r="BL123" s="101" t="s">
        <v>111</v>
      </c>
      <c r="BM123" s="379" t="s">
        <v>27</v>
      </c>
      <c r="BN123" s="379" t="s">
        <v>111</v>
      </c>
      <c r="BO123" s="12"/>
      <c r="BP123" s="12"/>
      <c r="BU123" s="13"/>
      <c r="BV123" s="13"/>
      <c r="BW123" s="13"/>
      <c r="BX123" s="13"/>
      <c r="BY123" s="13"/>
      <c r="BZ123" s="13"/>
      <c r="CA123" s="13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</row>
    <row r="124" spans="1:131" s="1" customFormat="1" ht="16.5" customHeight="1">
      <c r="A124" s="15"/>
      <c r="C124" s="16"/>
      <c r="D124" s="16"/>
      <c r="E124" s="16"/>
      <c r="F124" s="16"/>
      <c r="I124" s="16"/>
      <c r="AA124" s="721"/>
      <c r="AB124" s="721"/>
      <c r="AC124" s="343"/>
      <c r="AE124" s="722"/>
      <c r="AF124" s="128" t="s">
        <v>112</v>
      </c>
      <c r="AG124" s="445">
        <v>1</v>
      </c>
      <c r="AH124" s="107">
        <f>AG124/$AG$146*1000000</f>
        <v>0.6376050534026112</v>
      </c>
      <c r="AI124" s="451"/>
      <c r="AJ124" s="401"/>
      <c r="AK124" s="724">
        <v>31</v>
      </c>
      <c r="AL124" s="725">
        <f>AK124/AK146*1000000</f>
        <v>12.948909451200155</v>
      </c>
      <c r="AM124" s="726">
        <v>3</v>
      </c>
      <c r="AN124" s="107">
        <f>AM124/AM146*1000000</f>
        <v>2.159808554569723</v>
      </c>
      <c r="AO124" s="729">
        <v>9</v>
      </c>
      <c r="AP124" s="107">
        <f>AO124/AO$146*1000000</f>
        <v>4.1680965553460698</v>
      </c>
      <c r="AQ124" s="384">
        <f>AO124+AM124+AK124+AI124+AG124</f>
        <v>44</v>
      </c>
      <c r="AR124" s="387">
        <f>AQ124/AQ146*1000000</f>
        <v>7.004591509734631</v>
      </c>
      <c r="AT124" s="90"/>
      <c r="AU124" s="90"/>
      <c r="AV124" s="400" t="s">
        <v>112</v>
      </c>
      <c r="AW124" s="732">
        <v>4</v>
      </c>
      <c r="AX124" s="401">
        <f>AW124/$AW$146*1000000</f>
        <v>2.8803191393606409</v>
      </c>
      <c r="AY124" s="733">
        <v>191</v>
      </c>
      <c r="AZ124" s="107">
        <f>AY124/AY146*1000000</f>
        <v>54.510828105098014</v>
      </c>
      <c r="BA124" s="402">
        <v>19</v>
      </c>
      <c r="BB124" s="107">
        <f>BA124/BA146*1000000</f>
        <v>30.48531009176078</v>
      </c>
      <c r="BC124" s="384">
        <f>AW124+AY124+BA124</f>
        <v>214</v>
      </c>
      <c r="BD124" s="387">
        <f>BC124/$BC$146*1000000</f>
        <v>38.797094278933344</v>
      </c>
      <c r="BE124" s="13"/>
      <c r="BF124" s="128" t="s">
        <v>112</v>
      </c>
      <c r="BG124" s="101"/>
      <c r="BH124" s="429"/>
      <c r="BI124" s="402">
        <v>210</v>
      </c>
      <c r="BJ124" s="430">
        <f>BI124/$BI$146*1000000</f>
        <v>56.216967512214474</v>
      </c>
      <c r="BK124" s="402">
        <v>21</v>
      </c>
      <c r="BL124" s="430">
        <f>BK124/$BK$146*1000000</f>
        <v>15.944967085032232</v>
      </c>
      <c r="BM124" s="384">
        <f>BG124+BI124+BK124</f>
        <v>231</v>
      </c>
      <c r="BN124" s="387">
        <f>BM124/$BM$146*1000000</f>
        <v>36.096694136615518</v>
      </c>
      <c r="BO124" s="12"/>
      <c r="BP124" s="12"/>
      <c r="BU124" s="13"/>
      <c r="BV124" s="13"/>
      <c r="BW124" s="13"/>
      <c r="BX124" s="13"/>
      <c r="BY124" s="13"/>
      <c r="BZ124" s="13"/>
      <c r="CA124" s="13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</row>
    <row r="125" spans="1:131" s="1" customFormat="1" ht="16.5" customHeight="1">
      <c r="A125" s="15"/>
      <c r="C125" s="16"/>
      <c r="D125" s="16"/>
      <c r="E125" s="16"/>
      <c r="F125" s="16"/>
      <c r="I125" s="16"/>
      <c r="AA125" s="723"/>
      <c r="AB125" s="723"/>
      <c r="AC125" s="343"/>
      <c r="AE125" s="722"/>
      <c r="AF125" s="128" t="s">
        <v>113</v>
      </c>
      <c r="AG125" s="727">
        <v>1</v>
      </c>
      <c r="AH125" s="107">
        <f t="shared" ref="AH125:AH128" si="19">AG125/$AG$146*1000000</f>
        <v>0.6376050534026112</v>
      </c>
      <c r="AI125" s="451">
        <v>3</v>
      </c>
      <c r="AJ125" s="401">
        <f t="shared" ref="AJ125:AJ139" si="20">AI125/$AI$146*1000000</f>
        <v>3.2251510176964033</v>
      </c>
      <c r="AK125" s="724">
        <v>1</v>
      </c>
      <c r="AL125" s="725">
        <f>AK125/AK146*1000000</f>
        <v>0.41770675649032757</v>
      </c>
      <c r="AM125" s="383"/>
      <c r="AN125" s="107"/>
      <c r="AO125" s="730">
        <v>0</v>
      </c>
      <c r="AP125" s="107"/>
      <c r="AQ125" s="384">
        <f t="shared" ref="AQ125:AQ145" si="21">AO125+AM125+AK125+AI125+AG125</f>
        <v>5</v>
      </c>
      <c r="AR125" s="387">
        <f>AQ125/AQ146*1000000</f>
        <v>0.79597630792438989</v>
      </c>
      <c r="AT125" s="90"/>
      <c r="AU125" s="90"/>
      <c r="AV125" s="128" t="s">
        <v>113</v>
      </c>
      <c r="AW125" s="732">
        <v>21</v>
      </c>
      <c r="AX125" s="401">
        <f t="shared" ref="AX125:AX134" si="22">AW125/$AW$146*1000000</f>
        <v>15.121675481643365</v>
      </c>
      <c r="AY125" s="733">
        <v>20</v>
      </c>
      <c r="AZ125" s="107">
        <f>AY125/AY146*1000000</f>
        <v>5.7079401157170704</v>
      </c>
      <c r="BA125" s="402">
        <v>3</v>
      </c>
      <c r="BB125" s="107">
        <f>BA125/BA146*1000000</f>
        <v>4.8134700144885443</v>
      </c>
      <c r="BC125" s="384">
        <f t="shared" ref="BC125:BC146" si="23">AW125+AY125+BA125</f>
        <v>44</v>
      </c>
      <c r="BD125" s="387">
        <f t="shared" ref="BD125:BD141" si="24">BC125/$BC$146*1000000</f>
        <v>7.9769726554816218</v>
      </c>
      <c r="BE125" s="13"/>
      <c r="BF125" s="128" t="s">
        <v>113</v>
      </c>
      <c r="BG125" s="404">
        <v>21</v>
      </c>
      <c r="BH125" s="107">
        <f>BG125/BG146*1000000</f>
        <v>15.591114846379261</v>
      </c>
      <c r="BI125" s="402">
        <v>20</v>
      </c>
      <c r="BJ125" s="430">
        <f t="shared" ref="BJ125:BJ141" si="25">BI125/$BI$146*1000000</f>
        <v>5.3539969059251877</v>
      </c>
      <c r="BK125" s="402"/>
      <c r="BL125" s="430"/>
      <c r="BM125" s="384">
        <f t="shared" ref="BM125:BM146" si="26">BG125+BI125+BK125</f>
        <v>41</v>
      </c>
      <c r="BN125" s="387">
        <f t="shared" ref="BN125:BN141" si="27">BM125/$BM$146*1000000</f>
        <v>6.4067725523863039</v>
      </c>
      <c r="BO125" s="12"/>
      <c r="BP125" s="12"/>
      <c r="BU125" s="13"/>
      <c r="BV125" s="13"/>
      <c r="BW125" s="13"/>
      <c r="BX125" s="13"/>
      <c r="BY125" s="13"/>
      <c r="BZ125" s="13"/>
      <c r="CA125" s="13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</row>
    <row r="126" spans="1:131" s="1" customFormat="1" ht="16.5" customHeight="1">
      <c r="A126" s="15"/>
      <c r="C126" s="16"/>
      <c r="D126" s="16"/>
      <c r="E126" s="16"/>
      <c r="F126" s="16"/>
      <c r="I126" s="16"/>
      <c r="AA126" s="721"/>
      <c r="AB126" s="721"/>
      <c r="AC126" s="343"/>
      <c r="AE126" s="722"/>
      <c r="AF126" s="128" t="s">
        <v>114</v>
      </c>
      <c r="AG126" s="727">
        <v>4</v>
      </c>
      <c r="AH126" s="107">
        <f t="shared" si="19"/>
        <v>2.5504202136104448</v>
      </c>
      <c r="AI126" s="451">
        <v>2</v>
      </c>
      <c r="AJ126" s="401">
        <f t="shared" si="20"/>
        <v>2.1501006784642689</v>
      </c>
      <c r="AK126" s="724"/>
      <c r="AL126" s="725"/>
      <c r="AM126" s="383"/>
      <c r="AN126" s="107"/>
      <c r="AO126" s="730">
        <v>2</v>
      </c>
      <c r="AP126" s="107">
        <f t="shared" ref="AP126:AP134" si="28">AO126/AO$146*1000000</f>
        <v>0.9262436789657934</v>
      </c>
      <c r="AQ126" s="384">
        <f t="shared" si="21"/>
        <v>8</v>
      </c>
      <c r="AR126" s="387">
        <f>AQ126/AQ146*1000000</f>
        <v>1.2735620926790239</v>
      </c>
      <c r="AT126" s="90"/>
      <c r="AU126" s="90"/>
      <c r="AV126" s="128" t="s">
        <v>114</v>
      </c>
      <c r="AW126" s="732">
        <v>2</v>
      </c>
      <c r="AX126" s="401">
        <f t="shared" si="22"/>
        <v>1.4401595696803204</v>
      </c>
      <c r="AY126" s="733">
        <v>8</v>
      </c>
      <c r="AZ126" s="107">
        <f>AY126/AY146*1000000</f>
        <v>2.2831760462868278</v>
      </c>
      <c r="BA126" s="402">
        <v>1</v>
      </c>
      <c r="BB126" s="107"/>
      <c r="BC126" s="384">
        <f t="shared" si="23"/>
        <v>11</v>
      </c>
      <c r="BD126" s="387">
        <f t="shared" si="24"/>
        <v>1.9942431638704055</v>
      </c>
      <c r="BE126" s="13"/>
      <c r="BF126" s="128" t="s">
        <v>114</v>
      </c>
      <c r="BG126" s="732">
        <v>4</v>
      </c>
      <c r="BH126" s="430">
        <f>BG126/BG146*1000000</f>
        <v>2.969736161215097</v>
      </c>
      <c r="BI126" s="402">
        <v>6</v>
      </c>
      <c r="BJ126" s="430">
        <f t="shared" si="25"/>
        <v>1.6061990717775565</v>
      </c>
      <c r="BK126" s="402">
        <v>2</v>
      </c>
      <c r="BL126" s="430">
        <f t="shared" ref="BL126:BL131" si="29">BK126/$BK$146*1000000</f>
        <v>1.5185682938125935</v>
      </c>
      <c r="BM126" s="384">
        <f t="shared" si="26"/>
        <v>12</v>
      </c>
      <c r="BN126" s="387">
        <f t="shared" si="27"/>
        <v>1.8751529421618451</v>
      </c>
      <c r="BO126" s="12"/>
      <c r="BP126" s="12"/>
      <c r="BU126" s="13"/>
      <c r="BV126" s="13"/>
      <c r="BW126" s="13"/>
      <c r="BX126" s="13"/>
      <c r="BY126" s="13"/>
      <c r="BZ126" s="13"/>
      <c r="CA126" s="13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</row>
    <row r="127" spans="1:131" s="1" customFormat="1" ht="16.5" customHeight="1">
      <c r="A127" s="15"/>
      <c r="C127" s="16"/>
      <c r="D127" s="16"/>
      <c r="E127" s="16"/>
      <c r="F127" s="16"/>
      <c r="I127" s="16"/>
      <c r="AA127" s="721"/>
      <c r="AB127" s="721"/>
      <c r="AC127" s="343"/>
      <c r="AE127" s="722"/>
      <c r="AF127" s="128" t="s">
        <v>115</v>
      </c>
      <c r="AG127" s="728">
        <v>5</v>
      </c>
      <c r="AH127" s="107">
        <f t="shared" si="19"/>
        <v>3.1880252670130562</v>
      </c>
      <c r="AI127" s="451"/>
      <c r="AJ127" s="401"/>
      <c r="AK127" s="724">
        <v>2</v>
      </c>
      <c r="AL127" s="725">
        <f>AK127/AK146*1000000</f>
        <v>0.83541351298065514</v>
      </c>
      <c r="AM127" s="383"/>
      <c r="AN127" s="107"/>
      <c r="AO127" s="731">
        <v>3</v>
      </c>
      <c r="AP127" s="107">
        <f t="shared" si="28"/>
        <v>1.3893655184486902</v>
      </c>
      <c r="AQ127" s="384">
        <f t="shared" si="21"/>
        <v>10</v>
      </c>
      <c r="AR127" s="387">
        <f>AQ127/AQ146*1000000</f>
        <v>1.5919526158487798</v>
      </c>
      <c r="AT127" s="90"/>
      <c r="AU127" s="90"/>
      <c r="AV127" s="128" t="s">
        <v>116</v>
      </c>
      <c r="AW127" s="732">
        <v>5</v>
      </c>
      <c r="AX127" s="401">
        <f t="shared" si="22"/>
        <v>3.6003989242008014</v>
      </c>
      <c r="AY127" s="733">
        <v>18</v>
      </c>
      <c r="AZ127" s="107">
        <f>AY127/AY146*1000000</f>
        <v>5.137146104145363</v>
      </c>
      <c r="BA127" s="402">
        <v>2</v>
      </c>
      <c r="BB127" s="107">
        <f>BA127/BA146*1000000</f>
        <v>3.2089800096590295</v>
      </c>
      <c r="BC127" s="384">
        <f t="shared" si="23"/>
        <v>25</v>
      </c>
      <c r="BD127" s="387">
        <f t="shared" si="24"/>
        <v>4.5323708269781937</v>
      </c>
      <c r="BE127" s="13"/>
      <c r="BF127" s="128" t="s">
        <v>116</v>
      </c>
      <c r="BG127" s="404">
        <v>12</v>
      </c>
      <c r="BH127" s="430">
        <f>BG127/BG146*1000000</f>
        <v>8.9092084836452923</v>
      </c>
      <c r="BI127" s="402">
        <v>12</v>
      </c>
      <c r="BJ127" s="430">
        <f t="shared" si="25"/>
        <v>3.212398143555113</v>
      </c>
      <c r="BK127" s="402">
        <v>5</v>
      </c>
      <c r="BL127" s="430">
        <f t="shared" si="29"/>
        <v>3.7964207345314835</v>
      </c>
      <c r="BM127" s="384">
        <f t="shared" si="26"/>
        <v>29</v>
      </c>
      <c r="BN127" s="387">
        <f t="shared" si="27"/>
        <v>4.5316196102244595</v>
      </c>
      <c r="BO127" s="12"/>
      <c r="BP127" s="12"/>
      <c r="BU127" s="13"/>
      <c r="BV127" s="13"/>
      <c r="BW127" s="13"/>
      <c r="BX127" s="13"/>
      <c r="BY127" s="13"/>
      <c r="BZ127" s="13"/>
      <c r="CA127" s="13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</row>
    <row r="128" spans="1:131" s="1" customFormat="1" ht="16.5" customHeight="1">
      <c r="A128" s="15"/>
      <c r="C128" s="16"/>
      <c r="D128" s="16"/>
      <c r="E128" s="16"/>
      <c r="F128" s="16"/>
      <c r="I128" s="16"/>
      <c r="AA128" s="721"/>
      <c r="AB128" s="721"/>
      <c r="AC128" s="343"/>
      <c r="AE128" s="722"/>
      <c r="AF128" s="128" t="s">
        <v>117</v>
      </c>
      <c r="AG128" s="728">
        <v>1</v>
      </c>
      <c r="AH128" s="107">
        <f t="shared" si="19"/>
        <v>0.6376050534026112</v>
      </c>
      <c r="AI128" s="451"/>
      <c r="AJ128" s="401"/>
      <c r="AK128" s="724">
        <v>1</v>
      </c>
      <c r="AL128" s="725">
        <f>AK128/AK146*1000000</f>
        <v>0.41770675649032757</v>
      </c>
      <c r="AM128" s="383"/>
      <c r="AN128" s="107"/>
      <c r="AO128" s="730"/>
      <c r="AP128" s="107"/>
      <c r="AQ128" s="384">
        <f t="shared" si="21"/>
        <v>2</v>
      </c>
      <c r="AR128" s="392">
        <f>AQ128/AQ146*1000000</f>
        <v>0.31839052316975597</v>
      </c>
      <c r="AT128" s="90"/>
      <c r="AU128" s="90"/>
      <c r="AV128" s="128" t="s">
        <v>117</v>
      </c>
      <c r="AW128" s="732">
        <v>4</v>
      </c>
      <c r="AX128" s="401">
        <f t="shared" si="22"/>
        <v>2.8803191393606409</v>
      </c>
      <c r="AY128" s="733">
        <v>4</v>
      </c>
      <c r="AZ128" s="107">
        <f>AY128/AY146*1000000</f>
        <v>1.1415880231434139</v>
      </c>
      <c r="BA128" s="402">
        <v>1</v>
      </c>
      <c r="BB128" s="107"/>
      <c r="BC128" s="384">
        <f t="shared" si="23"/>
        <v>9</v>
      </c>
      <c r="BD128" s="387">
        <f t="shared" si="24"/>
        <v>1.63165349771215</v>
      </c>
      <c r="BE128" s="13"/>
      <c r="BF128" s="128" t="s">
        <v>117</v>
      </c>
      <c r="BG128" s="404">
        <v>1</v>
      </c>
      <c r="BH128" s="430">
        <f>BG128/BG146*1000000</f>
        <v>0.74243404030377425</v>
      </c>
      <c r="BI128" s="402">
        <v>7</v>
      </c>
      <c r="BJ128" s="430">
        <f t="shared" si="25"/>
        <v>1.8738989170738158</v>
      </c>
      <c r="BK128" s="402"/>
      <c r="BL128" s="430"/>
      <c r="BM128" s="384">
        <f t="shared" si="26"/>
        <v>8</v>
      </c>
      <c r="BN128" s="387">
        <f t="shared" si="27"/>
        <v>1.2501019614412299</v>
      </c>
      <c r="BO128" s="12"/>
      <c r="BP128" s="12"/>
      <c r="BU128" s="13"/>
      <c r="BV128" s="13"/>
      <c r="BW128" s="13"/>
      <c r="BX128" s="13"/>
      <c r="BY128" s="13"/>
      <c r="BZ128" s="13"/>
      <c r="CA128" s="13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</row>
    <row r="129" spans="1:131" s="1" customFormat="1" ht="16.5" customHeight="1">
      <c r="A129" s="15"/>
      <c r="C129" s="16"/>
      <c r="D129" s="16"/>
      <c r="E129" s="16"/>
      <c r="F129" s="16"/>
      <c r="I129" s="16"/>
      <c r="AA129" s="721"/>
      <c r="AB129" s="721"/>
      <c r="AC129" s="343"/>
      <c r="AE129" s="722"/>
      <c r="AF129" s="128" t="s">
        <v>118</v>
      </c>
      <c r="AG129" s="728">
        <v>21</v>
      </c>
      <c r="AH129" s="107">
        <f>AG129/AG146*1000000</f>
        <v>13.389706121454836</v>
      </c>
      <c r="AI129" s="451">
        <v>12</v>
      </c>
      <c r="AJ129" s="401">
        <f t="shared" si="20"/>
        <v>12.900604070785613</v>
      </c>
      <c r="AK129" s="724">
        <v>5</v>
      </c>
      <c r="AL129" s="725">
        <f>AK129/AK146*1000000</f>
        <v>2.0885337824516377</v>
      </c>
      <c r="AM129" s="383"/>
      <c r="AN129" s="107"/>
      <c r="AO129" s="730">
        <v>3</v>
      </c>
      <c r="AP129" s="107">
        <f t="shared" si="28"/>
        <v>1.3893655184486902</v>
      </c>
      <c r="AQ129" s="384">
        <f t="shared" si="21"/>
        <v>41</v>
      </c>
      <c r="AR129" s="387">
        <f>AQ129/AQ146*1000000</f>
        <v>6.5270057249799969</v>
      </c>
      <c r="AT129" s="90"/>
      <c r="AU129" s="90"/>
      <c r="AV129" s="128" t="s">
        <v>118</v>
      </c>
      <c r="AW129" s="732">
        <v>44</v>
      </c>
      <c r="AX129" s="401">
        <f t="shared" si="22"/>
        <v>31.683510532967052</v>
      </c>
      <c r="AY129" s="733">
        <v>50</v>
      </c>
      <c r="AZ129" s="107">
        <f>AY129/AY146*1000000</f>
        <v>14.269850289292675</v>
      </c>
      <c r="BA129" s="402">
        <v>8</v>
      </c>
      <c r="BB129" s="107">
        <f>BA129/BA146*1000000</f>
        <v>12.835920038636118</v>
      </c>
      <c r="BC129" s="384">
        <f t="shared" si="23"/>
        <v>102</v>
      </c>
      <c r="BD129" s="387">
        <f t="shared" si="24"/>
        <v>18.492072974071032</v>
      </c>
      <c r="BE129" s="13"/>
      <c r="BF129" s="128" t="s">
        <v>118</v>
      </c>
      <c r="BG129" s="404">
        <v>21</v>
      </c>
      <c r="BH129" s="430">
        <f>BG129/BG146*1000000</f>
        <v>15.591114846379261</v>
      </c>
      <c r="BI129" s="402">
        <v>43</v>
      </c>
      <c r="BJ129" s="430">
        <f t="shared" si="25"/>
        <v>11.511093347739154</v>
      </c>
      <c r="BK129" s="402">
        <v>3</v>
      </c>
      <c r="BL129" s="430">
        <f t="shared" si="29"/>
        <v>2.27785244071889</v>
      </c>
      <c r="BM129" s="384">
        <f t="shared" si="26"/>
        <v>67</v>
      </c>
      <c r="BN129" s="387">
        <f t="shared" si="27"/>
        <v>10.469603927070303</v>
      </c>
      <c r="BO129" s="12"/>
      <c r="BP129" s="12"/>
      <c r="BU129" s="13"/>
      <c r="BV129" s="13"/>
      <c r="BW129" s="13"/>
      <c r="BX129" s="13"/>
      <c r="BY129" s="13"/>
      <c r="BZ129" s="13"/>
      <c r="CA129" s="13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</row>
    <row r="130" spans="1:131" s="1" customFormat="1" ht="16.5" customHeight="1">
      <c r="A130" s="15"/>
      <c r="C130" s="16"/>
      <c r="D130" s="16"/>
      <c r="E130" s="16"/>
      <c r="F130" s="16"/>
      <c r="I130" s="16"/>
      <c r="AA130" s="721"/>
      <c r="AB130" s="721"/>
      <c r="AC130" s="343"/>
      <c r="AF130" s="128" t="s">
        <v>119</v>
      </c>
      <c r="AG130" s="728">
        <v>6</v>
      </c>
      <c r="AH130" s="401">
        <f>AG130/AG146*1000000</f>
        <v>3.8256303204156672</v>
      </c>
      <c r="AI130" s="451">
        <v>7</v>
      </c>
      <c r="AJ130" s="401">
        <f t="shared" si="20"/>
        <v>7.5253523746249416</v>
      </c>
      <c r="AK130" s="724">
        <v>1</v>
      </c>
      <c r="AL130" s="725">
        <f>AK130/AK146*1000000</f>
        <v>0.41770675649032757</v>
      </c>
      <c r="AM130" s="383"/>
      <c r="AN130" s="107"/>
      <c r="AO130" s="730"/>
      <c r="AP130" s="107"/>
      <c r="AQ130" s="384">
        <f t="shared" si="21"/>
        <v>14</v>
      </c>
      <c r="AR130" s="392">
        <f>AQ130/AQ146*1000000</f>
        <v>2.2287336621882918</v>
      </c>
      <c r="AT130" s="90"/>
      <c r="AU130" s="90"/>
      <c r="AV130" s="128" t="s">
        <v>120</v>
      </c>
      <c r="AW130" s="732">
        <v>33</v>
      </c>
      <c r="AX130" s="401">
        <f t="shared" si="22"/>
        <v>23.76263289972529</v>
      </c>
      <c r="AY130" s="733">
        <v>37</v>
      </c>
      <c r="AZ130" s="115">
        <f>AY130/AY146*1000000</f>
        <v>10.559689214076579</v>
      </c>
      <c r="BA130" s="402">
        <v>3</v>
      </c>
      <c r="BB130" s="107"/>
      <c r="BC130" s="384">
        <f t="shared" si="23"/>
        <v>73</v>
      </c>
      <c r="BD130" s="387">
        <f t="shared" si="24"/>
        <v>13.234522814776327</v>
      </c>
      <c r="BE130" s="13"/>
      <c r="BF130" s="128" t="s">
        <v>120</v>
      </c>
      <c r="BG130" s="404">
        <v>14</v>
      </c>
      <c r="BH130" s="430">
        <f>BG130/BG146*1000000</f>
        <v>10.39407656425284</v>
      </c>
      <c r="BI130" s="402">
        <v>22</v>
      </c>
      <c r="BJ130" s="430">
        <f t="shared" si="25"/>
        <v>5.8893965965177069</v>
      </c>
      <c r="BK130" s="402"/>
      <c r="BL130" s="430"/>
      <c r="BM130" s="384">
        <f t="shared" si="26"/>
        <v>36</v>
      </c>
      <c r="BN130" s="387">
        <f t="shared" si="27"/>
        <v>5.6254588264855352</v>
      </c>
      <c r="BO130" s="12"/>
      <c r="BP130" s="12"/>
      <c r="BU130" s="13"/>
      <c r="BV130" s="13"/>
      <c r="BW130" s="13"/>
      <c r="BX130" s="13"/>
      <c r="BY130" s="13"/>
      <c r="BZ130" s="13"/>
      <c r="CA130" s="13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</row>
    <row r="131" spans="1:131" s="1" customFormat="1" ht="16.5" customHeight="1">
      <c r="A131" s="15"/>
      <c r="C131" s="16"/>
      <c r="D131" s="16"/>
      <c r="E131" s="16"/>
      <c r="F131" s="16"/>
      <c r="I131" s="16"/>
      <c r="AA131" s="721"/>
      <c r="AB131" s="721"/>
      <c r="AC131" s="343"/>
      <c r="AF131" s="128" t="s">
        <v>121</v>
      </c>
      <c r="AG131" s="728">
        <v>2</v>
      </c>
      <c r="AH131" s="107">
        <f>AG131/AG146*1000000</f>
        <v>1.2752101068052224</v>
      </c>
      <c r="AI131" s="451"/>
      <c r="AJ131" s="401"/>
      <c r="AK131" s="724"/>
      <c r="AL131" s="725"/>
      <c r="AM131" s="383"/>
      <c r="AN131" s="107"/>
      <c r="AO131" s="730">
        <v>1</v>
      </c>
      <c r="AP131" s="115">
        <f t="shared" si="28"/>
        <v>0.4631218394828967</v>
      </c>
      <c r="AQ131" s="384">
        <f t="shared" si="21"/>
        <v>3</v>
      </c>
      <c r="AR131" s="392">
        <f>AQ131/AQ146*1000000</f>
        <v>0.47758578475463392</v>
      </c>
      <c r="AT131" s="90"/>
      <c r="AU131" s="90"/>
      <c r="AV131" s="128" t="s">
        <v>121</v>
      </c>
      <c r="AW131" s="732">
        <v>28</v>
      </c>
      <c r="AX131" s="401">
        <f t="shared" si="22"/>
        <v>20.16223397552449</v>
      </c>
      <c r="AY131" s="733">
        <v>42</v>
      </c>
      <c r="AZ131" s="107">
        <f>AY131/AY146*1000000</f>
        <v>11.986674243005847</v>
      </c>
      <c r="BA131" s="402">
        <v>4</v>
      </c>
      <c r="BB131" s="107">
        <f>BA131/BA146*1000000</f>
        <v>6.417960019318059</v>
      </c>
      <c r="BC131" s="384">
        <f t="shared" si="23"/>
        <v>74</v>
      </c>
      <c r="BD131" s="387">
        <f t="shared" si="24"/>
        <v>13.415817647855455</v>
      </c>
      <c r="BE131" s="13"/>
      <c r="BF131" s="128" t="s">
        <v>121</v>
      </c>
      <c r="BG131" s="404">
        <v>21</v>
      </c>
      <c r="BH131" s="430">
        <f>BG131/BG146*1000000</f>
        <v>15.591114846379261</v>
      </c>
      <c r="BI131" s="402">
        <v>55</v>
      </c>
      <c r="BJ131" s="430">
        <f t="shared" si="25"/>
        <v>14.723491491294267</v>
      </c>
      <c r="BK131" s="402">
        <v>8</v>
      </c>
      <c r="BL131" s="430">
        <f t="shared" si="29"/>
        <v>6.074273175250374</v>
      </c>
      <c r="BM131" s="384">
        <f t="shared" si="26"/>
        <v>84</v>
      </c>
      <c r="BN131" s="387">
        <f t="shared" si="27"/>
        <v>13.126070595132916</v>
      </c>
      <c r="BO131" s="12"/>
      <c r="BP131" s="12"/>
      <c r="BU131" s="13"/>
      <c r="BV131" s="13"/>
      <c r="BW131" s="13"/>
      <c r="BX131" s="13"/>
      <c r="BY131" s="13"/>
      <c r="BZ131" s="13"/>
      <c r="CA131" s="13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</row>
    <row r="132" spans="1:131" s="1" customFormat="1" ht="16.5" customHeight="1">
      <c r="A132" s="15"/>
      <c r="C132" s="16"/>
      <c r="D132" s="16"/>
      <c r="E132" s="16"/>
      <c r="F132" s="16"/>
      <c r="I132" s="16"/>
      <c r="AA132" s="721"/>
      <c r="AB132" s="721"/>
      <c r="AC132" s="343"/>
      <c r="AF132" s="128" t="s">
        <v>122</v>
      </c>
      <c r="AG132" s="728">
        <v>1</v>
      </c>
      <c r="AH132" s="107">
        <f>AG132/AG146*1000000</f>
        <v>0.6376050534026112</v>
      </c>
      <c r="AI132" s="451">
        <v>1</v>
      </c>
      <c r="AJ132" s="401">
        <f t="shared" si="20"/>
        <v>1.0750503392321344</v>
      </c>
      <c r="AK132" s="724"/>
      <c r="AL132" s="725"/>
      <c r="AM132" s="383"/>
      <c r="AN132" s="107"/>
      <c r="AO132" s="730"/>
      <c r="AP132" s="115"/>
      <c r="AQ132" s="384">
        <f t="shared" si="21"/>
        <v>2</v>
      </c>
      <c r="AR132" s="392"/>
      <c r="AT132" s="90"/>
      <c r="AU132" s="90"/>
      <c r="AV132" s="128" t="s">
        <v>122</v>
      </c>
      <c r="AW132" s="732"/>
      <c r="AX132" s="401"/>
      <c r="AY132" s="733">
        <v>8</v>
      </c>
      <c r="AZ132" s="107">
        <f>AY132/AY146*1000000</f>
        <v>2.2831760462868278</v>
      </c>
      <c r="BA132" s="402">
        <v>3</v>
      </c>
      <c r="BB132" s="107">
        <f>BA132/BA146*1000000</f>
        <v>4.8134700144885443</v>
      </c>
      <c r="BC132" s="384">
        <f t="shared" si="23"/>
        <v>11</v>
      </c>
      <c r="BD132" s="387">
        <f t="shared" si="24"/>
        <v>1.9942431638704055</v>
      </c>
      <c r="BE132" s="13"/>
      <c r="BF132" s="128" t="s">
        <v>122</v>
      </c>
      <c r="BG132" s="404">
        <v>3</v>
      </c>
      <c r="BH132" s="430">
        <f>BG132/BG146*1000000</f>
        <v>2.2273021209113231</v>
      </c>
      <c r="BI132" s="402">
        <v>4</v>
      </c>
      <c r="BJ132" s="430">
        <f t="shared" si="25"/>
        <v>1.0707993811850376</v>
      </c>
      <c r="BK132" s="383"/>
      <c r="BL132" s="430"/>
      <c r="BM132" s="384">
        <f t="shared" si="26"/>
        <v>7</v>
      </c>
      <c r="BN132" s="387">
        <f t="shared" si="27"/>
        <v>1.0938392162610762</v>
      </c>
      <c r="BO132" s="12"/>
      <c r="BP132" s="12"/>
      <c r="BU132" s="13"/>
      <c r="BV132" s="13"/>
      <c r="BW132" s="13"/>
      <c r="BX132" s="13"/>
      <c r="BY132" s="13"/>
      <c r="BZ132" s="13"/>
      <c r="CA132" s="13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</row>
    <row r="133" spans="1:131" s="1" customFormat="1" ht="16.5" customHeight="1">
      <c r="A133" s="15"/>
      <c r="C133" s="16"/>
      <c r="D133" s="16"/>
      <c r="E133" s="16"/>
      <c r="F133" s="16"/>
      <c r="I133" s="16"/>
      <c r="AA133" s="721"/>
      <c r="AB133" s="721"/>
      <c r="AC133" s="343"/>
      <c r="AF133" s="128" t="s">
        <v>123</v>
      </c>
      <c r="AG133" s="728">
        <v>3</v>
      </c>
      <c r="AH133" s="107">
        <f>AG133/AG146*1000000</f>
        <v>1.9128151602078336</v>
      </c>
      <c r="AI133" s="451"/>
      <c r="AJ133" s="401"/>
      <c r="AK133" s="533"/>
      <c r="AL133" s="725"/>
      <c r="AM133" s="383"/>
      <c r="AN133" s="107"/>
      <c r="AO133" s="730"/>
      <c r="AP133" s="115"/>
      <c r="AQ133" s="384">
        <f t="shared" si="21"/>
        <v>3</v>
      </c>
      <c r="AR133" s="392">
        <f>AQ133/AQ146*1000000</f>
        <v>0.47758578475463392</v>
      </c>
      <c r="AT133" s="90"/>
      <c r="AU133" s="90"/>
      <c r="AV133" s="128" t="s">
        <v>124</v>
      </c>
      <c r="AW133" s="732">
        <v>4</v>
      </c>
      <c r="AX133" s="401">
        <f t="shared" si="22"/>
        <v>2.8803191393606409</v>
      </c>
      <c r="AY133" s="733"/>
      <c r="AZ133" s="107"/>
      <c r="BA133" s="402"/>
      <c r="BB133" s="403"/>
      <c r="BC133" s="384">
        <f t="shared" si="23"/>
        <v>4</v>
      </c>
      <c r="BD133" s="387">
        <f t="shared" si="24"/>
        <v>0.7251793323165111</v>
      </c>
      <c r="BE133" s="13"/>
      <c r="BF133" s="128" t="s">
        <v>124</v>
      </c>
      <c r="BG133" s="404">
        <v>1</v>
      </c>
      <c r="BH133" s="430">
        <f>BG133/BG146*1000000</f>
        <v>0.74243404030377425</v>
      </c>
      <c r="BI133" s="402">
        <v>8</v>
      </c>
      <c r="BJ133" s="430">
        <f t="shared" si="25"/>
        <v>2.1415987623700752</v>
      </c>
      <c r="BK133" s="383"/>
      <c r="BL133" s="430"/>
      <c r="BM133" s="384">
        <f t="shared" si="26"/>
        <v>9</v>
      </c>
      <c r="BN133" s="387">
        <f t="shared" si="27"/>
        <v>1.4063647066213838</v>
      </c>
      <c r="BO133" s="12"/>
      <c r="BP133" s="12"/>
      <c r="BU133" s="13"/>
      <c r="BV133" s="13"/>
      <c r="BW133" s="13"/>
      <c r="BX133" s="13"/>
      <c r="BY133" s="13"/>
      <c r="BZ133" s="13"/>
      <c r="CA133" s="13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</row>
    <row r="134" spans="1:131" s="1" customFormat="1" ht="16.5" customHeight="1">
      <c r="A134" s="15"/>
      <c r="C134" s="16"/>
      <c r="D134" s="16"/>
      <c r="E134" s="16"/>
      <c r="F134" s="16"/>
      <c r="I134" s="16"/>
      <c r="AA134" s="721"/>
      <c r="AB134" s="721"/>
      <c r="AC134" s="343"/>
      <c r="AF134" s="128" t="s">
        <v>125</v>
      </c>
      <c r="AG134" s="728">
        <v>5</v>
      </c>
      <c r="AH134" s="107">
        <f>AG134/AG146*1000000</f>
        <v>3.1880252670130562</v>
      </c>
      <c r="AI134" s="451">
        <v>2</v>
      </c>
      <c r="AJ134" s="401">
        <f t="shared" si="20"/>
        <v>2.1501006784642689</v>
      </c>
      <c r="AK134" s="533"/>
      <c r="AL134" s="725"/>
      <c r="AM134" s="383"/>
      <c r="AN134" s="107"/>
      <c r="AO134" s="730">
        <v>1</v>
      </c>
      <c r="AP134" s="115">
        <f t="shared" si="28"/>
        <v>0.4631218394828967</v>
      </c>
      <c r="AQ134" s="384">
        <f t="shared" si="21"/>
        <v>8</v>
      </c>
      <c r="AR134" s="392">
        <f>AQ134/AQ146*1000000</f>
        <v>1.2735620926790239</v>
      </c>
      <c r="AT134" s="90"/>
      <c r="AU134" s="90"/>
      <c r="AV134" s="128" t="s">
        <v>125</v>
      </c>
      <c r="AW134" s="732">
        <v>3</v>
      </c>
      <c r="AX134" s="401">
        <f t="shared" si="22"/>
        <v>2.1602393545204808</v>
      </c>
      <c r="AY134" s="733">
        <v>5</v>
      </c>
      <c r="AZ134" s="107">
        <f>AY134/AY146*1000000</f>
        <v>1.4269850289292676</v>
      </c>
      <c r="BA134" s="383"/>
      <c r="BB134" s="107"/>
      <c r="BC134" s="384">
        <f t="shared" si="23"/>
        <v>8</v>
      </c>
      <c r="BD134" s="387">
        <f t="shared" si="24"/>
        <v>1.4503586646330222</v>
      </c>
      <c r="BE134" s="13"/>
      <c r="BF134" s="128" t="s">
        <v>125</v>
      </c>
      <c r="BG134" s="732">
        <v>1</v>
      </c>
      <c r="BH134" s="430">
        <f>BG134/BG146*1000000</f>
        <v>0.74243404030377425</v>
      </c>
      <c r="BI134" s="402">
        <v>6</v>
      </c>
      <c r="BJ134" s="430">
        <f t="shared" si="25"/>
        <v>1.6061990717775565</v>
      </c>
      <c r="BK134" s="383"/>
      <c r="BL134" s="430"/>
      <c r="BM134" s="384">
        <f t="shared" si="26"/>
        <v>7</v>
      </c>
      <c r="BN134" s="387">
        <f t="shared" si="27"/>
        <v>1.0938392162610762</v>
      </c>
      <c r="BO134" s="12"/>
      <c r="BP134" s="12"/>
      <c r="BS134" s="13"/>
      <c r="BT134" s="13"/>
      <c r="BU134" s="13"/>
      <c r="BV134" s="13"/>
      <c r="BW134" s="13"/>
      <c r="BX134" s="13"/>
      <c r="BY134" s="13"/>
      <c r="BZ134" s="13"/>
      <c r="CA134" s="13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</row>
    <row r="135" spans="1:131" s="1" customFormat="1" ht="16.5" customHeight="1">
      <c r="A135" s="15"/>
      <c r="C135" s="16"/>
      <c r="D135" s="16"/>
      <c r="E135" s="16"/>
      <c r="F135" s="16"/>
      <c r="I135" s="16"/>
      <c r="AA135" s="721"/>
      <c r="AB135" s="721"/>
      <c r="AC135" s="343"/>
      <c r="AF135" s="128" t="s">
        <v>126</v>
      </c>
      <c r="AG135" s="728"/>
      <c r="AH135" s="381"/>
      <c r="AI135" s="451"/>
      <c r="AJ135" s="401"/>
      <c r="AK135" s="724">
        <v>1</v>
      </c>
      <c r="AL135" s="725">
        <f>AK135/AK146*1000000</f>
        <v>0.41770675649032757</v>
      </c>
      <c r="AM135" s="383"/>
      <c r="AN135" s="381"/>
      <c r="AO135" s="451"/>
      <c r="AP135" s="107"/>
      <c r="AQ135" s="384">
        <f t="shared" si="21"/>
        <v>1</v>
      </c>
      <c r="AR135" s="392"/>
      <c r="AT135" s="90"/>
      <c r="AU135" s="90"/>
      <c r="AV135" s="128" t="s">
        <v>126</v>
      </c>
      <c r="AW135" s="101"/>
      <c r="AX135" s="742"/>
      <c r="AY135" s="733">
        <v>4</v>
      </c>
      <c r="AZ135" s="115">
        <f>AY135/AY146*1000000</f>
        <v>1.1415880231434139</v>
      </c>
      <c r="BA135" s="383"/>
      <c r="BB135" s="107"/>
      <c r="BC135" s="384">
        <f t="shared" si="23"/>
        <v>4</v>
      </c>
      <c r="BD135" s="387">
        <f t="shared" si="24"/>
        <v>0.7251793323165111</v>
      </c>
      <c r="BE135" s="13"/>
      <c r="BF135" s="128" t="s">
        <v>126</v>
      </c>
      <c r="BG135" s="732">
        <v>1</v>
      </c>
      <c r="BH135" s="431">
        <f>BG135/BG146*1000000</f>
        <v>0.74243404030377425</v>
      </c>
      <c r="BI135" s="402">
        <v>3</v>
      </c>
      <c r="BJ135" s="430">
        <f t="shared" si="25"/>
        <v>0.80309953588877825</v>
      </c>
      <c r="BK135" s="383"/>
      <c r="BL135" s="430"/>
      <c r="BM135" s="384">
        <f t="shared" si="26"/>
        <v>4</v>
      </c>
      <c r="BN135" s="387">
        <f t="shared" si="27"/>
        <v>0.62505098072061493</v>
      </c>
      <c r="BO135" s="12"/>
      <c r="BP135" s="12"/>
      <c r="BS135" s="13"/>
      <c r="BT135" s="13"/>
      <c r="BU135" s="13"/>
      <c r="BV135" s="13"/>
      <c r="BW135" s="13"/>
      <c r="BX135" s="13"/>
      <c r="BY135" s="13"/>
      <c r="BZ135" s="13"/>
      <c r="CA135" s="13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</row>
    <row r="136" spans="1:131" s="1" customFormat="1" ht="16.5" customHeight="1">
      <c r="A136" s="15"/>
      <c r="C136" s="16"/>
      <c r="D136" s="16"/>
      <c r="E136" s="16"/>
      <c r="F136" s="16"/>
      <c r="I136" s="16"/>
      <c r="AA136" s="721"/>
      <c r="AB136" s="721"/>
      <c r="AC136" s="343"/>
      <c r="AF136" s="128" t="s">
        <v>127</v>
      </c>
      <c r="AG136" s="728"/>
      <c r="AH136" s="381"/>
      <c r="AI136" s="451"/>
      <c r="AJ136" s="401"/>
      <c r="AK136" s="382"/>
      <c r="AL136" s="725"/>
      <c r="AM136" s="383"/>
      <c r="AN136" s="381"/>
      <c r="AO136" s="380"/>
      <c r="AP136" s="381"/>
      <c r="AQ136" s="384">
        <f t="shared" si="21"/>
        <v>0</v>
      </c>
      <c r="AR136" s="392"/>
      <c r="AT136" s="90"/>
      <c r="AU136" s="90"/>
      <c r="AV136" s="128" t="s">
        <v>128</v>
      </c>
      <c r="AW136" s="129"/>
      <c r="AX136" s="743"/>
      <c r="AY136" s="733"/>
      <c r="AZ136" s="107"/>
      <c r="BA136" s="405"/>
      <c r="BB136" s="107"/>
      <c r="BC136" s="384">
        <f t="shared" si="23"/>
        <v>0</v>
      </c>
      <c r="BD136" s="387"/>
      <c r="BE136" s="13"/>
      <c r="BF136" s="128" t="s">
        <v>128</v>
      </c>
      <c r="BG136" s="129"/>
      <c r="BH136" s="432"/>
      <c r="BI136" s="402"/>
      <c r="BJ136" s="430"/>
      <c r="BK136" s="405"/>
      <c r="BL136" s="430"/>
      <c r="BM136" s="384">
        <f t="shared" si="26"/>
        <v>0</v>
      </c>
      <c r="BN136" s="387"/>
      <c r="BO136" s="12"/>
      <c r="BP136" s="12"/>
      <c r="BS136" s="13"/>
      <c r="BT136" s="13"/>
      <c r="BU136" s="13"/>
      <c r="BV136" s="13"/>
      <c r="BW136" s="13"/>
      <c r="BX136" s="13"/>
      <c r="BY136" s="13"/>
      <c r="BZ136" s="13"/>
      <c r="CA136" s="13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</row>
    <row r="137" spans="1:131" s="1" customFormat="1" ht="16.5" customHeight="1">
      <c r="A137" s="15"/>
      <c r="C137" s="16"/>
      <c r="D137" s="16"/>
      <c r="E137" s="16"/>
      <c r="F137" s="16"/>
      <c r="I137" s="16"/>
      <c r="AA137" s="721"/>
      <c r="AB137" s="721"/>
      <c r="AC137" s="721"/>
      <c r="AF137" s="128" t="s">
        <v>129</v>
      </c>
      <c r="AG137" s="728">
        <v>2</v>
      </c>
      <c r="AH137" s="107">
        <f>AG137/AG146*1000000</f>
        <v>1.2752101068052224</v>
      </c>
      <c r="AI137" s="451">
        <v>1</v>
      </c>
      <c r="AJ137" s="401">
        <f t="shared" si="20"/>
        <v>1.0750503392321344</v>
      </c>
      <c r="AK137" s="382"/>
      <c r="AL137" s="725"/>
      <c r="AM137" s="383"/>
      <c r="AN137" s="107"/>
      <c r="AO137" s="380"/>
      <c r="AP137" s="107"/>
      <c r="AQ137" s="384">
        <f t="shared" si="21"/>
        <v>3</v>
      </c>
      <c r="AR137" s="392">
        <f>AQ137/AQ146*1000000</f>
        <v>0.47758578475463392</v>
      </c>
      <c r="AT137" s="90"/>
      <c r="AU137" s="90"/>
      <c r="AV137" s="128" t="s">
        <v>129</v>
      </c>
      <c r="AW137" s="129"/>
      <c r="AX137" s="744"/>
      <c r="AY137" s="733"/>
      <c r="AZ137" s="107"/>
      <c r="BA137" s="406"/>
      <c r="BB137" s="107"/>
      <c r="BC137" s="384">
        <f t="shared" si="23"/>
        <v>0</v>
      </c>
      <c r="BD137" s="387"/>
      <c r="BE137" s="13"/>
      <c r="BF137" s="128" t="s">
        <v>129</v>
      </c>
      <c r="BG137" s="753">
        <v>1</v>
      </c>
      <c r="BH137" s="430">
        <f>BG137/BG146*1000000</f>
        <v>0.74243404030377425</v>
      </c>
      <c r="BI137" s="383"/>
      <c r="BJ137" s="430"/>
      <c r="BK137" s="406"/>
      <c r="BL137" s="430"/>
      <c r="BM137" s="384">
        <f t="shared" si="26"/>
        <v>1</v>
      </c>
      <c r="BN137" s="387">
        <f t="shared" si="27"/>
        <v>0.15626274518015373</v>
      </c>
      <c r="BO137" s="12"/>
      <c r="BP137" s="12"/>
      <c r="BS137" s="13"/>
      <c r="BT137" s="13"/>
      <c r="BU137" s="13"/>
      <c r="BV137" s="13"/>
      <c r="BW137" s="13"/>
      <c r="BX137" s="13"/>
      <c r="BY137" s="13"/>
      <c r="BZ137" s="13"/>
      <c r="CA137" s="13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</row>
    <row r="138" spans="1:131" s="1" customFormat="1" ht="16.5" customHeight="1">
      <c r="A138" s="15"/>
      <c r="C138" s="16"/>
      <c r="D138" s="16"/>
      <c r="E138" s="16"/>
      <c r="F138" s="16"/>
      <c r="I138" s="16"/>
      <c r="AA138" s="721"/>
      <c r="AB138" s="721"/>
      <c r="AC138" s="721"/>
      <c r="AF138" s="128" t="s">
        <v>130</v>
      </c>
      <c r="AG138" s="728"/>
      <c r="AH138" s="381"/>
      <c r="AI138" s="451"/>
      <c r="AJ138" s="401"/>
      <c r="AK138" s="382"/>
      <c r="AL138" s="725"/>
      <c r="AM138" s="383"/>
      <c r="AN138" s="381"/>
      <c r="AO138" s="380"/>
      <c r="AP138" s="381"/>
      <c r="AQ138" s="384">
        <f t="shared" si="21"/>
        <v>0</v>
      </c>
      <c r="AR138" s="387"/>
      <c r="AT138" s="90"/>
      <c r="AU138" s="90"/>
      <c r="AV138" s="128" t="s">
        <v>131</v>
      </c>
      <c r="AW138" s="129"/>
      <c r="AX138" s="744"/>
      <c r="AY138" s="733">
        <v>2</v>
      </c>
      <c r="AZ138" s="107">
        <f>AY138/AY146*1000000</f>
        <v>0.57079401157170695</v>
      </c>
      <c r="BA138" s="406"/>
      <c r="BB138" s="107"/>
      <c r="BC138" s="384">
        <f t="shared" si="23"/>
        <v>2</v>
      </c>
      <c r="BD138" s="387">
        <f t="shared" si="24"/>
        <v>0.36258966615825555</v>
      </c>
      <c r="BE138" s="13"/>
      <c r="BF138" s="128" t="s">
        <v>131</v>
      </c>
      <c r="BG138" s="129"/>
      <c r="BH138" s="432"/>
      <c r="BI138" s="733">
        <v>1</v>
      </c>
      <c r="BJ138" s="430">
        <f t="shared" si="25"/>
        <v>0.2676998452962594</v>
      </c>
      <c r="BK138" s="406"/>
      <c r="BL138" s="430"/>
      <c r="BM138" s="384">
        <f t="shared" si="26"/>
        <v>1</v>
      </c>
      <c r="BN138" s="387">
        <f t="shared" si="27"/>
        <v>0.15626274518015373</v>
      </c>
      <c r="BO138" s="12"/>
      <c r="BP138" s="12"/>
      <c r="BS138" s="13"/>
      <c r="BT138" s="13"/>
      <c r="BU138" s="13"/>
      <c r="BV138" s="13"/>
      <c r="BW138" s="13"/>
      <c r="BX138" s="13"/>
      <c r="BY138" s="13"/>
      <c r="BZ138" s="13"/>
      <c r="CA138" s="13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</row>
    <row r="139" spans="1:131" s="1" customFormat="1" ht="16.5" customHeight="1">
      <c r="A139" s="15"/>
      <c r="C139" s="16"/>
      <c r="D139" s="16"/>
      <c r="E139" s="16"/>
      <c r="F139" s="16"/>
      <c r="I139" s="16"/>
      <c r="AA139" s="721"/>
      <c r="AB139" s="721"/>
      <c r="AC139" s="721"/>
      <c r="AF139" s="128" t="s">
        <v>132</v>
      </c>
      <c r="AG139" s="380"/>
      <c r="AH139" s="381"/>
      <c r="AI139" s="451">
        <v>1</v>
      </c>
      <c r="AJ139" s="401">
        <f t="shared" si="20"/>
        <v>1.0750503392321344</v>
      </c>
      <c r="AK139" s="382"/>
      <c r="AL139" s="725"/>
      <c r="AM139" s="383"/>
      <c r="AN139" s="107"/>
      <c r="AO139" s="380"/>
      <c r="AP139" s="381"/>
      <c r="AQ139" s="384">
        <f t="shared" si="21"/>
        <v>1</v>
      </c>
      <c r="AR139" s="387">
        <f>AQ139/AQ146*1000000</f>
        <v>0.15919526158487798</v>
      </c>
      <c r="AT139" s="90"/>
      <c r="AU139" s="90"/>
      <c r="AV139" s="128" t="s">
        <v>132</v>
      </c>
      <c r="AW139" s="129"/>
      <c r="AX139" s="744"/>
      <c r="AY139" s="733"/>
      <c r="AZ139" s="107"/>
      <c r="BA139" s="406"/>
      <c r="BB139" s="107"/>
      <c r="BC139" s="384">
        <f t="shared" si="23"/>
        <v>0</v>
      </c>
      <c r="BD139" s="387"/>
      <c r="BE139" s="13"/>
      <c r="BF139" s="128" t="s">
        <v>132</v>
      </c>
      <c r="BG139" s="129"/>
      <c r="BH139" s="430"/>
      <c r="BI139" s="733"/>
      <c r="BJ139" s="430"/>
      <c r="BK139" s="406"/>
      <c r="BL139" s="430"/>
      <c r="BM139" s="384">
        <f t="shared" si="26"/>
        <v>0</v>
      </c>
      <c r="BN139" s="387"/>
      <c r="BO139" s="12"/>
      <c r="BP139" s="12"/>
      <c r="BS139" s="13"/>
      <c r="BT139" s="13"/>
      <c r="BU139" s="13"/>
      <c r="BV139" s="13"/>
      <c r="BW139" s="13"/>
      <c r="BX139" s="13"/>
      <c r="BY139" s="13"/>
      <c r="BZ139" s="13"/>
      <c r="CA139" s="13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</row>
    <row r="140" spans="1:131" s="1" customFormat="1" ht="16.5" customHeight="1">
      <c r="A140" s="15"/>
      <c r="C140" s="16"/>
      <c r="D140" s="16"/>
      <c r="E140" s="16"/>
      <c r="F140" s="16"/>
      <c r="I140" s="16"/>
      <c r="AA140" s="721"/>
      <c r="AB140" s="721"/>
      <c r="AC140" s="721"/>
      <c r="AF140" s="128" t="s">
        <v>133</v>
      </c>
      <c r="AG140" s="380"/>
      <c r="AH140" s="381"/>
      <c r="AI140" s="451"/>
      <c r="AJ140" s="401"/>
      <c r="AK140" s="382"/>
      <c r="AL140" s="725"/>
      <c r="AM140" s="383"/>
      <c r="AN140" s="381"/>
      <c r="AO140" s="380"/>
      <c r="AP140" s="381"/>
      <c r="AQ140" s="384">
        <f t="shared" si="21"/>
        <v>0</v>
      </c>
      <c r="AR140" s="387"/>
      <c r="AT140" s="90"/>
      <c r="AU140" s="90"/>
      <c r="AV140" s="128" t="s">
        <v>134</v>
      </c>
      <c r="AW140" s="129"/>
      <c r="AX140" s="744"/>
      <c r="AY140" s="733"/>
      <c r="AZ140" s="107"/>
      <c r="BA140" s="406"/>
      <c r="BB140" s="107"/>
      <c r="BC140" s="384">
        <f t="shared" si="23"/>
        <v>0</v>
      </c>
      <c r="BD140" s="387"/>
      <c r="BE140" s="13"/>
      <c r="BF140" s="128" t="s">
        <v>134</v>
      </c>
      <c r="BG140" s="129"/>
      <c r="BH140" s="430"/>
      <c r="BI140" s="733"/>
      <c r="BJ140" s="430"/>
      <c r="BK140" s="406"/>
      <c r="BL140" s="430"/>
      <c r="BM140" s="384">
        <f t="shared" si="26"/>
        <v>0</v>
      </c>
      <c r="BN140" s="387"/>
      <c r="BO140" s="12"/>
      <c r="BP140" s="12"/>
      <c r="BS140" s="13"/>
      <c r="BT140" s="13"/>
      <c r="BU140" s="13"/>
      <c r="BV140" s="13"/>
      <c r="BW140" s="13"/>
      <c r="BX140" s="13"/>
      <c r="BY140" s="13"/>
      <c r="BZ140" s="13"/>
      <c r="CA140" s="13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</row>
    <row r="141" spans="1:131" s="1" customFormat="1" ht="16.5" customHeight="1">
      <c r="A141" s="15"/>
      <c r="C141" s="16"/>
      <c r="D141" s="16"/>
      <c r="E141" s="16"/>
      <c r="F141" s="16"/>
      <c r="I141" s="16"/>
      <c r="AA141" s="721"/>
      <c r="AB141" s="721"/>
      <c r="AC141" s="721"/>
      <c r="AF141" s="128" t="s">
        <v>135</v>
      </c>
      <c r="AG141" s="380"/>
      <c r="AH141" s="107"/>
      <c r="AI141" s="451"/>
      <c r="AJ141" s="401"/>
      <c r="AK141" s="382"/>
      <c r="AL141" s="725"/>
      <c r="AM141" s="383"/>
      <c r="AN141" s="381"/>
      <c r="AO141" s="380"/>
      <c r="AP141" s="107"/>
      <c r="AQ141" s="384">
        <f t="shared" si="21"/>
        <v>0</v>
      </c>
      <c r="AR141" s="387"/>
      <c r="AT141" s="90"/>
      <c r="AU141" s="90"/>
      <c r="AV141" s="128" t="s">
        <v>135</v>
      </c>
      <c r="AW141" s="129"/>
      <c r="AX141" s="743"/>
      <c r="AY141" s="733"/>
      <c r="AZ141" s="107"/>
      <c r="BA141" s="745">
        <v>1</v>
      </c>
      <c r="BB141" s="107">
        <f>BA141/BA146*1000000</f>
        <v>1.6044900048295148</v>
      </c>
      <c r="BC141" s="384">
        <f t="shared" si="23"/>
        <v>1</v>
      </c>
      <c r="BD141" s="387">
        <f t="shared" si="24"/>
        <v>0.18129483307912778</v>
      </c>
      <c r="BE141" s="13"/>
      <c r="BF141" s="128" t="s">
        <v>135</v>
      </c>
      <c r="BG141" s="129"/>
      <c r="BH141" s="432"/>
      <c r="BI141" s="733">
        <v>1</v>
      </c>
      <c r="BJ141" s="430">
        <f t="shared" si="25"/>
        <v>0.2676998452962594</v>
      </c>
      <c r="BK141" s="406"/>
      <c r="BL141" s="430"/>
      <c r="BM141" s="384">
        <f t="shared" si="26"/>
        <v>1</v>
      </c>
      <c r="BN141" s="387">
        <f t="shared" si="27"/>
        <v>0.15626274518015373</v>
      </c>
      <c r="BO141" s="12"/>
      <c r="BP141" s="12"/>
      <c r="BS141" s="13"/>
      <c r="BT141" s="13"/>
      <c r="BU141" s="13"/>
      <c r="BV141" s="13"/>
      <c r="BW141" s="13"/>
      <c r="BX141" s="13"/>
      <c r="BY141" s="13"/>
      <c r="BZ141" s="13"/>
      <c r="CA141" s="13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</row>
    <row r="142" spans="1:131" s="1" customFormat="1" ht="16.5" customHeight="1">
      <c r="A142" s="15"/>
      <c r="C142" s="16"/>
      <c r="D142" s="16"/>
      <c r="E142" s="16"/>
      <c r="F142" s="16"/>
      <c r="I142" s="16"/>
      <c r="AA142" s="721"/>
      <c r="AB142" s="721"/>
      <c r="AC142" s="721"/>
      <c r="AF142" s="128" t="s">
        <v>136</v>
      </c>
      <c r="AG142" s="380"/>
      <c r="AH142" s="381"/>
      <c r="AI142" s="451"/>
      <c r="AJ142" s="401"/>
      <c r="AK142" s="382"/>
      <c r="AL142" s="725"/>
      <c r="AM142" s="383"/>
      <c r="AN142" s="107"/>
      <c r="AO142" s="380"/>
      <c r="AP142" s="381"/>
      <c r="AQ142" s="384">
        <f t="shared" si="21"/>
        <v>0</v>
      </c>
      <c r="AR142" s="387"/>
      <c r="AT142" s="90"/>
      <c r="AU142" s="90"/>
      <c r="AV142" s="128" t="s">
        <v>136</v>
      </c>
      <c r="AW142" s="129"/>
      <c r="AX142" s="746"/>
      <c r="AY142" s="733"/>
      <c r="AZ142" s="107"/>
      <c r="BA142" s="406"/>
      <c r="BB142" s="107"/>
      <c r="BC142" s="384">
        <f t="shared" si="23"/>
        <v>0</v>
      </c>
      <c r="BD142" s="392"/>
      <c r="BE142" s="13"/>
      <c r="BF142" s="128" t="s">
        <v>136</v>
      </c>
      <c r="BG142" s="129"/>
      <c r="BH142" s="432"/>
      <c r="BI142" s="383"/>
      <c r="BJ142" s="430"/>
      <c r="BK142" s="406"/>
      <c r="BL142" s="430"/>
      <c r="BM142" s="384">
        <f t="shared" si="26"/>
        <v>0</v>
      </c>
      <c r="BN142" s="387"/>
      <c r="BO142" s="12"/>
      <c r="BP142" s="12"/>
      <c r="BS142" s="13"/>
      <c r="BT142" s="13"/>
      <c r="BU142" s="13"/>
      <c r="BV142" s="13"/>
      <c r="BW142" s="13"/>
      <c r="BX142" s="13"/>
      <c r="BY142" s="13"/>
      <c r="BZ142" s="13"/>
      <c r="CA142" s="13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</row>
    <row r="143" spans="1:131" s="1" customFormat="1" ht="16.5" customHeight="1">
      <c r="A143" s="15"/>
      <c r="C143" s="16"/>
      <c r="D143" s="16"/>
      <c r="E143" s="16"/>
      <c r="F143" s="16"/>
      <c r="I143" s="16"/>
      <c r="AA143" s="721"/>
      <c r="AB143" s="721"/>
      <c r="AC143" s="721"/>
      <c r="AF143" s="128" t="s">
        <v>137</v>
      </c>
      <c r="AG143" s="380"/>
      <c r="AH143" s="107"/>
      <c r="AI143" s="451"/>
      <c r="AJ143" s="401"/>
      <c r="AK143" s="382"/>
      <c r="AL143" s="725"/>
      <c r="AM143" s="383"/>
      <c r="AN143" s="107"/>
      <c r="AO143" s="380"/>
      <c r="AP143" s="107"/>
      <c r="AQ143" s="384">
        <f t="shared" si="21"/>
        <v>0</v>
      </c>
      <c r="AR143" s="387"/>
      <c r="AT143" s="90"/>
      <c r="AU143" s="90"/>
      <c r="AV143" s="128" t="s">
        <v>137</v>
      </c>
      <c r="AW143" s="129"/>
      <c r="AX143" s="744"/>
      <c r="AY143" s="733"/>
      <c r="AZ143" s="107"/>
      <c r="BA143" s="406"/>
      <c r="BB143" s="107"/>
      <c r="BC143" s="384">
        <f t="shared" si="23"/>
        <v>0</v>
      </c>
      <c r="BD143" s="387"/>
      <c r="BE143" s="13"/>
      <c r="BF143" s="128" t="s">
        <v>137</v>
      </c>
      <c r="BG143" s="101"/>
      <c r="BH143" s="430"/>
      <c r="BI143" s="383"/>
      <c r="BJ143" s="430"/>
      <c r="BK143" s="406"/>
      <c r="BL143" s="430"/>
      <c r="BM143" s="384">
        <f t="shared" si="26"/>
        <v>0</v>
      </c>
      <c r="BN143" s="387"/>
      <c r="BO143" s="12"/>
      <c r="BP143" s="12"/>
      <c r="BS143" s="13"/>
      <c r="BT143" s="13"/>
      <c r="BU143" s="13"/>
      <c r="BV143" s="13"/>
      <c r="BW143" s="13"/>
      <c r="BX143" s="13"/>
      <c r="BY143" s="13"/>
      <c r="BZ143" s="13"/>
      <c r="CA143" s="13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</row>
    <row r="144" spans="1:131" s="1" customFormat="1" ht="16.5" customHeight="1">
      <c r="A144" s="15"/>
      <c r="C144" s="16"/>
      <c r="D144" s="16"/>
      <c r="E144" s="16"/>
      <c r="F144" s="16"/>
      <c r="I144" s="16"/>
      <c r="AA144" s="721"/>
      <c r="AB144" s="721"/>
      <c r="AC144" s="721"/>
      <c r="AF144" s="128" t="s">
        <v>138</v>
      </c>
      <c r="AG144" s="380"/>
      <c r="AH144" s="446"/>
      <c r="AI144" s="451"/>
      <c r="AJ144" s="401"/>
      <c r="AK144" s="382"/>
      <c r="AL144" s="725"/>
      <c r="AM144" s="383"/>
      <c r="AN144" s="381"/>
      <c r="AO144" s="380"/>
      <c r="AP144" s="446"/>
      <c r="AQ144" s="384">
        <f t="shared" si="21"/>
        <v>0</v>
      </c>
      <c r="AR144" s="387"/>
      <c r="AT144" s="90"/>
      <c r="AU144" s="90"/>
      <c r="AV144" s="128" t="s">
        <v>138</v>
      </c>
      <c r="AW144" s="407"/>
      <c r="AX144" s="747"/>
      <c r="AY144" s="748"/>
      <c r="AZ144" s="107"/>
      <c r="BA144" s="409"/>
      <c r="BB144" s="107"/>
      <c r="BC144" s="384">
        <f t="shared" si="23"/>
        <v>0</v>
      </c>
      <c r="BD144" s="434"/>
      <c r="BE144" s="13"/>
      <c r="BF144" s="128" t="s">
        <v>138</v>
      </c>
      <c r="BG144" s="407"/>
      <c r="BH144" s="435"/>
      <c r="BI144" s="409"/>
      <c r="BJ144" s="430"/>
      <c r="BK144" s="409"/>
      <c r="BL144" s="430"/>
      <c r="BM144" s="384">
        <f t="shared" si="26"/>
        <v>0</v>
      </c>
      <c r="BN144" s="387"/>
      <c r="BO144" s="12"/>
      <c r="BP144" s="12"/>
      <c r="BS144" s="13"/>
      <c r="BT144" s="13"/>
      <c r="BU144" s="13"/>
      <c r="BV144" s="13"/>
      <c r="BW144" s="13"/>
      <c r="BX144" s="13"/>
      <c r="BY144" s="13"/>
      <c r="BZ144" s="13"/>
      <c r="CA144" s="13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</row>
    <row r="145" spans="1:131" s="1" customFormat="1" ht="16.5" customHeight="1">
      <c r="A145" s="15"/>
      <c r="C145" s="16"/>
      <c r="D145" s="16"/>
      <c r="E145" s="16"/>
      <c r="F145" s="16"/>
      <c r="I145" s="16"/>
      <c r="AA145" s="721"/>
      <c r="AB145" s="721"/>
      <c r="AC145" s="721"/>
      <c r="AF145" s="385" t="s">
        <v>109</v>
      </c>
      <c r="AG145" s="738">
        <f>AG144+AG143+AG142+AG141+AG140+AG139+AG138+AG137+AG136+AG135+AG134+AG133+AG132+AG131+AG130+AG129+AG128+AG127+AG126+AG125+AG124</f>
        <v>52</v>
      </c>
      <c r="AH145" s="739">
        <f>AG145/AG146*1000000</f>
        <v>33.155462776935785</v>
      </c>
      <c r="AI145" s="738">
        <f>AI144+AI143+AI142+AI141+AI140+AI139+AI138+AI137+AI136+AI135+AI134+AI133+AI132+AI131+AI130+AI129+AI128+AI127+AI126+AI125+AI124</f>
        <v>29</v>
      </c>
      <c r="AJ145" s="739">
        <f>AI145/AI146*1000000</f>
        <v>31.176459837731898</v>
      </c>
      <c r="AK145" s="738">
        <f>AK144+AK143+AK142+AK141+AK140+AK139+AK138+AK137+AK136+AK135+AK134+AK133+AK132+AK131+AK130+AK129+AK128+AK127+AK126+AK125+AK124</f>
        <v>42</v>
      </c>
      <c r="AL145" s="739">
        <f>AK145/AK146*1000000</f>
        <v>17.543683772593756</v>
      </c>
      <c r="AM145" s="738">
        <f>AM144+AM143+AM142+AM141+AM140+AM139+AM138+AM137+AM136+AM135+AM134+AM133+AM132+AM131+AM130+AM129+AM128+AM127+AM126+AM125+AM124</f>
        <v>3</v>
      </c>
      <c r="AN145" s="739">
        <f>AM145/AM146*1000000</f>
        <v>2.159808554569723</v>
      </c>
      <c r="AO145" s="738">
        <f>AO144+AO143+AO142+AO141+AO140+AO139+AO138+AO137+AO136+AO135+AO134+AO133+AO132+AO131+AO130+AO129+AO128+AO127+AO126+AO125+AO124</f>
        <v>19</v>
      </c>
      <c r="AP145" s="739">
        <f>AO145/AO146*1000000</f>
        <v>8.7993149501750363</v>
      </c>
      <c r="AQ145" s="739">
        <f t="shared" si="21"/>
        <v>145</v>
      </c>
      <c r="AR145" s="739">
        <f>AQ145/AQ146*1000000</f>
        <v>23.083312929807306</v>
      </c>
      <c r="AT145" s="90"/>
      <c r="AU145" s="90"/>
      <c r="AV145" s="385" t="s">
        <v>109</v>
      </c>
      <c r="AW145" s="410">
        <f>AW124+AW125+AW126+AW127+AW128+AW129+AW130+AW131+AW132+AW133+AW134+AW135+AW136+AW137+AW138+AW139+AW140+AW141+AW142+AW143+AW144</f>
        <v>148</v>
      </c>
      <c r="AX145" s="749">
        <f>AW145/AW146*1000000</f>
        <v>106.57180815634372</v>
      </c>
      <c r="AY145" s="410">
        <f t="shared" ref="AY145" si="30">AY124+AY125+AY126+AY127+AY128+AY129+AY130+AY131+AY132+AY133+AY134+AY135+AY136+AY137+AY138+AY139+AY140+AY141+AY142+AY143+AY144</f>
        <v>389</v>
      </c>
      <c r="AZ145" s="411">
        <f>AY145/AY146*1000000</f>
        <v>111.019435250697</v>
      </c>
      <c r="BA145" s="410">
        <f>BA124+BA125+BA126+BA127+BA128+BA129+BA130+BA131+BA132+BA133+BA134+BA135+BA136+BA137+BA138+BA139+BA140+BA141+BA142+BA143+BA144</f>
        <v>45</v>
      </c>
      <c r="BB145" s="411">
        <f>BA145/BA146*1000000</f>
        <v>72.202050217328178</v>
      </c>
      <c r="BC145" s="750">
        <f t="shared" si="23"/>
        <v>582</v>
      </c>
      <c r="BD145" s="750">
        <f>BC145/BC146*1000000</f>
        <v>105.51359285205235</v>
      </c>
      <c r="BE145" s="13"/>
      <c r="BF145" s="385" t="s">
        <v>109</v>
      </c>
      <c r="BG145" s="754">
        <f>BG124+BG125+BG126+BG127+BG128+BG129+BG130+BG131+BG132+BG133+BG134+BG135+BG136+BG137+BG138+BG139+BG141+BG140+BG142+BG143+BG144</f>
        <v>101</v>
      </c>
      <c r="BH145" s="755">
        <f>BG145/BG146*1000000</f>
        <v>74.985838070681197</v>
      </c>
      <c r="BI145" s="754">
        <f>BI144+BI143+BI142+BI141+BI140+BI139+BI138+BI137+BI136+BI135+BI134+BI133+BI132+BI131+BI130+BI129+BI128+BI127+BI126+BI125+BI124</f>
        <v>398</v>
      </c>
      <c r="BJ145" s="755">
        <f>BI145/BI146*1000000</f>
        <v>106.54453842791123</v>
      </c>
      <c r="BK145" s="754">
        <f>BK144+BK143+BK142+BK141+BK140+BK139+BK138+BK137+BK136+BK135+BK134+BK133+BK132+BK131+BK130+BK129+BK128+BK127+BK126+BK125+BK124</f>
        <v>39</v>
      </c>
      <c r="BL145" s="756">
        <f>BK145/BK146*1000000</f>
        <v>29.612081729345572</v>
      </c>
      <c r="BM145" s="754">
        <f t="shared" si="26"/>
        <v>538</v>
      </c>
      <c r="BN145" s="755">
        <f>BM145/BM146*1000000</f>
        <v>84.069356906922721</v>
      </c>
      <c r="BO145" s="12"/>
      <c r="BP145" s="12"/>
      <c r="BS145" s="13"/>
      <c r="BT145" s="13"/>
      <c r="BU145" s="13"/>
      <c r="BV145" s="13"/>
      <c r="BW145" s="13"/>
      <c r="BX145" s="13"/>
      <c r="BY145" s="13"/>
      <c r="BZ145" s="13"/>
      <c r="CA145" s="13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</row>
    <row r="146" spans="1:131" s="1" customFormat="1" ht="16.5" customHeight="1">
      <c r="A146" s="15"/>
      <c r="C146" s="16"/>
      <c r="D146" s="16"/>
      <c r="E146" s="16"/>
      <c r="F146" s="16"/>
      <c r="I146" s="16"/>
      <c r="AA146" s="721"/>
      <c r="AB146" s="721"/>
      <c r="AC146" s="721"/>
      <c r="AF146" s="93" t="s">
        <v>139</v>
      </c>
      <c r="AG146" s="918">
        <f>D99</f>
        <v>1568369</v>
      </c>
      <c r="AH146" s="919"/>
      <c r="AI146" s="918">
        <f>E99</f>
        <v>930189</v>
      </c>
      <c r="AJ146" s="919"/>
      <c r="AK146" s="918">
        <f>H99</f>
        <v>2394024</v>
      </c>
      <c r="AL146" s="919"/>
      <c r="AM146" s="920">
        <f>I99</f>
        <v>1389012</v>
      </c>
      <c r="AN146" s="921"/>
      <c r="AO146" s="918">
        <f>J99</f>
        <v>2159259</v>
      </c>
      <c r="AP146" s="919"/>
      <c r="AQ146" s="912">
        <f>AG146+AI146+AK146+AM146</f>
        <v>6281594</v>
      </c>
      <c r="AR146" s="912"/>
      <c r="AT146" s="90"/>
      <c r="AU146" s="90"/>
      <c r="AV146" s="93" t="s">
        <v>139</v>
      </c>
      <c r="AW146" s="922">
        <f>F83</f>
        <v>1388735</v>
      </c>
      <c r="AX146" s="923"/>
      <c r="AY146" s="924">
        <f>K83</f>
        <v>3503891</v>
      </c>
      <c r="AZ146" s="925"/>
      <c r="BA146" s="956">
        <f>L83</f>
        <v>623251</v>
      </c>
      <c r="BB146" s="957"/>
      <c r="BC146" s="912">
        <f t="shared" si="23"/>
        <v>5515877</v>
      </c>
      <c r="BD146" s="912"/>
      <c r="BE146" s="13"/>
      <c r="BF146" s="93" t="s">
        <v>139</v>
      </c>
      <c r="BG146" s="918">
        <f>G83</f>
        <v>1346921</v>
      </c>
      <c r="BH146" s="918"/>
      <c r="BI146" s="958">
        <f>M99</f>
        <v>3735527</v>
      </c>
      <c r="BJ146" s="959"/>
      <c r="BK146" s="910">
        <f>N99</f>
        <v>1317030</v>
      </c>
      <c r="BL146" s="911"/>
      <c r="BM146" s="912">
        <f t="shared" si="26"/>
        <v>6399478</v>
      </c>
      <c r="BN146" s="912"/>
      <c r="BO146" s="12"/>
      <c r="BP146" s="12"/>
      <c r="BS146" s="13"/>
      <c r="BT146" s="13"/>
      <c r="BU146" s="13"/>
      <c r="BV146" s="13"/>
      <c r="BW146" s="13"/>
      <c r="BX146" s="13"/>
      <c r="BY146" s="13"/>
      <c r="BZ146" s="13"/>
      <c r="CA146" s="13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</row>
    <row r="147" spans="1:131" s="1" customFormat="1" ht="16.5" customHeight="1">
      <c r="A147" s="15"/>
      <c r="C147" s="16"/>
      <c r="D147" s="16"/>
      <c r="E147" s="16"/>
      <c r="F147" s="16"/>
      <c r="I147" s="16"/>
      <c r="AA147" s="721"/>
      <c r="AB147" s="721"/>
      <c r="AC147" s="721"/>
      <c r="AF147" s="737"/>
      <c r="AG147" s="913"/>
      <c r="AH147" s="914"/>
      <c r="AI147" s="913"/>
      <c r="AJ147" s="914"/>
      <c r="AK147" s="913"/>
      <c r="AL147" s="914"/>
      <c r="AM147" s="915"/>
      <c r="AN147" s="916"/>
      <c r="AO147" s="913"/>
      <c r="AP147" s="914"/>
      <c r="AQ147" s="913"/>
      <c r="AR147" s="914"/>
      <c r="AS147" s="90"/>
      <c r="AT147" s="90"/>
      <c r="AU147" s="91"/>
      <c r="AV147" s="96"/>
      <c r="AW147" s="91"/>
      <c r="AX147" s="91"/>
      <c r="AY147" s="91"/>
      <c r="AZ147" s="91"/>
      <c r="BA147" s="91"/>
      <c r="BB147" s="91"/>
      <c r="BC147" s="91"/>
      <c r="BD147" s="91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759"/>
      <c r="BV147" s="735"/>
      <c r="BW147" s="736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</row>
    <row r="148" spans="1:131" s="1" customFormat="1" ht="16.5" customHeight="1">
      <c r="A148" s="15"/>
      <c r="C148" s="16"/>
      <c r="D148" s="16"/>
      <c r="E148" s="16"/>
      <c r="F148" s="16"/>
      <c r="I148" s="1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4"/>
      <c r="AS148" s="90"/>
      <c r="AT148" s="90"/>
      <c r="AU148" s="91"/>
      <c r="AV148" s="96"/>
      <c r="AW148" s="947"/>
      <c r="AX148" s="947"/>
      <c r="AY148" s="948"/>
      <c r="AZ148" s="948"/>
      <c r="BA148" s="949"/>
      <c r="BB148" s="949"/>
      <c r="BC148" s="949"/>
      <c r="BD148" s="949"/>
      <c r="BG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759"/>
      <c r="BV148" s="736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</row>
    <row r="149" spans="1:131"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4"/>
      <c r="AW149" s="94"/>
      <c r="AX149" s="94"/>
      <c r="AY149" s="94"/>
      <c r="AZ149" s="94"/>
      <c r="BA149" s="94"/>
      <c r="BB149" s="94"/>
      <c r="BC149" s="94"/>
      <c r="BD149" s="94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759"/>
      <c r="BU149" s="759"/>
      <c r="BV149" s="736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</row>
    <row r="150" spans="1:131">
      <c r="AW150" s="14"/>
      <c r="AX150" s="14"/>
      <c r="AY150" s="14"/>
      <c r="AZ150" s="14"/>
      <c r="BA150" s="14"/>
      <c r="BB150" s="94"/>
      <c r="BC150" s="94"/>
      <c r="BD150" s="94"/>
      <c r="BM150" s="12"/>
      <c r="BN150" s="12"/>
      <c r="BO150" s="12"/>
      <c r="BP150" s="12"/>
      <c r="BQ150" s="12"/>
      <c r="BR150" s="12"/>
      <c r="BS150" s="12"/>
      <c r="BT150" s="735"/>
      <c r="BU150" s="759"/>
      <c r="BV150" s="736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</row>
    <row r="151" spans="1:131">
      <c r="AW151" s="14"/>
      <c r="AX151" s="14"/>
      <c r="AY151" s="14"/>
      <c r="AZ151" s="14"/>
      <c r="BA151" s="14"/>
      <c r="BB151" s="94"/>
      <c r="BC151" s="94"/>
      <c r="BD151" s="94"/>
      <c r="BM151" s="12"/>
      <c r="BN151" s="12"/>
      <c r="BO151" s="12"/>
      <c r="BP151" s="12"/>
      <c r="BQ151" s="12"/>
      <c r="BR151" s="12"/>
      <c r="BS151" s="12"/>
      <c r="BT151" s="760"/>
      <c r="BU151" s="759"/>
      <c r="BV151" s="736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</row>
    <row r="152" spans="1:131">
      <c r="AL152" s="479"/>
      <c r="AV152" s="13"/>
      <c r="BB152" s="90"/>
      <c r="BC152" s="90"/>
      <c r="BD152" s="90"/>
      <c r="BM152" s="12"/>
      <c r="BN152" s="12"/>
      <c r="BO152" s="12"/>
      <c r="BP152" s="12"/>
      <c r="BQ152" s="12"/>
      <c r="BR152" s="12"/>
      <c r="BS152" s="12"/>
      <c r="BT152" s="760"/>
      <c r="BU152" s="759"/>
      <c r="BV152" s="736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</row>
    <row r="153" spans="1:131">
      <c r="AV153" s="13"/>
      <c r="BB153" s="90"/>
      <c r="BC153" s="90"/>
      <c r="BD153" s="90"/>
      <c r="BM153" s="12"/>
      <c r="BN153" s="12"/>
      <c r="BO153" s="12"/>
      <c r="BP153" s="12"/>
      <c r="BQ153" s="12"/>
      <c r="BR153" s="12"/>
      <c r="BS153" s="12"/>
      <c r="BT153" s="735"/>
      <c r="BU153" s="735"/>
      <c r="BV153" s="736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</row>
    <row r="154" spans="1:131">
      <c r="AV154" s="13"/>
      <c r="BB154" s="90"/>
      <c r="BC154" s="90"/>
      <c r="BD154" s="90"/>
      <c r="BT154" s="12"/>
      <c r="BU154" s="760"/>
      <c r="BV154" s="736"/>
    </row>
    <row r="155" spans="1:131">
      <c r="AV155" s="13"/>
      <c r="BB155" s="90"/>
      <c r="BC155" s="90"/>
      <c r="BD155" s="90"/>
      <c r="BT155" s="12"/>
      <c r="BU155" s="735"/>
      <c r="BV155" s="736"/>
    </row>
    <row r="156" spans="1:131">
      <c r="AF156" s="90" t="s">
        <v>95</v>
      </c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BA156" s="90"/>
      <c r="BB156" s="90"/>
      <c r="BC156" s="90"/>
      <c r="BD156" s="90"/>
      <c r="BT156" s="12"/>
    </row>
    <row r="157" spans="1:131">
      <c r="AF157" s="90" t="s">
        <v>140</v>
      </c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4"/>
      <c r="AR157" s="94"/>
      <c r="AS157" s="94"/>
      <c r="AT157" s="94"/>
      <c r="AV157" s="13" t="s">
        <v>141</v>
      </c>
      <c r="BA157" s="90"/>
      <c r="BB157" s="90"/>
      <c r="BC157" s="90"/>
      <c r="BD157" s="90"/>
      <c r="BF157" s="90" t="s">
        <v>142</v>
      </c>
      <c r="BG157" s="90"/>
      <c r="BH157" s="90"/>
      <c r="BI157" s="90"/>
      <c r="BJ157" s="90"/>
      <c r="BT157" s="12"/>
    </row>
    <row r="158" spans="1:131">
      <c r="AF158" s="911" t="s">
        <v>99</v>
      </c>
      <c r="AG158" s="102" t="s">
        <v>33</v>
      </c>
      <c r="AH158" s="103" t="s">
        <v>33</v>
      </c>
      <c r="AI158" s="102" t="s">
        <v>36</v>
      </c>
      <c r="AJ158" s="103" t="s">
        <v>36</v>
      </c>
      <c r="AK158" s="378" t="s">
        <v>109</v>
      </c>
      <c r="AL158" s="378" t="s">
        <v>109</v>
      </c>
      <c r="AM158" s="94"/>
      <c r="AN158" s="94"/>
      <c r="AO158" s="94"/>
      <c r="AP158" s="94"/>
      <c r="AQ158" s="94"/>
      <c r="AR158" s="94"/>
      <c r="AS158" s="94"/>
      <c r="AT158" s="94"/>
      <c r="AU158" s="94"/>
      <c r="AV158" s="911" t="s">
        <v>99</v>
      </c>
      <c r="AW158" s="102" t="s">
        <v>33</v>
      </c>
      <c r="AX158" s="103" t="s">
        <v>33</v>
      </c>
      <c r="AY158" s="378" t="s">
        <v>109</v>
      </c>
      <c r="AZ158" s="378" t="s">
        <v>109</v>
      </c>
      <c r="BA158" s="90"/>
      <c r="BB158" s="90"/>
      <c r="BC158" s="90"/>
      <c r="BD158" s="90"/>
      <c r="BF158" s="911" t="s">
        <v>99</v>
      </c>
      <c r="BG158" s="102" t="s">
        <v>33</v>
      </c>
      <c r="BH158" s="103" t="s">
        <v>33</v>
      </c>
      <c r="BI158" s="378" t="s">
        <v>109</v>
      </c>
      <c r="BJ158" s="378" t="s">
        <v>109</v>
      </c>
      <c r="BT158" s="12"/>
    </row>
    <row r="159" spans="1:131">
      <c r="AF159" s="911"/>
      <c r="AG159" s="104" t="s">
        <v>27</v>
      </c>
      <c r="AH159" s="101" t="s">
        <v>111</v>
      </c>
      <c r="AI159" s="104" t="s">
        <v>27</v>
      </c>
      <c r="AJ159" s="101" t="s">
        <v>111</v>
      </c>
      <c r="AK159" s="379" t="s">
        <v>27</v>
      </c>
      <c r="AL159" s="379" t="s">
        <v>111</v>
      </c>
      <c r="AM159" s="94"/>
      <c r="AN159" s="94"/>
      <c r="AO159" s="94"/>
      <c r="AP159" s="94"/>
      <c r="AQ159" s="94"/>
      <c r="AR159" s="94"/>
      <c r="AS159" s="94"/>
      <c r="AT159" s="94"/>
      <c r="AU159" s="94"/>
      <c r="AV159" s="911"/>
      <c r="AW159" s="104" t="s">
        <v>27</v>
      </c>
      <c r="AX159" s="101" t="s">
        <v>111</v>
      </c>
      <c r="AY159" s="379" t="s">
        <v>27</v>
      </c>
      <c r="AZ159" s="379" t="s">
        <v>111</v>
      </c>
      <c r="BA159" s="90"/>
      <c r="BB159" s="90"/>
      <c r="BC159" s="90"/>
      <c r="BD159" s="90"/>
      <c r="BF159" s="911"/>
      <c r="BG159" s="104" t="s">
        <v>27</v>
      </c>
      <c r="BH159" s="101" t="s">
        <v>111</v>
      </c>
      <c r="BI159" s="379" t="s">
        <v>27</v>
      </c>
      <c r="BJ159" s="379" t="s">
        <v>111</v>
      </c>
    </row>
    <row r="160" spans="1:131">
      <c r="AF160" s="128" t="s">
        <v>112</v>
      </c>
      <c r="AG160" s="380">
        <f>AG124</f>
        <v>1</v>
      </c>
      <c r="AH160" s="401"/>
      <c r="AI160" s="380">
        <f>AI124</f>
        <v>0</v>
      </c>
      <c r="AJ160" s="401"/>
      <c r="AK160" s="384">
        <f>AG160+AI160</f>
        <v>1</v>
      </c>
      <c r="AL160" s="387">
        <f>AK160/$AK$182*1000000</f>
        <v>0.40023085315610046</v>
      </c>
      <c r="AM160" s="118"/>
      <c r="AN160" s="118"/>
      <c r="AO160" s="118"/>
      <c r="AP160" s="118"/>
      <c r="AQ160" s="94"/>
      <c r="AR160" s="94"/>
      <c r="AS160" s="94"/>
      <c r="AT160" s="94"/>
      <c r="AU160" s="94"/>
      <c r="AV160" s="128" t="s">
        <v>112</v>
      </c>
      <c r="AW160" s="451">
        <f>AW124</f>
        <v>4</v>
      </c>
      <c r="AX160" s="401">
        <f>AW160/$AW$182*1000000</f>
        <v>2.8803191393606409</v>
      </c>
      <c r="AY160" s="384">
        <f>AW160</f>
        <v>4</v>
      </c>
      <c r="AZ160" s="751">
        <f>AY160/$AY$182*1000000</f>
        <v>2.8803191393606409</v>
      </c>
      <c r="BA160" s="90"/>
      <c r="BB160" s="90"/>
      <c r="BC160" s="90"/>
      <c r="BD160" s="90"/>
      <c r="BF160" s="128" t="s">
        <v>112</v>
      </c>
      <c r="BG160" s="381">
        <f>BG124</f>
        <v>0</v>
      </c>
      <c r="BH160" s="432"/>
      <c r="BI160" s="384"/>
      <c r="BJ160" s="384"/>
    </row>
    <row r="161" spans="32:62">
      <c r="AF161" s="128" t="s">
        <v>113</v>
      </c>
      <c r="AG161" s="451">
        <f t="shared" ref="AG161:AG180" si="31">AG125</f>
        <v>1</v>
      </c>
      <c r="AH161" s="401">
        <f t="shared" ref="AH161:AH173" si="32">AG161/$AG$182*1000000</f>
        <v>0.6376050534026112</v>
      </c>
      <c r="AI161" s="451">
        <f t="shared" ref="AI161:AI182" si="33">AI125</f>
        <v>3</v>
      </c>
      <c r="AJ161" s="401">
        <f t="shared" ref="AJ161:AJ175" si="34">AI161/$AI$182*1000000</f>
        <v>3.2251510176964033</v>
      </c>
      <c r="AK161" s="384">
        <f t="shared" ref="AK161:AK182" si="35">AG161+AI161</f>
        <v>4</v>
      </c>
      <c r="AL161" s="387">
        <f>AK161/$AK$182*1000000</f>
        <v>1.6009234126244019</v>
      </c>
      <c r="AM161" s="118"/>
      <c r="AN161" s="118"/>
      <c r="AO161" s="118"/>
      <c r="AP161" s="118"/>
      <c r="AQ161" s="94"/>
      <c r="AR161" s="94"/>
      <c r="AS161" s="94"/>
      <c r="AT161" s="94"/>
      <c r="AU161" s="94"/>
      <c r="AV161" s="128" t="s">
        <v>113</v>
      </c>
      <c r="AW161" s="445">
        <f t="shared" ref="AW161:AW182" si="36">AW125</f>
        <v>21</v>
      </c>
      <c r="AX161" s="401">
        <f t="shared" ref="AX161:AX170" si="37">AW161/$AW$182*1000000</f>
        <v>15.121675481643365</v>
      </c>
      <c r="AY161" s="384">
        <f t="shared" ref="AY161:AY182" si="38">AW161</f>
        <v>21</v>
      </c>
      <c r="AZ161" s="751">
        <f t="shared" ref="AZ161:AZ170" si="39">AY161/$AY$182*1000000</f>
        <v>15.121675481643365</v>
      </c>
      <c r="BA161" s="90"/>
      <c r="BB161" s="90"/>
      <c r="BC161" s="90"/>
      <c r="BD161" s="90"/>
      <c r="BF161" s="128" t="s">
        <v>113</v>
      </c>
      <c r="BG161" s="743">
        <f>BG125</f>
        <v>21</v>
      </c>
      <c r="BH161" s="107">
        <f>BG161/$BG$182*1000000</f>
        <v>15.591114846379261</v>
      </c>
      <c r="BI161" s="384">
        <f>BG161</f>
        <v>21</v>
      </c>
      <c r="BJ161" s="387">
        <f>BI161/$BI$182*1000000</f>
        <v>15.591114846379261</v>
      </c>
    </row>
    <row r="162" spans="32:62">
      <c r="AF162" s="128" t="s">
        <v>114</v>
      </c>
      <c r="AG162" s="451">
        <f t="shared" si="31"/>
        <v>4</v>
      </c>
      <c r="AH162" s="401">
        <f t="shared" si="32"/>
        <v>2.5504202136104448</v>
      </c>
      <c r="AI162" s="451">
        <f t="shared" si="33"/>
        <v>2</v>
      </c>
      <c r="AJ162" s="401">
        <f t="shared" si="34"/>
        <v>2.1501006784642689</v>
      </c>
      <c r="AK162" s="384">
        <f t="shared" si="35"/>
        <v>6</v>
      </c>
      <c r="AL162" s="387">
        <f t="shared" ref="AL162:AL175" si="40">AK162/$AK$182*1000000</f>
        <v>2.4013851189366027</v>
      </c>
      <c r="AM162" s="118"/>
      <c r="AN162" s="118"/>
      <c r="AO162" s="118"/>
      <c r="AP162" s="118"/>
      <c r="AQ162" s="94"/>
      <c r="AR162" s="94"/>
      <c r="AS162" s="94"/>
      <c r="AT162" s="94"/>
      <c r="AU162" s="94"/>
      <c r="AV162" s="128" t="s">
        <v>114</v>
      </c>
      <c r="AW162" s="445">
        <f t="shared" si="36"/>
        <v>2</v>
      </c>
      <c r="AX162" s="401">
        <f t="shared" si="37"/>
        <v>1.4401595696803204</v>
      </c>
      <c r="AY162" s="384">
        <f t="shared" si="38"/>
        <v>2</v>
      </c>
      <c r="AZ162" s="751">
        <f t="shared" si="39"/>
        <v>1.4401595696803204</v>
      </c>
      <c r="BA162" s="90"/>
      <c r="BB162" s="90"/>
      <c r="BC162" s="90"/>
      <c r="BD162" s="90"/>
      <c r="BF162" s="128" t="s">
        <v>114</v>
      </c>
      <c r="BG162" s="743">
        <f t="shared" ref="BG162:BG182" si="41">BG126</f>
        <v>4</v>
      </c>
      <c r="BH162" s="107">
        <f t="shared" ref="BH162:BH173" si="42">BG162/$BG$182*1000000</f>
        <v>2.969736161215097</v>
      </c>
      <c r="BI162" s="384">
        <f t="shared" ref="BI162:BI182" si="43">BG162</f>
        <v>4</v>
      </c>
      <c r="BJ162" s="387">
        <f t="shared" ref="BJ162:BJ173" si="44">BI162/$BI$182*1000000</f>
        <v>2.969736161215097</v>
      </c>
    </row>
    <row r="163" spans="32:62">
      <c r="AF163" s="128" t="s">
        <v>116</v>
      </c>
      <c r="AG163" s="451">
        <f t="shared" si="31"/>
        <v>5</v>
      </c>
      <c r="AH163" s="401">
        <f t="shared" si="32"/>
        <v>3.1880252670130562</v>
      </c>
      <c r="AI163" s="451">
        <f t="shared" si="33"/>
        <v>0</v>
      </c>
      <c r="AJ163" s="401"/>
      <c r="AK163" s="384">
        <f t="shared" si="35"/>
        <v>5</v>
      </c>
      <c r="AL163" s="387">
        <f t="shared" si="40"/>
        <v>2.0011542657805022</v>
      </c>
      <c r="AM163" s="118"/>
      <c r="AN163" s="118"/>
      <c r="AO163" s="118"/>
      <c r="AP163" s="118"/>
      <c r="AQ163" s="94"/>
      <c r="AR163" s="94"/>
      <c r="AS163" s="94"/>
      <c r="AT163" s="94"/>
      <c r="AU163" s="94"/>
      <c r="AV163" s="128" t="s">
        <v>116</v>
      </c>
      <c r="AW163" s="445">
        <f t="shared" si="36"/>
        <v>5</v>
      </c>
      <c r="AX163" s="401">
        <f t="shared" si="37"/>
        <v>3.6003989242008014</v>
      </c>
      <c r="AY163" s="384">
        <f t="shared" si="38"/>
        <v>5</v>
      </c>
      <c r="AZ163" s="751">
        <f t="shared" si="39"/>
        <v>3.6003989242008014</v>
      </c>
      <c r="BA163" s="90"/>
      <c r="BB163" s="90"/>
      <c r="BC163" s="90"/>
      <c r="BD163" s="90"/>
      <c r="BF163" s="128" t="s">
        <v>116</v>
      </c>
      <c r="BG163" s="743">
        <f t="shared" si="41"/>
        <v>12</v>
      </c>
      <c r="BH163" s="107">
        <f t="shared" si="42"/>
        <v>8.9092084836452923</v>
      </c>
      <c r="BI163" s="384">
        <f t="shared" si="43"/>
        <v>12</v>
      </c>
      <c r="BJ163" s="387">
        <f t="shared" si="44"/>
        <v>8.9092084836452923</v>
      </c>
    </row>
    <row r="164" spans="32:62">
      <c r="AF164" s="128" t="s">
        <v>117</v>
      </c>
      <c r="AG164" s="451">
        <f t="shared" si="31"/>
        <v>1</v>
      </c>
      <c r="AH164" s="401">
        <f t="shared" si="32"/>
        <v>0.6376050534026112</v>
      </c>
      <c r="AI164" s="451">
        <f t="shared" si="33"/>
        <v>0</v>
      </c>
      <c r="AJ164" s="401"/>
      <c r="AK164" s="384">
        <f t="shared" si="35"/>
        <v>1</v>
      </c>
      <c r="AL164" s="387">
        <f t="shared" si="40"/>
        <v>0.40023085315610046</v>
      </c>
      <c r="AM164" s="118"/>
      <c r="AN164" s="118"/>
      <c r="AO164" s="118"/>
      <c r="AP164" s="118"/>
      <c r="AQ164" s="94"/>
      <c r="AR164" s="94"/>
      <c r="AS164" s="94"/>
      <c r="AT164" s="94"/>
      <c r="AU164" s="94"/>
      <c r="AV164" s="128" t="s">
        <v>117</v>
      </c>
      <c r="AW164" s="445">
        <f t="shared" si="36"/>
        <v>4</v>
      </c>
      <c r="AX164" s="401">
        <f t="shared" si="37"/>
        <v>2.8803191393606409</v>
      </c>
      <c r="AY164" s="384">
        <f t="shared" si="38"/>
        <v>4</v>
      </c>
      <c r="AZ164" s="751">
        <f t="shared" si="39"/>
        <v>2.8803191393606409</v>
      </c>
      <c r="BA164" s="90"/>
      <c r="BB164" s="90"/>
      <c r="BC164" s="90"/>
      <c r="BD164" s="90"/>
      <c r="BF164" s="128" t="s">
        <v>117</v>
      </c>
      <c r="BG164" s="743">
        <f t="shared" si="41"/>
        <v>1</v>
      </c>
      <c r="BH164" s="107">
        <f t="shared" si="42"/>
        <v>0.74243404030377425</v>
      </c>
      <c r="BI164" s="384">
        <f t="shared" si="43"/>
        <v>1</v>
      </c>
      <c r="BJ164" s="387">
        <f t="shared" si="44"/>
        <v>0.74243404030377425</v>
      </c>
    </row>
    <row r="165" spans="32:62">
      <c r="AF165" s="128" t="s">
        <v>118</v>
      </c>
      <c r="AG165" s="451">
        <f t="shared" si="31"/>
        <v>21</v>
      </c>
      <c r="AH165" s="401">
        <f t="shared" si="32"/>
        <v>13.389706121454836</v>
      </c>
      <c r="AI165" s="451">
        <f t="shared" si="33"/>
        <v>12</v>
      </c>
      <c r="AJ165" s="401">
        <f t="shared" si="34"/>
        <v>12.900604070785613</v>
      </c>
      <c r="AK165" s="384">
        <f t="shared" si="35"/>
        <v>33</v>
      </c>
      <c r="AL165" s="387">
        <f t="shared" si="40"/>
        <v>13.207618154151314</v>
      </c>
      <c r="AM165" s="118"/>
      <c r="AN165" s="118"/>
      <c r="AO165" s="118"/>
      <c r="AP165" s="118"/>
      <c r="AQ165" s="94"/>
      <c r="AR165" s="94"/>
      <c r="AS165" s="94"/>
      <c r="AT165" s="94"/>
      <c r="AU165" s="94"/>
      <c r="AV165" s="128" t="s">
        <v>118</v>
      </c>
      <c r="AW165" s="445">
        <f t="shared" si="36"/>
        <v>44</v>
      </c>
      <c r="AX165" s="401">
        <f t="shared" si="37"/>
        <v>31.683510532967052</v>
      </c>
      <c r="AY165" s="384">
        <f t="shared" si="38"/>
        <v>44</v>
      </c>
      <c r="AZ165" s="751">
        <f t="shared" si="39"/>
        <v>31.683510532967052</v>
      </c>
      <c r="BA165" s="90"/>
      <c r="BB165" s="90"/>
      <c r="BC165" s="90"/>
      <c r="BD165" s="90"/>
      <c r="BF165" s="128" t="s">
        <v>118</v>
      </c>
      <c r="BG165" s="743">
        <f t="shared" si="41"/>
        <v>21</v>
      </c>
      <c r="BH165" s="107">
        <f t="shared" si="42"/>
        <v>15.591114846379261</v>
      </c>
      <c r="BI165" s="384">
        <f t="shared" si="43"/>
        <v>21</v>
      </c>
      <c r="BJ165" s="387">
        <f t="shared" si="44"/>
        <v>15.591114846379261</v>
      </c>
    </row>
    <row r="166" spans="32:62">
      <c r="AF166" s="128" t="s">
        <v>120</v>
      </c>
      <c r="AG166" s="451">
        <f t="shared" si="31"/>
        <v>6</v>
      </c>
      <c r="AH166" s="401">
        <f t="shared" si="32"/>
        <v>3.8256303204156672</v>
      </c>
      <c r="AI166" s="451">
        <f t="shared" si="33"/>
        <v>7</v>
      </c>
      <c r="AJ166" s="401">
        <f t="shared" si="34"/>
        <v>7.5253523746249416</v>
      </c>
      <c r="AK166" s="384">
        <f t="shared" si="35"/>
        <v>13</v>
      </c>
      <c r="AL166" s="387">
        <f t="shared" si="40"/>
        <v>5.2030010910293054</v>
      </c>
      <c r="AM166" s="118"/>
      <c r="AN166" s="118"/>
      <c r="AO166" s="118"/>
      <c r="AP166" s="118"/>
      <c r="AQ166" s="94"/>
      <c r="AR166" s="94"/>
      <c r="AS166" s="94"/>
      <c r="AT166" s="94"/>
      <c r="AU166" s="94"/>
      <c r="AV166" s="128" t="s">
        <v>120</v>
      </c>
      <c r="AW166" s="445">
        <f t="shared" si="36"/>
        <v>33</v>
      </c>
      <c r="AX166" s="401">
        <f t="shared" si="37"/>
        <v>23.76263289972529</v>
      </c>
      <c r="AY166" s="384">
        <f t="shared" si="38"/>
        <v>33</v>
      </c>
      <c r="AZ166" s="751">
        <f t="shared" si="39"/>
        <v>23.76263289972529</v>
      </c>
      <c r="BA166" s="90"/>
      <c r="BB166" s="90"/>
      <c r="BC166" s="90"/>
      <c r="BD166" s="90"/>
      <c r="BF166" s="128" t="s">
        <v>120</v>
      </c>
      <c r="BG166" s="743">
        <f t="shared" si="41"/>
        <v>14</v>
      </c>
      <c r="BH166" s="107">
        <f t="shared" si="42"/>
        <v>10.39407656425284</v>
      </c>
      <c r="BI166" s="384">
        <f t="shared" si="43"/>
        <v>14</v>
      </c>
      <c r="BJ166" s="387">
        <f t="shared" si="44"/>
        <v>10.39407656425284</v>
      </c>
    </row>
    <row r="167" spans="32:62">
      <c r="AF167" s="128" t="s">
        <v>121</v>
      </c>
      <c r="AG167" s="451">
        <f t="shared" si="31"/>
        <v>2</v>
      </c>
      <c r="AH167" s="401">
        <f t="shared" si="32"/>
        <v>1.2752101068052224</v>
      </c>
      <c r="AI167" s="451">
        <f t="shared" si="33"/>
        <v>0</v>
      </c>
      <c r="AJ167" s="401"/>
      <c r="AK167" s="384">
        <f t="shared" si="35"/>
        <v>2</v>
      </c>
      <c r="AL167" s="387">
        <f t="shared" si="40"/>
        <v>0.80046170631220093</v>
      </c>
      <c r="AM167" s="118"/>
      <c r="AN167" s="118"/>
      <c r="AO167" s="118"/>
      <c r="AP167" s="119"/>
      <c r="AQ167" s="94"/>
      <c r="AR167" s="94"/>
      <c r="AS167" s="94"/>
      <c r="AT167" s="94"/>
      <c r="AU167" s="94"/>
      <c r="AV167" s="128" t="s">
        <v>121</v>
      </c>
      <c r="AW167" s="445">
        <f t="shared" si="36"/>
        <v>28</v>
      </c>
      <c r="AX167" s="401">
        <f t="shared" si="37"/>
        <v>20.16223397552449</v>
      </c>
      <c r="AY167" s="384">
        <f t="shared" si="38"/>
        <v>28</v>
      </c>
      <c r="AZ167" s="751">
        <f t="shared" si="39"/>
        <v>20.16223397552449</v>
      </c>
      <c r="BA167" s="90"/>
      <c r="BB167" s="90"/>
      <c r="BC167" s="90"/>
      <c r="BD167" s="90"/>
      <c r="BF167" s="128" t="s">
        <v>121</v>
      </c>
      <c r="BG167" s="743">
        <f t="shared" si="41"/>
        <v>21</v>
      </c>
      <c r="BH167" s="107">
        <f t="shared" si="42"/>
        <v>15.591114846379261</v>
      </c>
      <c r="BI167" s="384">
        <f t="shared" si="43"/>
        <v>21</v>
      </c>
      <c r="BJ167" s="387">
        <f t="shared" si="44"/>
        <v>15.591114846379261</v>
      </c>
    </row>
    <row r="168" spans="32:62">
      <c r="AF168" s="128" t="s">
        <v>122</v>
      </c>
      <c r="AG168" s="451">
        <f t="shared" si="31"/>
        <v>1</v>
      </c>
      <c r="AH168" s="401">
        <f t="shared" si="32"/>
        <v>0.6376050534026112</v>
      </c>
      <c r="AI168" s="451">
        <f t="shared" si="33"/>
        <v>1</v>
      </c>
      <c r="AJ168" s="401">
        <f t="shared" si="34"/>
        <v>1.0750503392321344</v>
      </c>
      <c r="AK168" s="384">
        <f t="shared" si="35"/>
        <v>2</v>
      </c>
      <c r="AL168" s="387">
        <f t="shared" si="40"/>
        <v>0.80046170631220093</v>
      </c>
      <c r="AM168" s="118"/>
      <c r="AN168" s="118"/>
      <c r="AO168" s="118"/>
      <c r="AP168" s="118"/>
      <c r="AQ168" s="94"/>
      <c r="AR168" s="94"/>
      <c r="AS168" s="94"/>
      <c r="AT168" s="94"/>
      <c r="AU168" s="94"/>
      <c r="AV168" s="128" t="s">
        <v>122</v>
      </c>
      <c r="AW168" s="445">
        <f t="shared" si="36"/>
        <v>0</v>
      </c>
      <c r="AX168" s="401"/>
      <c r="AY168" s="384">
        <f t="shared" si="38"/>
        <v>0</v>
      </c>
      <c r="AZ168" s="751"/>
      <c r="BA168" s="90"/>
      <c r="BB168" s="90"/>
      <c r="BC168" s="90"/>
      <c r="BD168" s="90"/>
      <c r="BF168" s="128" t="s">
        <v>122</v>
      </c>
      <c r="BG168" s="472">
        <f t="shared" si="41"/>
        <v>3</v>
      </c>
      <c r="BH168" s="107">
        <f t="shared" si="42"/>
        <v>2.2273021209113231</v>
      </c>
      <c r="BI168" s="384">
        <f t="shared" si="43"/>
        <v>3</v>
      </c>
      <c r="BJ168" s="387">
        <f t="shared" si="44"/>
        <v>2.2273021209113231</v>
      </c>
    </row>
    <row r="169" spans="32:62">
      <c r="AF169" s="128" t="s">
        <v>124</v>
      </c>
      <c r="AG169" s="451">
        <f t="shared" si="31"/>
        <v>3</v>
      </c>
      <c r="AH169" s="401">
        <f t="shared" si="32"/>
        <v>1.9128151602078336</v>
      </c>
      <c r="AI169" s="451">
        <f t="shared" si="33"/>
        <v>0</v>
      </c>
      <c r="AJ169" s="401"/>
      <c r="AK169" s="384">
        <f t="shared" si="35"/>
        <v>3</v>
      </c>
      <c r="AL169" s="387">
        <f t="shared" si="40"/>
        <v>1.2006925594683013</v>
      </c>
      <c r="AM169" s="118"/>
      <c r="AN169" s="118"/>
      <c r="AO169" s="118"/>
      <c r="AP169" s="118"/>
      <c r="AQ169" s="94"/>
      <c r="AR169" s="94"/>
      <c r="AS169" s="94"/>
      <c r="AT169" s="94"/>
      <c r="AU169" s="94"/>
      <c r="AV169" s="128" t="s">
        <v>124</v>
      </c>
      <c r="AW169" s="445">
        <f t="shared" si="36"/>
        <v>4</v>
      </c>
      <c r="AX169" s="401">
        <f t="shared" si="37"/>
        <v>2.8803191393606409</v>
      </c>
      <c r="AY169" s="384">
        <f t="shared" si="38"/>
        <v>4</v>
      </c>
      <c r="AZ169" s="751">
        <f t="shared" si="39"/>
        <v>2.8803191393606409</v>
      </c>
      <c r="BA169" s="90"/>
      <c r="BB169" s="90"/>
      <c r="BC169" s="90"/>
      <c r="BD169" s="90"/>
      <c r="BF169" s="128" t="s">
        <v>124</v>
      </c>
      <c r="BG169" s="743">
        <f t="shared" si="41"/>
        <v>1</v>
      </c>
      <c r="BH169" s="107">
        <f t="shared" si="42"/>
        <v>0.74243404030377425</v>
      </c>
      <c r="BI169" s="384">
        <f t="shared" si="43"/>
        <v>1</v>
      </c>
      <c r="BJ169" s="387">
        <f t="shared" si="44"/>
        <v>0.74243404030377425</v>
      </c>
    </row>
    <row r="170" spans="32:62">
      <c r="AF170" s="128" t="s">
        <v>125</v>
      </c>
      <c r="AG170" s="451">
        <f t="shared" si="31"/>
        <v>5</v>
      </c>
      <c r="AH170" s="401">
        <f t="shared" si="32"/>
        <v>3.1880252670130562</v>
      </c>
      <c r="AI170" s="451">
        <f t="shared" si="33"/>
        <v>2</v>
      </c>
      <c r="AJ170" s="401">
        <f t="shared" si="34"/>
        <v>2.1501006784642689</v>
      </c>
      <c r="AK170" s="384">
        <f t="shared" si="35"/>
        <v>7</v>
      </c>
      <c r="AL170" s="387">
        <f t="shared" si="40"/>
        <v>2.8016159720927032</v>
      </c>
      <c r="AM170" s="118"/>
      <c r="AN170" s="118"/>
      <c r="AO170" s="118"/>
      <c r="AP170" s="118"/>
      <c r="AQ170" s="94"/>
      <c r="AR170" s="94"/>
      <c r="AS170" s="94"/>
      <c r="AT170" s="94"/>
      <c r="AU170" s="94"/>
      <c r="AV170" s="128" t="s">
        <v>125</v>
      </c>
      <c r="AW170" s="445">
        <f t="shared" si="36"/>
        <v>3</v>
      </c>
      <c r="AX170" s="401">
        <f t="shared" si="37"/>
        <v>2.1602393545204808</v>
      </c>
      <c r="AY170" s="384">
        <f t="shared" si="38"/>
        <v>3</v>
      </c>
      <c r="AZ170" s="751">
        <f t="shared" si="39"/>
        <v>2.1602393545204808</v>
      </c>
      <c r="BA170" s="90"/>
      <c r="BB170" s="90"/>
      <c r="BC170" s="90"/>
      <c r="BD170" s="90"/>
      <c r="BF170" s="128" t="s">
        <v>125</v>
      </c>
      <c r="BG170" s="743">
        <f t="shared" si="41"/>
        <v>1</v>
      </c>
      <c r="BH170" s="107">
        <f t="shared" si="42"/>
        <v>0.74243404030377425</v>
      </c>
      <c r="BI170" s="384">
        <f t="shared" si="43"/>
        <v>1</v>
      </c>
      <c r="BJ170" s="387">
        <f t="shared" si="44"/>
        <v>0.74243404030377425</v>
      </c>
    </row>
    <row r="171" spans="32:62">
      <c r="AF171" s="128" t="s">
        <v>126</v>
      </c>
      <c r="AG171" s="451">
        <f t="shared" si="31"/>
        <v>0</v>
      </c>
      <c r="AH171" s="401"/>
      <c r="AI171" s="451">
        <f t="shared" si="33"/>
        <v>0</v>
      </c>
      <c r="AJ171" s="401"/>
      <c r="AK171" s="384">
        <f t="shared" si="35"/>
        <v>0</v>
      </c>
      <c r="AL171" s="387"/>
      <c r="AM171" s="118"/>
      <c r="AN171" s="118"/>
      <c r="AO171" s="118"/>
      <c r="AP171" s="118"/>
      <c r="AQ171" s="94"/>
      <c r="AR171" s="94"/>
      <c r="AS171" s="94"/>
      <c r="AT171" s="94"/>
      <c r="AU171" s="94"/>
      <c r="AV171" s="128" t="s">
        <v>126</v>
      </c>
      <c r="AW171" s="445">
        <f t="shared" si="36"/>
        <v>0</v>
      </c>
      <c r="AX171" s="401"/>
      <c r="AY171" s="384">
        <f t="shared" si="38"/>
        <v>0</v>
      </c>
      <c r="AZ171" s="751"/>
      <c r="BA171" s="90"/>
      <c r="BB171" s="90"/>
      <c r="BC171" s="90"/>
      <c r="BD171" s="90"/>
      <c r="BF171" s="128" t="s">
        <v>126</v>
      </c>
      <c r="BG171" s="381">
        <f t="shared" si="41"/>
        <v>1</v>
      </c>
      <c r="BH171" s="107">
        <f t="shared" si="42"/>
        <v>0.74243404030377425</v>
      </c>
      <c r="BI171" s="384">
        <f t="shared" si="43"/>
        <v>1</v>
      </c>
      <c r="BJ171" s="387">
        <f t="shared" si="44"/>
        <v>0.74243404030377425</v>
      </c>
    </row>
    <row r="172" spans="32:62">
      <c r="AF172" s="128" t="s">
        <v>128</v>
      </c>
      <c r="AG172" s="451">
        <f t="shared" si="31"/>
        <v>0</v>
      </c>
      <c r="AH172" s="401"/>
      <c r="AI172" s="451">
        <f t="shared" si="33"/>
        <v>0</v>
      </c>
      <c r="AJ172" s="401"/>
      <c r="AK172" s="384">
        <f t="shared" si="35"/>
        <v>0</v>
      </c>
      <c r="AL172" s="387"/>
      <c r="AM172" s="118"/>
      <c r="AN172" s="118"/>
      <c r="AO172" s="118"/>
      <c r="AP172" s="118"/>
      <c r="AQ172" s="94"/>
      <c r="AR172" s="94"/>
      <c r="AS172" s="94"/>
      <c r="AT172" s="94"/>
      <c r="AU172" s="94"/>
      <c r="AV172" s="128" t="s">
        <v>128</v>
      </c>
      <c r="AW172" s="445">
        <f t="shared" si="36"/>
        <v>0</v>
      </c>
      <c r="AX172" s="401"/>
      <c r="AY172" s="384">
        <f t="shared" si="38"/>
        <v>0</v>
      </c>
      <c r="AZ172" s="751"/>
      <c r="BA172" s="90"/>
      <c r="BB172" s="90"/>
      <c r="BC172" s="90"/>
      <c r="BD172" s="90"/>
      <c r="BF172" s="128" t="s">
        <v>128</v>
      </c>
      <c r="BG172" s="381">
        <f t="shared" si="41"/>
        <v>0</v>
      </c>
      <c r="BH172" s="107"/>
      <c r="BI172" s="384">
        <f t="shared" si="43"/>
        <v>0</v>
      </c>
      <c r="BJ172" s="387"/>
    </row>
    <row r="173" spans="32:62">
      <c r="AF173" s="128" t="s">
        <v>129</v>
      </c>
      <c r="AG173" s="451">
        <f t="shared" si="31"/>
        <v>2</v>
      </c>
      <c r="AH173" s="401">
        <f t="shared" si="32"/>
        <v>1.2752101068052224</v>
      </c>
      <c r="AI173" s="451">
        <f t="shared" si="33"/>
        <v>1</v>
      </c>
      <c r="AJ173" s="401">
        <f t="shared" si="34"/>
        <v>1.0750503392321344</v>
      </c>
      <c r="AK173" s="384">
        <f t="shared" si="35"/>
        <v>3</v>
      </c>
      <c r="AL173" s="387">
        <f t="shared" si="40"/>
        <v>1.2006925594683013</v>
      </c>
      <c r="AM173" s="118"/>
      <c r="AN173" s="118"/>
      <c r="AO173" s="118"/>
      <c r="AP173" s="118"/>
      <c r="AQ173" s="94"/>
      <c r="AR173" s="94"/>
      <c r="AS173" s="94"/>
      <c r="AT173" s="94"/>
      <c r="AU173" s="94"/>
      <c r="AV173" s="128" t="s">
        <v>129</v>
      </c>
      <c r="AW173" s="445">
        <f t="shared" si="36"/>
        <v>0</v>
      </c>
      <c r="AX173" s="401"/>
      <c r="AY173" s="384">
        <f t="shared" si="38"/>
        <v>0</v>
      </c>
      <c r="AZ173" s="751"/>
      <c r="BA173" s="90"/>
      <c r="BB173" s="90"/>
      <c r="BC173" s="90"/>
      <c r="BD173" s="90"/>
      <c r="BF173" s="128" t="s">
        <v>129</v>
      </c>
      <c r="BG173" s="472">
        <f t="shared" si="41"/>
        <v>1</v>
      </c>
      <c r="BH173" s="107">
        <f t="shared" si="42"/>
        <v>0.74243404030377425</v>
      </c>
      <c r="BI173" s="384">
        <f t="shared" si="43"/>
        <v>1</v>
      </c>
      <c r="BJ173" s="387">
        <f t="shared" si="44"/>
        <v>0.74243404030377425</v>
      </c>
    </row>
    <row r="174" spans="32:62">
      <c r="AF174" s="128" t="s">
        <v>131</v>
      </c>
      <c r="AG174" s="451">
        <f t="shared" si="31"/>
        <v>0</v>
      </c>
      <c r="AH174" s="401"/>
      <c r="AI174" s="451">
        <f t="shared" si="33"/>
        <v>0</v>
      </c>
      <c r="AJ174" s="401"/>
      <c r="AK174" s="384">
        <f t="shared" si="35"/>
        <v>0</v>
      </c>
      <c r="AL174" s="387"/>
      <c r="AM174" s="118"/>
      <c r="AN174" s="118"/>
      <c r="AO174" s="118"/>
      <c r="AP174" s="118"/>
      <c r="AQ174" s="94"/>
      <c r="AR174" s="94"/>
      <c r="AS174" s="94"/>
      <c r="AT174" s="94"/>
      <c r="AU174" s="94"/>
      <c r="AV174" s="128" t="s">
        <v>131</v>
      </c>
      <c r="AW174" s="445">
        <f t="shared" si="36"/>
        <v>0</v>
      </c>
      <c r="AX174" s="401"/>
      <c r="AY174" s="384">
        <f t="shared" si="38"/>
        <v>0</v>
      </c>
      <c r="AZ174" s="751"/>
      <c r="BA174" s="90"/>
      <c r="BB174" s="90"/>
      <c r="BC174" s="90"/>
      <c r="BD174" s="90"/>
      <c r="BF174" s="128" t="s">
        <v>131</v>
      </c>
      <c r="BG174" s="381">
        <f t="shared" si="41"/>
        <v>0</v>
      </c>
      <c r="BH174" s="107"/>
      <c r="BI174" s="384">
        <f t="shared" si="43"/>
        <v>0</v>
      </c>
      <c r="BJ174" s="387"/>
    </row>
    <row r="175" spans="32:62">
      <c r="AF175" s="128" t="s">
        <v>132</v>
      </c>
      <c r="AG175" s="451">
        <f t="shared" si="31"/>
        <v>0</v>
      </c>
      <c r="AH175" s="401"/>
      <c r="AI175" s="451">
        <f t="shared" si="33"/>
        <v>1</v>
      </c>
      <c r="AJ175" s="401">
        <f t="shared" si="34"/>
        <v>1.0750503392321344</v>
      </c>
      <c r="AK175" s="384">
        <f t="shared" si="35"/>
        <v>1</v>
      </c>
      <c r="AL175" s="387">
        <f t="shared" si="40"/>
        <v>0.40023085315610046</v>
      </c>
      <c r="AM175" s="118"/>
      <c r="AN175" s="118"/>
      <c r="AO175" s="118"/>
      <c r="AP175" s="118"/>
      <c r="AQ175" s="94"/>
      <c r="AR175" s="94"/>
      <c r="AS175" s="94"/>
      <c r="AT175" s="94"/>
      <c r="AU175" s="94"/>
      <c r="AV175" s="128" t="s">
        <v>132</v>
      </c>
      <c r="AW175" s="445">
        <f t="shared" si="36"/>
        <v>0</v>
      </c>
      <c r="AX175" s="401"/>
      <c r="AY175" s="384">
        <f t="shared" si="38"/>
        <v>0</v>
      </c>
      <c r="AZ175" s="751"/>
      <c r="BA175" s="90"/>
      <c r="BB175" s="90"/>
      <c r="BC175" s="90"/>
      <c r="BD175" s="90"/>
      <c r="BF175" s="128" t="s">
        <v>132</v>
      </c>
      <c r="BG175" s="381">
        <f t="shared" si="41"/>
        <v>0</v>
      </c>
      <c r="BH175" s="107"/>
      <c r="BI175" s="384">
        <f t="shared" si="43"/>
        <v>0</v>
      </c>
      <c r="BJ175" s="387"/>
    </row>
    <row r="176" spans="32:62">
      <c r="AF176" s="128" t="s">
        <v>134</v>
      </c>
      <c r="AG176" s="451">
        <f t="shared" si="31"/>
        <v>0</v>
      </c>
      <c r="AH176" s="401"/>
      <c r="AI176" s="451">
        <f t="shared" si="33"/>
        <v>0</v>
      </c>
      <c r="AJ176" s="401"/>
      <c r="AK176" s="384">
        <f t="shared" si="35"/>
        <v>0</v>
      </c>
      <c r="AL176" s="387"/>
      <c r="AM176" s="118"/>
      <c r="AN176" s="118"/>
      <c r="AO176" s="118"/>
      <c r="AP176" s="118"/>
      <c r="AQ176" s="94"/>
      <c r="AR176" s="94"/>
      <c r="AS176" s="94"/>
      <c r="AT176" s="94"/>
      <c r="AU176" s="94"/>
      <c r="AV176" s="128" t="s">
        <v>134</v>
      </c>
      <c r="AW176" s="445">
        <f t="shared" si="36"/>
        <v>0</v>
      </c>
      <c r="AX176" s="401"/>
      <c r="AY176" s="384">
        <f t="shared" si="38"/>
        <v>0</v>
      </c>
      <c r="AZ176" s="751"/>
      <c r="BA176" s="90"/>
      <c r="BB176" s="90"/>
      <c r="BC176" s="90"/>
      <c r="BD176" s="90"/>
      <c r="BF176" s="128" t="s">
        <v>134</v>
      </c>
      <c r="BG176" s="381">
        <f t="shared" si="41"/>
        <v>0</v>
      </c>
      <c r="BH176" s="107"/>
      <c r="BI176" s="384">
        <f t="shared" si="43"/>
        <v>0</v>
      </c>
      <c r="BJ176" s="387"/>
    </row>
    <row r="177" spans="32:62">
      <c r="AF177" s="128" t="s">
        <v>135</v>
      </c>
      <c r="AG177" s="451">
        <f t="shared" si="31"/>
        <v>0</v>
      </c>
      <c r="AH177" s="401"/>
      <c r="AI177" s="451">
        <f t="shared" si="33"/>
        <v>0</v>
      </c>
      <c r="AJ177" s="401"/>
      <c r="AK177" s="384">
        <f t="shared" si="35"/>
        <v>0</v>
      </c>
      <c r="AL177" s="387"/>
      <c r="AM177" s="118"/>
      <c r="AN177" s="118"/>
      <c r="AO177" s="118"/>
      <c r="AP177" s="118"/>
      <c r="AQ177" s="94"/>
      <c r="AR177" s="94"/>
      <c r="AS177" s="94"/>
      <c r="AT177" s="94"/>
      <c r="AU177" s="94"/>
      <c r="AV177" s="128" t="s">
        <v>135</v>
      </c>
      <c r="AW177" s="445">
        <f t="shared" si="36"/>
        <v>0</v>
      </c>
      <c r="AX177" s="401"/>
      <c r="AY177" s="384">
        <f t="shared" si="38"/>
        <v>0</v>
      </c>
      <c r="AZ177" s="751"/>
      <c r="BA177" s="90"/>
      <c r="BF177" s="128" t="s">
        <v>135</v>
      </c>
      <c r="BG177" s="381">
        <f t="shared" si="41"/>
        <v>0</v>
      </c>
      <c r="BH177" s="107"/>
      <c r="BI177" s="384">
        <f t="shared" si="43"/>
        <v>0</v>
      </c>
      <c r="BJ177" s="387"/>
    </row>
    <row r="178" spans="32:62">
      <c r="AF178" s="128" t="s">
        <v>136</v>
      </c>
      <c r="AG178" s="451">
        <f t="shared" si="31"/>
        <v>0</v>
      </c>
      <c r="AH178" s="401"/>
      <c r="AI178" s="451">
        <f t="shared" si="33"/>
        <v>0</v>
      </c>
      <c r="AJ178" s="401"/>
      <c r="AK178" s="384">
        <f t="shared" si="35"/>
        <v>0</v>
      </c>
      <c r="AL178" s="387"/>
      <c r="AM178" s="118"/>
      <c r="AN178" s="118"/>
      <c r="AO178" s="118"/>
      <c r="AP178" s="118"/>
      <c r="AQ178" s="94"/>
      <c r="AR178" s="94"/>
      <c r="AS178" s="94"/>
      <c r="AT178" s="94"/>
      <c r="AU178" s="94"/>
      <c r="AV178" s="128" t="s">
        <v>136</v>
      </c>
      <c r="AW178" s="445">
        <f t="shared" si="36"/>
        <v>0</v>
      </c>
      <c r="AX178" s="401"/>
      <c r="AY178" s="384">
        <f t="shared" si="38"/>
        <v>0</v>
      </c>
      <c r="AZ178" s="751"/>
      <c r="BA178" s="90"/>
      <c r="BF178" s="128" t="s">
        <v>136</v>
      </c>
      <c r="BG178" s="381">
        <f t="shared" si="41"/>
        <v>0</v>
      </c>
      <c r="BH178" s="107"/>
      <c r="BI178" s="384">
        <f t="shared" si="43"/>
        <v>0</v>
      </c>
      <c r="BJ178" s="387"/>
    </row>
    <row r="179" spans="32:62">
      <c r="AF179" s="128" t="s">
        <v>137</v>
      </c>
      <c r="AG179" s="451">
        <f t="shared" si="31"/>
        <v>0</v>
      </c>
      <c r="AH179" s="401"/>
      <c r="AI179" s="451">
        <f t="shared" si="33"/>
        <v>0</v>
      </c>
      <c r="AJ179" s="401"/>
      <c r="AK179" s="384">
        <f t="shared" si="35"/>
        <v>0</v>
      </c>
      <c r="AL179" s="387"/>
      <c r="AM179" s="118"/>
      <c r="AN179" s="118"/>
      <c r="AO179" s="118"/>
      <c r="AP179" s="118"/>
      <c r="AQ179" s="94"/>
      <c r="AR179" s="94"/>
      <c r="AS179" s="94"/>
      <c r="AT179" s="94"/>
      <c r="AU179" s="94"/>
      <c r="AV179" s="128" t="s">
        <v>137</v>
      </c>
      <c r="AW179" s="445">
        <f t="shared" si="36"/>
        <v>0</v>
      </c>
      <c r="AX179" s="401"/>
      <c r="AY179" s="384">
        <f t="shared" si="38"/>
        <v>0</v>
      </c>
      <c r="AZ179" s="751"/>
      <c r="BA179" s="90"/>
      <c r="BF179" s="128" t="s">
        <v>137</v>
      </c>
      <c r="BG179" s="381">
        <f t="shared" si="41"/>
        <v>0</v>
      </c>
      <c r="BH179" s="107"/>
      <c r="BI179" s="384">
        <f t="shared" si="43"/>
        <v>0</v>
      </c>
      <c r="BJ179" s="387"/>
    </row>
    <row r="180" spans="32:62">
      <c r="AF180" s="128" t="s">
        <v>138</v>
      </c>
      <c r="AG180" s="451">
        <f t="shared" si="31"/>
        <v>0</v>
      </c>
      <c r="AH180" s="401"/>
      <c r="AI180" s="451">
        <f t="shared" si="33"/>
        <v>0</v>
      </c>
      <c r="AJ180" s="401"/>
      <c r="AK180" s="384">
        <f t="shared" si="35"/>
        <v>0</v>
      </c>
      <c r="AL180" s="387"/>
      <c r="AM180" s="118"/>
      <c r="AN180" s="118"/>
      <c r="AO180" s="118"/>
      <c r="AP180" s="118"/>
      <c r="AQ180" s="94"/>
      <c r="AR180" s="94"/>
      <c r="AS180" s="94"/>
      <c r="AT180" s="94"/>
      <c r="AU180" s="94"/>
      <c r="AV180" s="128" t="s">
        <v>138</v>
      </c>
      <c r="AW180" s="445">
        <f t="shared" si="36"/>
        <v>0</v>
      </c>
      <c r="AX180" s="401"/>
      <c r="AY180" s="384">
        <f t="shared" si="38"/>
        <v>0</v>
      </c>
      <c r="AZ180" s="751"/>
      <c r="BA180" s="90"/>
      <c r="BF180" s="128" t="s">
        <v>138</v>
      </c>
      <c r="BG180" s="381">
        <f t="shared" si="41"/>
        <v>0</v>
      </c>
      <c r="BH180" s="107"/>
      <c r="BI180" s="384">
        <f t="shared" si="43"/>
        <v>0</v>
      </c>
      <c r="BJ180" s="387"/>
    </row>
    <row r="181" spans="32:62">
      <c r="AF181" s="453" t="s">
        <v>109</v>
      </c>
      <c r="AG181" s="740">
        <f>AG180+AG179+AG178+AG177+AG176+AG175+AG174+AG173+AG172+AG171+AG170+AG169+AG168+AG167+AG166+AG165+AG164+AG163+AG162+AG161+AG160</f>
        <v>52</v>
      </c>
      <c r="AH181" s="741">
        <f>AG181/AG182*1000000</f>
        <v>33.155462776935785</v>
      </c>
      <c r="AI181" s="451">
        <f t="shared" si="33"/>
        <v>29</v>
      </c>
      <c r="AJ181" s="473">
        <f>AI181/AI182*1000000</f>
        <v>31.176459837731898</v>
      </c>
      <c r="AK181" s="384">
        <f t="shared" si="35"/>
        <v>81</v>
      </c>
      <c r="AL181" s="387">
        <f>AK181/AK182*1000000</f>
        <v>32.418699105644137</v>
      </c>
      <c r="AV181" s="453" t="s">
        <v>109</v>
      </c>
      <c r="AW181" s="445">
        <f t="shared" si="36"/>
        <v>148</v>
      </c>
      <c r="AX181" s="107">
        <f>AW181/AW182*1000000</f>
        <v>106.57180815634372</v>
      </c>
      <c r="AY181" s="384">
        <f t="shared" si="38"/>
        <v>148</v>
      </c>
      <c r="AZ181" s="752">
        <f>AY181/AY182*1000000</f>
        <v>106.57180815634372</v>
      </c>
      <c r="BF181" s="757" t="s">
        <v>109</v>
      </c>
      <c r="BG181" s="758">
        <f t="shared" si="41"/>
        <v>101</v>
      </c>
      <c r="BH181" s="144">
        <f>BG181/BG182*1000000</f>
        <v>74.985838070681197</v>
      </c>
      <c r="BI181" s="138">
        <f t="shared" si="43"/>
        <v>101</v>
      </c>
      <c r="BJ181" s="144">
        <f>BI181/BI182*1000000</f>
        <v>74.985838070681197</v>
      </c>
    </row>
    <row r="182" spans="32:62">
      <c r="AF182" s="93" t="s">
        <v>139</v>
      </c>
      <c r="AG182" s="950">
        <f>AG146</f>
        <v>1568369</v>
      </c>
      <c r="AH182" s="951"/>
      <c r="AI182" s="950">
        <f t="shared" si="33"/>
        <v>930189</v>
      </c>
      <c r="AJ182" s="950"/>
      <c r="AK182" s="952">
        <f t="shared" si="35"/>
        <v>2498558</v>
      </c>
      <c r="AL182" s="953"/>
      <c r="AM182" s="94"/>
      <c r="AN182" s="94"/>
      <c r="AO182" s="94"/>
      <c r="AP182" s="94"/>
      <c r="AQ182" s="94"/>
      <c r="AR182" s="94"/>
      <c r="AS182" s="94"/>
      <c r="AT182" s="94"/>
      <c r="AU182" s="94"/>
      <c r="AV182" s="93" t="s">
        <v>139</v>
      </c>
      <c r="AW182" s="918">
        <f t="shared" si="36"/>
        <v>1388735</v>
      </c>
      <c r="AX182" s="918"/>
      <c r="AY182" s="954">
        <f t="shared" si="38"/>
        <v>1388735</v>
      </c>
      <c r="AZ182" s="955"/>
      <c r="BA182" s="90"/>
      <c r="BF182" s="93" t="s">
        <v>139</v>
      </c>
      <c r="BG182" s="918">
        <f t="shared" si="41"/>
        <v>1346921</v>
      </c>
      <c r="BH182" s="918"/>
      <c r="BI182" s="933">
        <f t="shared" si="43"/>
        <v>1346921</v>
      </c>
      <c r="BJ182" s="946"/>
    </row>
    <row r="183" spans="32:62">
      <c r="AV183" s="13"/>
    </row>
    <row r="184" spans="32:62">
      <c r="AV184" s="13"/>
    </row>
    <row r="185" spans="32:62">
      <c r="AV185" s="13"/>
    </row>
    <row r="186" spans="32:62">
      <c r="AV186" s="13"/>
    </row>
    <row r="187" spans="32:62">
      <c r="AV187" s="13"/>
    </row>
    <row r="188" spans="32:62">
      <c r="AV188" s="13"/>
    </row>
    <row r="189" spans="32:62">
      <c r="AV189" s="13"/>
    </row>
    <row r="190" spans="32:62">
      <c r="AV190" s="13"/>
    </row>
    <row r="191" spans="32:62">
      <c r="AV191" s="13"/>
    </row>
    <row r="192" spans="32:62">
      <c r="AV192" s="13"/>
    </row>
    <row r="193" spans="26:68">
      <c r="AV193" s="13"/>
    </row>
    <row r="194" spans="26:68">
      <c r="AV194" s="13"/>
    </row>
    <row r="195" spans="26:68">
      <c r="AF195" s="90" t="s">
        <v>95</v>
      </c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</row>
    <row r="196" spans="26:68">
      <c r="AF196" s="90" t="s">
        <v>143</v>
      </c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4"/>
      <c r="AR196" s="94"/>
      <c r="AS196" s="94"/>
      <c r="AT196" s="94"/>
      <c r="AU196" s="90"/>
      <c r="AV196" s="90" t="s">
        <v>144</v>
      </c>
      <c r="AW196" s="90"/>
      <c r="AX196" s="90"/>
      <c r="AY196" s="90"/>
      <c r="AZ196" s="90"/>
      <c r="BA196" s="465"/>
      <c r="BB196" s="465"/>
      <c r="BC196" s="465"/>
      <c r="BD196" s="465"/>
      <c r="BF196" s="90" t="s">
        <v>145</v>
      </c>
      <c r="BG196" s="90"/>
      <c r="BH196" s="90"/>
      <c r="BI196" s="90"/>
      <c r="BJ196" s="90"/>
    </row>
    <row r="197" spans="26:68">
      <c r="AF197" s="961" t="s">
        <v>99</v>
      </c>
      <c r="AG197" s="102" t="s">
        <v>33</v>
      </c>
      <c r="AH197" s="103" t="s">
        <v>33</v>
      </c>
      <c r="AI197" s="102" t="s">
        <v>61</v>
      </c>
      <c r="AJ197" s="103" t="s">
        <v>61</v>
      </c>
      <c r="AK197" s="102" t="s">
        <v>36</v>
      </c>
      <c r="AL197" s="103" t="s">
        <v>36</v>
      </c>
      <c r="AM197" s="378" t="s">
        <v>109</v>
      </c>
      <c r="AN197" s="378" t="s">
        <v>109</v>
      </c>
      <c r="AO197" s="132"/>
      <c r="AP197" s="132"/>
      <c r="AQ197" s="132"/>
      <c r="AR197" s="132"/>
      <c r="AS197" s="132"/>
      <c r="AT197" s="132"/>
      <c r="AU197" s="90"/>
      <c r="AV197" s="911" t="s">
        <v>99</v>
      </c>
      <c r="AW197" s="102" t="s">
        <v>33</v>
      </c>
      <c r="AX197" s="103" t="s">
        <v>33</v>
      </c>
      <c r="AY197" s="102" t="s">
        <v>61</v>
      </c>
      <c r="AZ197" s="103" t="s">
        <v>61</v>
      </c>
      <c r="BA197" s="378" t="s">
        <v>109</v>
      </c>
      <c r="BB197" s="378" t="s">
        <v>109</v>
      </c>
      <c r="BC197" s="465"/>
      <c r="BD197" s="465"/>
      <c r="BF197" s="911" t="s">
        <v>99</v>
      </c>
      <c r="BG197" s="102" t="s">
        <v>33</v>
      </c>
      <c r="BH197" s="103" t="s">
        <v>33</v>
      </c>
      <c r="BI197" s="102" t="s">
        <v>61</v>
      </c>
      <c r="BJ197" s="103" t="s">
        <v>61</v>
      </c>
      <c r="BK197" s="378" t="s">
        <v>109</v>
      </c>
      <c r="BL197" s="378" t="s">
        <v>109</v>
      </c>
    </row>
    <row r="198" spans="26:68">
      <c r="AF198" s="962"/>
      <c r="AG198" s="104" t="s">
        <v>27</v>
      </c>
      <c r="AH198" s="101" t="s">
        <v>111</v>
      </c>
      <c r="AI198" s="104" t="s">
        <v>27</v>
      </c>
      <c r="AJ198" s="101" t="s">
        <v>111</v>
      </c>
      <c r="AK198" s="104" t="s">
        <v>27</v>
      </c>
      <c r="AL198" s="101" t="s">
        <v>111</v>
      </c>
      <c r="AM198" s="379" t="s">
        <v>27</v>
      </c>
      <c r="AN198" s="379" t="s">
        <v>111</v>
      </c>
      <c r="AO198" s="94"/>
      <c r="AP198" s="94"/>
      <c r="AQ198" s="94"/>
      <c r="AR198" s="94"/>
      <c r="AS198" s="94"/>
      <c r="AT198" s="94"/>
      <c r="AU198" s="90"/>
      <c r="AV198" s="911"/>
      <c r="AW198" s="104" t="s">
        <v>27</v>
      </c>
      <c r="AX198" s="101" t="s">
        <v>111</v>
      </c>
      <c r="AY198" s="104" t="s">
        <v>27</v>
      </c>
      <c r="AZ198" s="101" t="s">
        <v>111</v>
      </c>
      <c r="BA198" s="379" t="s">
        <v>27</v>
      </c>
      <c r="BB198" s="379" t="s">
        <v>111</v>
      </c>
      <c r="BC198" s="465"/>
      <c r="BD198" s="465"/>
      <c r="BF198" s="911"/>
      <c r="BG198" s="104" t="s">
        <v>27</v>
      </c>
      <c r="BH198" s="101" t="s">
        <v>111</v>
      </c>
      <c r="BI198" s="104" t="s">
        <v>27</v>
      </c>
      <c r="BJ198" s="101" t="s">
        <v>111</v>
      </c>
      <c r="BK198" s="379" t="s">
        <v>27</v>
      </c>
      <c r="BL198" s="379" t="s">
        <v>111</v>
      </c>
      <c r="BO198" s="720"/>
      <c r="BP198" s="343"/>
    </row>
    <row r="199" spans="26:68">
      <c r="AF199" s="128" t="s">
        <v>112</v>
      </c>
      <c r="AG199" s="472">
        <f>AK124</f>
        <v>31</v>
      </c>
      <c r="AH199" s="725">
        <f>AG199/$AG$221*1000000</f>
        <v>12.948909451200155</v>
      </c>
      <c r="AI199" s="472">
        <f>AM124</f>
        <v>3</v>
      </c>
      <c r="AJ199" s="107">
        <f>AI199/$AI$221*1000000</f>
        <v>2.159808554569723</v>
      </c>
      <c r="AK199" s="474">
        <f>AO124</f>
        <v>9</v>
      </c>
      <c r="AL199" s="107">
        <f>AK199/$AK$221*1000000</f>
        <v>4.1680965553460698</v>
      </c>
      <c r="AM199" s="384">
        <f>AG199+AI199+AK199</f>
        <v>43</v>
      </c>
      <c r="AN199" s="761">
        <f>AM199/$AM$221*1000000</f>
        <v>7.2362614107848904</v>
      </c>
      <c r="AO199" s="118"/>
      <c r="AP199" s="118"/>
      <c r="AQ199" s="391"/>
      <c r="AR199" s="391"/>
      <c r="AS199" s="391"/>
      <c r="AT199" s="391"/>
      <c r="AU199" s="90"/>
      <c r="AV199" s="128" t="s">
        <v>112</v>
      </c>
      <c r="AW199" s="472">
        <f>AY124</f>
        <v>191</v>
      </c>
      <c r="AX199" s="401">
        <f>AW199/$AW$221*1000000</f>
        <v>54.510828105098014</v>
      </c>
      <c r="AY199" s="472">
        <f>BA124</f>
        <v>19</v>
      </c>
      <c r="AZ199" s="107">
        <f>AY199/$AY$221*1000000</f>
        <v>30.48531009176078</v>
      </c>
      <c r="BA199" s="384">
        <f>AW199+AY199</f>
        <v>210</v>
      </c>
      <c r="BB199" s="751">
        <f>BA199/$BA$221*1000000</f>
        <v>50.882668926826362</v>
      </c>
      <c r="BC199" s="465"/>
      <c r="BD199" s="465"/>
      <c r="BF199" s="128" t="s">
        <v>112</v>
      </c>
      <c r="BG199" s="472">
        <f>BI124</f>
        <v>210</v>
      </c>
      <c r="BH199" s="107">
        <f>BG199/$BG$221*1000000</f>
        <v>56.216967512214474</v>
      </c>
      <c r="BI199" s="451">
        <f>BK124</f>
        <v>21</v>
      </c>
      <c r="BJ199" s="107">
        <f>BI199/$BI$221*1000000</f>
        <v>15.944967085032232</v>
      </c>
      <c r="BK199" s="764">
        <f>BG199+BI199</f>
        <v>231</v>
      </c>
      <c r="BL199" s="387">
        <f>BK199/$BK$221*1000000</f>
        <v>45.719424837760364</v>
      </c>
      <c r="BO199" s="720"/>
      <c r="BP199" s="343"/>
    </row>
    <row r="200" spans="26:68">
      <c r="AF200" s="128" t="s">
        <v>113</v>
      </c>
      <c r="AG200" s="472">
        <f t="shared" ref="AG200:AG221" si="45">AK125</f>
        <v>1</v>
      </c>
      <c r="AH200" s="725">
        <f t="shared" ref="AH200:AH210" si="46">AG200/$AG$221*1000000</f>
        <v>0.41770675649032757</v>
      </c>
      <c r="AI200" s="381">
        <f t="shared" ref="AI200:AI221" si="47">AM125</f>
        <v>0</v>
      </c>
      <c r="AJ200" s="107"/>
      <c r="AK200" s="474">
        <f t="shared" ref="AK200:AK217" si="48">AO125</f>
        <v>0</v>
      </c>
      <c r="AL200" s="107"/>
      <c r="AM200" s="384">
        <f t="shared" ref="AM200:AM221" si="49">AG200+AI200+AK200</f>
        <v>1</v>
      </c>
      <c r="AN200" s="761">
        <f t="shared" ref="AN200:AN210" si="50">AM200/$AM$221*1000000</f>
        <v>0.16828514908802072</v>
      </c>
      <c r="AO200" s="118"/>
      <c r="AP200" s="118"/>
      <c r="AQ200" s="390"/>
      <c r="AR200" s="390"/>
      <c r="AS200" s="390"/>
      <c r="AT200" s="390"/>
      <c r="AU200" s="90"/>
      <c r="AV200" s="128" t="s">
        <v>113</v>
      </c>
      <c r="AW200" s="472">
        <f t="shared" ref="AW200:AW221" si="51">AY125</f>
        <v>20</v>
      </c>
      <c r="AX200" s="401">
        <f t="shared" ref="AX200:AX213" si="52">AW200/$AW$221*1000000</f>
        <v>5.7079401157170704</v>
      </c>
      <c r="AY200" s="472">
        <f t="shared" ref="AY200:AY221" si="53">BA125</f>
        <v>3</v>
      </c>
      <c r="AZ200" s="107">
        <f t="shared" ref="AZ200:AZ216" si="54">AY200/$AY$221*1000000</f>
        <v>4.8134700144885443</v>
      </c>
      <c r="BA200" s="384">
        <f t="shared" ref="BA200:BA221" si="55">AW200+AY200</f>
        <v>23</v>
      </c>
      <c r="BB200" s="751">
        <f t="shared" ref="BB200:BB216" si="56">BA200/$BA$221*1000000</f>
        <v>5.5728637396047924</v>
      </c>
      <c r="BC200" s="465"/>
      <c r="BD200" s="465"/>
      <c r="BF200" s="128" t="s">
        <v>113</v>
      </c>
      <c r="BG200" s="472">
        <f t="shared" ref="BG200:BG221" si="57">BI125</f>
        <v>20</v>
      </c>
      <c r="BH200" s="107">
        <f t="shared" ref="BH200:BH216" si="58">BG200/$BG$221*1000000</f>
        <v>5.3539969059251877</v>
      </c>
      <c r="BI200" s="451">
        <f t="shared" ref="BI200:BI221" si="59">BK125</f>
        <v>0</v>
      </c>
      <c r="BJ200" s="107"/>
      <c r="BK200" s="764">
        <f t="shared" ref="BK200:BK221" si="60">BG200+BI200</f>
        <v>20</v>
      </c>
      <c r="BL200" s="387">
        <f t="shared" ref="BL200:BL216" si="61">BK200/$BK$221*1000000</f>
        <v>3.9583917608450534</v>
      </c>
      <c r="BO200" s="720"/>
      <c r="BP200" s="343"/>
    </row>
    <row r="201" spans="26:68">
      <c r="AF201" s="128" t="s">
        <v>114</v>
      </c>
      <c r="AG201" s="472">
        <f t="shared" si="45"/>
        <v>0</v>
      </c>
      <c r="AH201" s="725"/>
      <c r="AI201" s="381">
        <f t="shared" si="47"/>
        <v>0</v>
      </c>
      <c r="AJ201" s="107"/>
      <c r="AK201" s="474">
        <f t="shared" si="48"/>
        <v>2</v>
      </c>
      <c r="AL201" s="107">
        <f t="shared" ref="AL201:AL209" si="62">AK201/$AK$221*1000000</f>
        <v>0.9262436789657934</v>
      </c>
      <c r="AM201" s="384">
        <f t="shared" si="49"/>
        <v>2</v>
      </c>
      <c r="AN201" s="761">
        <f t="shared" si="50"/>
        <v>0.33657029817604145</v>
      </c>
      <c r="AO201" s="118"/>
      <c r="AP201" s="118"/>
      <c r="AQ201" s="391"/>
      <c r="AR201" s="391"/>
      <c r="AS201" s="391"/>
      <c r="AT201" s="391"/>
      <c r="AU201" s="90"/>
      <c r="AV201" s="128" t="s">
        <v>114</v>
      </c>
      <c r="AW201" s="472">
        <f t="shared" si="51"/>
        <v>8</v>
      </c>
      <c r="AX201" s="401">
        <f t="shared" si="52"/>
        <v>2.2831760462868278</v>
      </c>
      <c r="AY201" s="472">
        <f t="shared" si="53"/>
        <v>1</v>
      </c>
      <c r="AZ201" s="107">
        <f t="shared" si="54"/>
        <v>1.6044900048295148</v>
      </c>
      <c r="BA201" s="384">
        <f t="shared" si="55"/>
        <v>9</v>
      </c>
      <c r="BB201" s="751">
        <f t="shared" si="56"/>
        <v>2.1806858111497012</v>
      </c>
      <c r="BC201" s="465"/>
      <c r="BD201" s="465"/>
      <c r="BF201" s="128" t="s">
        <v>114</v>
      </c>
      <c r="BG201" s="472">
        <f t="shared" si="57"/>
        <v>6</v>
      </c>
      <c r="BH201" s="107">
        <f t="shared" si="58"/>
        <v>1.6061990717775565</v>
      </c>
      <c r="BI201" s="451">
        <f t="shared" si="59"/>
        <v>2</v>
      </c>
      <c r="BJ201" s="107">
        <f t="shared" ref="BJ201:BJ206" si="63">BI201/$BI$221*1000000</f>
        <v>1.5185682938125935</v>
      </c>
      <c r="BK201" s="764">
        <f t="shared" si="60"/>
        <v>8</v>
      </c>
      <c r="BL201" s="387">
        <f t="shared" si="61"/>
        <v>1.5833567043380212</v>
      </c>
      <c r="BO201" s="720"/>
      <c r="BP201" s="343"/>
    </row>
    <row r="202" spans="26:68">
      <c r="AF202" s="128" t="s">
        <v>116</v>
      </c>
      <c r="AG202" s="472">
        <f t="shared" si="45"/>
        <v>2</v>
      </c>
      <c r="AH202" s="725">
        <f t="shared" si="46"/>
        <v>0.83541351298065514</v>
      </c>
      <c r="AI202" s="381">
        <f t="shared" si="47"/>
        <v>0</v>
      </c>
      <c r="AJ202" s="107"/>
      <c r="AK202" s="474">
        <f t="shared" si="48"/>
        <v>3</v>
      </c>
      <c r="AL202" s="107">
        <f t="shared" si="62"/>
        <v>1.3893655184486902</v>
      </c>
      <c r="AM202" s="384">
        <f t="shared" si="49"/>
        <v>5</v>
      </c>
      <c r="AN202" s="761">
        <f t="shared" si="50"/>
        <v>0.84142574544010351</v>
      </c>
      <c r="AO202" s="118"/>
      <c r="AP202" s="118"/>
      <c r="AQ202" s="118"/>
      <c r="AR202" s="118"/>
      <c r="AS202" s="118"/>
      <c r="AT202" s="118"/>
      <c r="AU202" s="90"/>
      <c r="AV202" s="128" t="s">
        <v>116</v>
      </c>
      <c r="AW202" s="472">
        <f t="shared" si="51"/>
        <v>18</v>
      </c>
      <c r="AX202" s="401">
        <f t="shared" si="52"/>
        <v>5.137146104145363</v>
      </c>
      <c r="AY202" s="472">
        <f t="shared" si="53"/>
        <v>2</v>
      </c>
      <c r="AZ202" s="107">
        <f t="shared" si="54"/>
        <v>3.2089800096590295</v>
      </c>
      <c r="BA202" s="384">
        <f t="shared" si="55"/>
        <v>20</v>
      </c>
      <c r="BB202" s="751">
        <f t="shared" si="56"/>
        <v>4.8459684692215585</v>
      </c>
      <c r="BC202" s="465"/>
      <c r="BD202" s="465"/>
      <c r="BF202" s="128" t="s">
        <v>116</v>
      </c>
      <c r="BG202" s="472">
        <f t="shared" si="57"/>
        <v>12</v>
      </c>
      <c r="BH202" s="107">
        <f t="shared" si="58"/>
        <v>3.212398143555113</v>
      </c>
      <c r="BI202" s="451">
        <f t="shared" si="59"/>
        <v>5</v>
      </c>
      <c r="BJ202" s="107">
        <f t="shared" si="63"/>
        <v>3.7964207345314835</v>
      </c>
      <c r="BK202" s="764">
        <f t="shared" si="60"/>
        <v>17</v>
      </c>
      <c r="BL202" s="387">
        <f t="shared" si="61"/>
        <v>3.3646329967182953</v>
      </c>
      <c r="BO202" s="720"/>
      <c r="BP202" s="343"/>
    </row>
    <row r="203" spans="26:68">
      <c r="AF203" s="128" t="s">
        <v>117</v>
      </c>
      <c r="AG203" s="472">
        <f t="shared" si="45"/>
        <v>1</v>
      </c>
      <c r="AH203" s="725">
        <f t="shared" si="46"/>
        <v>0.41770675649032757</v>
      </c>
      <c r="AI203" s="381">
        <f t="shared" si="47"/>
        <v>0</v>
      </c>
      <c r="AJ203" s="107"/>
      <c r="AK203" s="474">
        <f t="shared" si="48"/>
        <v>0</v>
      </c>
      <c r="AL203" s="107"/>
      <c r="AM203" s="384">
        <f t="shared" si="49"/>
        <v>1</v>
      </c>
      <c r="AN203" s="761">
        <f t="shared" si="50"/>
        <v>0.16828514908802072</v>
      </c>
      <c r="AO203" s="118"/>
      <c r="AP203" s="118"/>
      <c r="AQ203" s="118"/>
      <c r="AR203" s="118"/>
      <c r="AS203" s="118"/>
      <c r="AT203" s="118"/>
      <c r="AU203" s="90"/>
      <c r="AV203" s="128" t="s">
        <v>117</v>
      </c>
      <c r="AW203" s="472">
        <f t="shared" si="51"/>
        <v>4</v>
      </c>
      <c r="AX203" s="401">
        <f t="shared" si="52"/>
        <v>1.1415880231434139</v>
      </c>
      <c r="AY203" s="472">
        <f t="shared" si="53"/>
        <v>1</v>
      </c>
      <c r="AZ203" s="107">
        <f t="shared" si="54"/>
        <v>1.6044900048295148</v>
      </c>
      <c r="BA203" s="384">
        <f t="shared" si="55"/>
        <v>5</v>
      </c>
      <c r="BB203" s="751">
        <f t="shared" si="56"/>
        <v>1.2114921173053896</v>
      </c>
      <c r="BC203" s="465"/>
      <c r="BD203" s="465"/>
      <c r="BF203" s="128" t="s">
        <v>117</v>
      </c>
      <c r="BG203" s="472">
        <f t="shared" si="57"/>
        <v>7</v>
      </c>
      <c r="BH203" s="107">
        <f t="shared" si="58"/>
        <v>1.8738989170738158</v>
      </c>
      <c r="BI203" s="451">
        <f t="shared" si="59"/>
        <v>0</v>
      </c>
      <c r="BJ203" s="107"/>
      <c r="BK203" s="764">
        <f t="shared" si="60"/>
        <v>7</v>
      </c>
      <c r="BL203" s="387">
        <f t="shared" si="61"/>
        <v>1.3854371162957688</v>
      </c>
      <c r="BO203" s="720"/>
      <c r="BP203" s="343"/>
    </row>
    <row r="204" spans="26:68">
      <c r="AF204" s="128" t="s">
        <v>118</v>
      </c>
      <c r="AG204" s="472">
        <f t="shared" si="45"/>
        <v>5</v>
      </c>
      <c r="AH204" s="725">
        <f t="shared" si="46"/>
        <v>2.0885337824516377</v>
      </c>
      <c r="AI204" s="381">
        <f t="shared" si="47"/>
        <v>0</v>
      </c>
      <c r="AJ204" s="107"/>
      <c r="AK204" s="474">
        <f t="shared" si="48"/>
        <v>3</v>
      </c>
      <c r="AL204" s="107">
        <f t="shared" si="62"/>
        <v>1.3893655184486902</v>
      </c>
      <c r="AM204" s="384">
        <f t="shared" si="49"/>
        <v>8</v>
      </c>
      <c r="AN204" s="761">
        <f t="shared" si="50"/>
        <v>1.3462811927041658</v>
      </c>
      <c r="AO204" s="118"/>
      <c r="AP204" s="118"/>
      <c r="AQ204" s="118"/>
      <c r="AR204" s="118"/>
      <c r="AS204" s="118"/>
      <c r="AT204" s="118"/>
      <c r="AU204" s="90"/>
      <c r="AV204" s="128" t="s">
        <v>118</v>
      </c>
      <c r="AW204" s="472">
        <f t="shared" si="51"/>
        <v>50</v>
      </c>
      <c r="AX204" s="401">
        <f t="shared" si="52"/>
        <v>14.269850289292675</v>
      </c>
      <c r="AY204" s="472">
        <f t="shared" si="53"/>
        <v>8</v>
      </c>
      <c r="AZ204" s="107">
        <f t="shared" si="54"/>
        <v>12.835920038636118</v>
      </c>
      <c r="BA204" s="384">
        <f t="shared" si="55"/>
        <v>58</v>
      </c>
      <c r="BB204" s="751">
        <f t="shared" si="56"/>
        <v>14.053308560742519</v>
      </c>
      <c r="BC204" s="465"/>
      <c r="BD204" s="465"/>
      <c r="BF204" s="128" t="s">
        <v>118</v>
      </c>
      <c r="BG204" s="472">
        <f t="shared" si="57"/>
        <v>43</v>
      </c>
      <c r="BH204" s="107">
        <f t="shared" si="58"/>
        <v>11.511093347739154</v>
      </c>
      <c r="BI204" s="451">
        <f t="shared" si="59"/>
        <v>3</v>
      </c>
      <c r="BJ204" s="107">
        <f t="shared" si="63"/>
        <v>2.27785244071889</v>
      </c>
      <c r="BK204" s="764">
        <f t="shared" si="60"/>
        <v>46</v>
      </c>
      <c r="BL204" s="387">
        <f t="shared" si="61"/>
        <v>9.1043010499436221</v>
      </c>
      <c r="BO204" s="720"/>
      <c r="BP204" s="343"/>
    </row>
    <row r="205" spans="26:68">
      <c r="Z205" s="13" t="s">
        <v>1</v>
      </c>
      <c r="AF205" s="128" t="s">
        <v>120</v>
      </c>
      <c r="AG205" s="472">
        <f t="shared" si="45"/>
        <v>1</v>
      </c>
      <c r="AH205" s="725">
        <f t="shared" si="46"/>
        <v>0.41770675649032757</v>
      </c>
      <c r="AI205" s="381">
        <f t="shared" si="47"/>
        <v>0</v>
      </c>
      <c r="AJ205" s="107"/>
      <c r="AK205" s="474">
        <f t="shared" si="48"/>
        <v>0</v>
      </c>
      <c r="AL205" s="107"/>
      <c r="AM205" s="384">
        <f t="shared" si="49"/>
        <v>1</v>
      </c>
      <c r="AN205" s="761">
        <f t="shared" si="50"/>
        <v>0.16828514908802072</v>
      </c>
      <c r="AO205" s="118"/>
      <c r="AP205" s="118"/>
      <c r="AQ205" s="118"/>
      <c r="AR205" s="118"/>
      <c r="AS205" s="118"/>
      <c r="AT205" s="118"/>
      <c r="AU205" s="90"/>
      <c r="AV205" s="128" t="s">
        <v>120</v>
      </c>
      <c r="AW205" s="472">
        <f t="shared" si="51"/>
        <v>37</v>
      </c>
      <c r="AX205" s="401">
        <f t="shared" si="52"/>
        <v>10.559689214076579</v>
      </c>
      <c r="AY205" s="472">
        <f t="shared" si="53"/>
        <v>3</v>
      </c>
      <c r="AZ205" s="107">
        <f t="shared" si="54"/>
        <v>4.8134700144885443</v>
      </c>
      <c r="BA205" s="384">
        <f t="shared" si="55"/>
        <v>40</v>
      </c>
      <c r="BB205" s="751">
        <f t="shared" si="56"/>
        <v>9.6919369384431171</v>
      </c>
      <c r="BC205" s="465"/>
      <c r="BD205" s="465"/>
      <c r="BF205" s="128" t="s">
        <v>120</v>
      </c>
      <c r="BG205" s="472">
        <f t="shared" si="57"/>
        <v>22</v>
      </c>
      <c r="BH205" s="107">
        <f t="shared" si="58"/>
        <v>5.8893965965177069</v>
      </c>
      <c r="BI205" s="451">
        <f t="shared" si="59"/>
        <v>0</v>
      </c>
      <c r="BJ205" s="107"/>
      <c r="BK205" s="764">
        <f t="shared" si="60"/>
        <v>22</v>
      </c>
      <c r="BL205" s="387">
        <f t="shared" si="61"/>
        <v>4.3542309369295591</v>
      </c>
      <c r="BO205" s="720"/>
      <c r="BP205" s="343"/>
    </row>
    <row r="206" spans="26:68">
      <c r="AF206" s="128" t="s">
        <v>121</v>
      </c>
      <c r="AG206" s="381">
        <f t="shared" si="45"/>
        <v>0</v>
      </c>
      <c r="AH206" s="725"/>
      <c r="AI206" s="381">
        <f t="shared" si="47"/>
        <v>0</v>
      </c>
      <c r="AJ206" s="107"/>
      <c r="AK206" s="474">
        <f t="shared" si="48"/>
        <v>1</v>
      </c>
      <c r="AL206" s="107">
        <f t="shared" si="62"/>
        <v>0.4631218394828967</v>
      </c>
      <c r="AM206" s="384">
        <f t="shared" si="49"/>
        <v>1</v>
      </c>
      <c r="AN206" s="761">
        <f t="shared" si="50"/>
        <v>0.16828514908802072</v>
      </c>
      <c r="AO206" s="118"/>
      <c r="AP206" s="118"/>
      <c r="AQ206" s="118"/>
      <c r="AR206" s="118"/>
      <c r="AS206" s="118"/>
      <c r="AT206" s="118"/>
      <c r="AU206" s="90"/>
      <c r="AV206" s="128" t="s">
        <v>121</v>
      </c>
      <c r="AW206" s="472">
        <f t="shared" si="51"/>
        <v>42</v>
      </c>
      <c r="AX206" s="401">
        <f t="shared" si="52"/>
        <v>11.986674243005847</v>
      </c>
      <c r="AY206" s="472">
        <f t="shared" si="53"/>
        <v>4</v>
      </c>
      <c r="AZ206" s="107">
        <f t="shared" si="54"/>
        <v>6.417960019318059</v>
      </c>
      <c r="BA206" s="384">
        <f t="shared" si="55"/>
        <v>46</v>
      </c>
      <c r="BB206" s="751">
        <f t="shared" si="56"/>
        <v>11.145727479209585</v>
      </c>
      <c r="BC206" s="465"/>
      <c r="BD206" s="465"/>
      <c r="BF206" s="128" t="s">
        <v>121</v>
      </c>
      <c r="BG206" s="472">
        <f t="shared" si="57"/>
        <v>55</v>
      </c>
      <c r="BH206" s="107">
        <f t="shared" si="58"/>
        <v>14.723491491294267</v>
      </c>
      <c r="BI206" s="451">
        <f t="shared" si="59"/>
        <v>8</v>
      </c>
      <c r="BJ206" s="107">
        <f t="shared" si="63"/>
        <v>6.074273175250374</v>
      </c>
      <c r="BK206" s="764">
        <f t="shared" si="60"/>
        <v>63</v>
      </c>
      <c r="BL206" s="387">
        <f t="shared" si="61"/>
        <v>12.468934046661918</v>
      </c>
      <c r="BO206" s="720"/>
      <c r="BP206" s="343"/>
    </row>
    <row r="207" spans="26:68">
      <c r="AF207" s="128" t="s">
        <v>122</v>
      </c>
      <c r="AG207" s="381">
        <f t="shared" si="45"/>
        <v>0</v>
      </c>
      <c r="AH207" s="725"/>
      <c r="AI207" s="381">
        <f t="shared" si="47"/>
        <v>0</v>
      </c>
      <c r="AJ207" s="107"/>
      <c r="AK207" s="474">
        <f t="shared" si="48"/>
        <v>0</v>
      </c>
      <c r="AL207" s="107"/>
      <c r="AM207" s="384">
        <f t="shared" si="49"/>
        <v>0</v>
      </c>
      <c r="AN207" s="761"/>
      <c r="AO207" s="118"/>
      <c r="AP207" s="118"/>
      <c r="AQ207" s="118"/>
      <c r="AR207" s="118"/>
      <c r="AS207" s="118"/>
      <c r="AT207" s="118"/>
      <c r="AU207" s="90"/>
      <c r="AV207" s="128" t="s">
        <v>122</v>
      </c>
      <c r="AW207" s="472">
        <f t="shared" si="51"/>
        <v>8</v>
      </c>
      <c r="AX207" s="401">
        <f t="shared" si="52"/>
        <v>2.2831760462868278</v>
      </c>
      <c r="AY207" s="472">
        <f t="shared" si="53"/>
        <v>3</v>
      </c>
      <c r="AZ207" s="107">
        <f t="shared" si="54"/>
        <v>4.8134700144885443</v>
      </c>
      <c r="BA207" s="384">
        <f t="shared" si="55"/>
        <v>11</v>
      </c>
      <c r="BB207" s="751">
        <f t="shared" si="56"/>
        <v>2.6652826580718569</v>
      </c>
      <c r="BC207" s="465"/>
      <c r="BD207" s="465"/>
      <c r="BF207" s="128" t="s">
        <v>122</v>
      </c>
      <c r="BG207" s="472">
        <f t="shared" si="57"/>
        <v>4</v>
      </c>
      <c r="BH207" s="107">
        <f t="shared" si="58"/>
        <v>1.0707993811850376</v>
      </c>
      <c r="BI207" s="451">
        <f t="shared" si="59"/>
        <v>0</v>
      </c>
      <c r="BJ207" s="107"/>
      <c r="BK207" s="764">
        <f t="shared" si="60"/>
        <v>4</v>
      </c>
      <c r="BL207" s="387">
        <f t="shared" si="61"/>
        <v>0.79167835216901061</v>
      </c>
      <c r="BO207" s="720"/>
      <c r="BP207" s="343"/>
    </row>
    <row r="208" spans="26:68">
      <c r="AF208" s="128" t="s">
        <v>124</v>
      </c>
      <c r="AG208" s="381">
        <f t="shared" si="45"/>
        <v>0</v>
      </c>
      <c r="AH208" s="725"/>
      <c r="AI208" s="381">
        <f t="shared" si="47"/>
        <v>0</v>
      </c>
      <c r="AJ208" s="107"/>
      <c r="AK208" s="474">
        <f t="shared" si="48"/>
        <v>0</v>
      </c>
      <c r="AL208" s="107"/>
      <c r="AM208" s="384">
        <f t="shared" si="49"/>
        <v>0</v>
      </c>
      <c r="AN208" s="761"/>
      <c r="AO208" s="118"/>
      <c r="AP208" s="118"/>
      <c r="AQ208" s="118"/>
      <c r="AR208" s="118"/>
      <c r="AS208" s="118"/>
      <c r="AT208" s="118"/>
      <c r="AU208" s="90"/>
      <c r="AV208" s="128" t="s">
        <v>124</v>
      </c>
      <c r="AW208" s="472">
        <f t="shared" si="51"/>
        <v>0</v>
      </c>
      <c r="AX208" s="401"/>
      <c r="AY208" s="472">
        <f t="shared" si="53"/>
        <v>0</v>
      </c>
      <c r="AZ208" s="107"/>
      <c r="BA208" s="384">
        <f t="shared" si="55"/>
        <v>0</v>
      </c>
      <c r="BB208" s="751"/>
      <c r="BC208" s="465"/>
      <c r="BD208" s="465"/>
      <c r="BF208" s="128" t="s">
        <v>124</v>
      </c>
      <c r="BG208" s="472">
        <f t="shared" si="57"/>
        <v>8</v>
      </c>
      <c r="BH208" s="107">
        <f t="shared" si="58"/>
        <v>2.1415987623700752</v>
      </c>
      <c r="BI208" s="451">
        <f t="shared" si="59"/>
        <v>0</v>
      </c>
      <c r="BJ208" s="107"/>
      <c r="BK208" s="764">
        <f t="shared" si="60"/>
        <v>8</v>
      </c>
      <c r="BL208" s="387">
        <f t="shared" si="61"/>
        <v>1.5833567043380212</v>
      </c>
      <c r="BO208" s="720"/>
      <c r="BP208" s="343"/>
    </row>
    <row r="209" spans="31:68">
      <c r="AF209" s="128" t="s">
        <v>125</v>
      </c>
      <c r="AG209" s="381">
        <f t="shared" si="45"/>
        <v>0</v>
      </c>
      <c r="AH209" s="725"/>
      <c r="AI209" s="381">
        <f t="shared" si="47"/>
        <v>0</v>
      </c>
      <c r="AJ209" s="107"/>
      <c r="AK209" s="474">
        <f t="shared" si="48"/>
        <v>1</v>
      </c>
      <c r="AL209" s="107">
        <f t="shared" si="62"/>
        <v>0.4631218394828967</v>
      </c>
      <c r="AM209" s="384">
        <f t="shared" si="49"/>
        <v>1</v>
      </c>
      <c r="AN209" s="761">
        <f t="shared" si="50"/>
        <v>0.16828514908802072</v>
      </c>
      <c r="AO209" s="118"/>
      <c r="AP209" s="118"/>
      <c r="AQ209" s="118"/>
      <c r="AR209" s="118"/>
      <c r="AS209" s="118"/>
      <c r="AT209" s="118"/>
      <c r="AU209" s="90"/>
      <c r="AV209" s="128" t="s">
        <v>125</v>
      </c>
      <c r="AW209" s="472">
        <f t="shared" si="51"/>
        <v>5</v>
      </c>
      <c r="AX209" s="401">
        <f t="shared" si="52"/>
        <v>1.4269850289292676</v>
      </c>
      <c r="AY209" s="472">
        <f t="shared" si="53"/>
        <v>0</v>
      </c>
      <c r="AZ209" s="107"/>
      <c r="BA209" s="384">
        <f t="shared" si="55"/>
        <v>5</v>
      </c>
      <c r="BB209" s="751">
        <f t="shared" si="56"/>
        <v>1.2114921173053896</v>
      </c>
      <c r="BC209" s="465"/>
      <c r="BD209" s="465"/>
      <c r="BF209" s="128" t="s">
        <v>125</v>
      </c>
      <c r="BG209" s="472">
        <f t="shared" si="57"/>
        <v>6</v>
      </c>
      <c r="BH209" s="107">
        <f t="shared" si="58"/>
        <v>1.6061990717775565</v>
      </c>
      <c r="BI209" s="451">
        <f t="shared" si="59"/>
        <v>0</v>
      </c>
      <c r="BJ209" s="107"/>
      <c r="BK209" s="764">
        <f t="shared" si="60"/>
        <v>6</v>
      </c>
      <c r="BL209" s="387">
        <f t="shared" si="61"/>
        <v>1.187517528253516</v>
      </c>
      <c r="BO209" s="720"/>
      <c r="BP209" s="343"/>
    </row>
    <row r="210" spans="31:68">
      <c r="AF210" s="128" t="s">
        <v>126</v>
      </c>
      <c r="AG210" s="472">
        <f t="shared" si="45"/>
        <v>1</v>
      </c>
      <c r="AH210" s="725">
        <f t="shared" si="46"/>
        <v>0.41770675649032757</v>
      </c>
      <c r="AI210" s="381">
        <f t="shared" si="47"/>
        <v>0</v>
      </c>
      <c r="AJ210" s="107"/>
      <c r="AK210" s="474">
        <f t="shared" si="48"/>
        <v>0</v>
      </c>
      <c r="AL210" s="107"/>
      <c r="AM210" s="384">
        <f t="shared" si="49"/>
        <v>1</v>
      </c>
      <c r="AN210" s="761">
        <f t="shared" si="50"/>
        <v>0.16828514908802072</v>
      </c>
      <c r="AO210" s="118"/>
      <c r="AP210" s="118"/>
      <c r="AQ210" s="118"/>
      <c r="AR210" s="118"/>
      <c r="AS210" s="118"/>
      <c r="AT210" s="118"/>
      <c r="AU210" s="90"/>
      <c r="AV210" s="128" t="s">
        <v>126</v>
      </c>
      <c r="AW210" s="472">
        <f t="shared" si="51"/>
        <v>4</v>
      </c>
      <c r="AX210" s="401">
        <f t="shared" si="52"/>
        <v>1.1415880231434139</v>
      </c>
      <c r="AY210" s="381">
        <f t="shared" si="53"/>
        <v>0</v>
      </c>
      <c r="AZ210" s="107"/>
      <c r="BA210" s="384">
        <f t="shared" si="55"/>
        <v>4</v>
      </c>
      <c r="BB210" s="751">
        <f t="shared" si="56"/>
        <v>0.96919369384431175</v>
      </c>
      <c r="BC210" s="465"/>
      <c r="BD210" s="465"/>
      <c r="BF210" s="128" t="s">
        <v>126</v>
      </c>
      <c r="BG210" s="472">
        <f t="shared" si="57"/>
        <v>3</v>
      </c>
      <c r="BH210" s="107">
        <f t="shared" si="58"/>
        <v>0.80309953588877825</v>
      </c>
      <c r="BI210" s="451">
        <f t="shared" si="59"/>
        <v>0</v>
      </c>
      <c r="BJ210" s="107"/>
      <c r="BK210" s="764">
        <f t="shared" si="60"/>
        <v>3</v>
      </c>
      <c r="BL210" s="387">
        <f t="shared" si="61"/>
        <v>0.59375876412675799</v>
      </c>
      <c r="BO210" s="720"/>
      <c r="BP210" s="343"/>
    </row>
    <row r="211" spans="31:68">
      <c r="AE211" s="14"/>
      <c r="AF211" s="128" t="s">
        <v>128</v>
      </c>
      <c r="AG211" s="381">
        <f t="shared" si="45"/>
        <v>0</v>
      </c>
      <c r="AH211" s="725"/>
      <c r="AI211" s="381">
        <f t="shared" si="47"/>
        <v>0</v>
      </c>
      <c r="AJ211" s="107"/>
      <c r="AK211" s="381">
        <f t="shared" si="48"/>
        <v>0</v>
      </c>
      <c r="AL211" s="107"/>
      <c r="AM211" s="384">
        <f t="shared" si="49"/>
        <v>0</v>
      </c>
      <c r="AN211" s="761"/>
      <c r="AO211" s="118"/>
      <c r="AP211" s="118"/>
      <c r="AQ211" s="118"/>
      <c r="AR211" s="118"/>
      <c r="AS211" s="118"/>
      <c r="AT211" s="118"/>
      <c r="AU211" s="90"/>
      <c r="AV211" s="128" t="s">
        <v>128</v>
      </c>
      <c r="AW211" s="472">
        <f t="shared" si="51"/>
        <v>0</v>
      </c>
      <c r="AX211" s="401"/>
      <c r="AY211" s="381">
        <f t="shared" si="53"/>
        <v>0</v>
      </c>
      <c r="AZ211" s="107"/>
      <c r="BA211" s="384">
        <f t="shared" si="55"/>
        <v>0</v>
      </c>
      <c r="BB211" s="751"/>
      <c r="BC211" s="465"/>
      <c r="BD211" s="465"/>
      <c r="BF211" s="128" t="s">
        <v>128</v>
      </c>
      <c r="BG211" s="472">
        <f t="shared" si="57"/>
        <v>0</v>
      </c>
      <c r="BH211" s="107"/>
      <c r="BI211" s="451">
        <f t="shared" si="59"/>
        <v>0</v>
      </c>
      <c r="BJ211" s="107"/>
      <c r="BK211" s="764">
        <f t="shared" si="60"/>
        <v>0</v>
      </c>
      <c r="BL211" s="387"/>
      <c r="BO211" s="720"/>
      <c r="BP211" s="343"/>
    </row>
    <row r="212" spans="31:68">
      <c r="AE212" s="14"/>
      <c r="AF212" s="128" t="s">
        <v>129</v>
      </c>
      <c r="AG212" s="381">
        <f t="shared" si="45"/>
        <v>0</v>
      </c>
      <c r="AH212" s="725"/>
      <c r="AI212" s="381">
        <f t="shared" si="47"/>
        <v>0</v>
      </c>
      <c r="AJ212" s="107"/>
      <c r="AK212" s="381">
        <f t="shared" si="48"/>
        <v>0</v>
      </c>
      <c r="AL212" s="107"/>
      <c r="AM212" s="384">
        <f t="shared" si="49"/>
        <v>0</v>
      </c>
      <c r="AN212" s="761"/>
      <c r="AO212" s="118"/>
      <c r="AP212" s="118"/>
      <c r="AQ212" s="118"/>
      <c r="AR212" s="118"/>
      <c r="AS212" s="118"/>
      <c r="AT212" s="118"/>
      <c r="AU212" s="90"/>
      <c r="AV212" s="128" t="s">
        <v>129</v>
      </c>
      <c r="AW212" s="381">
        <f t="shared" si="51"/>
        <v>0</v>
      </c>
      <c r="AX212" s="401"/>
      <c r="AY212" s="381">
        <f t="shared" si="53"/>
        <v>0</v>
      </c>
      <c r="AZ212" s="107"/>
      <c r="BA212" s="384">
        <f t="shared" si="55"/>
        <v>0</v>
      </c>
      <c r="BB212" s="751"/>
      <c r="BC212" s="465"/>
      <c r="BD212" s="465"/>
      <c r="BF212" s="128" t="s">
        <v>129</v>
      </c>
      <c r="BG212" s="472">
        <f t="shared" si="57"/>
        <v>0</v>
      </c>
      <c r="BH212" s="107"/>
      <c r="BI212" s="451">
        <f t="shared" si="59"/>
        <v>0</v>
      </c>
      <c r="BJ212" s="107"/>
      <c r="BK212" s="764">
        <f t="shared" si="60"/>
        <v>0</v>
      </c>
      <c r="BL212" s="387"/>
      <c r="BO212" s="720"/>
      <c r="BP212" s="343"/>
    </row>
    <row r="213" spans="31:68">
      <c r="AE213" s="14"/>
      <c r="AF213" s="128" t="s">
        <v>131</v>
      </c>
      <c r="AG213" s="381">
        <f t="shared" si="45"/>
        <v>0</v>
      </c>
      <c r="AH213" s="725"/>
      <c r="AI213" s="381">
        <f t="shared" si="47"/>
        <v>0</v>
      </c>
      <c r="AJ213" s="107"/>
      <c r="AK213" s="381">
        <f t="shared" si="48"/>
        <v>0</v>
      </c>
      <c r="AL213" s="107"/>
      <c r="AM213" s="384">
        <f t="shared" si="49"/>
        <v>0</v>
      </c>
      <c r="AN213" s="761"/>
      <c r="AO213" s="118"/>
      <c r="AP213" s="118"/>
      <c r="AQ213" s="118"/>
      <c r="AR213" s="118"/>
      <c r="AS213" s="118"/>
      <c r="AT213" s="118"/>
      <c r="AU213" s="90"/>
      <c r="AV213" s="128" t="s">
        <v>131</v>
      </c>
      <c r="AW213" s="472">
        <f t="shared" si="51"/>
        <v>2</v>
      </c>
      <c r="AX213" s="401">
        <f t="shared" si="52"/>
        <v>0.57079401157170695</v>
      </c>
      <c r="AY213" s="381">
        <f t="shared" si="53"/>
        <v>0</v>
      </c>
      <c r="AZ213" s="107"/>
      <c r="BA213" s="384">
        <f t="shared" si="55"/>
        <v>2</v>
      </c>
      <c r="BB213" s="751">
        <f t="shared" si="56"/>
        <v>0.48459684692215588</v>
      </c>
      <c r="BC213" s="465"/>
      <c r="BD213" s="465"/>
      <c r="BF213" s="128" t="s">
        <v>131</v>
      </c>
      <c r="BG213" s="472">
        <f t="shared" si="57"/>
        <v>1</v>
      </c>
      <c r="BH213" s="107">
        <f t="shared" si="58"/>
        <v>0.2676998452962594</v>
      </c>
      <c r="BI213" s="451">
        <f t="shared" si="59"/>
        <v>0</v>
      </c>
      <c r="BJ213" s="107"/>
      <c r="BK213" s="764">
        <f t="shared" si="60"/>
        <v>1</v>
      </c>
      <c r="BL213" s="387">
        <f t="shared" si="61"/>
        <v>0.19791958804225265</v>
      </c>
      <c r="BO213" s="720"/>
      <c r="BP213" s="343"/>
    </row>
    <row r="214" spans="31:68">
      <c r="AE214" s="14"/>
      <c r="AF214" s="128" t="s">
        <v>132</v>
      </c>
      <c r="AG214" s="381">
        <f t="shared" si="45"/>
        <v>0</v>
      </c>
      <c r="AH214" s="725"/>
      <c r="AI214" s="381">
        <f t="shared" si="47"/>
        <v>0</v>
      </c>
      <c r="AJ214" s="107"/>
      <c r="AK214" s="381">
        <f t="shared" si="48"/>
        <v>0</v>
      </c>
      <c r="AL214" s="107"/>
      <c r="AM214" s="384">
        <f t="shared" si="49"/>
        <v>0</v>
      </c>
      <c r="AN214" s="761"/>
      <c r="AO214" s="118"/>
      <c r="AP214" s="118"/>
      <c r="AQ214" s="390"/>
      <c r="AR214" s="390"/>
      <c r="AS214" s="390"/>
      <c r="AT214" s="390"/>
      <c r="AU214" s="90"/>
      <c r="AV214" s="128" t="s">
        <v>132</v>
      </c>
      <c r="AW214" s="381">
        <f t="shared" si="51"/>
        <v>0</v>
      </c>
      <c r="AX214" s="401"/>
      <c r="AY214" s="381">
        <f t="shared" si="53"/>
        <v>0</v>
      </c>
      <c r="AZ214" s="107"/>
      <c r="BA214" s="384">
        <f t="shared" si="55"/>
        <v>0</v>
      </c>
      <c r="BB214" s="751"/>
      <c r="BC214" s="465"/>
      <c r="BD214" s="465"/>
      <c r="BF214" s="128" t="s">
        <v>132</v>
      </c>
      <c r="BG214" s="472">
        <f t="shared" si="57"/>
        <v>0</v>
      </c>
      <c r="BH214" s="107"/>
      <c r="BI214" s="451">
        <f t="shared" si="59"/>
        <v>0</v>
      </c>
      <c r="BJ214" s="107"/>
      <c r="BK214" s="764">
        <f t="shared" si="60"/>
        <v>0</v>
      </c>
      <c r="BL214" s="387"/>
      <c r="BO214" s="720"/>
      <c r="BP214" s="720"/>
    </row>
    <row r="215" spans="31:68">
      <c r="AE215" s="14"/>
      <c r="AF215" s="128" t="s">
        <v>134</v>
      </c>
      <c r="AG215" s="381">
        <f t="shared" si="45"/>
        <v>0</v>
      </c>
      <c r="AH215" s="725"/>
      <c r="AI215" s="381">
        <f t="shared" si="47"/>
        <v>0</v>
      </c>
      <c r="AJ215" s="107"/>
      <c r="AK215" s="381">
        <f t="shared" si="48"/>
        <v>0</v>
      </c>
      <c r="AL215" s="107"/>
      <c r="AM215" s="384">
        <f t="shared" si="49"/>
        <v>0</v>
      </c>
      <c r="AN215" s="761"/>
      <c r="AO215" s="118"/>
      <c r="AP215" s="118"/>
      <c r="AQ215" s="390"/>
      <c r="AR215" s="390"/>
      <c r="AS215" s="390"/>
      <c r="AT215" s="390"/>
      <c r="AU215" s="90"/>
      <c r="AV215" s="128" t="s">
        <v>134</v>
      </c>
      <c r="AW215" s="381">
        <f t="shared" si="51"/>
        <v>0</v>
      </c>
      <c r="AX215" s="401"/>
      <c r="AY215" s="381">
        <f t="shared" si="53"/>
        <v>0</v>
      </c>
      <c r="AZ215" s="107"/>
      <c r="BA215" s="384">
        <f t="shared" si="55"/>
        <v>0</v>
      </c>
      <c r="BB215" s="751"/>
      <c r="BC215" s="465"/>
      <c r="BD215" s="465"/>
      <c r="BF215" s="128" t="s">
        <v>134</v>
      </c>
      <c r="BG215" s="472">
        <f t="shared" si="57"/>
        <v>0</v>
      </c>
      <c r="BH215" s="107"/>
      <c r="BI215" s="451">
        <f t="shared" si="59"/>
        <v>0</v>
      </c>
      <c r="BJ215" s="107"/>
      <c r="BK215" s="764">
        <f t="shared" si="60"/>
        <v>0</v>
      </c>
      <c r="BL215" s="387"/>
    </row>
    <row r="216" spans="31:68">
      <c r="AE216" s="14"/>
      <c r="AF216" s="128" t="s">
        <v>135</v>
      </c>
      <c r="AG216" s="381">
        <f t="shared" si="45"/>
        <v>0</v>
      </c>
      <c r="AH216" s="725"/>
      <c r="AI216" s="381">
        <f t="shared" si="47"/>
        <v>0</v>
      </c>
      <c r="AJ216" s="107"/>
      <c r="AK216" s="381">
        <f t="shared" si="48"/>
        <v>0</v>
      </c>
      <c r="AL216" s="107"/>
      <c r="AM216" s="384">
        <f t="shared" si="49"/>
        <v>0</v>
      </c>
      <c r="AN216" s="761"/>
      <c r="AO216" s="118"/>
      <c r="AP216" s="118"/>
      <c r="AQ216" s="390"/>
      <c r="AR216" s="390"/>
      <c r="AS216" s="390"/>
      <c r="AT216" s="390"/>
      <c r="AU216" s="90"/>
      <c r="AV216" s="128" t="s">
        <v>135</v>
      </c>
      <c r="AW216" s="381">
        <f t="shared" si="51"/>
        <v>0</v>
      </c>
      <c r="AX216" s="401"/>
      <c r="AY216" s="743">
        <f t="shared" si="53"/>
        <v>1</v>
      </c>
      <c r="AZ216" s="107">
        <f t="shared" si="54"/>
        <v>1.6044900048295148</v>
      </c>
      <c r="BA216" s="384">
        <f t="shared" si="55"/>
        <v>1</v>
      </c>
      <c r="BB216" s="751">
        <f t="shared" si="56"/>
        <v>0.24229842346107794</v>
      </c>
      <c r="BC216" s="465"/>
      <c r="BD216" s="465"/>
      <c r="BF216" s="128" t="s">
        <v>135</v>
      </c>
      <c r="BG216" s="472">
        <f t="shared" si="57"/>
        <v>1</v>
      </c>
      <c r="BH216" s="107">
        <f t="shared" si="58"/>
        <v>0.2676998452962594</v>
      </c>
      <c r="BI216" s="451">
        <f t="shared" si="59"/>
        <v>0</v>
      </c>
      <c r="BJ216" s="107"/>
      <c r="BK216" s="764">
        <f t="shared" si="60"/>
        <v>1</v>
      </c>
      <c r="BL216" s="387">
        <f t="shared" si="61"/>
        <v>0.19791958804225265</v>
      </c>
    </row>
    <row r="217" spans="31:68">
      <c r="AE217" s="14"/>
      <c r="AF217" s="128" t="s">
        <v>136</v>
      </c>
      <c r="AG217" s="381">
        <f t="shared" si="45"/>
        <v>0</v>
      </c>
      <c r="AH217" s="725"/>
      <c r="AI217" s="381">
        <f t="shared" si="47"/>
        <v>0</v>
      </c>
      <c r="AJ217" s="107"/>
      <c r="AK217" s="381">
        <f t="shared" si="48"/>
        <v>0</v>
      </c>
      <c r="AL217" s="107"/>
      <c r="AM217" s="384">
        <f t="shared" si="49"/>
        <v>0</v>
      </c>
      <c r="AN217" s="761"/>
      <c r="AO217" s="118"/>
      <c r="AP217" s="118"/>
      <c r="AQ217" s="390"/>
      <c r="AR217" s="390"/>
      <c r="AS217" s="390"/>
      <c r="AT217" s="390"/>
      <c r="AU217" s="90"/>
      <c r="AV217" s="128" t="s">
        <v>136</v>
      </c>
      <c r="AW217" s="381">
        <f t="shared" si="51"/>
        <v>0</v>
      </c>
      <c r="AX217" s="401"/>
      <c r="AY217" s="381">
        <f t="shared" si="53"/>
        <v>0</v>
      </c>
      <c r="AZ217" s="107"/>
      <c r="BA217" s="384">
        <f t="shared" si="55"/>
        <v>0</v>
      </c>
      <c r="BB217" s="751"/>
      <c r="BC217" s="465"/>
      <c r="BD217" s="465"/>
      <c r="BF217" s="128" t="s">
        <v>136</v>
      </c>
      <c r="BG217" s="472">
        <f t="shared" si="57"/>
        <v>0</v>
      </c>
      <c r="BH217" s="107"/>
      <c r="BI217" s="451">
        <f t="shared" si="59"/>
        <v>0</v>
      </c>
      <c r="BJ217" s="107"/>
      <c r="BK217" s="764">
        <f t="shared" si="60"/>
        <v>0</v>
      </c>
      <c r="BL217" s="387"/>
    </row>
    <row r="218" spans="31:68">
      <c r="AE218" s="14"/>
      <c r="AF218" s="128" t="s">
        <v>137</v>
      </c>
      <c r="AG218" s="381">
        <f t="shared" si="45"/>
        <v>0</v>
      </c>
      <c r="AH218" s="725"/>
      <c r="AI218" s="381">
        <f t="shared" si="47"/>
        <v>0</v>
      </c>
      <c r="AJ218" s="107"/>
      <c r="AK218" s="381">
        <f t="shared" ref="AK218:AK221" si="64">AO143</f>
        <v>0</v>
      </c>
      <c r="AL218" s="107"/>
      <c r="AM218" s="384">
        <f t="shared" si="49"/>
        <v>0</v>
      </c>
      <c r="AN218" s="761"/>
      <c r="AO218" s="118"/>
      <c r="AP218" s="118"/>
      <c r="AQ218" s="391"/>
      <c r="AR218" s="391"/>
      <c r="AS218" s="391"/>
      <c r="AT218" s="391"/>
      <c r="AU218" s="90"/>
      <c r="AV218" s="128" t="s">
        <v>137</v>
      </c>
      <c r="AW218" s="381">
        <f t="shared" si="51"/>
        <v>0</v>
      </c>
      <c r="AX218" s="401"/>
      <c r="AY218" s="381">
        <f t="shared" si="53"/>
        <v>0</v>
      </c>
      <c r="AZ218" s="107"/>
      <c r="BA218" s="384">
        <f t="shared" si="55"/>
        <v>0</v>
      </c>
      <c r="BB218" s="751"/>
      <c r="BC218" s="465"/>
      <c r="BD218" s="465"/>
      <c r="BF218" s="128" t="s">
        <v>137</v>
      </c>
      <c r="BG218" s="472">
        <f t="shared" si="57"/>
        <v>0</v>
      </c>
      <c r="BH218" s="107"/>
      <c r="BI218" s="451">
        <f t="shared" si="59"/>
        <v>0</v>
      </c>
      <c r="BJ218" s="107"/>
      <c r="BK218" s="764">
        <f t="shared" si="60"/>
        <v>0</v>
      </c>
      <c r="BL218" s="387"/>
    </row>
    <row r="219" spans="31:68">
      <c r="AE219" s="14"/>
      <c r="AF219" s="128" t="s">
        <v>138</v>
      </c>
      <c r="AG219" s="381">
        <f t="shared" si="45"/>
        <v>0</v>
      </c>
      <c r="AH219" s="725"/>
      <c r="AI219" s="381">
        <f t="shared" si="47"/>
        <v>0</v>
      </c>
      <c r="AJ219" s="107"/>
      <c r="AK219" s="381">
        <f t="shared" si="64"/>
        <v>0</v>
      </c>
      <c r="AL219" s="107"/>
      <c r="AM219" s="384">
        <f t="shared" si="49"/>
        <v>0</v>
      </c>
      <c r="AN219" s="761"/>
      <c r="AO219" s="118"/>
      <c r="AP219" s="118"/>
      <c r="AQ219" s="391"/>
      <c r="AR219" s="391"/>
      <c r="AS219" s="391"/>
      <c r="AT219" s="391"/>
      <c r="AU219" s="90"/>
      <c r="AV219" s="128" t="s">
        <v>138</v>
      </c>
      <c r="AW219" s="381">
        <f t="shared" si="51"/>
        <v>0</v>
      </c>
      <c r="AX219" s="401"/>
      <c r="AY219" s="381">
        <f t="shared" si="53"/>
        <v>0</v>
      </c>
      <c r="AZ219" s="107"/>
      <c r="BA219" s="384">
        <f t="shared" si="55"/>
        <v>0</v>
      </c>
      <c r="BB219" s="751"/>
      <c r="BC219" s="465"/>
      <c r="BD219" s="465"/>
      <c r="BF219" s="128" t="s">
        <v>138</v>
      </c>
      <c r="BG219" s="472">
        <f t="shared" si="57"/>
        <v>0</v>
      </c>
      <c r="BH219" s="107"/>
      <c r="BI219" s="451">
        <f t="shared" si="59"/>
        <v>0</v>
      </c>
      <c r="BJ219" s="107"/>
      <c r="BK219" s="764">
        <f t="shared" si="60"/>
        <v>0</v>
      </c>
      <c r="BL219" s="387"/>
    </row>
    <row r="220" spans="31:68">
      <c r="AE220" s="14"/>
      <c r="AF220" s="453" t="s">
        <v>109</v>
      </c>
      <c r="AG220" s="381">
        <f t="shared" si="45"/>
        <v>42</v>
      </c>
      <c r="AH220" s="144">
        <f>AG220/AG221*1000000</f>
        <v>17.543683772593756</v>
      </c>
      <c r="AI220" s="381">
        <f t="shared" si="47"/>
        <v>3</v>
      </c>
      <c r="AJ220" s="144">
        <f>AI220/AI221*1000000</f>
        <v>2.159808554569723</v>
      </c>
      <c r="AK220" s="381">
        <f t="shared" si="64"/>
        <v>19</v>
      </c>
      <c r="AL220" s="144">
        <f>AK220/AK221*1000000</f>
        <v>8.7993149501750363</v>
      </c>
      <c r="AM220" s="762">
        <f t="shared" si="49"/>
        <v>64</v>
      </c>
      <c r="AN220" s="144">
        <f>AM220/AM221*1000000</f>
        <v>10.770249541633326</v>
      </c>
      <c r="AO220" s="118"/>
      <c r="AP220" s="118"/>
      <c r="AQ220" s="391"/>
      <c r="AR220" s="391"/>
      <c r="AS220" s="391"/>
      <c r="AT220" s="391"/>
      <c r="AU220" s="90"/>
      <c r="AV220" s="453" t="s">
        <v>109</v>
      </c>
      <c r="AW220" s="381">
        <f t="shared" si="51"/>
        <v>389</v>
      </c>
      <c r="AX220" s="401">
        <f>AW220/AW221*1000000</f>
        <v>111.019435250697</v>
      </c>
      <c r="AY220" s="381">
        <f t="shared" si="53"/>
        <v>45</v>
      </c>
      <c r="AZ220" s="107">
        <f>AY220/AY221*1000000</f>
        <v>72.202050217328178</v>
      </c>
      <c r="BA220" s="471">
        <f t="shared" si="55"/>
        <v>434</v>
      </c>
      <c r="BB220" s="144">
        <f>BA220/BA221*1000000</f>
        <v>105.15751578210782</v>
      </c>
      <c r="BC220" s="465"/>
      <c r="BD220" s="465"/>
      <c r="BF220" s="453" t="s">
        <v>109</v>
      </c>
      <c r="BG220" s="472">
        <f t="shared" si="57"/>
        <v>398</v>
      </c>
      <c r="BH220" s="765">
        <f>BG220/BG221*1000000</f>
        <v>106.54453842791123</v>
      </c>
      <c r="BI220" s="451">
        <f t="shared" si="59"/>
        <v>39</v>
      </c>
      <c r="BJ220" s="381">
        <v>17.510000000000002</v>
      </c>
      <c r="BK220" s="474">
        <f t="shared" si="60"/>
        <v>437</v>
      </c>
      <c r="BL220" s="766">
        <f>BK220/BK221*1000000</f>
        <v>86.490859974464414</v>
      </c>
    </row>
    <row r="221" spans="31:68">
      <c r="AE221" s="14"/>
      <c r="AF221" s="93" t="s">
        <v>139</v>
      </c>
      <c r="AG221" s="926">
        <f t="shared" si="45"/>
        <v>2394024</v>
      </c>
      <c r="AH221" s="926"/>
      <c r="AI221" s="927">
        <f t="shared" si="47"/>
        <v>1389012</v>
      </c>
      <c r="AJ221" s="928"/>
      <c r="AK221" s="927">
        <f t="shared" si="64"/>
        <v>2159259</v>
      </c>
      <c r="AL221" s="928"/>
      <c r="AM221" s="929">
        <f t="shared" si="49"/>
        <v>5942295</v>
      </c>
      <c r="AN221" s="930"/>
      <c r="AO221" s="94"/>
      <c r="AP221" s="94"/>
      <c r="AQ221" s="94"/>
      <c r="AR221" s="94"/>
      <c r="AS221" s="94"/>
      <c r="AT221" s="94"/>
      <c r="AU221" s="90"/>
      <c r="AV221" s="93" t="s">
        <v>139</v>
      </c>
      <c r="AW221" s="931">
        <f t="shared" si="51"/>
        <v>3503891</v>
      </c>
      <c r="AX221" s="932"/>
      <c r="AY221" s="931">
        <f t="shared" si="53"/>
        <v>623251</v>
      </c>
      <c r="AZ221" s="932"/>
      <c r="BA221" s="933">
        <f t="shared" si="55"/>
        <v>4127142</v>
      </c>
      <c r="BB221" s="934"/>
      <c r="BC221" s="469"/>
      <c r="BD221" s="469"/>
      <c r="BF221" s="93" t="s">
        <v>139</v>
      </c>
      <c r="BG221" s="935">
        <f t="shared" si="57"/>
        <v>3735527</v>
      </c>
      <c r="BH221" s="936"/>
      <c r="BI221" s="935">
        <f t="shared" si="59"/>
        <v>1317030</v>
      </c>
      <c r="BJ221" s="936"/>
      <c r="BK221" s="933">
        <f t="shared" si="60"/>
        <v>5052557</v>
      </c>
      <c r="BL221" s="934"/>
    </row>
    <row r="222" spans="31:68">
      <c r="AE222" s="14"/>
      <c r="AF222" s="14"/>
      <c r="AG222" s="137"/>
      <c r="AH222" s="137"/>
      <c r="AI222" s="137"/>
      <c r="AJ222" s="137"/>
      <c r="AK222" s="763"/>
      <c r="AL222" s="137"/>
      <c r="AM222" s="137"/>
      <c r="AN222" s="137"/>
      <c r="AO222" s="14"/>
      <c r="AP222" s="14"/>
      <c r="AQ222" s="14"/>
      <c r="AR222" s="14"/>
      <c r="AS222" s="14"/>
      <c r="AT222" s="14"/>
      <c r="AU222" s="14"/>
      <c r="AW222" s="14"/>
      <c r="AX222" s="14"/>
      <c r="AY222" s="14"/>
      <c r="AZ222" s="14"/>
      <c r="BA222" s="14"/>
      <c r="BB222" s="14"/>
      <c r="BC222" s="14"/>
      <c r="BD222" s="14"/>
    </row>
    <row r="223" spans="31:68"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W223" s="14"/>
      <c r="AX223" s="14"/>
      <c r="AY223" s="14"/>
      <c r="AZ223" s="14"/>
      <c r="BA223" s="14"/>
      <c r="BB223" s="14"/>
      <c r="BC223" s="14"/>
      <c r="BD223" s="14"/>
    </row>
    <row r="224" spans="31:68"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W224" s="14"/>
      <c r="AX224" s="14"/>
      <c r="AY224" s="14"/>
      <c r="AZ224" s="14"/>
      <c r="BA224" s="14"/>
      <c r="BB224" s="14"/>
      <c r="BC224" s="14"/>
      <c r="BD224" s="14"/>
    </row>
    <row r="225" spans="31:56"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W225" s="14"/>
      <c r="AX225" s="14"/>
      <c r="AY225" s="14"/>
      <c r="AZ225" s="14"/>
      <c r="BA225" s="14"/>
      <c r="BB225" s="14"/>
      <c r="BC225" s="14"/>
      <c r="BD225" s="14"/>
    </row>
    <row r="226" spans="31:56"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W226" s="14"/>
      <c r="AX226" s="14"/>
      <c r="AY226" s="14"/>
      <c r="AZ226" s="14"/>
      <c r="BA226" s="14"/>
      <c r="BB226" s="14"/>
      <c r="BC226" s="14"/>
      <c r="BD226" s="14"/>
    </row>
    <row r="227" spans="31:56"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W227" s="14"/>
      <c r="AX227" s="14"/>
      <c r="AY227" s="14"/>
      <c r="AZ227" s="14"/>
    </row>
    <row r="228" spans="31:56"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W228" s="14"/>
      <c r="AX228" s="14"/>
      <c r="AY228" s="14"/>
      <c r="AZ228" s="14"/>
    </row>
    <row r="229" spans="31:56"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W229" s="14"/>
      <c r="AX229" s="14"/>
      <c r="AY229" s="14"/>
      <c r="AZ229" s="14"/>
      <c r="BA229" s="14"/>
      <c r="BB229" s="14"/>
      <c r="BC229" s="14"/>
      <c r="BD229" s="14"/>
    </row>
    <row r="230" spans="31:56"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W230" s="14"/>
      <c r="AX230" s="14"/>
      <c r="AY230" s="14"/>
      <c r="AZ230" s="14"/>
      <c r="BA230" s="14"/>
      <c r="BB230" s="14"/>
      <c r="BC230" s="14"/>
      <c r="BD230" s="14"/>
    </row>
    <row r="231" spans="31:56"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W231" s="14"/>
      <c r="AX231" s="14"/>
      <c r="AY231" s="14"/>
      <c r="AZ231" s="14"/>
      <c r="BA231" s="14"/>
      <c r="BB231" s="14"/>
      <c r="BC231" s="14"/>
      <c r="BD231" s="14"/>
    </row>
    <row r="232" spans="31:56"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W232" s="14"/>
      <c r="AX232" s="14"/>
      <c r="AY232" s="14"/>
      <c r="AZ232" s="14"/>
      <c r="BA232" s="14"/>
      <c r="BB232" s="14"/>
      <c r="BC232" s="14"/>
      <c r="BD232" s="14"/>
    </row>
    <row r="233" spans="31:56"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W233" s="14"/>
      <c r="AX233" s="14"/>
      <c r="AY233" s="14"/>
      <c r="AZ233" s="14"/>
      <c r="BA233" s="14"/>
      <c r="BB233" s="14"/>
      <c r="BC233" s="14"/>
      <c r="BD233" s="14"/>
    </row>
    <row r="234" spans="31:56"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W234" s="14"/>
      <c r="AX234" s="14"/>
      <c r="AY234" s="14"/>
      <c r="AZ234" s="14"/>
      <c r="BA234" s="14"/>
      <c r="BB234" s="14"/>
      <c r="BC234" s="14"/>
      <c r="BD234" s="14"/>
    </row>
    <row r="235" spans="31:56"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W235" s="14"/>
      <c r="AX235" s="14"/>
      <c r="AY235" s="14"/>
      <c r="AZ235" s="14"/>
      <c r="BA235" s="14"/>
      <c r="BB235" s="14"/>
      <c r="BC235" s="14"/>
      <c r="BD235" s="14"/>
    </row>
    <row r="236" spans="31:56"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W236" s="14"/>
      <c r="AX236" s="14"/>
      <c r="AY236" s="14"/>
      <c r="AZ236" s="14"/>
      <c r="BA236" s="14"/>
      <c r="BB236" s="14"/>
      <c r="BC236" s="14"/>
      <c r="BD236" s="14"/>
    </row>
    <row r="237" spans="31:56"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W237" s="14"/>
      <c r="AX237" s="14"/>
      <c r="AY237" s="14"/>
      <c r="AZ237" s="14"/>
      <c r="BA237" s="14"/>
      <c r="BB237" s="14"/>
      <c r="BC237" s="14"/>
      <c r="BD237" s="14"/>
    </row>
    <row r="238" spans="31:56"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W238" s="14"/>
      <c r="AX238" s="14"/>
      <c r="AY238" s="14"/>
      <c r="AZ238" s="14"/>
      <c r="BA238" s="14"/>
      <c r="BB238" s="14"/>
      <c r="BC238" s="14"/>
      <c r="BD238" s="14"/>
    </row>
    <row r="239" spans="31:56"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W239" s="14"/>
      <c r="AX239" s="14"/>
      <c r="AY239" s="14"/>
      <c r="AZ239" s="14"/>
      <c r="BA239" s="14"/>
      <c r="BB239" s="14"/>
      <c r="BC239" s="14"/>
      <c r="BD239" s="14"/>
    </row>
    <row r="240" spans="31:56"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W240" s="14"/>
      <c r="AX240" s="14"/>
      <c r="AY240" s="14"/>
      <c r="AZ240" s="14"/>
      <c r="BA240" s="14"/>
      <c r="BB240" s="14"/>
      <c r="BC240" s="14"/>
      <c r="BD240" s="14"/>
    </row>
    <row r="241" spans="31:56"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W241" s="14"/>
      <c r="AX241" s="14"/>
      <c r="AY241" s="14"/>
      <c r="AZ241" s="14"/>
      <c r="BA241" s="14"/>
      <c r="BB241" s="14"/>
      <c r="BC241" s="14"/>
      <c r="BD241" s="14"/>
    </row>
    <row r="242" spans="31:56"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W242" s="14"/>
      <c r="AX242" s="14"/>
      <c r="AY242" s="14"/>
      <c r="AZ242" s="14"/>
      <c r="BA242" s="14"/>
      <c r="BB242" s="14"/>
      <c r="BC242" s="14"/>
      <c r="BD242" s="14"/>
    </row>
    <row r="243" spans="31:56"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W243" s="14"/>
      <c r="AX243" s="14"/>
      <c r="AY243" s="14"/>
      <c r="AZ243" s="14"/>
      <c r="BA243" s="14"/>
      <c r="BB243" s="14"/>
      <c r="BC243" s="14"/>
      <c r="BD243" s="14"/>
    </row>
    <row r="244" spans="31:56"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W244" s="14"/>
      <c r="AX244" s="14"/>
      <c r="AY244" s="14"/>
      <c r="AZ244" s="14"/>
      <c r="BA244" s="14"/>
      <c r="BB244" s="14"/>
      <c r="BC244" s="14"/>
      <c r="BD244" s="14"/>
    </row>
    <row r="245" spans="31:56"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W245" s="14"/>
      <c r="AX245" s="14"/>
      <c r="AY245" s="14"/>
      <c r="AZ245" s="14"/>
      <c r="BA245" s="14"/>
      <c r="BB245" s="14"/>
      <c r="BC245" s="14"/>
      <c r="BD245" s="14"/>
    </row>
    <row r="246" spans="31:56"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W246" s="14"/>
      <c r="AX246" s="14"/>
      <c r="AY246" s="14"/>
      <c r="AZ246" s="14"/>
      <c r="BA246" s="14"/>
      <c r="BB246" s="14"/>
      <c r="BC246" s="14"/>
      <c r="BD246" s="14"/>
    </row>
    <row r="247" spans="31:56"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W247" s="14"/>
      <c r="AX247" s="14"/>
      <c r="AY247" s="14"/>
      <c r="AZ247" s="14"/>
      <c r="BA247" s="14"/>
      <c r="BB247" s="14"/>
      <c r="BC247" s="14"/>
      <c r="BD247" s="14"/>
    </row>
    <row r="248" spans="31:56"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W248" s="14"/>
      <c r="AX248" s="14"/>
      <c r="AY248" s="14"/>
      <c r="AZ248" s="14"/>
      <c r="BA248" s="14"/>
      <c r="BB248" s="14"/>
      <c r="BC248" s="14"/>
      <c r="BD248" s="14"/>
    </row>
    <row r="249" spans="31:56"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W249" s="14"/>
      <c r="AX249" s="14"/>
      <c r="AY249" s="14"/>
      <c r="AZ249" s="14"/>
      <c r="BA249" s="14"/>
      <c r="BB249" s="14"/>
      <c r="BC249" s="14"/>
      <c r="BD249" s="14"/>
    </row>
    <row r="250" spans="31:56"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W250" s="14"/>
      <c r="AX250" s="14"/>
      <c r="AY250" s="14"/>
      <c r="AZ250" s="14"/>
      <c r="BA250" s="14"/>
      <c r="BB250" s="14"/>
      <c r="BC250" s="14"/>
      <c r="BD250" s="14"/>
    </row>
    <row r="251" spans="31:56"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W251" s="14"/>
      <c r="AX251" s="14"/>
      <c r="AY251" s="14"/>
      <c r="AZ251" s="14"/>
      <c r="BA251" s="14"/>
      <c r="BB251" s="14"/>
      <c r="BC251" s="14"/>
      <c r="BD251" s="14"/>
    </row>
    <row r="252" spans="31:56"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W252" s="14"/>
      <c r="AX252" s="14"/>
      <c r="AY252" s="14"/>
      <c r="AZ252" s="14"/>
      <c r="BA252" s="14"/>
      <c r="BB252" s="14"/>
      <c r="BC252" s="14"/>
      <c r="BD252" s="14"/>
    </row>
    <row r="253" spans="31:56"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W253" s="14"/>
      <c r="AX253" s="14"/>
      <c r="AY253" s="14"/>
      <c r="AZ253" s="14"/>
      <c r="BA253" s="14"/>
      <c r="BB253" s="14"/>
      <c r="BC253" s="14"/>
      <c r="BD253" s="14"/>
    </row>
    <row r="254" spans="31:56"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W254" s="14"/>
      <c r="AX254" s="14"/>
      <c r="AY254" s="14"/>
      <c r="AZ254" s="14"/>
      <c r="BA254" s="14"/>
      <c r="BB254" s="14"/>
      <c r="BC254" s="14"/>
      <c r="BD254" s="14"/>
    </row>
    <row r="255" spans="31:56"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W255" s="14"/>
      <c r="AX255" s="14"/>
      <c r="AY255" s="14"/>
      <c r="AZ255" s="14"/>
      <c r="BA255" s="14"/>
      <c r="BB255" s="14"/>
      <c r="BC255" s="14"/>
      <c r="BD255" s="14"/>
    </row>
    <row r="256" spans="31:56"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W256" s="14"/>
      <c r="AX256" s="14"/>
      <c r="AY256" s="14"/>
      <c r="AZ256" s="14"/>
      <c r="BA256" s="14"/>
      <c r="BB256" s="14"/>
      <c r="BC256" s="14"/>
      <c r="BD256" s="14"/>
    </row>
    <row r="257" spans="31:56"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W257" s="14"/>
      <c r="AX257" s="14"/>
      <c r="AY257" s="14"/>
      <c r="AZ257" s="14"/>
      <c r="BA257" s="14"/>
      <c r="BB257" s="14"/>
      <c r="BC257" s="14"/>
      <c r="BD257" s="14"/>
    </row>
    <row r="258" spans="31:56"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W258" s="14"/>
      <c r="AX258" s="14"/>
      <c r="AY258" s="14"/>
      <c r="AZ258" s="14"/>
      <c r="BA258" s="14"/>
      <c r="BB258" s="14"/>
      <c r="BC258" s="14"/>
      <c r="BD258" s="14"/>
    </row>
    <row r="259" spans="31:56"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W259" s="14"/>
      <c r="AX259" s="14"/>
      <c r="AY259" s="14"/>
      <c r="AZ259" s="14"/>
      <c r="BA259" s="14"/>
      <c r="BB259" s="14"/>
      <c r="BC259" s="14"/>
      <c r="BD259" s="14"/>
    </row>
    <row r="260" spans="31:56"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W260" s="14"/>
      <c r="AX260" s="14"/>
      <c r="AY260" s="14"/>
      <c r="AZ260" s="14"/>
      <c r="BA260" s="14"/>
      <c r="BB260" s="14"/>
      <c r="BC260" s="14"/>
      <c r="BD260" s="14"/>
    </row>
    <row r="261" spans="31:56"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W261" s="14"/>
      <c r="AX261" s="14"/>
      <c r="AY261" s="14"/>
      <c r="AZ261" s="14"/>
      <c r="BA261" s="14"/>
      <c r="BB261" s="14"/>
      <c r="BC261" s="14"/>
      <c r="BD261" s="14"/>
    </row>
    <row r="262" spans="31:56"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W262" s="14"/>
      <c r="AX262" s="14"/>
      <c r="AY262" s="14"/>
      <c r="AZ262" s="14"/>
      <c r="BA262" s="14"/>
      <c r="BB262" s="14"/>
      <c r="BC262" s="14"/>
      <c r="BD262" s="14"/>
    </row>
    <row r="263" spans="31:56"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W263" s="14"/>
      <c r="AX263" s="14"/>
      <c r="AY263" s="14"/>
      <c r="AZ263" s="14"/>
      <c r="BA263" s="14"/>
      <c r="BB263" s="14"/>
      <c r="BC263" s="14"/>
      <c r="BD263" s="14"/>
    </row>
    <row r="264" spans="31:56"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W264" s="14"/>
      <c r="AX264" s="14"/>
      <c r="AY264" s="14"/>
      <c r="AZ264" s="14"/>
      <c r="BA264" s="14"/>
      <c r="BB264" s="14"/>
      <c r="BC264" s="14"/>
      <c r="BD264" s="14"/>
    </row>
    <row r="265" spans="31:56"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W265" s="14"/>
      <c r="AX265" s="14"/>
      <c r="AY265" s="14"/>
      <c r="AZ265" s="14"/>
      <c r="BA265" s="14"/>
      <c r="BB265" s="14"/>
      <c r="BC265" s="14"/>
      <c r="BD265" s="14"/>
    </row>
    <row r="266" spans="31:56"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W266" s="14"/>
      <c r="AX266" s="14"/>
      <c r="AY266" s="14"/>
      <c r="AZ266" s="14"/>
      <c r="BA266" s="14"/>
      <c r="BB266" s="14"/>
      <c r="BC266" s="14"/>
      <c r="BD266" s="14"/>
    </row>
    <row r="267" spans="31:56"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W267" s="14"/>
      <c r="AX267" s="14"/>
      <c r="AY267" s="14"/>
      <c r="AZ267" s="14"/>
      <c r="BA267" s="14"/>
      <c r="BB267" s="14"/>
      <c r="BC267" s="14"/>
      <c r="BD267" s="14"/>
    </row>
    <row r="268" spans="31:56"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W268" s="14"/>
      <c r="AX268" s="14"/>
      <c r="AY268" s="14"/>
      <c r="AZ268" s="14"/>
      <c r="BA268" s="14"/>
      <c r="BB268" s="14"/>
      <c r="BC268" s="14"/>
      <c r="BD268" s="14"/>
    </row>
    <row r="269" spans="31:56"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W269" s="14"/>
      <c r="AX269" s="14"/>
      <c r="AY269" s="14"/>
      <c r="AZ269" s="14"/>
      <c r="BA269" s="14"/>
      <c r="BB269" s="14"/>
      <c r="BC269" s="14"/>
      <c r="BD269" s="14"/>
    </row>
    <row r="270" spans="31:56"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W270" s="14"/>
      <c r="AX270" s="14"/>
      <c r="AY270" s="14"/>
      <c r="AZ270" s="14"/>
      <c r="BA270" s="14"/>
      <c r="BB270" s="14"/>
      <c r="BC270" s="14"/>
      <c r="BD270" s="14"/>
    </row>
    <row r="271" spans="31:56"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W271" s="14"/>
      <c r="AX271" s="14"/>
      <c r="AY271" s="14"/>
      <c r="AZ271" s="14"/>
      <c r="BA271" s="14"/>
      <c r="BB271" s="14"/>
      <c r="BC271" s="14"/>
      <c r="BD271" s="14"/>
    </row>
    <row r="272" spans="31:56"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W272" s="14"/>
      <c r="AX272" s="14"/>
      <c r="AY272" s="14"/>
      <c r="AZ272" s="14"/>
      <c r="BA272" s="14"/>
      <c r="BB272" s="14"/>
      <c r="BC272" s="14"/>
      <c r="BD272" s="14"/>
    </row>
    <row r="273" spans="31:56"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W273" s="14"/>
      <c r="AX273" s="14"/>
      <c r="AY273" s="14"/>
      <c r="AZ273" s="14"/>
      <c r="BA273" s="14"/>
      <c r="BB273" s="14"/>
      <c r="BC273" s="14"/>
      <c r="BD273" s="14"/>
    </row>
    <row r="274" spans="31:56"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W274" s="14"/>
      <c r="AX274" s="14"/>
      <c r="AY274" s="14"/>
      <c r="AZ274" s="14"/>
      <c r="BA274" s="14"/>
      <c r="BB274" s="14"/>
      <c r="BC274" s="14"/>
      <c r="BD274" s="14"/>
    </row>
    <row r="275" spans="31:56"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W275" s="14"/>
      <c r="AX275" s="14"/>
      <c r="AY275" s="14"/>
      <c r="AZ275" s="14"/>
      <c r="BA275" s="14"/>
      <c r="BB275" s="14"/>
      <c r="BC275" s="14"/>
      <c r="BD275" s="14"/>
    </row>
    <row r="276" spans="31:56"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W276" s="14"/>
      <c r="AX276" s="14"/>
      <c r="AY276" s="14"/>
      <c r="AZ276" s="14"/>
      <c r="BA276" s="14"/>
      <c r="BB276" s="14"/>
      <c r="BC276" s="14"/>
      <c r="BD276" s="14"/>
    </row>
    <row r="277" spans="31:56"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W277" s="14"/>
      <c r="AX277" s="14"/>
      <c r="AY277" s="14"/>
      <c r="AZ277" s="14"/>
      <c r="BA277" s="14"/>
      <c r="BB277" s="14"/>
      <c r="BC277" s="14"/>
      <c r="BD277" s="14"/>
    </row>
    <row r="278" spans="31:56"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W278" s="14"/>
      <c r="AX278" s="14"/>
      <c r="AY278" s="14"/>
      <c r="AZ278" s="14"/>
      <c r="BA278" s="14"/>
      <c r="BB278" s="14"/>
      <c r="BC278" s="14"/>
      <c r="BD278" s="14"/>
    </row>
    <row r="279" spans="31:56"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W279" s="14"/>
      <c r="AX279" s="14"/>
      <c r="AY279" s="14"/>
      <c r="AZ279" s="14"/>
      <c r="BA279" s="14"/>
      <c r="BB279" s="14"/>
      <c r="BC279" s="14"/>
      <c r="BD279" s="14"/>
    </row>
    <row r="280" spans="31:56"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W280" s="14"/>
      <c r="AX280" s="14"/>
      <c r="AY280" s="14"/>
      <c r="AZ280" s="14"/>
      <c r="BA280" s="14"/>
      <c r="BB280" s="14"/>
      <c r="BC280" s="14"/>
      <c r="BD280" s="14"/>
    </row>
    <row r="281" spans="31:56"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W281" s="14"/>
      <c r="AX281" s="14"/>
      <c r="AY281" s="14"/>
      <c r="AZ281" s="14"/>
      <c r="BA281" s="14"/>
      <c r="BB281" s="14"/>
      <c r="BC281" s="14"/>
      <c r="BD281" s="14"/>
    </row>
    <row r="282" spans="31:56"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W282" s="14"/>
      <c r="AX282" s="14"/>
      <c r="AY282" s="14"/>
      <c r="AZ282" s="14"/>
      <c r="BA282" s="14"/>
      <c r="BB282" s="14"/>
      <c r="BC282" s="14"/>
      <c r="BD282" s="14"/>
    </row>
    <row r="283" spans="31:56"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W283" s="14"/>
      <c r="AX283" s="14"/>
      <c r="AY283" s="14"/>
      <c r="AZ283" s="14"/>
      <c r="BA283" s="14"/>
      <c r="BB283" s="14"/>
      <c r="BC283" s="14"/>
      <c r="BD283" s="14"/>
    </row>
    <row r="284" spans="31:56"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W284" s="14"/>
      <c r="AX284" s="14"/>
      <c r="AY284" s="14"/>
      <c r="AZ284" s="14"/>
      <c r="BA284" s="14"/>
      <c r="BB284" s="14"/>
      <c r="BC284" s="14"/>
      <c r="BD284" s="14"/>
    </row>
    <row r="285" spans="31:56"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W285" s="14"/>
      <c r="AX285" s="14"/>
      <c r="AY285" s="14"/>
      <c r="AZ285" s="14"/>
      <c r="BA285" s="14"/>
      <c r="BB285" s="14"/>
      <c r="BC285" s="14"/>
      <c r="BD285" s="14"/>
    </row>
    <row r="286" spans="31:56"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W286" s="14"/>
      <c r="AX286" s="14"/>
      <c r="AY286" s="14"/>
      <c r="AZ286" s="14"/>
      <c r="BA286" s="14"/>
      <c r="BB286" s="14"/>
      <c r="BC286" s="14"/>
      <c r="BD286" s="14"/>
    </row>
    <row r="287" spans="31:56"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W287" s="14"/>
      <c r="AX287" s="14"/>
      <c r="AY287" s="14"/>
      <c r="AZ287" s="14"/>
      <c r="BA287" s="14"/>
      <c r="BB287" s="14"/>
      <c r="BC287" s="14"/>
      <c r="BD287" s="14"/>
    </row>
    <row r="288" spans="31:56"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W288" s="14"/>
      <c r="AX288" s="14"/>
      <c r="AY288" s="14"/>
      <c r="AZ288" s="14"/>
      <c r="BA288" s="14"/>
      <c r="BB288" s="14"/>
      <c r="BC288" s="14"/>
      <c r="BD288" s="14"/>
    </row>
    <row r="289" spans="31:58"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W289" s="14"/>
      <c r="AX289" s="14"/>
      <c r="AY289" s="14"/>
      <c r="AZ289" s="14"/>
      <c r="BA289" s="14"/>
      <c r="BB289" s="14"/>
      <c r="BC289" s="14"/>
      <c r="BD289" s="14"/>
    </row>
    <row r="290" spans="31:58"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W290" s="14"/>
      <c r="AX290" s="14"/>
      <c r="AY290" s="14"/>
      <c r="AZ290" s="14"/>
      <c r="BA290" s="14"/>
      <c r="BB290" s="14"/>
      <c r="BC290" s="14"/>
      <c r="BD290" s="14"/>
    </row>
    <row r="291" spans="31:58"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W291" s="14"/>
      <c r="AX291" s="14"/>
      <c r="AY291" s="14"/>
      <c r="AZ291" s="14"/>
      <c r="BA291" s="14"/>
      <c r="BB291" s="14"/>
      <c r="BC291" s="14"/>
      <c r="BD291" s="14"/>
    </row>
    <row r="292" spans="31:58"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W292" s="14"/>
      <c r="AX292" s="14"/>
      <c r="AY292" s="14"/>
      <c r="AZ292" s="14"/>
      <c r="BA292" s="14"/>
      <c r="BB292" s="14"/>
      <c r="BC292" s="14"/>
      <c r="BD292" s="14"/>
    </row>
    <row r="293" spans="31:58"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W293" s="14"/>
      <c r="AX293" s="14"/>
      <c r="AY293" s="14"/>
      <c r="AZ293" s="14"/>
      <c r="BA293" s="14"/>
      <c r="BB293" s="14"/>
      <c r="BC293" s="14"/>
      <c r="BD293" s="14"/>
    </row>
    <row r="294" spans="31:58"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W294" s="14"/>
      <c r="AX294" s="14"/>
      <c r="AY294" s="14"/>
      <c r="AZ294" s="14"/>
      <c r="BA294" s="14"/>
      <c r="BB294" s="14"/>
      <c r="BC294" s="14"/>
      <c r="BD294" s="14"/>
    </row>
    <row r="295" spans="31:58"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W295" s="14"/>
      <c r="AX295" s="14"/>
      <c r="AY295" s="14"/>
      <c r="AZ295" s="14"/>
      <c r="BA295" s="14"/>
      <c r="BB295" s="14"/>
      <c r="BC295" s="14"/>
      <c r="BD295" s="14"/>
    </row>
    <row r="296" spans="31:58"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W296" s="14"/>
      <c r="AX296" s="14"/>
      <c r="AY296" s="14"/>
      <c r="AZ296" s="14"/>
      <c r="BA296" s="14"/>
      <c r="BB296" s="14"/>
      <c r="BC296" s="14"/>
      <c r="BD296" s="14"/>
    </row>
    <row r="297" spans="31:58"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W297" s="14"/>
      <c r="AX297" s="14"/>
      <c r="AY297" s="14"/>
      <c r="AZ297" s="14"/>
      <c r="BA297" s="14"/>
      <c r="BB297" s="14"/>
      <c r="BC297" s="14"/>
      <c r="BD297" s="14"/>
    </row>
    <row r="298" spans="31:58"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W298" s="14"/>
      <c r="AX298" s="14"/>
      <c r="AY298" s="14"/>
      <c r="AZ298" s="14"/>
      <c r="BA298" s="14"/>
      <c r="BB298" s="14"/>
      <c r="BC298" s="14"/>
      <c r="BD298" s="14"/>
    </row>
    <row r="299" spans="31:58"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W299" s="14"/>
      <c r="AX299" s="14"/>
      <c r="AY299" s="14"/>
      <c r="AZ299" s="14"/>
      <c r="BA299" s="14"/>
      <c r="BB299" s="14"/>
      <c r="BC299" s="14"/>
      <c r="BD299" s="14"/>
    </row>
    <row r="300" spans="31:58"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W300" s="14"/>
      <c r="AX300" s="14"/>
      <c r="AY300" s="14"/>
      <c r="AZ300" s="14"/>
      <c r="BA300" s="14"/>
      <c r="BB300" s="14"/>
      <c r="BC300" s="14"/>
      <c r="BD300" s="14"/>
    </row>
    <row r="301" spans="31:58"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W301" s="14"/>
      <c r="AX301" s="14"/>
      <c r="AY301" s="14"/>
      <c r="AZ301" s="14"/>
      <c r="BA301" s="14"/>
      <c r="BB301" s="14"/>
      <c r="BC301" s="14"/>
      <c r="BD301" s="14"/>
    </row>
    <row r="302" spans="31:58"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W302" s="14"/>
      <c r="AX302" s="14"/>
      <c r="AY302" s="14"/>
      <c r="AZ302" s="14"/>
      <c r="BA302" s="14"/>
      <c r="BB302" s="14"/>
      <c r="BC302" s="14"/>
      <c r="BD302" s="14"/>
    </row>
    <row r="303" spans="31:58"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W303" s="14"/>
      <c r="AX303" s="14"/>
      <c r="AY303" s="14"/>
      <c r="AZ303" s="14"/>
      <c r="BA303" s="14"/>
      <c r="BB303" s="14"/>
      <c r="BC303" s="14"/>
      <c r="BD303" s="14"/>
    </row>
    <row r="304" spans="31:58"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</row>
    <row r="305" spans="1:66"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</row>
    <row r="306" spans="1:66"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</row>
    <row r="307" spans="1:66" s="11" customFormat="1">
      <c r="A307" s="155"/>
      <c r="AE307" s="172"/>
      <c r="AF307" s="135"/>
      <c r="AG307" s="137"/>
      <c r="AH307" s="767"/>
      <c r="AI307" s="137"/>
      <c r="AJ307" s="768"/>
      <c r="AK307" s="768"/>
      <c r="AL307" s="768"/>
      <c r="AM307" s="94"/>
      <c r="AN307" s="94"/>
      <c r="AO307" s="94"/>
      <c r="AP307" s="94"/>
      <c r="AQ307" s="769"/>
      <c r="AR307" s="769"/>
      <c r="AS307" s="769"/>
      <c r="AT307" s="769"/>
      <c r="AU307" s="94"/>
      <c r="AV307" s="123"/>
      <c r="AW307" s="94"/>
      <c r="AX307" s="146"/>
      <c r="AY307" s="94"/>
      <c r="AZ307" s="146"/>
      <c r="BA307" s="94"/>
      <c r="BB307" s="94"/>
      <c r="BC307" s="94"/>
      <c r="BD307" s="94"/>
      <c r="BE307" s="769"/>
      <c r="BF307" s="769"/>
      <c r="BG307" s="171"/>
      <c r="BH307" s="171"/>
      <c r="BI307" s="171"/>
      <c r="BJ307" s="171"/>
      <c r="BK307" s="171"/>
      <c r="BL307" s="171"/>
      <c r="BM307" s="171"/>
      <c r="BN307" s="171"/>
    </row>
    <row r="308" spans="1:66" ht="15" customHeight="1">
      <c r="AE308" s="14"/>
      <c r="AF308" s="135"/>
      <c r="AG308" s="137"/>
      <c r="AH308" s="767"/>
      <c r="AI308" s="137"/>
      <c r="AJ308" s="768"/>
      <c r="AK308" s="768"/>
      <c r="AL308" s="768"/>
      <c r="AM308" s="94"/>
      <c r="AN308" s="94"/>
      <c r="AO308" s="94"/>
      <c r="AP308" s="94"/>
      <c r="AQ308" s="94"/>
      <c r="AR308" s="94"/>
      <c r="AS308" s="94"/>
      <c r="AT308" s="94"/>
      <c r="AU308" s="94"/>
      <c r="AV308" s="123"/>
      <c r="AW308" s="94"/>
      <c r="AX308" s="146"/>
      <c r="AY308" s="94"/>
      <c r="AZ308" s="146"/>
      <c r="BA308" s="94"/>
      <c r="BB308" s="94"/>
      <c r="BC308" s="94"/>
      <c r="BD308" s="94"/>
      <c r="BE308" s="94"/>
      <c r="BF308" s="94"/>
      <c r="BG308" s="90"/>
      <c r="BH308" s="90"/>
      <c r="BI308" s="90"/>
      <c r="BJ308" s="90"/>
      <c r="BK308" s="90"/>
      <c r="BL308" s="90"/>
      <c r="BM308" s="90"/>
      <c r="BN308" s="90"/>
    </row>
    <row r="309" spans="1:66" ht="15" customHeight="1">
      <c r="AE309" s="14"/>
      <c r="AF309" s="135"/>
      <c r="AG309" s="137"/>
      <c r="AH309" s="767"/>
      <c r="AI309" s="137"/>
      <c r="AJ309" s="768"/>
      <c r="AK309" s="768"/>
      <c r="AL309" s="768"/>
      <c r="AM309" s="94"/>
      <c r="AN309" s="94"/>
      <c r="AO309" s="94"/>
      <c r="AP309" s="94"/>
      <c r="AQ309" s="94"/>
      <c r="AR309" s="94"/>
      <c r="AS309" s="94"/>
      <c r="AT309" s="94"/>
      <c r="AU309" s="94"/>
      <c r="AV309" s="123"/>
      <c r="AW309" s="94"/>
      <c r="AX309" s="146"/>
      <c r="AY309" s="94"/>
      <c r="AZ309" s="146"/>
      <c r="BA309" s="94"/>
      <c r="BB309" s="94"/>
      <c r="BC309" s="94"/>
      <c r="BD309" s="94"/>
      <c r="BE309" s="94"/>
      <c r="BF309" s="94"/>
      <c r="BG309" s="90"/>
      <c r="BH309" s="90"/>
      <c r="BI309" s="90"/>
      <c r="BJ309" s="90"/>
      <c r="BK309" s="90"/>
      <c r="BL309" s="90"/>
      <c r="BM309" s="90"/>
      <c r="BN309" s="90"/>
    </row>
    <row r="310" spans="1:66">
      <c r="AE310" s="14"/>
      <c r="AF310" s="135"/>
      <c r="AG310" s="137"/>
      <c r="AH310" s="767"/>
      <c r="AI310" s="137"/>
      <c r="AJ310" s="768"/>
      <c r="AK310" s="768"/>
      <c r="AL310" s="768"/>
      <c r="AM310" s="94"/>
      <c r="AN310" s="94"/>
      <c r="AO310" s="94"/>
      <c r="AP310" s="94"/>
      <c r="AQ310" s="94"/>
      <c r="AR310" s="94"/>
      <c r="AS310" s="94"/>
      <c r="AT310" s="94"/>
      <c r="AU310" s="94"/>
      <c r="AV310" s="123"/>
      <c r="AW310" s="94"/>
      <c r="AX310" s="146"/>
      <c r="AY310" s="94"/>
      <c r="AZ310" s="146"/>
      <c r="BA310" s="94"/>
      <c r="BB310" s="94"/>
      <c r="BC310" s="94"/>
      <c r="BD310" s="94"/>
      <c r="BE310" s="94"/>
      <c r="BF310" s="94"/>
      <c r="BG310" s="90"/>
      <c r="BH310" s="90"/>
      <c r="BI310" s="90"/>
      <c r="BJ310" s="90"/>
      <c r="BK310" s="90"/>
      <c r="BL310" s="90"/>
      <c r="BM310" s="90"/>
      <c r="BN310" s="90"/>
    </row>
    <row r="311" spans="1:66">
      <c r="AE311" s="14"/>
      <c r="AF311" s="123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/>
      <c r="AR311" s="94"/>
      <c r="AS311" s="94"/>
      <c r="AT311" s="94"/>
      <c r="AU311" s="94"/>
      <c r="AV311" s="94"/>
      <c r="AW311" s="94"/>
      <c r="AX311" s="94"/>
      <c r="AY311" s="94"/>
      <c r="AZ311" s="94"/>
      <c r="BA311" s="94"/>
      <c r="BB311" s="94"/>
      <c r="BC311" s="94"/>
      <c r="BD311" s="94"/>
      <c r="BE311" s="94"/>
      <c r="BF311" s="94"/>
      <c r="BG311" s="90"/>
      <c r="BH311" s="90"/>
      <c r="BI311" s="90"/>
      <c r="BJ311" s="90"/>
      <c r="BK311" s="90"/>
      <c r="BL311" s="90"/>
      <c r="BM311" s="90"/>
      <c r="BN311" s="90"/>
    </row>
    <row r="312" spans="1:66">
      <c r="AE312" s="14"/>
      <c r="AF312" s="123"/>
      <c r="AG312" s="94"/>
      <c r="AH312" s="94"/>
      <c r="AI312" s="94"/>
      <c r="AJ312" s="94"/>
      <c r="AK312" s="94"/>
      <c r="AL312" s="94"/>
      <c r="AM312" s="94"/>
      <c r="AN312" s="94"/>
      <c r="AO312" s="94"/>
      <c r="AP312" s="94"/>
      <c r="AQ312" s="94"/>
      <c r="AR312" s="94"/>
      <c r="AS312" s="94"/>
      <c r="AT312" s="94"/>
      <c r="AU312" s="94"/>
      <c r="AV312" s="94"/>
      <c r="AW312" s="94"/>
      <c r="AX312" s="94"/>
      <c r="AY312" s="94"/>
      <c r="AZ312" s="94"/>
      <c r="BA312" s="94"/>
      <c r="BB312" s="94"/>
      <c r="BC312" s="94"/>
      <c r="BD312" s="94"/>
      <c r="BE312" s="94"/>
      <c r="BF312" s="94"/>
      <c r="BG312" s="90"/>
      <c r="BH312" s="90"/>
      <c r="BI312" s="90"/>
      <c r="BJ312" s="90"/>
      <c r="BK312" s="90"/>
      <c r="BL312" s="90"/>
      <c r="BM312" s="90"/>
      <c r="BN312" s="90"/>
    </row>
    <row r="313" spans="1:66"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</row>
    <row r="314" spans="1:66"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</row>
    <row r="315" spans="1:66"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</row>
    <row r="316" spans="1:66"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</row>
    <row r="317" spans="1:66"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</row>
    <row r="318" spans="1:66"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</row>
    <row r="319" spans="1:66"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</row>
    <row r="320" spans="1:66"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</row>
    <row r="321" spans="57:66"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</row>
    <row r="322" spans="57:66"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</row>
    <row r="323" spans="57:66"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</row>
    <row r="324" spans="57:66"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</row>
    <row r="325" spans="57:66"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</row>
    <row r="326" spans="57:66"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</row>
  </sheetData>
  <mergeCells count="246">
    <mergeCell ref="BF158:BF159"/>
    <mergeCell ref="BF197:BF198"/>
    <mergeCell ref="C43:D43"/>
    <mergeCell ref="L62:O63"/>
    <mergeCell ref="L26:O27"/>
    <mergeCell ref="L28:O29"/>
    <mergeCell ref="L30:O31"/>
    <mergeCell ref="L32:O33"/>
    <mergeCell ref="L36:O37"/>
    <mergeCell ref="C26:F27"/>
    <mergeCell ref="C52:F53"/>
    <mergeCell ref="L52:O53"/>
    <mergeCell ref="L54:O55"/>
    <mergeCell ref="L56:O57"/>
    <mergeCell ref="L58:O59"/>
    <mergeCell ref="N41:N49"/>
    <mergeCell ref="N66:N76"/>
    <mergeCell ref="O41:O49"/>
    <mergeCell ref="O66:O76"/>
    <mergeCell ref="K96:L96"/>
    <mergeCell ref="M96:N96"/>
    <mergeCell ref="D97:E97"/>
    <mergeCell ref="H97:J97"/>
    <mergeCell ref="K97:L97"/>
    <mergeCell ref="P12:P13"/>
    <mergeCell ref="AF122:AF123"/>
    <mergeCell ref="AF158:AF159"/>
    <mergeCell ref="AF197:AF198"/>
    <mergeCell ref="AV122:AV123"/>
    <mergeCell ref="AV158:AV159"/>
    <mergeCell ref="AV197:AV198"/>
    <mergeCell ref="BK221:BL221"/>
    <mergeCell ref="B12:B13"/>
    <mergeCell ref="B26:B27"/>
    <mergeCell ref="B28:B29"/>
    <mergeCell ref="B30:B31"/>
    <mergeCell ref="B32:B33"/>
    <mergeCell ref="B41:B43"/>
    <mergeCell ref="B44:B46"/>
    <mergeCell ref="B47:B49"/>
    <mergeCell ref="B52:B53"/>
    <mergeCell ref="B54:B55"/>
    <mergeCell ref="B56:B57"/>
    <mergeCell ref="B58:B59"/>
    <mergeCell ref="B66:B68"/>
    <mergeCell ref="B69:B72"/>
    <mergeCell ref="B73:B76"/>
    <mergeCell ref="B86:B88"/>
    <mergeCell ref="B89:B91"/>
    <mergeCell ref="B92:B94"/>
    <mergeCell ref="B95:B97"/>
    <mergeCell ref="B98:B113"/>
    <mergeCell ref="G26:G27"/>
    <mergeCell ref="G52:G53"/>
    <mergeCell ref="L12:L13"/>
    <mergeCell ref="BG182:BH182"/>
    <mergeCell ref="BI182:BJ182"/>
    <mergeCell ref="AW148:AX148"/>
    <mergeCell ref="AY148:AZ148"/>
    <mergeCell ref="BA148:BB148"/>
    <mergeCell ref="BC148:BD148"/>
    <mergeCell ref="AG182:AH182"/>
    <mergeCell ref="AI182:AJ182"/>
    <mergeCell ref="AK182:AL182"/>
    <mergeCell ref="AW182:AX182"/>
    <mergeCell ref="AY182:AZ182"/>
    <mergeCell ref="BA146:BB146"/>
    <mergeCell ref="BC146:BD146"/>
    <mergeCell ref="BG146:BH146"/>
    <mergeCell ref="BI146:BJ146"/>
    <mergeCell ref="D96:E96"/>
    <mergeCell ref="H96:J96"/>
    <mergeCell ref="AG221:AH221"/>
    <mergeCell ref="AI221:AJ221"/>
    <mergeCell ref="AK221:AL221"/>
    <mergeCell ref="AM221:AN221"/>
    <mergeCell ref="AW221:AX221"/>
    <mergeCell ref="AY221:AZ221"/>
    <mergeCell ref="BA221:BB221"/>
    <mergeCell ref="BG221:BH221"/>
    <mergeCell ref="BI221:BJ221"/>
    <mergeCell ref="BK146:BL146"/>
    <mergeCell ref="BM146:BN146"/>
    <mergeCell ref="AG147:AH147"/>
    <mergeCell ref="AI147:AJ147"/>
    <mergeCell ref="AK147:AL147"/>
    <mergeCell ref="AM147:AN147"/>
    <mergeCell ref="AO147:AP147"/>
    <mergeCell ref="AQ147:AR147"/>
    <mergeCell ref="AG121:AJ121"/>
    <mergeCell ref="AG146:AH146"/>
    <mergeCell ref="AI146:AJ146"/>
    <mergeCell ref="AK146:AL146"/>
    <mergeCell ref="AM146:AN146"/>
    <mergeCell ref="AO146:AP146"/>
    <mergeCell ref="AQ146:AR146"/>
    <mergeCell ref="AW146:AX146"/>
    <mergeCell ref="AY146:AZ146"/>
    <mergeCell ref="BF122:BF123"/>
    <mergeCell ref="M97:N97"/>
    <mergeCell ref="B115:G115"/>
    <mergeCell ref="D93:E93"/>
    <mergeCell ref="H93:J93"/>
    <mergeCell ref="K93:L93"/>
    <mergeCell ref="M93:N93"/>
    <mergeCell ref="D94:E94"/>
    <mergeCell ref="H94:J94"/>
    <mergeCell ref="K94:L94"/>
    <mergeCell ref="M94:N94"/>
    <mergeCell ref="D95:E95"/>
    <mergeCell ref="H95:J95"/>
    <mergeCell ref="K95:L95"/>
    <mergeCell ref="M95:N95"/>
    <mergeCell ref="H89:J89"/>
    <mergeCell ref="M89:N89"/>
    <mergeCell ref="H90:J90"/>
    <mergeCell ref="M90:N90"/>
    <mergeCell ref="H91:J91"/>
    <mergeCell ref="M91:N91"/>
    <mergeCell ref="D92:E92"/>
    <mergeCell ref="H92:J92"/>
    <mergeCell ref="K92:L92"/>
    <mergeCell ref="M92:N92"/>
    <mergeCell ref="D86:E86"/>
    <mergeCell ref="H86:J86"/>
    <mergeCell ref="K86:L86"/>
    <mergeCell ref="M86:N86"/>
    <mergeCell ref="D87:E87"/>
    <mergeCell ref="H87:J87"/>
    <mergeCell ref="K87:L87"/>
    <mergeCell ref="M87:N87"/>
    <mergeCell ref="D88:E88"/>
    <mergeCell ref="H88:J88"/>
    <mergeCell ref="K88:L88"/>
    <mergeCell ref="M88:N88"/>
    <mergeCell ref="B81:C81"/>
    <mergeCell ref="D81:E81"/>
    <mergeCell ref="H81:J81"/>
    <mergeCell ref="K81:L81"/>
    <mergeCell ref="M81:N81"/>
    <mergeCell ref="B82:C82"/>
    <mergeCell ref="B83:C83"/>
    <mergeCell ref="B84:C84"/>
    <mergeCell ref="B85:C85"/>
    <mergeCell ref="C76:D76"/>
    <mergeCell ref="E76:F76"/>
    <mergeCell ref="H76:L76"/>
    <mergeCell ref="B79:C79"/>
    <mergeCell ref="D79:G79"/>
    <mergeCell ref="H79:N79"/>
    <mergeCell ref="B80:C80"/>
    <mergeCell ref="D80:G80"/>
    <mergeCell ref="H80:N80"/>
    <mergeCell ref="M66:M76"/>
    <mergeCell ref="C73:D73"/>
    <mergeCell ref="E73:F73"/>
    <mergeCell ref="H73:L73"/>
    <mergeCell ref="C74:D74"/>
    <mergeCell ref="E74:F74"/>
    <mergeCell ref="H74:L74"/>
    <mergeCell ref="C75:D75"/>
    <mergeCell ref="E75:F75"/>
    <mergeCell ref="H75:L75"/>
    <mergeCell ref="C70:D70"/>
    <mergeCell ref="E70:F70"/>
    <mergeCell ref="H70:L70"/>
    <mergeCell ref="C71:D71"/>
    <mergeCell ref="E71:F71"/>
    <mergeCell ref="C72:D72"/>
    <mergeCell ref="E72:F72"/>
    <mergeCell ref="H72:L72"/>
    <mergeCell ref="C67:D67"/>
    <mergeCell ref="E67:F67"/>
    <mergeCell ref="H67:L67"/>
    <mergeCell ref="C68:D68"/>
    <mergeCell ref="E68:F68"/>
    <mergeCell ref="H68:L68"/>
    <mergeCell ref="C69:D69"/>
    <mergeCell ref="E69:F69"/>
    <mergeCell ref="H69:L69"/>
    <mergeCell ref="B62:F62"/>
    <mergeCell ref="B63:F63"/>
    <mergeCell ref="C65:D65"/>
    <mergeCell ref="E65:F65"/>
    <mergeCell ref="H65:L65"/>
    <mergeCell ref="C66:D66"/>
    <mergeCell ref="E66:F66"/>
    <mergeCell ref="H66:L66"/>
    <mergeCell ref="H71:L71"/>
    <mergeCell ref="C55:F55"/>
    <mergeCell ref="C56:F56"/>
    <mergeCell ref="C57:F57"/>
    <mergeCell ref="C58:F58"/>
    <mergeCell ref="C59:F59"/>
    <mergeCell ref="B60:F60"/>
    <mergeCell ref="L60:O60"/>
    <mergeCell ref="B61:F61"/>
    <mergeCell ref="L61:O61"/>
    <mergeCell ref="C48:D48"/>
    <mergeCell ref="E48:F48"/>
    <mergeCell ref="H48:M48"/>
    <mergeCell ref="C49:D49"/>
    <mergeCell ref="E49:F49"/>
    <mergeCell ref="H49:M49"/>
    <mergeCell ref="B51:L51"/>
    <mergeCell ref="H52:K52"/>
    <mergeCell ref="C54:F54"/>
    <mergeCell ref="C45:D45"/>
    <mergeCell ref="E45:F45"/>
    <mergeCell ref="H45:M45"/>
    <mergeCell ref="C46:D46"/>
    <mergeCell ref="E46:F46"/>
    <mergeCell ref="H46:M46"/>
    <mergeCell ref="C47:D47"/>
    <mergeCell ref="E47:F47"/>
    <mergeCell ref="H47:M47"/>
    <mergeCell ref="C41:D41"/>
    <mergeCell ref="E41:F41"/>
    <mergeCell ref="H41:M41"/>
    <mergeCell ref="C42:D42"/>
    <mergeCell ref="E42:F42"/>
    <mergeCell ref="H42:M42"/>
    <mergeCell ref="E43:F43"/>
    <mergeCell ref="H43:M43"/>
    <mergeCell ref="C44:D44"/>
    <mergeCell ref="E44:F44"/>
    <mergeCell ref="H44:M44"/>
    <mergeCell ref="B35:F35"/>
    <mergeCell ref="L35:O35"/>
    <mergeCell ref="B36:F36"/>
    <mergeCell ref="B37:F37"/>
    <mergeCell ref="B38:E38"/>
    <mergeCell ref="B39:L39"/>
    <mergeCell ref="C40:D40"/>
    <mergeCell ref="E40:F40"/>
    <mergeCell ref="H40:M40"/>
    <mergeCell ref="B25:L25"/>
    <mergeCell ref="H26:K26"/>
    <mergeCell ref="C28:F28"/>
    <mergeCell ref="C29:F29"/>
    <mergeCell ref="C30:F30"/>
    <mergeCell ref="C31:F31"/>
    <mergeCell ref="C32:F32"/>
    <mergeCell ref="C33:F33"/>
    <mergeCell ref="B34:F34"/>
    <mergeCell ref="L34:O34"/>
  </mergeCells>
  <phoneticPr fontId="97" type="noConversion"/>
  <conditionalFormatting sqref="AN124:AN144 BH125 BB124:BB144 AL124:AL144 AR124:AR144 AP124:AP144 AZ124:AZ144 AH160:AH180 BH161:BH180 AH124:AH143 AJ124:AJ144 AJ160:AJ180 AX124:AX144 AX160:AX181">
    <cfRule type="cellIs" priority="104" operator="equal">
      <formula>0</formula>
    </cfRule>
  </conditionalFormatting>
  <pageMargins left="0.23622047244094499" right="0.23622047244094499" top="0.74803149606299202" bottom="0.74803149606299202" header="0.31496062992126" footer="0.31496062992126"/>
  <pageSetup paperSize="9" scale="13" orientation="portrait" horizontalDpi="300"/>
  <colBreaks count="1" manualBreakCount="1">
    <brk id="74" max="1048575" man="1"/>
  </colBreaks>
  <ignoredErrors>
    <ignoredError sqref="M95 H95" formulaRange="1"/>
    <ignoredError sqref="AJ145 AH173 AH161:AH170 BH216 BH213 BH199:BH210 AX213 AX209:AX210 AX199:AX207 AJ199 AK199 AH205:AH210 AH202:AH204 AH200 BM145 AL145 AQ145 AN145 AK175 AI170 AK170 AI168 BK206 BK204 BK201:BK202 BK199 BI202 BI206 BA220 AM220 BI173 BI145:BK145 AK181 AK145:AK146 AH145 BI167:BI171 AI181 AK220 BI165:BI166 AH220:AJ220 AH199:AI199 AM201:AM210 AM199:AM200 BA199:BA209 AY206:AY207 AY202 AY204 AY199:AY200 AX220:AY220 BH220 BM131 BM129 BM126:BM127 BM124 BC127 AY181 AY169:AY170 AI165 AI161 AI145:AI146 AY164:AY167 BI163:BI164 BI181 BI161:BI162 BC131:BC132 BC129 BC124:BC125 BC145 BA145 AX145:AZ145 AY161:AY162 AK161:AK162 AK165:AK168 AG181 BI199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O539"/>
  <sheetViews>
    <sheetView showGridLines="0" topLeftCell="A25" zoomScale="63" zoomScaleNormal="63" zoomScalePageLayoutView="63" workbookViewId="0">
      <selection activeCell="D115" sqref="D115:E115"/>
    </sheetView>
  </sheetViews>
  <sheetFormatPr baseColWidth="10" defaultColWidth="9" defaultRowHeight="15" outlineLevelCol="1" x14ac:dyDescent="0"/>
  <cols>
    <col min="1" max="1" width="1.1640625" style="12" customWidth="1"/>
    <col min="2" max="2" width="11.83203125" style="13" customWidth="1"/>
    <col min="3" max="3" width="24.1640625" style="13" customWidth="1"/>
    <col min="4" max="9" width="6.6640625" style="13" customWidth="1" outlineLevel="1"/>
    <col min="10" max="15" width="6.6640625" style="13" customWidth="1"/>
    <col min="16" max="23" width="6.6640625" style="13" customWidth="1" outlineLevel="1"/>
    <col min="24" max="31" width="6.6640625" style="13" customWidth="1"/>
    <col min="32" max="32" width="7" style="13" customWidth="1"/>
    <col min="33" max="33" width="13" style="13" customWidth="1"/>
    <col min="34" max="34" width="7" style="13" customWidth="1"/>
    <col min="35" max="35" width="6.1640625" style="13" customWidth="1"/>
    <col min="36" max="36" width="11.5" style="13" customWidth="1"/>
    <col min="37" max="42" width="6.1640625" style="13" customWidth="1"/>
    <col min="43" max="43" width="5.6640625" style="13" customWidth="1"/>
    <col min="44" max="44" width="6.1640625" style="13" customWidth="1"/>
    <col min="45" max="45" width="8.1640625" style="13" customWidth="1"/>
    <col min="46" max="49" width="6.1640625" style="13" customWidth="1"/>
    <col min="50" max="50" width="10.1640625" style="13" customWidth="1"/>
    <col min="51" max="51" width="27.1640625" style="13" customWidth="1"/>
    <col min="52" max="52" width="12.6640625" style="13" customWidth="1"/>
    <col min="53" max="55" width="8.83203125" style="13" customWidth="1"/>
    <col min="56" max="56" width="10.1640625" style="13" customWidth="1"/>
    <col min="57" max="62" width="8.83203125" style="13" customWidth="1"/>
    <col min="63" max="63" width="25.6640625" style="13" hidden="1" customWidth="1"/>
    <col min="64" max="69" width="8.83203125" style="13" hidden="1" customWidth="1"/>
    <col min="70" max="70" width="17.6640625" style="13" hidden="1" customWidth="1"/>
    <col min="71" max="71" width="8.83203125" style="13" hidden="1" customWidth="1"/>
    <col min="72" max="72" width="8.83203125" style="13" customWidth="1"/>
    <col min="73" max="73" width="17.6640625" style="14" customWidth="1"/>
    <col min="74" max="74" width="9.1640625" style="13" customWidth="1"/>
    <col min="75" max="16384" width="9" style="13"/>
  </cols>
  <sheetData>
    <row r="2" spans="1:73" s="1" customFormat="1" ht="16.5" customHeight="1">
      <c r="A2" s="15" t="s">
        <v>375</v>
      </c>
      <c r="C2" s="16"/>
      <c r="D2" s="16"/>
      <c r="E2" s="16"/>
      <c r="F2" s="16"/>
      <c r="G2" s="16"/>
      <c r="H2" s="16"/>
      <c r="I2" s="16"/>
      <c r="N2" s="16"/>
      <c r="BU2" s="58"/>
    </row>
    <row r="3" spans="1:73" ht="10.5" customHeight="1"/>
    <row r="4" spans="1:73" ht="16.5" customHeight="1"/>
    <row r="5" spans="1:73" ht="16.5" customHeight="1"/>
    <row r="6" spans="1:73" ht="16.5" customHeight="1"/>
    <row r="7" spans="1:73" ht="16.5" customHeight="1"/>
    <row r="8" spans="1:73" ht="16.5" customHeight="1"/>
    <row r="9" spans="1:73" ht="16.5" customHeight="1"/>
    <row r="10" spans="1:73" ht="16.5" customHeight="1"/>
    <row r="11" spans="1:73" ht="16.5" customHeight="1"/>
    <row r="12" spans="1:73" ht="16.5" customHeight="1">
      <c r="B12" s="945"/>
      <c r="M12" s="945"/>
      <c r="S12" s="945"/>
      <c r="W12" s="945"/>
      <c r="AA12" s="945"/>
    </row>
    <row r="13" spans="1:73" ht="16.5" customHeight="1">
      <c r="B13" s="945"/>
      <c r="M13" s="945"/>
      <c r="S13" s="945"/>
      <c r="W13" s="945"/>
      <c r="AA13" s="945"/>
    </row>
    <row r="14" spans="1:73" ht="16.5" customHeight="1">
      <c r="B14" s="13" t="s">
        <v>1</v>
      </c>
    </row>
    <row r="15" spans="1:73" ht="16.5" customHeight="1"/>
    <row r="16" spans="1:73" ht="16.5" customHeight="1"/>
    <row r="17" spans="1:73" ht="16.5" customHeight="1"/>
    <row r="18" spans="1:73" ht="16.5" customHeight="1"/>
    <row r="19" spans="1:73" ht="16.5" customHeight="1"/>
    <row r="20" spans="1:73" ht="16.5" customHeight="1"/>
    <row r="21" spans="1:73" ht="16.5" customHeight="1"/>
    <row r="22" spans="1:73" s="2" customFormat="1" ht="16.5" customHeight="1">
      <c r="A22" s="17"/>
      <c r="B22" s="18" t="s">
        <v>376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X22" s="18"/>
      <c r="Y22" s="18"/>
      <c r="Z22" s="18"/>
      <c r="AA22" s="18"/>
      <c r="BU22" s="59"/>
    </row>
    <row r="23" spans="1:73" s="3" customFormat="1" ht="19.5" customHeight="1">
      <c r="A23" s="19"/>
      <c r="B23" s="770" t="s">
        <v>4</v>
      </c>
      <c r="C23" s="770"/>
      <c r="D23" s="770"/>
      <c r="E23" s="770"/>
      <c r="F23" s="770"/>
      <c r="G23" s="770"/>
      <c r="H23" s="770"/>
      <c r="I23" s="770"/>
      <c r="J23" s="770"/>
      <c r="K23" s="770"/>
      <c r="L23" s="770"/>
      <c r="M23" s="770"/>
      <c r="N23" s="770"/>
      <c r="O23" s="770"/>
      <c r="P23" s="770"/>
      <c r="Q23" s="770"/>
      <c r="R23" s="770"/>
      <c r="S23" s="770"/>
      <c r="T23" s="770"/>
      <c r="U23" s="770"/>
      <c r="V23" s="52"/>
      <c r="BU23" s="60"/>
    </row>
    <row r="24" spans="1:73" s="4" customFormat="1" ht="39" customHeight="1">
      <c r="B24" s="1391" t="s">
        <v>39</v>
      </c>
      <c r="C24" s="1159" t="s">
        <v>377</v>
      </c>
      <c r="D24" s="1160"/>
      <c r="E24" s="1160"/>
      <c r="F24" s="1160"/>
      <c r="G24" s="1160"/>
      <c r="H24" s="1160"/>
      <c r="I24" s="1161"/>
      <c r="J24" s="1146" t="s">
        <v>27</v>
      </c>
      <c r="K24" s="1146" t="s">
        <v>8</v>
      </c>
      <c r="L24" s="1146"/>
      <c r="M24" s="1146"/>
      <c r="N24" s="1146"/>
      <c r="O24" s="1147" t="s">
        <v>378</v>
      </c>
      <c r="P24" s="1147"/>
      <c r="Q24" s="1147"/>
      <c r="R24" s="1147"/>
      <c r="S24" s="1147"/>
      <c r="T24" s="1147"/>
      <c r="U24" s="1147"/>
      <c r="V24" s="1147"/>
      <c r="W24" s="1147"/>
      <c r="X24" s="1147"/>
      <c r="Y24" s="1147"/>
      <c r="Z24" s="1147"/>
      <c r="AA24" s="1148"/>
      <c r="AM24" s="3"/>
      <c r="AN24" s="3"/>
      <c r="AO24" s="3"/>
    </row>
    <row r="25" spans="1:73" s="4" customFormat="1" ht="21" customHeight="1">
      <c r="B25" s="1392"/>
      <c r="C25" s="1162"/>
      <c r="D25" s="1163"/>
      <c r="E25" s="1163"/>
      <c r="F25" s="1163"/>
      <c r="G25" s="1163"/>
      <c r="H25" s="1163"/>
      <c r="I25" s="1164"/>
      <c r="J25" s="1158"/>
      <c r="K25" s="30" t="s">
        <v>10</v>
      </c>
      <c r="L25" s="30" t="s">
        <v>11</v>
      </c>
      <c r="M25" s="31" t="s">
        <v>12</v>
      </c>
      <c r="N25" s="31" t="s">
        <v>13</v>
      </c>
      <c r="O25" s="1429" t="s">
        <v>379</v>
      </c>
      <c r="P25" s="1429"/>
      <c r="Q25" s="1429"/>
      <c r="R25" s="1429"/>
      <c r="S25" s="1429"/>
      <c r="T25" s="1429"/>
      <c r="U25" s="1429"/>
      <c r="V25" s="1429"/>
      <c r="W25" s="1429"/>
      <c r="X25" s="1429"/>
      <c r="Y25" s="1429"/>
      <c r="Z25" s="1429"/>
      <c r="AA25" s="1430"/>
      <c r="AH25" s="56"/>
      <c r="AM25" s="3"/>
      <c r="AN25" s="3"/>
      <c r="AO25" s="3"/>
    </row>
    <row r="26" spans="1:73" s="4" customFormat="1" ht="18.75" customHeight="1">
      <c r="B26" s="1393" t="s">
        <v>380</v>
      </c>
      <c r="C26" s="1149" t="s">
        <v>381</v>
      </c>
      <c r="D26" s="1150"/>
      <c r="E26" s="1150"/>
      <c r="F26" s="1150"/>
      <c r="G26" s="1150"/>
      <c r="H26" s="1150"/>
      <c r="I26" s="1151"/>
      <c r="J26" s="32">
        <v>321</v>
      </c>
      <c r="K26" s="32">
        <v>321</v>
      </c>
      <c r="L26" s="32">
        <v>321</v>
      </c>
      <c r="M26" s="32">
        <v>321</v>
      </c>
      <c r="N26" s="32">
        <v>315</v>
      </c>
      <c r="O26" s="1429"/>
      <c r="P26" s="1429"/>
      <c r="Q26" s="1429"/>
      <c r="R26" s="1429"/>
      <c r="S26" s="1429"/>
      <c r="T26" s="1429"/>
      <c r="U26" s="1429"/>
      <c r="V26" s="1429"/>
      <c r="W26" s="1429"/>
      <c r="X26" s="1429"/>
      <c r="Y26" s="1429"/>
      <c r="Z26" s="1429"/>
      <c r="AA26" s="1430"/>
      <c r="AM26" s="3"/>
      <c r="AN26" s="3"/>
      <c r="AO26" s="3"/>
    </row>
    <row r="27" spans="1:73" s="4" customFormat="1" ht="18.75" customHeight="1">
      <c r="B27" s="1393"/>
      <c r="C27" s="1152" t="s">
        <v>382</v>
      </c>
      <c r="D27" s="1153"/>
      <c r="E27" s="1153"/>
      <c r="F27" s="1153"/>
      <c r="G27" s="1153"/>
      <c r="H27" s="1153"/>
      <c r="I27" s="1154"/>
      <c r="J27" s="32">
        <v>69</v>
      </c>
      <c r="K27" s="32">
        <v>69</v>
      </c>
      <c r="L27" s="32">
        <v>69</v>
      </c>
      <c r="M27" s="32">
        <v>69</v>
      </c>
      <c r="N27" s="32">
        <v>69</v>
      </c>
      <c r="O27" s="1429"/>
      <c r="P27" s="1429"/>
      <c r="Q27" s="1429"/>
      <c r="R27" s="1429"/>
      <c r="S27" s="1429"/>
      <c r="T27" s="1429"/>
      <c r="U27" s="1429"/>
      <c r="V27" s="1429"/>
      <c r="W27" s="1429"/>
      <c r="X27" s="1429"/>
      <c r="Y27" s="1429"/>
      <c r="Z27" s="1429"/>
      <c r="AA27" s="1430"/>
      <c r="AM27" s="3"/>
      <c r="AN27" s="3"/>
      <c r="AO27" s="3"/>
    </row>
    <row r="28" spans="1:73" s="4" customFormat="1" ht="18.75" customHeight="1">
      <c r="B28" s="1393" t="s">
        <v>383</v>
      </c>
      <c r="C28" s="1149" t="s">
        <v>381</v>
      </c>
      <c r="D28" s="1150"/>
      <c r="E28" s="1150"/>
      <c r="F28" s="1150"/>
      <c r="G28" s="1150"/>
      <c r="H28" s="1150"/>
      <c r="I28" s="1151"/>
      <c r="J28" s="32">
        <v>86</v>
      </c>
      <c r="K28" s="32">
        <v>86</v>
      </c>
      <c r="L28" s="32">
        <v>86</v>
      </c>
      <c r="M28" s="32">
        <v>86</v>
      </c>
      <c r="N28" s="32">
        <v>81</v>
      </c>
      <c r="O28" s="1429"/>
      <c r="P28" s="1429"/>
      <c r="Q28" s="1429"/>
      <c r="R28" s="1429"/>
      <c r="S28" s="1429"/>
      <c r="T28" s="1429"/>
      <c r="U28" s="1429"/>
      <c r="V28" s="1429"/>
      <c r="W28" s="1429"/>
      <c r="X28" s="1429"/>
      <c r="Y28" s="1429"/>
      <c r="Z28" s="1429"/>
      <c r="AA28" s="1430"/>
      <c r="AM28" s="3"/>
      <c r="AN28" s="3"/>
      <c r="AO28" s="3"/>
    </row>
    <row r="29" spans="1:73" s="4" customFormat="1" ht="18.75" customHeight="1">
      <c r="B29" s="1393"/>
      <c r="C29" s="1152" t="s">
        <v>382</v>
      </c>
      <c r="D29" s="1153"/>
      <c r="E29" s="1153"/>
      <c r="F29" s="1153"/>
      <c r="G29" s="1153"/>
      <c r="H29" s="1153"/>
      <c r="I29" s="1154"/>
      <c r="J29" s="32">
        <v>17</v>
      </c>
      <c r="K29" s="32">
        <v>17</v>
      </c>
      <c r="L29" s="32">
        <v>17</v>
      </c>
      <c r="M29" s="32">
        <v>17</v>
      </c>
      <c r="N29" s="32">
        <v>17</v>
      </c>
      <c r="O29" s="1429"/>
      <c r="P29" s="1429"/>
      <c r="Q29" s="1429"/>
      <c r="R29" s="1429"/>
      <c r="S29" s="1429"/>
      <c r="T29" s="1429"/>
      <c r="U29" s="1429"/>
      <c r="V29" s="1429"/>
      <c r="W29" s="1429"/>
      <c r="X29" s="1429"/>
      <c r="Y29" s="1429"/>
      <c r="Z29" s="1429"/>
      <c r="AA29" s="1430"/>
      <c r="AM29" s="3"/>
      <c r="AN29" s="3"/>
      <c r="AO29" s="3"/>
    </row>
    <row r="30" spans="1:73" s="4" customFormat="1" ht="18.75" customHeight="1">
      <c r="B30" s="1394" t="s">
        <v>384</v>
      </c>
      <c r="C30" s="1155" t="s">
        <v>381</v>
      </c>
      <c r="D30" s="1156"/>
      <c r="E30" s="1156"/>
      <c r="F30" s="1156"/>
      <c r="G30" s="1156"/>
      <c r="H30" s="1156"/>
      <c r="I30" s="1157"/>
      <c r="J30" s="33">
        <v>406</v>
      </c>
      <c r="K30" s="33">
        <v>406</v>
      </c>
      <c r="L30" s="33">
        <v>406</v>
      </c>
      <c r="M30" s="33">
        <v>389</v>
      </c>
      <c r="N30" s="33">
        <v>345</v>
      </c>
      <c r="O30" s="1429"/>
      <c r="P30" s="1429"/>
      <c r="Q30" s="1429"/>
      <c r="R30" s="1429"/>
      <c r="S30" s="1429"/>
      <c r="T30" s="1429"/>
      <c r="U30" s="1429"/>
      <c r="V30" s="1429"/>
      <c r="W30" s="1429"/>
      <c r="X30" s="1429"/>
      <c r="Y30" s="1429"/>
      <c r="Z30" s="1429"/>
      <c r="AA30" s="1430"/>
      <c r="AM30" s="3"/>
      <c r="AN30" s="3"/>
      <c r="AO30" s="3"/>
    </row>
    <row r="31" spans="1:73" s="4" customFormat="1" ht="18.75" customHeight="1">
      <c r="B31" s="1394"/>
      <c r="C31" s="1155" t="s">
        <v>382</v>
      </c>
      <c r="D31" s="1156"/>
      <c r="E31" s="1156"/>
      <c r="F31" s="1156"/>
      <c r="G31" s="1156"/>
      <c r="H31" s="1156"/>
      <c r="I31" s="1157"/>
      <c r="J31" s="33">
        <v>66</v>
      </c>
      <c r="K31" s="33">
        <v>66</v>
      </c>
      <c r="L31" s="33">
        <v>66</v>
      </c>
      <c r="M31" s="33">
        <v>66</v>
      </c>
      <c r="N31" s="33">
        <v>66</v>
      </c>
      <c r="O31" s="1429"/>
      <c r="P31" s="1429"/>
      <c r="Q31" s="1429"/>
      <c r="R31" s="1429"/>
      <c r="S31" s="1429"/>
      <c r="T31" s="1429"/>
      <c r="U31" s="1429"/>
      <c r="V31" s="1429"/>
      <c r="W31" s="1429"/>
      <c r="X31" s="1429"/>
      <c r="Y31" s="1429"/>
      <c r="Z31" s="1429"/>
      <c r="AA31" s="1430"/>
      <c r="AM31" s="3"/>
      <c r="AN31" s="3"/>
      <c r="AO31" s="3"/>
      <c r="AS31" s="57"/>
    </row>
    <row r="32" spans="1:73" s="4" customFormat="1" ht="18.75" customHeight="1">
      <c r="B32" s="1178" t="s">
        <v>22</v>
      </c>
      <c r="C32" s="1396"/>
      <c r="D32" s="1397"/>
      <c r="E32" s="1398"/>
      <c r="F32" s="1398"/>
      <c r="G32" s="1398"/>
      <c r="H32" s="1398"/>
      <c r="I32" s="1399"/>
      <c r="J32" s="34">
        <f>+SUM(J26:J31)</f>
        <v>965</v>
      </c>
      <c r="K32" s="34">
        <f t="shared" ref="K32:N32" si="0">+SUM(K26:K31)</f>
        <v>965</v>
      </c>
      <c r="L32" s="34">
        <f t="shared" si="0"/>
        <v>965</v>
      </c>
      <c r="M32" s="34">
        <f t="shared" si="0"/>
        <v>948</v>
      </c>
      <c r="N32" s="34">
        <f t="shared" si="0"/>
        <v>893</v>
      </c>
      <c r="O32" s="1429"/>
      <c r="P32" s="1429"/>
      <c r="Q32" s="1429"/>
      <c r="R32" s="1429"/>
      <c r="S32" s="1429"/>
      <c r="T32" s="1429"/>
      <c r="U32" s="1429"/>
      <c r="V32" s="1429"/>
      <c r="W32" s="1429"/>
      <c r="X32" s="1429"/>
      <c r="Y32" s="1429"/>
      <c r="Z32" s="1429"/>
      <c r="AA32" s="1430"/>
      <c r="AM32" s="3"/>
      <c r="AN32" s="3"/>
      <c r="AO32" s="3"/>
    </row>
    <row r="33" spans="1:73" s="4" customFormat="1" ht="18.75" customHeight="1">
      <c r="B33" s="1400" t="s">
        <v>23</v>
      </c>
      <c r="C33" s="1401"/>
      <c r="D33" s="1402"/>
      <c r="E33" s="1403"/>
      <c r="F33" s="1403"/>
      <c r="G33" s="1403"/>
      <c r="H33" s="1403"/>
      <c r="I33" s="1404"/>
      <c r="J33" s="35"/>
      <c r="K33" s="36">
        <f>K32/J32</f>
        <v>1</v>
      </c>
      <c r="L33" s="36">
        <f t="shared" ref="L33:N33" si="1">L32/K32</f>
        <v>1</v>
      </c>
      <c r="M33" s="36">
        <f t="shared" si="1"/>
        <v>0.98238341968911913</v>
      </c>
      <c r="N33" s="36">
        <f t="shared" si="1"/>
        <v>0.94198312236286919</v>
      </c>
      <c r="O33" s="1431"/>
      <c r="P33" s="1431"/>
      <c r="Q33" s="1431"/>
      <c r="R33" s="1431"/>
      <c r="S33" s="1431"/>
      <c r="T33" s="1431"/>
      <c r="U33" s="1431"/>
      <c r="V33" s="1431"/>
      <c r="W33" s="1431"/>
      <c r="X33" s="1431"/>
      <c r="Y33" s="1431"/>
      <c r="Z33" s="1431"/>
      <c r="AA33" s="1432"/>
      <c r="AM33" s="3"/>
      <c r="AN33" s="3"/>
      <c r="AO33" s="3"/>
    </row>
    <row r="34" spans="1:73" s="3" customFormat="1" ht="16.5" customHeight="1">
      <c r="A34" s="19"/>
      <c r="B34" s="787"/>
      <c r="C34" s="787"/>
      <c r="D34" s="787"/>
      <c r="E34" s="787"/>
      <c r="F34" s="787"/>
      <c r="G34" s="787"/>
      <c r="H34" s="22"/>
      <c r="I34" s="22"/>
      <c r="J34" s="23"/>
      <c r="K34" s="23"/>
      <c r="L34" s="23"/>
      <c r="M34" s="23"/>
      <c r="N34" s="37"/>
      <c r="O34" s="37"/>
      <c r="P34" s="23"/>
      <c r="Q34" s="23"/>
      <c r="R34" s="23"/>
      <c r="S34" s="23"/>
      <c r="T34" s="23"/>
      <c r="X34" s="23"/>
      <c r="Y34" s="23"/>
      <c r="Z34" s="23"/>
      <c r="AA34" s="23"/>
      <c r="BU34" s="60"/>
    </row>
    <row r="35" spans="1:73" s="5" customFormat="1" ht="18.75" customHeight="1">
      <c r="A35" s="23"/>
      <c r="B35" s="21" t="s">
        <v>25</v>
      </c>
      <c r="C35" s="21"/>
      <c r="D35" s="21"/>
      <c r="E35" s="21"/>
      <c r="F35" s="21"/>
      <c r="G35" s="21"/>
      <c r="H35" s="22"/>
      <c r="I35" s="22"/>
      <c r="J35" s="23"/>
      <c r="K35" s="23"/>
      <c r="L35" s="23"/>
      <c r="M35" s="23"/>
      <c r="N35" s="37"/>
      <c r="O35" s="37"/>
      <c r="P35" s="23"/>
      <c r="Q35" s="23"/>
      <c r="R35" s="23"/>
      <c r="S35" s="23"/>
      <c r="T35" s="23"/>
      <c r="X35" s="23"/>
      <c r="Y35" s="23"/>
      <c r="Z35" s="23"/>
      <c r="AA35" s="23"/>
      <c r="BU35" s="61"/>
    </row>
    <row r="36" spans="1:73" s="5" customFormat="1" ht="6.75" customHeight="1">
      <c r="A36" s="23"/>
      <c r="B36" s="21"/>
      <c r="C36" s="21"/>
      <c r="D36" s="21"/>
      <c r="E36" s="21"/>
      <c r="F36" s="21"/>
      <c r="G36" s="21"/>
      <c r="H36" s="22"/>
      <c r="I36" s="22"/>
      <c r="J36" s="23"/>
      <c r="K36" s="23"/>
      <c r="L36" s="23"/>
      <c r="M36" s="23"/>
      <c r="N36" s="37"/>
      <c r="O36" s="37"/>
      <c r="P36" s="23"/>
      <c r="Q36" s="23"/>
      <c r="R36" s="23"/>
      <c r="S36" s="23"/>
      <c r="T36" s="23"/>
      <c r="X36" s="23"/>
      <c r="Y36" s="23"/>
      <c r="Z36" s="23"/>
      <c r="AA36" s="23"/>
      <c r="BU36" s="61"/>
    </row>
    <row r="37" spans="1:73" s="4" customFormat="1" ht="39" customHeight="1">
      <c r="B37" s="24" t="s">
        <v>385</v>
      </c>
      <c r="C37" s="1185" t="s">
        <v>386</v>
      </c>
      <c r="D37" s="1185"/>
      <c r="E37" s="1185"/>
      <c r="F37" s="1185"/>
      <c r="G37" s="1185"/>
      <c r="H37" s="1185"/>
      <c r="I37" s="1185"/>
      <c r="J37" s="38" t="s">
        <v>28</v>
      </c>
      <c r="K37" s="38" t="s">
        <v>27</v>
      </c>
      <c r="L37" s="1143" t="s">
        <v>29</v>
      </c>
      <c r="M37" s="1143"/>
      <c r="N37" s="1143"/>
      <c r="O37" s="1143"/>
      <c r="P37" s="1143"/>
      <c r="Q37" s="1143"/>
      <c r="R37" s="1143"/>
      <c r="S37" s="1143"/>
      <c r="T37" s="1143"/>
      <c r="U37" s="1143"/>
      <c r="V37" s="1143"/>
      <c r="W37" s="1143"/>
      <c r="X37" s="1143"/>
      <c r="Y37" s="1143"/>
      <c r="Z37" s="1143"/>
      <c r="AA37" s="1143"/>
      <c r="AB37" s="25" t="s">
        <v>387</v>
      </c>
      <c r="AC37" s="53" t="s">
        <v>388</v>
      </c>
    </row>
    <row r="38" spans="1:73" s="4" customFormat="1" ht="17">
      <c r="B38" s="1393" t="s">
        <v>380</v>
      </c>
      <c r="C38" s="1144" t="s">
        <v>389</v>
      </c>
      <c r="D38" s="1144"/>
      <c r="E38" s="1144"/>
      <c r="F38" s="1144"/>
      <c r="G38" s="1144"/>
      <c r="H38" s="1144"/>
      <c r="I38" s="1144"/>
      <c r="J38" s="39" t="s">
        <v>390</v>
      </c>
      <c r="K38" s="40">
        <v>5</v>
      </c>
      <c r="L38" s="1145" t="s">
        <v>391</v>
      </c>
      <c r="M38" s="1145"/>
      <c r="N38" s="1145"/>
      <c r="O38" s="1145"/>
      <c r="P38" s="1145"/>
      <c r="Q38" s="1145"/>
      <c r="R38" s="1145"/>
      <c r="S38" s="1145"/>
      <c r="T38" s="1145"/>
      <c r="U38" s="1145"/>
      <c r="V38" s="1145"/>
      <c r="W38" s="1145"/>
      <c r="X38" s="1145"/>
      <c r="Y38" s="1145"/>
      <c r="Z38" s="1145"/>
      <c r="AA38" s="1145"/>
      <c r="AB38" s="1417">
        <v>48</v>
      </c>
      <c r="AC38" s="1422">
        <v>11</v>
      </c>
    </row>
    <row r="39" spans="1:73" s="6" customFormat="1" ht="17">
      <c r="B39" s="1393"/>
      <c r="C39" s="1144" t="s">
        <v>392</v>
      </c>
      <c r="D39" s="1144"/>
      <c r="E39" s="1144"/>
      <c r="F39" s="1144"/>
      <c r="G39" s="1144"/>
      <c r="H39" s="1144"/>
      <c r="I39" s="1144"/>
      <c r="J39" s="41" t="s">
        <v>390</v>
      </c>
      <c r="K39" s="42">
        <v>2</v>
      </c>
      <c r="L39" s="1145" t="s">
        <v>393</v>
      </c>
      <c r="M39" s="1145"/>
      <c r="N39" s="1145"/>
      <c r="O39" s="1145"/>
      <c r="P39" s="1145"/>
      <c r="Q39" s="1145"/>
      <c r="R39" s="1145"/>
      <c r="S39" s="1145"/>
      <c r="T39" s="1145"/>
      <c r="U39" s="1145"/>
      <c r="V39" s="1145"/>
      <c r="W39" s="1145"/>
      <c r="X39" s="1145"/>
      <c r="Y39" s="1145"/>
      <c r="Z39" s="1145"/>
      <c r="AA39" s="1145"/>
      <c r="AB39" s="1417"/>
      <c r="AC39" s="1422"/>
    </row>
    <row r="40" spans="1:73" s="4" customFormat="1" ht="17">
      <c r="B40" s="1393"/>
      <c r="C40" s="1144" t="s">
        <v>394</v>
      </c>
      <c r="D40" s="1144"/>
      <c r="E40" s="1144"/>
      <c r="F40" s="1144"/>
      <c r="G40" s="1144"/>
      <c r="H40" s="1144"/>
      <c r="I40" s="1144"/>
      <c r="J40" s="39" t="s">
        <v>390</v>
      </c>
      <c r="K40" s="40">
        <v>1</v>
      </c>
      <c r="L40" s="1145" t="s">
        <v>395</v>
      </c>
      <c r="M40" s="1145"/>
      <c r="N40" s="1145"/>
      <c r="O40" s="1145"/>
      <c r="P40" s="1145"/>
      <c r="Q40" s="1145"/>
      <c r="R40" s="1145"/>
      <c r="S40" s="1145"/>
      <c r="T40" s="1145"/>
      <c r="U40" s="1145"/>
      <c r="V40" s="1145"/>
      <c r="W40" s="1145"/>
      <c r="X40" s="1145"/>
      <c r="Y40" s="1145"/>
      <c r="Z40" s="1145"/>
      <c r="AA40" s="1145"/>
      <c r="AB40" s="1417"/>
      <c r="AC40" s="1422"/>
    </row>
    <row r="41" spans="1:73" s="4" customFormat="1" ht="17">
      <c r="B41" s="1393"/>
      <c r="C41" s="1144" t="s">
        <v>396</v>
      </c>
      <c r="D41" s="1144"/>
      <c r="E41" s="1144"/>
      <c r="F41" s="1144"/>
      <c r="G41" s="1144"/>
      <c r="H41" s="1144"/>
      <c r="I41" s="1144"/>
      <c r="J41" s="39" t="s">
        <v>397</v>
      </c>
      <c r="K41" s="40">
        <v>1</v>
      </c>
      <c r="L41" s="1145" t="s">
        <v>398</v>
      </c>
      <c r="M41" s="1145"/>
      <c r="N41" s="1145"/>
      <c r="O41" s="1145"/>
      <c r="P41" s="1145"/>
      <c r="Q41" s="1145"/>
      <c r="R41" s="1145"/>
      <c r="S41" s="1145"/>
      <c r="T41" s="1145"/>
      <c r="U41" s="1145"/>
      <c r="V41" s="1145"/>
      <c r="W41" s="1145"/>
      <c r="X41" s="1145"/>
      <c r="Y41" s="1145"/>
      <c r="Z41" s="1145"/>
      <c r="AA41" s="1145"/>
      <c r="AB41" s="1417"/>
      <c r="AC41" s="1422"/>
    </row>
    <row r="42" spans="1:73" s="4" customFormat="1" ht="17">
      <c r="B42" s="1393"/>
      <c r="C42" s="1144" t="s">
        <v>399</v>
      </c>
      <c r="D42" s="1144"/>
      <c r="E42" s="1144"/>
      <c r="F42" s="1144"/>
      <c r="G42" s="1144"/>
      <c r="H42" s="1144"/>
      <c r="I42" s="1144"/>
      <c r="J42" s="39" t="s">
        <v>390</v>
      </c>
      <c r="K42" s="40">
        <v>1</v>
      </c>
      <c r="L42" s="1145" t="s">
        <v>400</v>
      </c>
      <c r="M42" s="1145"/>
      <c r="N42" s="1145"/>
      <c r="O42" s="1145"/>
      <c r="P42" s="1145"/>
      <c r="Q42" s="1145"/>
      <c r="R42" s="1145"/>
      <c r="S42" s="1145"/>
      <c r="T42" s="1145"/>
      <c r="U42" s="1145"/>
      <c r="V42" s="1145"/>
      <c r="W42" s="1145"/>
      <c r="X42" s="1145"/>
      <c r="Y42" s="1145"/>
      <c r="Z42" s="1145"/>
      <c r="AA42" s="1145"/>
      <c r="AB42" s="1417"/>
      <c r="AC42" s="1422"/>
    </row>
    <row r="43" spans="1:73" s="6" customFormat="1" ht="17">
      <c r="B43" s="1393"/>
      <c r="C43" s="1144" t="s">
        <v>401</v>
      </c>
      <c r="D43" s="1144"/>
      <c r="E43" s="1144"/>
      <c r="F43" s="1144"/>
      <c r="G43" s="1144"/>
      <c r="H43" s="1144"/>
      <c r="I43" s="1144"/>
      <c r="J43" s="41" t="s">
        <v>390</v>
      </c>
      <c r="K43" s="42">
        <v>3</v>
      </c>
      <c r="L43" s="1145" t="s">
        <v>402</v>
      </c>
      <c r="M43" s="1145"/>
      <c r="N43" s="1145"/>
      <c r="O43" s="1145"/>
      <c r="P43" s="1145"/>
      <c r="Q43" s="1145"/>
      <c r="R43" s="1145"/>
      <c r="S43" s="1145"/>
      <c r="T43" s="1145"/>
      <c r="U43" s="1145"/>
      <c r="V43" s="1145"/>
      <c r="W43" s="1145"/>
      <c r="X43" s="1145"/>
      <c r="Y43" s="1145"/>
      <c r="Z43" s="1145"/>
      <c r="AA43" s="1145"/>
      <c r="AB43" s="1417"/>
      <c r="AC43" s="1422"/>
    </row>
    <row r="44" spans="1:73" s="4" customFormat="1" ht="17">
      <c r="B44" s="1393"/>
      <c r="C44" s="1144" t="s">
        <v>403</v>
      </c>
      <c r="D44" s="1144"/>
      <c r="E44" s="1144"/>
      <c r="F44" s="1144"/>
      <c r="G44" s="1144"/>
      <c r="H44" s="1144"/>
      <c r="I44" s="1144"/>
      <c r="J44" s="39" t="s">
        <v>397</v>
      </c>
      <c r="K44" s="40">
        <v>1</v>
      </c>
      <c r="L44" s="1145" t="s">
        <v>404</v>
      </c>
      <c r="M44" s="1145"/>
      <c r="N44" s="1145"/>
      <c r="O44" s="1145"/>
      <c r="P44" s="1145"/>
      <c r="Q44" s="1145"/>
      <c r="R44" s="1145"/>
      <c r="S44" s="1145"/>
      <c r="T44" s="1145"/>
      <c r="U44" s="1145"/>
      <c r="V44" s="1145"/>
      <c r="W44" s="1145"/>
      <c r="X44" s="1145"/>
      <c r="Y44" s="1145"/>
      <c r="Z44" s="1145"/>
      <c r="AA44" s="1145"/>
      <c r="AB44" s="1417"/>
      <c r="AC44" s="1422"/>
    </row>
    <row r="45" spans="1:73" s="6" customFormat="1" ht="17">
      <c r="B45" s="1393"/>
      <c r="C45" s="1144" t="s">
        <v>403</v>
      </c>
      <c r="D45" s="1144"/>
      <c r="E45" s="1144"/>
      <c r="F45" s="1144"/>
      <c r="G45" s="1144"/>
      <c r="H45" s="1144"/>
      <c r="I45" s="1144"/>
      <c r="J45" s="43" t="s">
        <v>390</v>
      </c>
      <c r="K45" s="44">
        <v>2</v>
      </c>
      <c r="L45" s="1145" t="s">
        <v>405</v>
      </c>
      <c r="M45" s="1145"/>
      <c r="N45" s="1145"/>
      <c r="O45" s="1145"/>
      <c r="P45" s="1145"/>
      <c r="Q45" s="1145"/>
      <c r="R45" s="1145"/>
      <c r="S45" s="1145"/>
      <c r="T45" s="1145"/>
      <c r="U45" s="1145"/>
      <c r="V45" s="1145"/>
      <c r="W45" s="1145"/>
      <c r="X45" s="1145"/>
      <c r="Y45" s="1145"/>
      <c r="Z45" s="1145"/>
      <c r="AA45" s="1145"/>
      <c r="AB45" s="1417"/>
      <c r="AC45" s="1422"/>
    </row>
    <row r="46" spans="1:73" s="6" customFormat="1" ht="17">
      <c r="B46" s="1393"/>
      <c r="C46" s="1144" t="s">
        <v>406</v>
      </c>
      <c r="D46" s="1144"/>
      <c r="E46" s="1144"/>
      <c r="F46" s="1144"/>
      <c r="G46" s="1144"/>
      <c r="H46" s="1144"/>
      <c r="I46" s="1144"/>
      <c r="J46" s="41" t="s">
        <v>397</v>
      </c>
      <c r="K46" s="42">
        <v>4</v>
      </c>
      <c r="L46" s="1145" t="s">
        <v>407</v>
      </c>
      <c r="M46" s="1145"/>
      <c r="N46" s="1145"/>
      <c r="O46" s="1145"/>
      <c r="P46" s="1145"/>
      <c r="Q46" s="1145"/>
      <c r="R46" s="1145"/>
      <c r="S46" s="1145"/>
      <c r="T46" s="1145"/>
      <c r="U46" s="1145"/>
      <c r="V46" s="1145"/>
      <c r="W46" s="1145"/>
      <c r="X46" s="1145"/>
      <c r="Y46" s="1145"/>
      <c r="Z46" s="1145"/>
      <c r="AA46" s="1145"/>
      <c r="AB46" s="1417"/>
      <c r="AC46" s="1422"/>
    </row>
    <row r="47" spans="1:73" s="4" customFormat="1" ht="17">
      <c r="B47" s="1393"/>
      <c r="C47" s="1144" t="s">
        <v>408</v>
      </c>
      <c r="D47" s="1144"/>
      <c r="E47" s="1144"/>
      <c r="F47" s="1144"/>
      <c r="G47" s="1144"/>
      <c r="H47" s="1144"/>
      <c r="I47" s="1144"/>
      <c r="J47" s="45" t="s">
        <v>397</v>
      </c>
      <c r="K47" s="46">
        <v>2</v>
      </c>
      <c r="L47" s="1145" t="s">
        <v>409</v>
      </c>
      <c r="M47" s="1145"/>
      <c r="N47" s="1145"/>
      <c r="O47" s="1145"/>
      <c r="P47" s="1145"/>
      <c r="Q47" s="1145"/>
      <c r="R47" s="1145"/>
      <c r="S47" s="1145"/>
      <c r="T47" s="1145"/>
      <c r="U47" s="1145"/>
      <c r="V47" s="1145"/>
      <c r="W47" s="1145"/>
      <c r="X47" s="1145"/>
      <c r="Y47" s="1145"/>
      <c r="Z47" s="1145"/>
      <c r="AA47" s="1145"/>
      <c r="AB47" s="1417"/>
      <c r="AC47" s="1422"/>
    </row>
    <row r="48" spans="1:73" s="6" customFormat="1" ht="17">
      <c r="B48" s="1393"/>
      <c r="C48" s="1144" t="s">
        <v>305</v>
      </c>
      <c r="D48" s="1144"/>
      <c r="E48" s="1144"/>
      <c r="F48" s="1144"/>
      <c r="G48" s="1144"/>
      <c r="H48" s="1144"/>
      <c r="I48" s="1144"/>
      <c r="J48" s="41" t="s">
        <v>397</v>
      </c>
      <c r="K48" s="42">
        <v>2</v>
      </c>
      <c r="L48" s="1145" t="s">
        <v>410</v>
      </c>
      <c r="M48" s="1145"/>
      <c r="N48" s="1145"/>
      <c r="O48" s="1145"/>
      <c r="P48" s="1145"/>
      <c r="Q48" s="1145"/>
      <c r="R48" s="1145"/>
      <c r="S48" s="1145"/>
      <c r="T48" s="1145"/>
      <c r="U48" s="1145"/>
      <c r="V48" s="1145"/>
      <c r="W48" s="1145"/>
      <c r="X48" s="1145"/>
      <c r="Y48" s="1145"/>
      <c r="Z48" s="1145"/>
      <c r="AA48" s="1145"/>
      <c r="AB48" s="1417"/>
      <c r="AC48" s="1422"/>
    </row>
    <row r="49" spans="2:29" s="4" customFormat="1" ht="17">
      <c r="B49" s="1393"/>
      <c r="C49" s="1144" t="s">
        <v>401</v>
      </c>
      <c r="D49" s="1144"/>
      <c r="E49" s="1144"/>
      <c r="F49" s="1144"/>
      <c r="G49" s="1144"/>
      <c r="H49" s="1144"/>
      <c r="I49" s="1144"/>
      <c r="J49" s="39" t="s">
        <v>397</v>
      </c>
      <c r="K49" s="40">
        <v>1</v>
      </c>
      <c r="L49" s="1145" t="s">
        <v>411</v>
      </c>
      <c r="M49" s="1145"/>
      <c r="N49" s="1145"/>
      <c r="O49" s="1145"/>
      <c r="P49" s="1145"/>
      <c r="Q49" s="1145"/>
      <c r="R49" s="1145"/>
      <c r="S49" s="1145"/>
      <c r="T49" s="1145"/>
      <c r="U49" s="1145"/>
      <c r="V49" s="1145"/>
      <c r="W49" s="1145"/>
      <c r="X49" s="1145"/>
      <c r="Y49" s="1145"/>
      <c r="Z49" s="1145"/>
      <c r="AA49" s="1145"/>
      <c r="AB49" s="1417"/>
      <c r="AC49" s="1422"/>
    </row>
    <row r="50" spans="2:29" s="4" customFormat="1" ht="17">
      <c r="B50" s="1393" t="s">
        <v>383</v>
      </c>
      <c r="C50" s="1144" t="s">
        <v>305</v>
      </c>
      <c r="D50" s="1144"/>
      <c r="E50" s="1144"/>
      <c r="F50" s="1144"/>
      <c r="G50" s="1144"/>
      <c r="H50" s="1144"/>
      <c r="I50" s="1144"/>
      <c r="J50" s="45" t="s">
        <v>390</v>
      </c>
      <c r="K50" s="40">
        <v>1</v>
      </c>
      <c r="L50" s="1145" t="s">
        <v>412</v>
      </c>
      <c r="M50" s="1145"/>
      <c r="N50" s="1145"/>
      <c r="O50" s="1145"/>
      <c r="P50" s="1145"/>
      <c r="Q50" s="1145"/>
      <c r="R50" s="1145"/>
      <c r="S50" s="1145"/>
      <c r="T50" s="1145"/>
      <c r="U50" s="1145"/>
      <c r="V50" s="1145"/>
      <c r="W50" s="1145"/>
      <c r="X50" s="1145"/>
      <c r="Y50" s="1145"/>
      <c r="Z50" s="1145"/>
      <c r="AA50" s="1145"/>
      <c r="AB50" s="1417"/>
      <c r="AC50" s="1422"/>
    </row>
    <row r="51" spans="2:29" s="4" customFormat="1" ht="17">
      <c r="B51" s="1393"/>
      <c r="C51" s="1144" t="s">
        <v>413</v>
      </c>
      <c r="D51" s="1144"/>
      <c r="E51" s="1144"/>
      <c r="F51" s="1144"/>
      <c r="G51" s="1144"/>
      <c r="H51" s="1144"/>
      <c r="I51" s="1144"/>
      <c r="J51" s="45" t="s">
        <v>390</v>
      </c>
      <c r="K51" s="40">
        <v>1</v>
      </c>
      <c r="L51" s="1145" t="s">
        <v>414</v>
      </c>
      <c r="M51" s="1145"/>
      <c r="N51" s="1145"/>
      <c r="O51" s="1145"/>
      <c r="P51" s="1145"/>
      <c r="Q51" s="1145"/>
      <c r="R51" s="1145"/>
      <c r="S51" s="1145"/>
      <c r="T51" s="1145"/>
      <c r="U51" s="1145"/>
      <c r="V51" s="1145"/>
      <c r="W51" s="1145"/>
      <c r="X51" s="1145"/>
      <c r="Y51" s="1145"/>
      <c r="Z51" s="1145"/>
      <c r="AA51" s="1145"/>
      <c r="AB51" s="1417"/>
      <c r="AC51" s="1422"/>
    </row>
    <row r="52" spans="2:29" s="6" customFormat="1" ht="17">
      <c r="B52" s="1393"/>
      <c r="C52" s="1144" t="s">
        <v>415</v>
      </c>
      <c r="D52" s="1144"/>
      <c r="E52" s="1144"/>
      <c r="F52" s="1144"/>
      <c r="G52" s="1144"/>
      <c r="H52" s="1144"/>
      <c r="I52" s="1144"/>
      <c r="J52" s="43" t="s">
        <v>390</v>
      </c>
      <c r="K52" s="42">
        <v>2</v>
      </c>
      <c r="L52" s="1145" t="s">
        <v>416</v>
      </c>
      <c r="M52" s="1145"/>
      <c r="N52" s="1145"/>
      <c r="O52" s="1145"/>
      <c r="P52" s="1145"/>
      <c r="Q52" s="1145"/>
      <c r="R52" s="1145"/>
      <c r="S52" s="1145"/>
      <c r="T52" s="1145"/>
      <c r="U52" s="1145"/>
      <c r="V52" s="1145"/>
      <c r="W52" s="1145"/>
      <c r="X52" s="1145"/>
      <c r="Y52" s="1145"/>
      <c r="Z52" s="1145"/>
      <c r="AA52" s="1145"/>
      <c r="AB52" s="1417"/>
      <c r="AC52" s="1422"/>
    </row>
    <row r="53" spans="2:29" s="6" customFormat="1" ht="17">
      <c r="B53" s="1393"/>
      <c r="C53" s="1144" t="s">
        <v>406</v>
      </c>
      <c r="D53" s="1144"/>
      <c r="E53" s="1144"/>
      <c r="F53" s="1144"/>
      <c r="G53" s="1144"/>
      <c r="H53" s="1144"/>
      <c r="I53" s="1144"/>
      <c r="J53" s="41" t="s">
        <v>390</v>
      </c>
      <c r="K53" s="42">
        <v>3</v>
      </c>
      <c r="L53" s="1145" t="s">
        <v>417</v>
      </c>
      <c r="M53" s="1145"/>
      <c r="N53" s="1145"/>
      <c r="O53" s="1145"/>
      <c r="P53" s="1145"/>
      <c r="Q53" s="1145"/>
      <c r="R53" s="1145"/>
      <c r="S53" s="1145"/>
      <c r="T53" s="1145"/>
      <c r="U53" s="1145"/>
      <c r="V53" s="1145"/>
      <c r="W53" s="1145"/>
      <c r="X53" s="1145"/>
      <c r="Y53" s="1145"/>
      <c r="Z53" s="1145"/>
      <c r="AA53" s="1145"/>
      <c r="AB53" s="1417"/>
      <c r="AC53" s="1422"/>
    </row>
    <row r="54" spans="2:29" s="6" customFormat="1" ht="36.75" customHeight="1">
      <c r="B54" s="1393" t="s">
        <v>384</v>
      </c>
      <c r="C54" s="1144" t="s">
        <v>418</v>
      </c>
      <c r="D54" s="1144"/>
      <c r="E54" s="1144"/>
      <c r="F54" s="1144"/>
      <c r="G54" s="1144"/>
      <c r="H54" s="1144"/>
      <c r="I54" s="1144"/>
      <c r="J54" s="41" t="s">
        <v>390</v>
      </c>
      <c r="K54" s="42">
        <v>2</v>
      </c>
      <c r="L54" s="1165" t="s">
        <v>419</v>
      </c>
      <c r="M54" s="1166"/>
      <c r="N54" s="1166"/>
      <c r="O54" s="1166"/>
      <c r="P54" s="1166"/>
      <c r="Q54" s="1166"/>
      <c r="R54" s="1166"/>
      <c r="S54" s="1166"/>
      <c r="T54" s="1166"/>
      <c r="U54" s="1166"/>
      <c r="V54" s="1166"/>
      <c r="W54" s="1166"/>
      <c r="X54" s="1166"/>
      <c r="Y54" s="1166"/>
      <c r="Z54" s="1166"/>
      <c r="AA54" s="1167"/>
      <c r="AB54" s="1417"/>
      <c r="AC54" s="1422"/>
    </row>
    <row r="55" spans="2:29" s="4" customFormat="1" ht="17">
      <c r="B55" s="1393"/>
      <c r="C55" s="1144" t="s">
        <v>420</v>
      </c>
      <c r="D55" s="1144"/>
      <c r="E55" s="1144"/>
      <c r="F55" s="1144"/>
      <c r="G55" s="1144"/>
      <c r="H55" s="1144"/>
      <c r="I55" s="1144"/>
      <c r="J55" s="39" t="s">
        <v>390</v>
      </c>
      <c r="K55" s="40">
        <v>3</v>
      </c>
      <c r="L55" s="1145" t="s">
        <v>421</v>
      </c>
      <c r="M55" s="1145"/>
      <c r="N55" s="1145"/>
      <c r="O55" s="1145"/>
      <c r="P55" s="1145"/>
      <c r="Q55" s="1145"/>
      <c r="R55" s="1145"/>
      <c r="S55" s="1145"/>
      <c r="T55" s="1145"/>
      <c r="U55" s="1145"/>
      <c r="V55" s="1145"/>
      <c r="W55" s="1145"/>
      <c r="X55" s="1145"/>
      <c r="Y55" s="1145"/>
      <c r="Z55" s="1145"/>
      <c r="AA55" s="1145"/>
      <c r="AB55" s="1417"/>
      <c r="AC55" s="1422"/>
    </row>
    <row r="56" spans="2:29" s="4" customFormat="1" ht="51" customHeight="1">
      <c r="B56" s="1393"/>
      <c r="C56" s="26" t="s">
        <v>422</v>
      </c>
      <c r="D56" s="26"/>
      <c r="E56" s="26"/>
      <c r="F56" s="26"/>
      <c r="G56" s="26"/>
      <c r="H56" s="26"/>
      <c r="I56" s="26"/>
      <c r="J56" s="39" t="s">
        <v>390</v>
      </c>
      <c r="K56" s="40">
        <v>11</v>
      </c>
      <c r="L56" s="1168" t="s">
        <v>423</v>
      </c>
      <c r="M56" s="1169"/>
      <c r="N56" s="1169"/>
      <c r="O56" s="1169"/>
      <c r="P56" s="1169"/>
      <c r="Q56" s="1169"/>
      <c r="R56" s="1169"/>
      <c r="S56" s="1169"/>
      <c r="T56" s="1169"/>
      <c r="U56" s="1169"/>
      <c r="V56" s="1169"/>
      <c r="W56" s="1169"/>
      <c r="X56" s="1169"/>
      <c r="Y56" s="1169"/>
      <c r="Z56" s="1169"/>
      <c r="AA56" s="1170"/>
      <c r="AB56" s="1417"/>
      <c r="AC56" s="1422"/>
    </row>
    <row r="57" spans="2:29" s="4" customFormat="1" ht="30">
      <c r="B57" s="1393"/>
      <c r="C57" s="26" t="s">
        <v>424</v>
      </c>
      <c r="D57" s="26"/>
      <c r="E57" s="26"/>
      <c r="F57" s="26"/>
      <c r="G57" s="26"/>
      <c r="H57" s="26"/>
      <c r="I57" s="26"/>
      <c r="J57" s="39" t="s">
        <v>390</v>
      </c>
      <c r="K57" s="40">
        <v>1</v>
      </c>
      <c r="L57" s="1171" t="s">
        <v>425</v>
      </c>
      <c r="M57" s="1171"/>
      <c r="N57" s="1171"/>
      <c r="O57" s="1171"/>
      <c r="P57" s="1171"/>
      <c r="Q57" s="1171"/>
      <c r="R57" s="1171"/>
      <c r="S57" s="1171"/>
      <c r="T57" s="1171"/>
      <c r="U57" s="1171"/>
      <c r="V57" s="1171"/>
      <c r="W57" s="1171"/>
      <c r="X57" s="1171"/>
      <c r="Y57" s="1171"/>
      <c r="Z57" s="1171"/>
      <c r="AA57" s="1171"/>
      <c r="AB57" s="1417"/>
      <c r="AC57" s="1422"/>
    </row>
    <row r="58" spans="2:29" s="4" customFormat="1" ht="17">
      <c r="B58" s="1393"/>
      <c r="C58" s="26" t="s">
        <v>426</v>
      </c>
      <c r="D58" s="26"/>
      <c r="E58" s="26"/>
      <c r="F58" s="26"/>
      <c r="G58" s="26"/>
      <c r="H58" s="26"/>
      <c r="I58" s="26"/>
      <c r="J58" s="39" t="s">
        <v>390</v>
      </c>
      <c r="K58" s="40">
        <v>2</v>
      </c>
      <c r="L58" s="1171" t="s">
        <v>427</v>
      </c>
      <c r="M58" s="1171"/>
      <c r="N58" s="1171"/>
      <c r="O58" s="1171"/>
      <c r="P58" s="1171"/>
      <c r="Q58" s="1171"/>
      <c r="R58" s="1171"/>
      <c r="S58" s="1171"/>
      <c r="T58" s="1171"/>
      <c r="U58" s="1171"/>
      <c r="V58" s="1171"/>
      <c r="W58" s="1171"/>
      <c r="X58" s="1171"/>
      <c r="Y58" s="1171"/>
      <c r="Z58" s="1171"/>
      <c r="AA58" s="1171"/>
      <c r="AB58" s="1417"/>
      <c r="AC58" s="1422"/>
    </row>
    <row r="59" spans="2:29" s="4" customFormat="1" ht="30">
      <c r="B59" s="1395"/>
      <c r="C59" s="26" t="s">
        <v>428</v>
      </c>
      <c r="D59" s="26"/>
      <c r="E59" s="26"/>
      <c r="F59" s="26"/>
      <c r="G59" s="26"/>
      <c r="H59" s="26"/>
      <c r="I59" s="26"/>
      <c r="J59" s="39" t="s">
        <v>390</v>
      </c>
      <c r="K59" s="40">
        <v>2</v>
      </c>
      <c r="L59" s="1171" t="s">
        <v>429</v>
      </c>
      <c r="M59" s="1171"/>
      <c r="N59" s="1171"/>
      <c r="O59" s="1171"/>
      <c r="P59" s="1171"/>
      <c r="Q59" s="1171"/>
      <c r="R59" s="1171"/>
      <c r="S59" s="1171"/>
      <c r="T59" s="1171"/>
      <c r="U59" s="1171"/>
      <c r="V59" s="1171"/>
      <c r="W59" s="1171"/>
      <c r="X59" s="1171"/>
      <c r="Y59" s="1171"/>
      <c r="Z59" s="1171"/>
      <c r="AA59" s="1171"/>
      <c r="AB59" s="1418"/>
      <c r="AC59" s="1423"/>
    </row>
    <row r="60" spans="2:29" s="4" customFormat="1" ht="17">
      <c r="B60" s="1395"/>
      <c r="C60" s="26" t="s">
        <v>305</v>
      </c>
      <c r="D60" s="26"/>
      <c r="E60" s="26"/>
      <c r="F60" s="26"/>
      <c r="G60" s="26"/>
      <c r="H60" s="26"/>
      <c r="I60" s="26"/>
      <c r="J60" s="39" t="s">
        <v>390</v>
      </c>
      <c r="K60" s="40">
        <v>2</v>
      </c>
      <c r="L60" s="1172" t="s">
        <v>430</v>
      </c>
      <c r="M60" s="1173"/>
      <c r="N60" s="1173"/>
      <c r="O60" s="1173"/>
      <c r="P60" s="1173"/>
      <c r="Q60" s="1173"/>
      <c r="R60" s="1173"/>
      <c r="S60" s="1173"/>
      <c r="T60" s="1173"/>
      <c r="U60" s="1173"/>
      <c r="V60" s="1173"/>
      <c r="W60" s="1173"/>
      <c r="X60" s="1173"/>
      <c r="Y60" s="1173"/>
      <c r="Z60" s="1173"/>
      <c r="AA60" s="1174"/>
      <c r="AB60" s="1418"/>
      <c r="AC60" s="1423"/>
    </row>
    <row r="61" spans="2:29" s="4" customFormat="1" ht="30">
      <c r="B61" s="1395"/>
      <c r="C61" s="26" t="s">
        <v>431</v>
      </c>
      <c r="D61" s="26"/>
      <c r="E61" s="26"/>
      <c r="F61" s="26"/>
      <c r="G61" s="26"/>
      <c r="H61" s="26"/>
      <c r="I61" s="26"/>
      <c r="J61" s="39" t="s">
        <v>390</v>
      </c>
      <c r="K61" s="40">
        <v>1</v>
      </c>
      <c r="L61" s="1172" t="s">
        <v>432</v>
      </c>
      <c r="M61" s="1173"/>
      <c r="N61" s="1173"/>
      <c r="O61" s="1173"/>
      <c r="P61" s="1173"/>
      <c r="Q61" s="1173"/>
      <c r="R61" s="1173"/>
      <c r="S61" s="1173"/>
      <c r="T61" s="1173"/>
      <c r="U61" s="1173"/>
      <c r="V61" s="1173"/>
      <c r="W61" s="1173"/>
      <c r="X61" s="1173"/>
      <c r="Y61" s="1173"/>
      <c r="Z61" s="1173"/>
      <c r="AA61" s="1174"/>
      <c r="AB61" s="1418"/>
      <c r="AC61" s="1423"/>
    </row>
    <row r="62" spans="2:29" s="4" customFormat="1" ht="17">
      <c r="B62" s="1395"/>
      <c r="C62" s="26" t="s">
        <v>433</v>
      </c>
      <c r="D62" s="26"/>
      <c r="E62" s="26"/>
      <c r="F62" s="26"/>
      <c r="G62" s="26"/>
      <c r="H62" s="26"/>
      <c r="I62" s="26"/>
      <c r="J62" s="39" t="s">
        <v>390</v>
      </c>
      <c r="K62" s="40">
        <v>2</v>
      </c>
      <c r="L62" s="1172" t="s">
        <v>434</v>
      </c>
      <c r="M62" s="1173"/>
      <c r="N62" s="1173"/>
      <c r="O62" s="1173"/>
      <c r="P62" s="1173"/>
      <c r="Q62" s="1173"/>
      <c r="R62" s="1173"/>
      <c r="S62" s="1173"/>
      <c r="T62" s="1173"/>
      <c r="U62" s="1173"/>
      <c r="V62" s="1173"/>
      <c r="W62" s="1173"/>
      <c r="X62" s="1173"/>
      <c r="Y62" s="1173"/>
      <c r="Z62" s="1173"/>
      <c r="AA62" s="1174"/>
      <c r="AB62" s="1418"/>
      <c r="AC62" s="1423"/>
    </row>
    <row r="63" spans="2:29" s="6" customFormat="1" ht="30">
      <c r="B63" s="1180"/>
      <c r="C63" s="27" t="s">
        <v>435</v>
      </c>
      <c r="D63" s="27"/>
      <c r="E63" s="27"/>
      <c r="F63" s="27"/>
      <c r="G63" s="27"/>
      <c r="H63" s="27"/>
      <c r="I63" s="27"/>
      <c r="J63" s="47" t="s">
        <v>390</v>
      </c>
      <c r="K63" s="48">
        <v>1</v>
      </c>
      <c r="L63" s="1175" t="s">
        <v>436</v>
      </c>
      <c r="M63" s="1176"/>
      <c r="N63" s="1176"/>
      <c r="O63" s="1176"/>
      <c r="P63" s="1176"/>
      <c r="Q63" s="1176"/>
      <c r="R63" s="1176"/>
      <c r="S63" s="1176"/>
      <c r="T63" s="1176"/>
      <c r="U63" s="1176"/>
      <c r="V63" s="1176"/>
      <c r="W63" s="1176"/>
      <c r="X63" s="1176"/>
      <c r="Y63" s="1176"/>
      <c r="Z63" s="1176"/>
      <c r="AA63" s="1177"/>
      <c r="AB63" s="1419"/>
      <c r="AC63" s="1424"/>
    </row>
    <row r="64" spans="2:29" s="6" customFormat="1" ht="6.75" customHeight="1">
      <c r="B64" s="28"/>
      <c r="C64" s="29"/>
      <c r="D64" s="29"/>
      <c r="E64" s="29"/>
      <c r="F64" s="29"/>
      <c r="G64" s="29"/>
      <c r="H64" s="29"/>
      <c r="I64" s="29"/>
      <c r="J64" s="49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4"/>
      <c r="AC64" s="55"/>
    </row>
    <row r="65" spans="1:73" s="7" customFormat="1" ht="26.25" customHeight="1">
      <c r="A65" s="62"/>
      <c r="B65" s="18" t="s">
        <v>437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N65" s="18"/>
      <c r="O65" s="18"/>
      <c r="P65" s="18"/>
      <c r="Q65" s="18"/>
      <c r="R65" s="18"/>
      <c r="X65" s="18"/>
      <c r="Y65" s="18"/>
      <c r="Z65" s="18"/>
      <c r="BU65" s="97"/>
    </row>
    <row r="66" spans="1:73" s="8" customFormat="1" ht="24" customHeight="1">
      <c r="A66" s="63"/>
      <c r="B66" s="770" t="s">
        <v>38</v>
      </c>
      <c r="C66" s="770"/>
      <c r="D66" s="770"/>
      <c r="E66" s="770"/>
      <c r="F66" s="770"/>
      <c r="G66" s="770"/>
      <c r="H66" s="770"/>
      <c r="I66" s="770"/>
      <c r="J66" s="770"/>
      <c r="K66" s="770"/>
      <c r="L66" s="770"/>
      <c r="M66" s="770"/>
      <c r="N66" s="770"/>
      <c r="O66" s="770"/>
      <c r="P66" s="770"/>
      <c r="Q66" s="770"/>
      <c r="R66" s="770"/>
      <c r="S66" s="770"/>
      <c r="T66" s="770"/>
      <c r="BU66" s="98"/>
    </row>
    <row r="67" spans="1:73" s="8" customFormat="1" ht="23.25" customHeight="1">
      <c r="A67" s="63"/>
      <c r="B67" s="1391" t="s">
        <v>39</v>
      </c>
      <c r="C67" s="1159" t="s">
        <v>377</v>
      </c>
      <c r="D67" s="1160"/>
      <c r="E67" s="1160"/>
      <c r="F67" s="1160"/>
      <c r="G67" s="1160"/>
      <c r="H67" s="1160"/>
      <c r="I67" s="1161"/>
      <c r="J67" s="1146" t="s">
        <v>27</v>
      </c>
      <c r="K67" s="1146" t="s">
        <v>8</v>
      </c>
      <c r="L67" s="1146"/>
      <c r="M67" s="1146"/>
      <c r="N67" s="1146"/>
      <c r="O67" s="1147" t="s">
        <v>378</v>
      </c>
      <c r="P67" s="1147"/>
      <c r="Q67" s="1147"/>
      <c r="R67" s="1147"/>
      <c r="S67" s="1147"/>
      <c r="T67" s="1147"/>
      <c r="U67" s="1147"/>
      <c r="V67" s="1147"/>
      <c r="W67" s="1147"/>
      <c r="X67" s="1147"/>
      <c r="Y67" s="1147"/>
      <c r="Z67" s="1147"/>
      <c r="AA67" s="1148"/>
      <c r="AO67" s="13"/>
      <c r="BU67" s="98"/>
    </row>
    <row r="68" spans="1:73" s="8" customFormat="1" ht="30.75" customHeight="1">
      <c r="A68" s="63"/>
      <c r="B68" s="1392"/>
      <c r="C68" s="1162"/>
      <c r="D68" s="1163"/>
      <c r="E68" s="1163"/>
      <c r="F68" s="1163"/>
      <c r="G68" s="1163"/>
      <c r="H68" s="1163"/>
      <c r="I68" s="1164"/>
      <c r="J68" s="1158"/>
      <c r="K68" s="30" t="s">
        <v>10</v>
      </c>
      <c r="L68" s="30" t="s">
        <v>11</v>
      </c>
      <c r="M68" s="31" t="s">
        <v>12</v>
      </c>
      <c r="N68" s="31" t="s">
        <v>13</v>
      </c>
      <c r="O68" s="1425" t="s">
        <v>438</v>
      </c>
      <c r="P68" s="1425"/>
      <c r="Q68" s="1425"/>
      <c r="R68" s="1425"/>
      <c r="S68" s="1425"/>
      <c r="T68" s="1425"/>
      <c r="U68" s="1425"/>
      <c r="V68" s="1425"/>
      <c r="W68" s="1425"/>
      <c r="X68" s="1425"/>
      <c r="Y68" s="1425"/>
      <c r="Z68" s="1425"/>
      <c r="AA68" s="1426"/>
      <c r="AO68" s="13"/>
      <c r="BU68" s="98"/>
    </row>
    <row r="69" spans="1:73" s="8" customFormat="1" ht="18.75" customHeight="1">
      <c r="A69" s="63"/>
      <c r="B69" s="1178" t="s">
        <v>380</v>
      </c>
      <c r="C69" s="1149" t="s">
        <v>381</v>
      </c>
      <c r="D69" s="1150"/>
      <c r="E69" s="1150"/>
      <c r="F69" s="1150"/>
      <c r="G69" s="1150"/>
      <c r="H69" s="1150"/>
      <c r="I69" s="1151"/>
      <c r="J69" s="1179">
        <v>235</v>
      </c>
      <c r="K69" s="34"/>
      <c r="L69" s="32"/>
      <c r="M69" s="34"/>
      <c r="N69" s="34"/>
      <c r="O69" s="1425"/>
      <c r="P69" s="1425"/>
      <c r="Q69" s="1425"/>
      <c r="R69" s="1425"/>
      <c r="S69" s="1425"/>
      <c r="T69" s="1425"/>
      <c r="U69" s="1425"/>
      <c r="V69" s="1425"/>
      <c r="W69" s="1425"/>
      <c r="X69" s="1425"/>
      <c r="Y69" s="1425"/>
      <c r="Z69" s="1425"/>
      <c r="AA69" s="1426"/>
      <c r="AO69" s="13"/>
      <c r="BU69" s="98"/>
    </row>
    <row r="70" spans="1:73" s="8" customFormat="1" ht="18.75" customHeight="1">
      <c r="A70" s="63"/>
      <c r="B70" s="1178"/>
      <c r="C70" s="1152" t="s">
        <v>382</v>
      </c>
      <c r="D70" s="1153"/>
      <c r="E70" s="1153"/>
      <c r="F70" s="1153"/>
      <c r="G70" s="1153"/>
      <c r="H70" s="1153"/>
      <c r="I70" s="1154"/>
      <c r="J70" s="1179"/>
      <c r="K70" s="34"/>
      <c r="L70" s="34"/>
      <c r="M70" s="34"/>
      <c r="N70" s="34"/>
      <c r="O70" s="1425"/>
      <c r="P70" s="1425"/>
      <c r="Q70" s="1425"/>
      <c r="R70" s="1425"/>
      <c r="S70" s="1425"/>
      <c r="T70" s="1425"/>
      <c r="U70" s="1425"/>
      <c r="V70" s="1425"/>
      <c r="W70" s="1425"/>
      <c r="X70" s="1425"/>
      <c r="Y70" s="1425"/>
      <c r="Z70" s="1425"/>
      <c r="AA70" s="1426"/>
      <c r="AO70" s="13"/>
      <c r="BU70" s="98"/>
    </row>
    <row r="71" spans="1:73" s="8" customFormat="1" ht="18.75" customHeight="1">
      <c r="A71" s="63"/>
      <c r="B71" s="1178" t="s">
        <v>383</v>
      </c>
      <c r="C71" s="1149" t="s">
        <v>381</v>
      </c>
      <c r="D71" s="1150"/>
      <c r="E71" s="1150"/>
      <c r="F71" s="1150"/>
      <c r="G71" s="1150"/>
      <c r="H71" s="1150"/>
      <c r="I71" s="1151"/>
      <c r="J71" s="1179">
        <v>515</v>
      </c>
      <c r="K71" s="34"/>
      <c r="L71" s="34"/>
      <c r="M71" s="34"/>
      <c r="N71" s="34"/>
      <c r="O71" s="1425"/>
      <c r="P71" s="1425"/>
      <c r="Q71" s="1425"/>
      <c r="R71" s="1425"/>
      <c r="S71" s="1425"/>
      <c r="T71" s="1425"/>
      <c r="U71" s="1425"/>
      <c r="V71" s="1425"/>
      <c r="W71" s="1425"/>
      <c r="X71" s="1425"/>
      <c r="Y71" s="1425"/>
      <c r="Z71" s="1425"/>
      <c r="AA71" s="1426"/>
      <c r="AO71" s="13"/>
      <c r="BU71" s="98"/>
    </row>
    <row r="72" spans="1:73" s="8" customFormat="1" ht="18.75" customHeight="1">
      <c r="A72" s="63"/>
      <c r="B72" s="1178"/>
      <c r="C72" s="1152" t="s">
        <v>382</v>
      </c>
      <c r="D72" s="1153"/>
      <c r="E72" s="1153"/>
      <c r="F72" s="1153"/>
      <c r="G72" s="1153"/>
      <c r="H72" s="1153"/>
      <c r="I72" s="1154"/>
      <c r="J72" s="1179"/>
      <c r="K72" s="34"/>
      <c r="L72" s="34"/>
      <c r="M72" s="34"/>
      <c r="N72" s="34"/>
      <c r="O72" s="1425"/>
      <c r="P72" s="1425"/>
      <c r="Q72" s="1425"/>
      <c r="R72" s="1425"/>
      <c r="S72" s="1425"/>
      <c r="T72" s="1425"/>
      <c r="U72" s="1425"/>
      <c r="V72" s="1425"/>
      <c r="W72" s="1425"/>
      <c r="X72" s="1425"/>
      <c r="Y72" s="1425"/>
      <c r="Z72" s="1425"/>
      <c r="AA72" s="1426"/>
      <c r="AO72" s="13"/>
      <c r="BU72" s="98"/>
    </row>
    <row r="73" spans="1:73" s="8" customFormat="1" ht="18.75" customHeight="1">
      <c r="A73" s="63"/>
      <c r="B73" s="1188" t="s">
        <v>384</v>
      </c>
      <c r="C73" s="1155" t="s">
        <v>381</v>
      </c>
      <c r="D73" s="1156"/>
      <c r="E73" s="1156"/>
      <c r="F73" s="1156"/>
      <c r="G73" s="1156"/>
      <c r="H73" s="1156"/>
      <c r="I73" s="1157"/>
      <c r="J73" s="1189">
        <v>326</v>
      </c>
      <c r="K73" s="76"/>
      <c r="L73" s="76"/>
      <c r="M73" s="76"/>
      <c r="N73" s="76"/>
      <c r="O73" s="1425"/>
      <c r="P73" s="1425"/>
      <c r="Q73" s="1425"/>
      <c r="R73" s="1425"/>
      <c r="S73" s="1425"/>
      <c r="T73" s="1425"/>
      <c r="U73" s="1425"/>
      <c r="V73" s="1425"/>
      <c r="W73" s="1425"/>
      <c r="X73" s="1425"/>
      <c r="Y73" s="1425"/>
      <c r="Z73" s="1425"/>
      <c r="AA73" s="1426"/>
      <c r="AO73" s="13"/>
      <c r="BU73" s="98"/>
    </row>
    <row r="74" spans="1:73" s="8" customFormat="1" ht="18.75" customHeight="1">
      <c r="A74" s="63"/>
      <c r="B74" s="1188"/>
      <c r="C74" s="1155" t="s">
        <v>382</v>
      </c>
      <c r="D74" s="1156"/>
      <c r="E74" s="1156"/>
      <c r="F74" s="1156"/>
      <c r="G74" s="1156"/>
      <c r="H74" s="1156"/>
      <c r="I74" s="1157"/>
      <c r="J74" s="1189"/>
      <c r="K74" s="76"/>
      <c r="L74" s="76"/>
      <c r="M74" s="76"/>
      <c r="N74" s="76"/>
      <c r="O74" s="1425"/>
      <c r="P74" s="1425"/>
      <c r="Q74" s="1425"/>
      <c r="R74" s="1425"/>
      <c r="S74" s="1425"/>
      <c r="T74" s="1425"/>
      <c r="U74" s="1425"/>
      <c r="V74" s="1425"/>
      <c r="W74" s="1425"/>
      <c r="X74" s="1425"/>
      <c r="Y74" s="1425"/>
      <c r="Z74" s="1425"/>
      <c r="AA74" s="1426"/>
      <c r="AO74" s="13"/>
      <c r="BU74" s="98"/>
    </row>
    <row r="75" spans="1:73" s="8" customFormat="1" ht="21.75" customHeight="1">
      <c r="A75" s="63"/>
      <c r="B75" s="1180" t="s">
        <v>22</v>
      </c>
      <c r="C75" s="1181"/>
      <c r="D75" s="1182"/>
      <c r="E75" s="1183"/>
      <c r="F75" s="1183"/>
      <c r="G75" s="1183"/>
      <c r="H75" s="1183"/>
      <c r="I75" s="1184"/>
      <c r="J75" s="77">
        <f>SUM(J69:J74)</f>
        <v>1076</v>
      </c>
      <c r="K75" s="77"/>
      <c r="L75" s="77"/>
      <c r="M75" s="77"/>
      <c r="N75" s="77"/>
      <c r="O75" s="1427"/>
      <c r="P75" s="1427"/>
      <c r="Q75" s="1427"/>
      <c r="R75" s="1427"/>
      <c r="S75" s="1427"/>
      <c r="T75" s="1427"/>
      <c r="U75" s="1427"/>
      <c r="V75" s="1427"/>
      <c r="W75" s="1427"/>
      <c r="X75" s="1427"/>
      <c r="Y75" s="1427"/>
      <c r="Z75" s="1427"/>
      <c r="AA75" s="1428"/>
      <c r="AO75" s="13"/>
      <c r="BU75" s="98"/>
    </row>
    <row r="76" spans="1:73" s="5" customFormat="1" ht="18.75" customHeight="1">
      <c r="A76" s="23"/>
      <c r="B76" s="21" t="s">
        <v>42</v>
      </c>
      <c r="C76" s="21"/>
      <c r="D76" s="21"/>
      <c r="E76" s="21"/>
      <c r="F76" s="21"/>
      <c r="G76" s="21"/>
      <c r="H76" s="22"/>
      <c r="I76" s="22"/>
      <c r="J76" s="23"/>
      <c r="K76" s="23"/>
      <c r="L76" s="23"/>
      <c r="M76" s="23"/>
      <c r="N76" s="37"/>
      <c r="O76" s="37"/>
      <c r="P76" s="23"/>
      <c r="Q76" s="23"/>
      <c r="R76" s="23"/>
      <c r="S76" s="23"/>
      <c r="T76" s="23"/>
      <c r="X76" s="23"/>
      <c r="Y76" s="23"/>
      <c r="Z76" s="23"/>
      <c r="AA76" s="23"/>
      <c r="BU76" s="61"/>
    </row>
    <row r="77" spans="1:73" s="5" customFormat="1" ht="6" customHeight="1">
      <c r="A77" s="23"/>
      <c r="B77" s="21"/>
      <c r="C77" s="21"/>
      <c r="D77" s="21"/>
      <c r="E77" s="21"/>
      <c r="F77" s="21"/>
      <c r="G77" s="21"/>
      <c r="H77" s="22"/>
      <c r="I77" s="22"/>
      <c r="J77" s="23"/>
      <c r="K77" s="23"/>
      <c r="L77" s="23"/>
      <c r="M77" s="23"/>
      <c r="N77" s="37"/>
      <c r="O77" s="37"/>
      <c r="P77" s="23"/>
      <c r="Q77" s="23"/>
      <c r="R77" s="23"/>
      <c r="S77" s="23"/>
      <c r="T77" s="23"/>
      <c r="X77" s="23"/>
      <c r="Y77" s="23"/>
      <c r="Z77" s="23"/>
      <c r="AA77" s="23"/>
      <c r="BU77" s="61"/>
    </row>
    <row r="78" spans="1:73" s="8" customFormat="1" ht="41.25" customHeight="1">
      <c r="A78" s="63"/>
      <c r="B78" s="24" t="s">
        <v>385</v>
      </c>
      <c r="C78" s="1185" t="s">
        <v>386</v>
      </c>
      <c r="D78" s="1185"/>
      <c r="E78" s="1185"/>
      <c r="F78" s="1185"/>
      <c r="G78" s="1185"/>
      <c r="H78" s="1185"/>
      <c r="I78" s="1185"/>
      <c r="J78" s="38" t="s">
        <v>28</v>
      </c>
      <c r="K78" s="38" t="s">
        <v>27</v>
      </c>
      <c r="L78" s="1143" t="s">
        <v>29</v>
      </c>
      <c r="M78" s="1143"/>
      <c r="N78" s="1143"/>
      <c r="O78" s="1143"/>
      <c r="P78" s="1143"/>
      <c r="Q78" s="1143"/>
      <c r="R78" s="1143"/>
      <c r="S78" s="1143"/>
      <c r="T78" s="1143"/>
      <c r="U78" s="1143"/>
      <c r="V78" s="1143"/>
      <c r="W78" s="1143"/>
      <c r="X78" s="1143"/>
      <c r="Y78" s="1143"/>
      <c r="Z78" s="1143"/>
      <c r="AA78" s="1143"/>
      <c r="AB78" s="81" t="s">
        <v>387</v>
      </c>
      <c r="AC78" s="82" t="s">
        <v>439</v>
      </c>
      <c r="BU78" s="98"/>
    </row>
    <row r="79" spans="1:73" s="8" customFormat="1" ht="21.75" customHeight="1">
      <c r="A79" s="63"/>
      <c r="B79" s="20" t="s">
        <v>380</v>
      </c>
      <c r="C79" s="1186" t="s">
        <v>406</v>
      </c>
      <c r="D79" s="1186"/>
      <c r="E79" s="1186"/>
      <c r="F79" s="1186"/>
      <c r="G79" s="1186"/>
      <c r="H79" s="1186"/>
      <c r="I79" s="1186"/>
      <c r="J79" s="45" t="s">
        <v>390</v>
      </c>
      <c r="K79" s="46">
        <v>4</v>
      </c>
      <c r="L79" s="1187" t="s">
        <v>440</v>
      </c>
      <c r="M79" s="1187"/>
      <c r="N79" s="1187"/>
      <c r="O79" s="1187"/>
      <c r="P79" s="1187"/>
      <c r="Q79" s="1187"/>
      <c r="R79" s="1187"/>
      <c r="S79" s="1187"/>
      <c r="T79" s="1187"/>
      <c r="U79" s="1187"/>
      <c r="V79" s="1187"/>
      <c r="W79" s="1187"/>
      <c r="X79" s="1187"/>
      <c r="Y79" s="1187"/>
      <c r="Z79" s="1187"/>
      <c r="AA79" s="1187"/>
      <c r="AB79" s="1420">
        <v>13</v>
      </c>
      <c r="AC79" s="1422">
        <v>1</v>
      </c>
      <c r="BU79" s="98"/>
    </row>
    <row r="80" spans="1:73" s="8" customFormat="1" ht="21.75" customHeight="1">
      <c r="A80" s="63"/>
      <c r="B80" s="1178" t="s">
        <v>383</v>
      </c>
      <c r="C80" s="1186" t="s">
        <v>406</v>
      </c>
      <c r="D80" s="1186"/>
      <c r="E80" s="1186"/>
      <c r="F80" s="1186"/>
      <c r="G80" s="1186"/>
      <c r="H80" s="1186"/>
      <c r="I80" s="1186"/>
      <c r="J80" s="45" t="s">
        <v>390</v>
      </c>
      <c r="K80" s="46">
        <v>5</v>
      </c>
      <c r="L80" s="1187" t="s">
        <v>441</v>
      </c>
      <c r="M80" s="1187"/>
      <c r="N80" s="1187"/>
      <c r="O80" s="1187"/>
      <c r="P80" s="1187"/>
      <c r="Q80" s="1187"/>
      <c r="R80" s="1187"/>
      <c r="S80" s="1187"/>
      <c r="T80" s="1187"/>
      <c r="U80" s="1187"/>
      <c r="V80" s="1187"/>
      <c r="W80" s="1187"/>
      <c r="X80" s="1187"/>
      <c r="Y80" s="1187"/>
      <c r="Z80" s="1187"/>
      <c r="AA80" s="1187"/>
      <c r="AB80" s="1420"/>
      <c r="AC80" s="1422"/>
      <c r="BU80" s="98"/>
    </row>
    <row r="81" spans="1:93" s="8" customFormat="1" ht="21.75" customHeight="1">
      <c r="A81" s="63"/>
      <c r="B81" s="1178"/>
      <c r="C81" s="1186" t="s">
        <v>406</v>
      </c>
      <c r="D81" s="1186"/>
      <c r="E81" s="1186"/>
      <c r="F81" s="1186"/>
      <c r="G81" s="1186"/>
      <c r="H81" s="1186"/>
      <c r="I81" s="1186"/>
      <c r="J81" s="45" t="s">
        <v>390</v>
      </c>
      <c r="K81" s="46">
        <v>1</v>
      </c>
      <c r="L81" s="1187" t="s">
        <v>442</v>
      </c>
      <c r="M81" s="1187"/>
      <c r="N81" s="1187"/>
      <c r="O81" s="1187"/>
      <c r="P81" s="1187"/>
      <c r="Q81" s="1187"/>
      <c r="R81" s="1187"/>
      <c r="S81" s="1187"/>
      <c r="T81" s="1187"/>
      <c r="U81" s="1187"/>
      <c r="V81" s="1187"/>
      <c r="W81" s="1187"/>
      <c r="X81" s="1187"/>
      <c r="Y81" s="1187"/>
      <c r="Z81" s="1187"/>
      <c r="AA81" s="1187"/>
      <c r="AB81" s="1420"/>
      <c r="AC81" s="1422"/>
      <c r="BU81" s="98"/>
    </row>
    <row r="82" spans="1:93" s="8" customFormat="1" ht="21.75" customHeight="1">
      <c r="A82" s="63"/>
      <c r="B82" s="1178" t="s">
        <v>384</v>
      </c>
      <c r="C82" s="1186" t="s">
        <v>406</v>
      </c>
      <c r="D82" s="1186"/>
      <c r="E82" s="1186"/>
      <c r="F82" s="1186"/>
      <c r="G82" s="1186"/>
      <c r="H82" s="1186"/>
      <c r="I82" s="1186"/>
      <c r="J82" s="45" t="s">
        <v>443</v>
      </c>
      <c r="K82" s="46">
        <v>1</v>
      </c>
      <c r="L82" s="1187" t="s">
        <v>444</v>
      </c>
      <c r="M82" s="1187"/>
      <c r="N82" s="1187"/>
      <c r="O82" s="1187"/>
      <c r="P82" s="1187"/>
      <c r="Q82" s="1187"/>
      <c r="R82" s="1187"/>
      <c r="S82" s="1187"/>
      <c r="T82" s="1187"/>
      <c r="U82" s="1187"/>
      <c r="V82" s="1187"/>
      <c r="W82" s="1187"/>
      <c r="X82" s="1187"/>
      <c r="Y82" s="1187"/>
      <c r="Z82" s="1187"/>
      <c r="AA82" s="1187"/>
      <c r="AB82" s="1420"/>
      <c r="AC82" s="1422"/>
      <c r="BU82" s="98"/>
    </row>
    <row r="83" spans="1:93" s="8" customFormat="1" ht="21.75" customHeight="1">
      <c r="A83" s="63"/>
      <c r="B83" s="1400"/>
      <c r="C83" s="1411" t="s">
        <v>406</v>
      </c>
      <c r="D83" s="1411"/>
      <c r="E83" s="1411"/>
      <c r="F83" s="1411"/>
      <c r="G83" s="1411"/>
      <c r="H83" s="1411"/>
      <c r="I83" s="1411"/>
      <c r="J83" s="78" t="s">
        <v>390</v>
      </c>
      <c r="K83" s="79">
        <v>3</v>
      </c>
      <c r="L83" s="830" t="s">
        <v>445</v>
      </c>
      <c r="M83" s="830"/>
      <c r="N83" s="830"/>
      <c r="O83" s="830"/>
      <c r="P83" s="830"/>
      <c r="Q83" s="830"/>
      <c r="R83" s="830"/>
      <c r="S83" s="830"/>
      <c r="T83" s="830"/>
      <c r="U83" s="830"/>
      <c r="V83" s="830"/>
      <c r="W83" s="830"/>
      <c r="X83" s="830"/>
      <c r="Y83" s="830"/>
      <c r="Z83" s="830"/>
      <c r="AA83" s="830"/>
      <c r="AB83" s="1421"/>
      <c r="AC83" s="1424"/>
      <c r="BU83" s="98"/>
    </row>
    <row r="84" spans="1:93" s="8" customFormat="1" ht="8.25" customHeight="1">
      <c r="A84" s="63"/>
      <c r="B84" s="28"/>
      <c r="C84" s="65"/>
      <c r="D84" s="66"/>
      <c r="E84" s="67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55"/>
      <c r="U84" s="55"/>
      <c r="V84" s="13"/>
      <c r="W84" s="13"/>
      <c r="X84" s="68"/>
      <c r="Y84" s="68"/>
      <c r="Z84" s="68"/>
      <c r="AA84" s="68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BU84" s="98"/>
    </row>
    <row r="85" spans="1:93" s="1" customFormat="1" ht="22.5" customHeight="1">
      <c r="A85" s="15" t="s">
        <v>446</v>
      </c>
      <c r="C85" s="16"/>
      <c r="D85" s="16"/>
      <c r="E85" s="16"/>
      <c r="F85" s="16"/>
      <c r="G85" s="16"/>
      <c r="H85" s="16"/>
      <c r="I85" s="16"/>
      <c r="N85" s="16"/>
      <c r="BU85" s="58"/>
    </row>
    <row r="86" spans="1:93" s="1" customFormat="1" ht="8.25" customHeight="1">
      <c r="A86" s="15"/>
      <c r="C86" s="16"/>
      <c r="D86" s="16"/>
      <c r="E86" s="16"/>
      <c r="F86" s="16"/>
      <c r="G86" s="16"/>
      <c r="H86" s="16"/>
      <c r="I86" s="16"/>
      <c r="N86" s="16"/>
      <c r="BU86" s="58"/>
    </row>
    <row r="87" spans="1:93" ht="21" customHeight="1">
      <c r="B87" s="1412" t="s">
        <v>57</v>
      </c>
      <c r="C87" s="1413"/>
      <c r="D87" s="1414" t="s">
        <v>58</v>
      </c>
      <c r="E87" s="1414"/>
      <c r="F87" s="1414"/>
      <c r="G87" s="1414"/>
      <c r="H87" s="1414"/>
      <c r="I87" s="1414"/>
      <c r="J87" s="1414"/>
      <c r="K87" s="1414"/>
      <c r="L87" s="1414"/>
      <c r="M87" s="1414"/>
      <c r="N87" s="1414"/>
      <c r="O87" s="1414"/>
      <c r="P87" s="1415" t="s">
        <v>59</v>
      </c>
      <c r="Q87" s="1415"/>
      <c r="R87" s="1415"/>
      <c r="S87" s="1415"/>
      <c r="T87" s="1415"/>
      <c r="U87" s="1415"/>
      <c r="V87" s="1415"/>
      <c r="W87" s="1415"/>
      <c r="X87" s="1415"/>
      <c r="Y87" s="1415"/>
      <c r="Z87" s="1415"/>
      <c r="AA87" s="1415"/>
      <c r="AB87" s="1415"/>
      <c r="AC87" s="1415"/>
      <c r="AD87" s="1415"/>
      <c r="AE87" s="1416"/>
      <c r="BQ87" s="14"/>
      <c r="BU87" s="13"/>
    </row>
    <row r="88" spans="1:93" ht="21" customHeight="1">
      <c r="B88" s="1190" t="s">
        <v>60</v>
      </c>
      <c r="C88" s="1191"/>
      <c r="D88" s="1192" t="s">
        <v>61</v>
      </c>
      <c r="E88" s="1192"/>
      <c r="F88" s="1192"/>
      <c r="G88" s="1192"/>
      <c r="H88" s="1192"/>
      <c r="I88" s="1192"/>
      <c r="J88" s="1192"/>
      <c r="K88" s="1192"/>
      <c r="L88" s="1192"/>
      <c r="M88" s="1192"/>
      <c r="N88" s="1192"/>
      <c r="O88" s="1192"/>
      <c r="P88" s="1193" t="s">
        <v>62</v>
      </c>
      <c r="Q88" s="1193"/>
      <c r="R88" s="1193"/>
      <c r="S88" s="1193"/>
      <c r="T88" s="1193"/>
      <c r="U88" s="1193"/>
      <c r="V88" s="1193"/>
      <c r="W88" s="1193"/>
      <c r="X88" s="1193"/>
      <c r="Y88" s="1193"/>
      <c r="Z88" s="1193"/>
      <c r="AA88" s="1193"/>
      <c r="AB88" s="1193"/>
      <c r="AC88" s="1193"/>
      <c r="AD88" s="1193"/>
      <c r="AE88" s="1194"/>
      <c r="BQ88" s="14"/>
      <c r="BU88" s="13"/>
    </row>
    <row r="89" spans="1:93" ht="21" customHeight="1">
      <c r="B89" s="1195" t="s">
        <v>63</v>
      </c>
      <c r="C89" s="1196"/>
      <c r="D89" s="1197" t="s">
        <v>447</v>
      </c>
      <c r="E89" s="1197"/>
      <c r="F89" s="1197"/>
      <c r="G89" s="1197"/>
      <c r="H89" s="1197" t="s">
        <v>448</v>
      </c>
      <c r="I89" s="1197"/>
      <c r="J89" s="1197" t="s">
        <v>449</v>
      </c>
      <c r="K89" s="1197"/>
      <c r="L89" s="1197"/>
      <c r="M89" s="1197"/>
      <c r="N89" s="1197" t="s">
        <v>384</v>
      </c>
      <c r="O89" s="1197"/>
      <c r="P89" s="1197" t="s">
        <v>447</v>
      </c>
      <c r="Q89" s="1197"/>
      <c r="R89" s="1197"/>
      <c r="S89" s="1197"/>
      <c r="T89" s="1197" t="s">
        <v>448</v>
      </c>
      <c r="U89" s="1197"/>
      <c r="V89" s="1197"/>
      <c r="W89" s="1197"/>
      <c r="X89" s="1197" t="s">
        <v>449</v>
      </c>
      <c r="Y89" s="1197"/>
      <c r="Z89" s="1197"/>
      <c r="AA89" s="1197"/>
      <c r="AB89" s="1198" t="s">
        <v>384</v>
      </c>
      <c r="AC89" s="1199"/>
      <c r="AD89" s="1199"/>
      <c r="AE89" s="1200"/>
      <c r="BQ89" s="14"/>
      <c r="BU89" s="13"/>
    </row>
    <row r="90" spans="1:93" ht="21" customHeight="1">
      <c r="B90" s="1195" t="s">
        <v>65</v>
      </c>
      <c r="C90" s="1196"/>
      <c r="D90" s="1201">
        <f>D106+F106</f>
        <v>3026372.8571428573</v>
      </c>
      <c r="E90" s="1201"/>
      <c r="F90" s="1201"/>
      <c r="G90" s="1201"/>
      <c r="H90" s="1201">
        <f>H106</f>
        <v>973979</v>
      </c>
      <c r="I90" s="1201"/>
      <c r="J90" s="1201">
        <f>SUM(D90:I90)</f>
        <v>4000351.8571428573</v>
      </c>
      <c r="K90" s="1201"/>
      <c r="L90" s="1201"/>
      <c r="M90" s="1201"/>
      <c r="N90" s="1201">
        <f>N106</f>
        <v>2219322</v>
      </c>
      <c r="O90" s="1201"/>
      <c r="P90" s="1201">
        <f>+P106+R106</f>
        <v>11409351</v>
      </c>
      <c r="Q90" s="1201"/>
      <c r="R90" s="1201"/>
      <c r="S90" s="1201"/>
      <c r="T90" s="1201">
        <f>+T106+V106</f>
        <v>7386031</v>
      </c>
      <c r="U90" s="1201"/>
      <c r="V90" s="1201"/>
      <c r="W90" s="1201"/>
      <c r="X90" s="1201">
        <f>SUM(P90:W90)</f>
        <v>18795382</v>
      </c>
      <c r="Y90" s="1201"/>
      <c r="Z90" s="1201"/>
      <c r="AA90" s="1201"/>
      <c r="AB90" s="1202">
        <f>+AB106+AD106</f>
        <v>9962093</v>
      </c>
      <c r="AC90" s="1203"/>
      <c r="AD90" s="1203"/>
      <c r="AE90" s="1204"/>
      <c r="AG90" s="83"/>
      <c r="AH90" s="84"/>
      <c r="AI90" s="84"/>
      <c r="AJ90" s="84"/>
      <c r="AK90" s="84"/>
      <c r="BQ90" s="14"/>
      <c r="BU90" s="13"/>
    </row>
    <row r="91" spans="1:93" s="9" customFormat="1" ht="21" customHeight="1">
      <c r="A91" s="12"/>
      <c r="B91" s="1205" t="s">
        <v>66</v>
      </c>
      <c r="C91" s="1206"/>
      <c r="D91" s="1207">
        <f>SUM(D107:G107)</f>
        <v>390</v>
      </c>
      <c r="E91" s="1208"/>
      <c r="F91" s="1208"/>
      <c r="G91" s="1209"/>
      <c r="H91" s="1207">
        <f>H107</f>
        <v>103</v>
      </c>
      <c r="I91" s="1208"/>
      <c r="J91" s="1207">
        <f>SUM(D91:I91)</f>
        <v>493</v>
      </c>
      <c r="K91" s="1208"/>
      <c r="L91" s="1208"/>
      <c r="M91" s="1209"/>
      <c r="N91" s="1207">
        <f>N107</f>
        <v>472</v>
      </c>
      <c r="O91" s="1208"/>
      <c r="P91" s="1207">
        <f>SUM(P107:S107)</f>
        <v>235</v>
      </c>
      <c r="Q91" s="1208"/>
      <c r="R91" s="1208"/>
      <c r="S91" s="1209"/>
      <c r="T91" s="1207">
        <f>SUM(T107:W107)</f>
        <v>515</v>
      </c>
      <c r="U91" s="1208"/>
      <c r="V91" s="1208"/>
      <c r="W91" s="1209"/>
      <c r="X91" s="1207">
        <f>SUM(P91:W91)</f>
        <v>750</v>
      </c>
      <c r="Y91" s="1208"/>
      <c r="Z91" s="1208"/>
      <c r="AA91" s="1209"/>
      <c r="AB91" s="1207">
        <f>SUM(AB107:AE107)</f>
        <v>326</v>
      </c>
      <c r="AC91" s="1208"/>
      <c r="AD91" s="1208"/>
      <c r="AE91" s="1210"/>
      <c r="AF91" s="12"/>
      <c r="AG91" s="84"/>
      <c r="AH91" s="84"/>
      <c r="AI91" s="84"/>
      <c r="AJ91" s="84"/>
      <c r="AK91" s="84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95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</row>
    <row r="92" spans="1:93" ht="21" customHeight="1">
      <c r="B92" s="1211" t="s">
        <v>67</v>
      </c>
      <c r="C92" s="1212"/>
      <c r="D92" s="1213">
        <f>D91/D90*1000000</f>
        <v>128.86713515141415</v>
      </c>
      <c r="E92" s="1213"/>
      <c r="F92" s="1213"/>
      <c r="G92" s="1213"/>
      <c r="H92" s="1213">
        <f>H91/H90*1000000</f>
        <v>105.75176672186977</v>
      </c>
      <c r="I92" s="1213"/>
      <c r="J92" s="1213">
        <f>J91/J90*1000000</f>
        <v>123.23915935537528</v>
      </c>
      <c r="K92" s="1213"/>
      <c r="L92" s="1213"/>
      <c r="M92" s="1213"/>
      <c r="N92" s="1213">
        <f>N91/N90*1000000</f>
        <v>212.67756549072195</v>
      </c>
      <c r="O92" s="1213"/>
      <c r="P92" s="1213">
        <f>P91/P90*1000000</f>
        <v>20.597140012608957</v>
      </c>
      <c r="Q92" s="1213"/>
      <c r="R92" s="1213"/>
      <c r="S92" s="1213"/>
      <c r="T92" s="1213">
        <f>T91/T90*1000000</f>
        <v>69.726216962804514</v>
      </c>
      <c r="U92" s="1213"/>
      <c r="V92" s="1213"/>
      <c r="W92" s="1213"/>
      <c r="X92" s="1213">
        <f>X91/X90*1000000</f>
        <v>39.903418829157083</v>
      </c>
      <c r="Y92" s="1213"/>
      <c r="Z92" s="1213"/>
      <c r="AA92" s="1213"/>
      <c r="AB92" s="1213">
        <f>+AB91/AB90*1000000</f>
        <v>32.724047045133993</v>
      </c>
      <c r="AC92" s="1213"/>
      <c r="AD92" s="1213"/>
      <c r="AE92" s="1214"/>
      <c r="AF92" s="12"/>
      <c r="AG92" s="84"/>
      <c r="AH92" s="84"/>
      <c r="AI92" s="84"/>
      <c r="AJ92" s="84"/>
      <c r="AK92" s="84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95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</row>
    <row r="93" spans="1:93" s="9" customFormat="1" ht="21" customHeight="1">
      <c r="A93" s="12"/>
      <c r="B93" s="1405" t="s">
        <v>68</v>
      </c>
      <c r="C93" s="69" t="s">
        <v>69</v>
      </c>
      <c r="D93" s="1215">
        <f>+SUM(D109:G109)</f>
        <v>25</v>
      </c>
      <c r="E93" s="1215"/>
      <c r="F93" s="1215"/>
      <c r="G93" s="1215"/>
      <c r="H93" s="1207">
        <f>H109</f>
        <v>7</v>
      </c>
      <c r="I93" s="1209"/>
      <c r="J93" s="1215">
        <f>SUM(D93:I93)</f>
        <v>32</v>
      </c>
      <c r="K93" s="1215"/>
      <c r="L93" s="1215"/>
      <c r="M93" s="1215"/>
      <c r="N93" s="1207">
        <f>N109</f>
        <v>27</v>
      </c>
      <c r="O93" s="1209"/>
      <c r="P93" s="1215">
        <f>SUM(P109:S109)</f>
        <v>4</v>
      </c>
      <c r="Q93" s="1215"/>
      <c r="R93" s="1215"/>
      <c r="S93" s="1215"/>
      <c r="T93" s="1215">
        <f>SUM(T109:W109)</f>
        <v>6</v>
      </c>
      <c r="U93" s="1215"/>
      <c r="V93" s="1215"/>
      <c r="W93" s="1215"/>
      <c r="X93" s="1215">
        <f>SUM(P93:W93)</f>
        <v>10</v>
      </c>
      <c r="Y93" s="1215"/>
      <c r="Z93" s="1215"/>
      <c r="AA93" s="1215"/>
      <c r="AB93" s="1216">
        <f>SUM(AB109:AE109)</f>
        <v>4</v>
      </c>
      <c r="AC93" s="1217"/>
      <c r="AD93" s="1217"/>
      <c r="AE93" s="1218"/>
      <c r="AF93" s="12"/>
      <c r="AG93" s="84"/>
      <c r="AH93" s="84"/>
      <c r="AI93" s="84"/>
      <c r="AJ93" s="84"/>
      <c r="AK93" s="84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95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</row>
    <row r="94" spans="1:93" ht="21" customHeight="1">
      <c r="B94" s="1405"/>
      <c r="C94" s="70" t="s">
        <v>70</v>
      </c>
      <c r="D94" s="1219">
        <f>+D93/D91</f>
        <v>6.4102564102564097E-2</v>
      </c>
      <c r="E94" s="1219"/>
      <c r="F94" s="1219"/>
      <c r="G94" s="1219"/>
      <c r="H94" s="1219">
        <f>+H93/H91</f>
        <v>6.7961165048543687E-2</v>
      </c>
      <c r="I94" s="1219"/>
      <c r="J94" s="1220">
        <f>+J93/J91</f>
        <v>6.4908722109533468E-2</v>
      </c>
      <c r="K94" s="1221"/>
      <c r="L94" s="1221"/>
      <c r="M94" s="1222"/>
      <c r="N94" s="1219">
        <f>+N93/N91</f>
        <v>5.7203389830508475E-2</v>
      </c>
      <c r="O94" s="1219"/>
      <c r="P94" s="1220">
        <f>+P93/P91</f>
        <v>1.7021276595744681E-2</v>
      </c>
      <c r="Q94" s="1221"/>
      <c r="R94" s="1221"/>
      <c r="S94" s="1222"/>
      <c r="T94" s="1220">
        <f>+T93/T91</f>
        <v>1.1650485436893204E-2</v>
      </c>
      <c r="U94" s="1221"/>
      <c r="V94" s="1221"/>
      <c r="W94" s="1222"/>
      <c r="X94" s="1220">
        <f>+X93/X91</f>
        <v>1.3333333333333334E-2</v>
      </c>
      <c r="Y94" s="1221"/>
      <c r="Z94" s="1221"/>
      <c r="AA94" s="1222"/>
      <c r="AB94" s="1223">
        <f>+AB93/AB91</f>
        <v>1.2269938650306749E-2</v>
      </c>
      <c r="AC94" s="1224"/>
      <c r="AD94" s="1224"/>
      <c r="AE94" s="1225"/>
      <c r="AF94" s="12"/>
      <c r="AG94" s="84"/>
      <c r="AH94" s="84"/>
      <c r="AI94" s="84"/>
      <c r="AJ94" s="84"/>
      <c r="AK94" s="84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95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</row>
    <row r="95" spans="1:93" ht="21" customHeight="1">
      <c r="B95" s="1405"/>
      <c r="C95" s="71" t="s">
        <v>73</v>
      </c>
      <c r="D95" s="1226">
        <f>D93/D90*1000000</f>
        <v>8.2607137917573183</v>
      </c>
      <c r="E95" s="1226"/>
      <c r="F95" s="1226"/>
      <c r="G95" s="1226"/>
      <c r="H95" s="1227">
        <f>H93/H90*1000000</f>
        <v>7.1870132723600824</v>
      </c>
      <c r="I95" s="1228"/>
      <c r="J95" s="1229">
        <f>+J93/J90*1000000</f>
        <v>7.9992963476105654</v>
      </c>
      <c r="K95" s="1230"/>
      <c r="L95" s="1230"/>
      <c r="M95" s="1231"/>
      <c r="N95" s="1227">
        <f>N93/N90*1000000</f>
        <v>12.165877686969264</v>
      </c>
      <c r="O95" s="1228"/>
      <c r="P95" s="1229">
        <f>+P93/P90*1000000</f>
        <v>0.3505896172358971</v>
      </c>
      <c r="Q95" s="1230"/>
      <c r="R95" s="1230"/>
      <c r="S95" s="1231"/>
      <c r="T95" s="1229">
        <f>+T93/T90*1000000</f>
        <v>0.81234427529480979</v>
      </c>
      <c r="U95" s="1230"/>
      <c r="V95" s="1230"/>
      <c r="W95" s="1231"/>
      <c r="X95" s="1229">
        <f>+X93/X90*1000000</f>
        <v>0.53204558438876104</v>
      </c>
      <c r="Y95" s="1230"/>
      <c r="Z95" s="1230"/>
      <c r="AA95" s="1231"/>
      <c r="AB95" s="1229">
        <f>+AB93/AB90*1000000</f>
        <v>0.40152204963354587</v>
      </c>
      <c r="AC95" s="1230"/>
      <c r="AD95" s="1230"/>
      <c r="AE95" s="1232"/>
      <c r="AF95" s="12"/>
      <c r="AG95" s="84"/>
      <c r="AH95" s="84"/>
      <c r="AI95" s="84"/>
      <c r="AJ95" s="84"/>
      <c r="AK95" s="84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95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</row>
    <row r="96" spans="1:93" s="9" customFormat="1" ht="21" hidden="1" customHeight="1">
      <c r="A96" s="12"/>
      <c r="B96" s="1406" t="s">
        <v>450</v>
      </c>
      <c r="C96" s="69" t="s">
        <v>69</v>
      </c>
      <c r="D96" s="1215">
        <f>22+4</f>
        <v>26</v>
      </c>
      <c r="E96" s="1215"/>
      <c r="F96" s="1215"/>
      <c r="G96" s="1215"/>
      <c r="H96" s="1207">
        <f>4+2</f>
        <v>6</v>
      </c>
      <c r="I96" s="1209"/>
      <c r="J96" s="1197" t="s">
        <v>24</v>
      </c>
      <c r="K96" s="1197"/>
      <c r="L96" s="1197"/>
      <c r="M96" s="1197"/>
      <c r="N96" s="1215">
        <v>0</v>
      </c>
      <c r="O96" s="1215"/>
      <c r="P96" s="1197" t="s">
        <v>24</v>
      </c>
      <c r="Q96" s="1197"/>
      <c r="R96" s="1197"/>
      <c r="S96" s="1197"/>
      <c r="T96" s="1197" t="s">
        <v>24</v>
      </c>
      <c r="U96" s="1197"/>
      <c r="V96" s="1197"/>
      <c r="W96" s="1197"/>
      <c r="X96" s="1197" t="s">
        <v>24</v>
      </c>
      <c r="Y96" s="1197"/>
      <c r="Z96" s="1197"/>
      <c r="AA96" s="1197"/>
      <c r="AB96" s="1233" t="s">
        <v>24</v>
      </c>
      <c r="AC96" s="1234"/>
      <c r="AD96" s="1234"/>
      <c r="AE96" s="1235"/>
      <c r="AF96" s="12"/>
      <c r="AG96" s="84"/>
      <c r="AH96" s="84"/>
      <c r="AI96" s="84"/>
      <c r="AJ96" s="84"/>
      <c r="AK96" s="84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95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</row>
    <row r="97" spans="1:93" ht="21" hidden="1" customHeight="1">
      <c r="B97" s="1407"/>
      <c r="C97" s="70" t="s">
        <v>70</v>
      </c>
      <c r="D97" s="1219">
        <f>+D96/D91</f>
        <v>6.6666666666666666E-2</v>
      </c>
      <c r="E97" s="1219"/>
      <c r="F97" s="1219"/>
      <c r="G97" s="1219"/>
      <c r="H97" s="1219">
        <f>+H96/H91</f>
        <v>5.8252427184466021E-2</v>
      </c>
      <c r="I97" s="1219"/>
      <c r="J97" s="1236" t="s">
        <v>24</v>
      </c>
      <c r="K97" s="1237"/>
      <c r="L97" s="1237"/>
      <c r="M97" s="1238"/>
      <c r="N97" s="1219">
        <f>+N96/N91</f>
        <v>0</v>
      </c>
      <c r="O97" s="1219"/>
      <c r="P97" s="1236" t="s">
        <v>24</v>
      </c>
      <c r="Q97" s="1237"/>
      <c r="R97" s="1237"/>
      <c r="S97" s="1238"/>
      <c r="T97" s="1236" t="s">
        <v>24</v>
      </c>
      <c r="U97" s="1237"/>
      <c r="V97" s="1237"/>
      <c r="W97" s="1238"/>
      <c r="X97" s="1236" t="s">
        <v>24</v>
      </c>
      <c r="Y97" s="1237"/>
      <c r="Z97" s="1237"/>
      <c r="AA97" s="1238"/>
      <c r="AB97" s="1233" t="s">
        <v>24</v>
      </c>
      <c r="AC97" s="1234"/>
      <c r="AD97" s="1234"/>
      <c r="AE97" s="1235"/>
      <c r="AF97" s="12"/>
      <c r="AG97" s="84"/>
      <c r="AH97" s="84"/>
      <c r="AI97" s="84"/>
      <c r="AJ97" s="84"/>
      <c r="AK97" s="84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95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</row>
    <row r="98" spans="1:93" ht="21" hidden="1" customHeight="1">
      <c r="B98" s="1407"/>
      <c r="C98" s="71" t="s">
        <v>73</v>
      </c>
      <c r="D98" s="1239">
        <f>D96/D90*1000000</f>
        <v>8.5911423434276113</v>
      </c>
      <c r="E98" s="1239"/>
      <c r="F98" s="1239"/>
      <c r="G98" s="1239"/>
      <c r="H98" s="1227">
        <f>H96/H90*1000000</f>
        <v>6.1602970905943559</v>
      </c>
      <c r="I98" s="1228"/>
      <c r="J98" s="1240" t="s">
        <v>24</v>
      </c>
      <c r="K98" s="1241"/>
      <c r="L98" s="1241"/>
      <c r="M98" s="1242"/>
      <c r="N98" s="1227">
        <f>N96/N90*1000000</f>
        <v>0</v>
      </c>
      <c r="O98" s="1228"/>
      <c r="P98" s="1240" t="s">
        <v>24</v>
      </c>
      <c r="Q98" s="1241"/>
      <c r="R98" s="1241"/>
      <c r="S98" s="1242"/>
      <c r="T98" s="1240" t="s">
        <v>24</v>
      </c>
      <c r="U98" s="1241"/>
      <c r="V98" s="1241"/>
      <c r="W98" s="1242"/>
      <c r="X98" s="1240" t="s">
        <v>24</v>
      </c>
      <c r="Y98" s="1241"/>
      <c r="Z98" s="1241"/>
      <c r="AA98" s="1242"/>
      <c r="AB98" s="1233" t="s">
        <v>24</v>
      </c>
      <c r="AC98" s="1234"/>
      <c r="AD98" s="1234"/>
      <c r="AE98" s="1235"/>
      <c r="AF98" s="12"/>
      <c r="AG98" s="84"/>
      <c r="AH98" s="84"/>
      <c r="AI98" s="84"/>
      <c r="AJ98" s="84"/>
      <c r="AK98" s="84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95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</row>
    <row r="99" spans="1:93" s="9" customFormat="1" ht="21" customHeight="1">
      <c r="A99" s="12"/>
      <c r="B99" s="1405" t="s">
        <v>74</v>
      </c>
      <c r="C99" s="69" t="s">
        <v>69</v>
      </c>
      <c r="D99" s="1215">
        <f>SUM(D115:G115)</f>
        <v>25</v>
      </c>
      <c r="E99" s="1215"/>
      <c r="F99" s="1215"/>
      <c r="G99" s="1215"/>
      <c r="H99" s="1207">
        <f>H115</f>
        <v>7</v>
      </c>
      <c r="I99" s="1209"/>
      <c r="J99" s="1215">
        <f>SUM(D99:I99)</f>
        <v>32</v>
      </c>
      <c r="K99" s="1215"/>
      <c r="L99" s="1215"/>
      <c r="M99" s="1215"/>
      <c r="N99" s="1207">
        <f>N115</f>
        <v>27</v>
      </c>
      <c r="O99" s="1209"/>
      <c r="P99" s="1215">
        <f>SUM(P115:S115)</f>
        <v>4</v>
      </c>
      <c r="Q99" s="1215"/>
      <c r="R99" s="1215"/>
      <c r="S99" s="1215"/>
      <c r="T99" s="1215">
        <f>SUM(T115:W115)</f>
        <v>6</v>
      </c>
      <c r="U99" s="1215"/>
      <c r="V99" s="1215"/>
      <c r="W99" s="1215"/>
      <c r="X99" s="1215">
        <f>SUM(P99:W99)</f>
        <v>10</v>
      </c>
      <c r="Y99" s="1215"/>
      <c r="Z99" s="1215"/>
      <c r="AA99" s="1215"/>
      <c r="AB99" s="1216">
        <f>SUM(AB115:AE115)</f>
        <v>4</v>
      </c>
      <c r="AC99" s="1217"/>
      <c r="AD99" s="1217"/>
      <c r="AE99" s="1218"/>
      <c r="AF99" s="12"/>
      <c r="AG99" s="85"/>
      <c r="AH99" s="84"/>
      <c r="AI99" s="84"/>
      <c r="AJ99" s="84"/>
      <c r="AK99" s="84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95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</row>
    <row r="100" spans="1:93" ht="21" customHeight="1">
      <c r="B100" s="1405"/>
      <c r="C100" s="72" t="s">
        <v>70</v>
      </c>
      <c r="D100" s="1219">
        <f>+D99/D91</f>
        <v>6.4102564102564097E-2</v>
      </c>
      <c r="E100" s="1219"/>
      <c r="F100" s="1219"/>
      <c r="G100" s="1219"/>
      <c r="H100" s="1219">
        <f>+H99/H91</f>
        <v>6.7961165048543687E-2</v>
      </c>
      <c r="I100" s="1219"/>
      <c r="J100" s="1219">
        <f>+J99/J91</f>
        <v>6.4908722109533468E-2</v>
      </c>
      <c r="K100" s="1219"/>
      <c r="L100" s="1219"/>
      <c r="M100" s="1219"/>
      <c r="N100" s="1219">
        <f>+N99/N91</f>
        <v>5.7203389830508475E-2</v>
      </c>
      <c r="O100" s="1219"/>
      <c r="P100" s="1219">
        <f>+P99/P91</f>
        <v>1.7021276595744681E-2</v>
      </c>
      <c r="Q100" s="1219"/>
      <c r="R100" s="1219"/>
      <c r="S100" s="1219"/>
      <c r="T100" s="1219">
        <f>+T99/T91</f>
        <v>1.1650485436893204E-2</v>
      </c>
      <c r="U100" s="1219"/>
      <c r="V100" s="1219"/>
      <c r="W100" s="1219"/>
      <c r="X100" s="1219">
        <f>+X99/X91</f>
        <v>1.3333333333333334E-2</v>
      </c>
      <c r="Y100" s="1219"/>
      <c r="Z100" s="1219"/>
      <c r="AA100" s="1219"/>
      <c r="AB100" s="1223">
        <f>+AB99/AB91</f>
        <v>1.2269938650306749E-2</v>
      </c>
      <c r="AC100" s="1224"/>
      <c r="AD100" s="1224"/>
      <c r="AE100" s="1225"/>
      <c r="AF100" s="12"/>
      <c r="AG100" s="84"/>
      <c r="AH100" s="84"/>
      <c r="AI100" s="84"/>
      <c r="AJ100" s="84"/>
      <c r="AK100" s="84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95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</row>
    <row r="101" spans="1:93" ht="21" customHeight="1">
      <c r="B101" s="1405"/>
      <c r="C101" s="71" t="s">
        <v>73</v>
      </c>
      <c r="D101" s="1226">
        <f>+D99/D90*1000000</f>
        <v>8.2607137917573183</v>
      </c>
      <c r="E101" s="1226"/>
      <c r="F101" s="1226"/>
      <c r="G101" s="1226"/>
      <c r="H101" s="1227">
        <f>+H99/H90*1000000</f>
        <v>7.1870132723600824</v>
      </c>
      <c r="I101" s="1228"/>
      <c r="J101" s="1229">
        <f>+J99/J90*1000000</f>
        <v>7.9992963476105654</v>
      </c>
      <c r="K101" s="1230"/>
      <c r="L101" s="1230"/>
      <c r="M101" s="1231"/>
      <c r="N101" s="1243">
        <f>+N99/N90*1000000</f>
        <v>12.165877686969264</v>
      </c>
      <c r="O101" s="1244"/>
      <c r="P101" s="1229">
        <f>+P99/P90*1000000</f>
        <v>0.3505896172358971</v>
      </c>
      <c r="Q101" s="1230"/>
      <c r="R101" s="1230"/>
      <c r="S101" s="1231"/>
      <c r="T101" s="1229">
        <f>+T99/T90*1000000</f>
        <v>0.81234427529480979</v>
      </c>
      <c r="U101" s="1230"/>
      <c r="V101" s="1230"/>
      <c r="W101" s="1231"/>
      <c r="X101" s="1229">
        <f>+X99/X90*1000000</f>
        <v>0.53204558438876104</v>
      </c>
      <c r="Y101" s="1230"/>
      <c r="Z101" s="1230"/>
      <c r="AA101" s="1231"/>
      <c r="AB101" s="1229">
        <f>+AB99/AB90*1000000</f>
        <v>0.40152204963354587</v>
      </c>
      <c r="AC101" s="1230"/>
      <c r="AD101" s="1230"/>
      <c r="AE101" s="1232"/>
      <c r="AF101" s="12"/>
      <c r="AG101" s="84"/>
      <c r="AH101" s="84"/>
      <c r="AI101" s="84"/>
      <c r="AJ101" s="84"/>
      <c r="AK101" s="84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95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</row>
    <row r="102" spans="1:93" s="9" customFormat="1" ht="21" customHeight="1">
      <c r="A102" s="12"/>
      <c r="B102" s="1408" t="s">
        <v>451</v>
      </c>
      <c r="C102" s="69" t="s">
        <v>69</v>
      </c>
      <c r="D102" s="1245" t="s">
        <v>24</v>
      </c>
      <c r="E102" s="1245"/>
      <c r="F102" s="1245"/>
      <c r="G102" s="1245"/>
      <c r="H102" s="1246" t="s">
        <v>24</v>
      </c>
      <c r="I102" s="1246"/>
      <c r="J102" s="1247" t="s">
        <v>24</v>
      </c>
      <c r="K102" s="1247"/>
      <c r="L102" s="1247"/>
      <c r="M102" s="1247"/>
      <c r="N102" s="1197" t="s">
        <v>24</v>
      </c>
      <c r="O102" s="1197"/>
      <c r="P102" s="1215">
        <f>SUM(P118:S118)</f>
        <v>0</v>
      </c>
      <c r="Q102" s="1215"/>
      <c r="R102" s="1215"/>
      <c r="S102" s="1215"/>
      <c r="T102" s="1215">
        <f>SUM(T118:W118)</f>
        <v>0</v>
      </c>
      <c r="U102" s="1215"/>
      <c r="V102" s="1215"/>
      <c r="W102" s="1215"/>
      <c r="X102" s="1215">
        <f>SUM(P102:W102)</f>
        <v>0</v>
      </c>
      <c r="Y102" s="1215"/>
      <c r="Z102" s="1215"/>
      <c r="AA102" s="1215"/>
      <c r="AB102" s="1216">
        <v>0</v>
      </c>
      <c r="AC102" s="1217"/>
      <c r="AD102" s="1217"/>
      <c r="AE102" s="1218"/>
      <c r="AF102" s="12"/>
      <c r="AG102" s="84"/>
      <c r="AH102" s="84"/>
      <c r="AI102" s="84"/>
      <c r="AJ102" s="84"/>
      <c r="AK102" s="84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95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</row>
    <row r="103" spans="1:93" ht="21" customHeight="1">
      <c r="B103" s="1408"/>
      <c r="C103" s="70" t="s">
        <v>70</v>
      </c>
      <c r="D103" s="1256" t="s">
        <v>24</v>
      </c>
      <c r="E103" s="1256"/>
      <c r="F103" s="1256"/>
      <c r="G103" s="1256"/>
      <c r="H103" s="1257" t="s">
        <v>24</v>
      </c>
      <c r="I103" s="1257"/>
      <c r="J103" s="1258" t="s">
        <v>24</v>
      </c>
      <c r="K103" s="1258"/>
      <c r="L103" s="1258"/>
      <c r="M103" s="1258"/>
      <c r="N103" s="871" t="s">
        <v>24</v>
      </c>
      <c r="O103" s="871"/>
      <c r="P103" s="1248">
        <v>0</v>
      </c>
      <c r="Q103" s="1248"/>
      <c r="R103" s="1248"/>
      <c r="S103" s="1248"/>
      <c r="T103" s="1248">
        <v>0</v>
      </c>
      <c r="U103" s="1248"/>
      <c r="V103" s="1248"/>
      <c r="W103" s="1248"/>
      <c r="X103" s="1248">
        <v>0</v>
      </c>
      <c r="Y103" s="1248"/>
      <c r="Z103" s="1248"/>
      <c r="AA103" s="1248"/>
      <c r="AB103" s="1223">
        <v>0</v>
      </c>
      <c r="AC103" s="1224"/>
      <c r="AD103" s="1224" t="s">
        <v>24</v>
      </c>
      <c r="AE103" s="1225"/>
      <c r="AF103" s="12"/>
      <c r="AG103" s="84"/>
      <c r="AH103" s="84"/>
      <c r="AI103" s="84"/>
      <c r="AJ103" s="84"/>
      <c r="AK103" s="84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95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</row>
    <row r="104" spans="1:93" ht="21" customHeight="1">
      <c r="B104" s="1408"/>
      <c r="C104" s="73" t="s">
        <v>73</v>
      </c>
      <c r="D104" s="1249" t="s">
        <v>24</v>
      </c>
      <c r="E104" s="1249"/>
      <c r="F104" s="1249"/>
      <c r="G104" s="1249"/>
      <c r="H104" s="1249" t="s">
        <v>24</v>
      </c>
      <c r="I104" s="1249"/>
      <c r="J104" s="1250" t="s">
        <v>24</v>
      </c>
      <c r="K104" s="1250"/>
      <c r="L104" s="1250"/>
      <c r="M104" s="1250"/>
      <c r="N104" s="1250" t="s">
        <v>24</v>
      </c>
      <c r="O104" s="1250"/>
      <c r="P104" s="1251">
        <v>0</v>
      </c>
      <c r="Q104" s="1251"/>
      <c r="R104" s="1251"/>
      <c r="S104" s="1251"/>
      <c r="T104" s="1251">
        <v>0</v>
      </c>
      <c r="U104" s="1251"/>
      <c r="V104" s="1251"/>
      <c r="W104" s="1251"/>
      <c r="X104" s="1251">
        <v>0</v>
      </c>
      <c r="Y104" s="1251"/>
      <c r="Z104" s="1251"/>
      <c r="AA104" s="1251"/>
      <c r="AB104" s="1252">
        <v>0</v>
      </c>
      <c r="AC104" s="1253"/>
      <c r="AD104" s="1253" t="s">
        <v>24</v>
      </c>
      <c r="AE104" s="1254"/>
      <c r="AF104" s="12"/>
      <c r="AG104" s="84"/>
      <c r="AH104" s="84"/>
      <c r="AI104" s="84"/>
      <c r="AJ104" s="84"/>
      <c r="AK104" s="84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95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</row>
    <row r="105" spans="1:93" ht="21" customHeight="1">
      <c r="B105" s="1405" t="s">
        <v>78</v>
      </c>
      <c r="C105" s="70" t="s">
        <v>28</v>
      </c>
      <c r="D105" s="1255" t="s">
        <v>33</v>
      </c>
      <c r="E105" s="1255"/>
      <c r="F105" s="1255" t="s">
        <v>452</v>
      </c>
      <c r="G105" s="1255"/>
      <c r="H105" s="1255" t="s">
        <v>33</v>
      </c>
      <c r="I105" s="1255"/>
      <c r="J105" s="1255" t="s">
        <v>33</v>
      </c>
      <c r="K105" s="1255"/>
      <c r="L105" s="1255" t="s">
        <v>453</v>
      </c>
      <c r="M105" s="1255"/>
      <c r="N105" s="1255" t="s">
        <v>33</v>
      </c>
      <c r="O105" s="1255"/>
      <c r="P105" s="1255" t="s">
        <v>33</v>
      </c>
      <c r="Q105" s="1255"/>
      <c r="R105" s="1255" t="s">
        <v>61</v>
      </c>
      <c r="S105" s="1255"/>
      <c r="T105" s="1255" t="s">
        <v>33</v>
      </c>
      <c r="U105" s="1255"/>
      <c r="V105" s="1255" t="s">
        <v>61</v>
      </c>
      <c r="W105" s="1255"/>
      <c r="X105" s="1255" t="s">
        <v>33</v>
      </c>
      <c r="Y105" s="1255"/>
      <c r="Z105" s="1255" t="s">
        <v>61</v>
      </c>
      <c r="AA105" s="1255"/>
      <c r="AB105" s="1255" t="s">
        <v>33</v>
      </c>
      <c r="AC105" s="1255"/>
      <c r="AD105" s="1255" t="s">
        <v>61</v>
      </c>
      <c r="AE105" s="1259"/>
      <c r="AF105" s="12"/>
      <c r="AG105" s="86"/>
      <c r="AH105" s="86"/>
      <c r="AI105" s="86"/>
      <c r="AJ105" s="86"/>
      <c r="AK105" s="86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95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</row>
    <row r="106" spans="1:93" ht="21" customHeight="1">
      <c r="B106" s="1405"/>
      <c r="C106" s="70" t="s">
        <v>79</v>
      </c>
      <c r="D106" s="1201">
        <v>2118461</v>
      </c>
      <c r="E106" s="1201"/>
      <c r="F106" s="1201">
        <f>D106/7*3</f>
        <v>907911.85714285728</v>
      </c>
      <c r="G106" s="1201"/>
      <c r="H106" s="1201">
        <v>973979</v>
      </c>
      <c r="I106" s="1201"/>
      <c r="J106" s="1201">
        <f>SUM(D106,H106)</f>
        <v>3092440</v>
      </c>
      <c r="K106" s="1201"/>
      <c r="L106" s="1201">
        <f>F106</f>
        <v>907911.85714285728</v>
      </c>
      <c r="M106" s="1201"/>
      <c r="N106" s="1201">
        <f>1374879+512232+267293+64918</f>
        <v>2219322</v>
      </c>
      <c r="O106" s="1201"/>
      <c r="P106" s="1201">
        <v>5802121</v>
      </c>
      <c r="Q106" s="1201"/>
      <c r="R106" s="1201">
        <v>5607230</v>
      </c>
      <c r="S106" s="1201"/>
      <c r="T106" s="1201">
        <v>3323383</v>
      </c>
      <c r="U106" s="1201"/>
      <c r="V106" s="1201">
        <v>4062648</v>
      </c>
      <c r="W106" s="1201"/>
      <c r="X106" s="1201">
        <f>SUM(P106,T106)</f>
        <v>9125504</v>
      </c>
      <c r="Y106" s="1201"/>
      <c r="Z106" s="1201">
        <f>SUM(R106,V106)</f>
        <v>9669878</v>
      </c>
      <c r="AA106" s="1201"/>
      <c r="AB106" s="1201">
        <f>5067485+1558971+874162+495816</f>
        <v>7996434</v>
      </c>
      <c r="AC106" s="1260"/>
      <c r="AD106" s="1201">
        <f>1152289+270971+283793+258606</f>
        <v>1965659</v>
      </c>
      <c r="AE106" s="1261"/>
      <c r="AF106" s="12"/>
      <c r="AG106" s="1262"/>
      <c r="AH106" s="1262"/>
      <c r="AI106" s="86"/>
      <c r="AJ106" s="1262"/>
      <c r="AK106" s="126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95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</row>
    <row r="107" spans="1:93" s="9" customFormat="1" ht="21" customHeight="1">
      <c r="A107" s="12"/>
      <c r="B107" s="1405"/>
      <c r="C107" s="69" t="s">
        <v>454</v>
      </c>
      <c r="D107" s="1215">
        <v>240</v>
      </c>
      <c r="E107" s="1215"/>
      <c r="F107" s="1215">
        <v>150</v>
      </c>
      <c r="G107" s="1215"/>
      <c r="H107" s="1215">
        <v>103</v>
      </c>
      <c r="I107" s="1215"/>
      <c r="J107" s="1215">
        <f>SUM(D107,H107)</f>
        <v>343</v>
      </c>
      <c r="K107" s="1215"/>
      <c r="L107" s="1215">
        <f>F107</f>
        <v>150</v>
      </c>
      <c r="M107" s="1215"/>
      <c r="N107" s="1215">
        <v>472</v>
      </c>
      <c r="O107" s="1215"/>
      <c r="P107" s="1215">
        <v>194</v>
      </c>
      <c r="Q107" s="1215"/>
      <c r="R107" s="1215">
        <v>41</v>
      </c>
      <c r="S107" s="1215"/>
      <c r="T107" s="1215">
        <v>406</v>
      </c>
      <c r="U107" s="1215"/>
      <c r="V107" s="1215">
        <v>109</v>
      </c>
      <c r="W107" s="1215"/>
      <c r="X107" s="1215">
        <f>SUM(P107,T107)</f>
        <v>600</v>
      </c>
      <c r="Y107" s="1215"/>
      <c r="Z107" s="1215">
        <f>SUM(R107,V107)</f>
        <v>150</v>
      </c>
      <c r="AA107" s="1215"/>
      <c r="AB107" s="1263">
        <v>282</v>
      </c>
      <c r="AC107" s="1263"/>
      <c r="AD107" s="1263">
        <v>44</v>
      </c>
      <c r="AE107" s="1264"/>
      <c r="AF107" s="12"/>
      <c r="AG107" s="1265"/>
      <c r="AH107" s="1265"/>
      <c r="AI107" s="86"/>
      <c r="AJ107" s="1265"/>
      <c r="AK107" s="1265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95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</row>
    <row r="108" spans="1:93" ht="21" customHeight="1">
      <c r="B108" s="1405"/>
      <c r="C108" s="71" t="s">
        <v>111</v>
      </c>
      <c r="D108" s="1271">
        <f>D107/D$106*1000000</f>
        <v>113.28978914410035</v>
      </c>
      <c r="E108" s="1271"/>
      <c r="F108" s="1271">
        <f t="shared" ref="F108" si="2">F107/F$106*1000000</f>
        <v>165.21427583514634</v>
      </c>
      <c r="G108" s="1271"/>
      <c r="H108" s="1266">
        <f t="shared" ref="H108" si="3">H107/H$106*1000000</f>
        <v>105.75176672186977</v>
      </c>
      <c r="I108" s="1266"/>
      <c r="J108" s="1266">
        <f>J107/J$106*1000000</f>
        <v>110.91565236512268</v>
      </c>
      <c r="K108" s="1266"/>
      <c r="L108" s="1266">
        <f t="shared" ref="L108" si="4">L107/L$106*1000000</f>
        <v>165.21427583514634</v>
      </c>
      <c r="M108" s="1266"/>
      <c r="N108" s="1266">
        <f t="shared" ref="N108" si="5">N107/N$106*1000000</f>
        <v>212.67756549072195</v>
      </c>
      <c r="O108" s="1266"/>
      <c r="P108" s="1266">
        <f>P107/P$106*1000000</f>
        <v>33.436048644969659</v>
      </c>
      <c r="Q108" s="1266"/>
      <c r="R108" s="1266">
        <f t="shared" ref="R108" si="6">R107/R$106*1000000</f>
        <v>7.311988272284176</v>
      </c>
      <c r="S108" s="1266"/>
      <c r="T108" s="1266">
        <f t="shared" ref="T108" si="7">T107/T$106*1000000</f>
        <v>122.16467376766386</v>
      </c>
      <c r="U108" s="1266"/>
      <c r="V108" s="1266">
        <f t="shared" ref="V108" si="8">V107/V106*1000000</f>
        <v>26.829791800815624</v>
      </c>
      <c r="W108" s="1266"/>
      <c r="X108" s="1266">
        <f>X107/X$106*1000000</f>
        <v>65.749793107317686</v>
      </c>
      <c r="Y108" s="1266"/>
      <c r="Z108" s="1266">
        <f t="shared" ref="Z108" si="9">Z107/Z$106*1000000</f>
        <v>15.512088156644788</v>
      </c>
      <c r="AA108" s="1266"/>
      <c r="AB108" s="1267">
        <f>+AB107/AB106*1000000</f>
        <v>35.265719694553844</v>
      </c>
      <c r="AC108" s="1267"/>
      <c r="AD108" s="1268">
        <f>+AD107/AD106*1000000</f>
        <v>22.384350490090089</v>
      </c>
      <c r="AE108" s="1269"/>
      <c r="AF108" s="12"/>
      <c r="AG108" s="1270"/>
      <c r="AH108" s="1270"/>
      <c r="AI108" s="87"/>
      <c r="AJ108" s="1270"/>
      <c r="AK108" s="1270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95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</row>
    <row r="109" spans="1:93" s="9" customFormat="1" ht="21" customHeight="1">
      <c r="A109" s="12"/>
      <c r="B109" s="1405"/>
      <c r="C109" s="69" t="s">
        <v>82</v>
      </c>
      <c r="D109" s="1215">
        <v>14</v>
      </c>
      <c r="E109" s="1215"/>
      <c r="F109" s="1215">
        <v>11</v>
      </c>
      <c r="G109" s="1215"/>
      <c r="H109" s="1215">
        <v>7</v>
      </c>
      <c r="I109" s="1215"/>
      <c r="J109" s="1215">
        <f>SUM(D109,H109)</f>
        <v>21</v>
      </c>
      <c r="K109" s="1215"/>
      <c r="L109" s="1215">
        <f>F109</f>
        <v>11</v>
      </c>
      <c r="M109" s="1215"/>
      <c r="N109" s="1215">
        <v>27</v>
      </c>
      <c r="O109" s="1215"/>
      <c r="P109" s="1215">
        <v>4</v>
      </c>
      <c r="Q109" s="1215"/>
      <c r="R109" s="1215">
        <v>0</v>
      </c>
      <c r="S109" s="1215"/>
      <c r="T109" s="1215">
        <v>6</v>
      </c>
      <c r="U109" s="1215"/>
      <c r="V109" s="1215">
        <v>0</v>
      </c>
      <c r="W109" s="1215"/>
      <c r="X109" s="1215">
        <f>SUM(P109,T109)</f>
        <v>10</v>
      </c>
      <c r="Y109" s="1215"/>
      <c r="Z109" s="1215">
        <f>SUM(R109,V109)</f>
        <v>0</v>
      </c>
      <c r="AA109" s="1215"/>
      <c r="AB109" s="1263">
        <v>3</v>
      </c>
      <c r="AC109" s="1263"/>
      <c r="AD109" s="1263">
        <v>1</v>
      </c>
      <c r="AE109" s="1264"/>
      <c r="AF109" s="12"/>
      <c r="AG109" s="1265"/>
      <c r="AH109" s="1265"/>
      <c r="AI109" s="86"/>
      <c r="AJ109" s="1265"/>
      <c r="AK109" s="1265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95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</row>
    <row r="110" spans="1:93" ht="21" customHeight="1">
      <c r="B110" s="1405"/>
      <c r="C110" s="70" t="s">
        <v>83</v>
      </c>
      <c r="D110" s="1283">
        <f t="shared" ref="D110" si="10">D109/D$107</f>
        <v>5.8333333333333334E-2</v>
      </c>
      <c r="E110" s="1283"/>
      <c r="F110" s="1283">
        <f t="shared" ref="F110" si="11">F109/F$107</f>
        <v>7.3333333333333334E-2</v>
      </c>
      <c r="G110" s="1283"/>
      <c r="H110" s="1248">
        <f t="shared" ref="H110" si="12">H109/H$107</f>
        <v>6.7961165048543687E-2</v>
      </c>
      <c r="I110" s="1248"/>
      <c r="J110" s="1248">
        <f>J109/J$107</f>
        <v>6.1224489795918366E-2</v>
      </c>
      <c r="K110" s="1248"/>
      <c r="L110" s="1248">
        <f t="shared" ref="L110" si="13">L109/L$107</f>
        <v>7.3333333333333334E-2</v>
      </c>
      <c r="M110" s="1248"/>
      <c r="N110" s="1248">
        <f t="shared" ref="N110" si="14">N109/N$107</f>
        <v>5.7203389830508475E-2</v>
      </c>
      <c r="O110" s="1248"/>
      <c r="P110" s="1248">
        <f>P109/P$107</f>
        <v>2.0618556701030927E-2</v>
      </c>
      <c r="Q110" s="1248"/>
      <c r="R110" s="1248">
        <f t="shared" ref="R110" si="15">R109/R$107</f>
        <v>0</v>
      </c>
      <c r="S110" s="1248"/>
      <c r="T110" s="1248">
        <f t="shared" ref="T110" si="16">T109/T$107</f>
        <v>1.4778325123152709E-2</v>
      </c>
      <c r="U110" s="1248"/>
      <c r="V110" s="1248">
        <f t="shared" ref="V110" si="17">V109/V$107</f>
        <v>0</v>
      </c>
      <c r="W110" s="1248"/>
      <c r="X110" s="1248">
        <f>X109/X$107</f>
        <v>1.6666666666666666E-2</v>
      </c>
      <c r="Y110" s="1248"/>
      <c r="Z110" s="1248">
        <f t="shared" ref="Z110" si="18">Z109/Z$107</f>
        <v>0</v>
      </c>
      <c r="AA110" s="1248"/>
      <c r="AB110" s="1272">
        <f>AB109/AB$107</f>
        <v>1.0638297872340425E-2</v>
      </c>
      <c r="AC110" s="1272"/>
      <c r="AD110" s="1272">
        <f>AD109/AD$107</f>
        <v>2.2727272727272728E-2</v>
      </c>
      <c r="AE110" s="1273"/>
      <c r="AF110" s="12"/>
      <c r="AG110" s="1274"/>
      <c r="AH110" s="1274"/>
      <c r="AI110" s="86"/>
      <c r="AJ110" s="1274"/>
      <c r="AK110" s="1274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95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</row>
    <row r="111" spans="1:93" ht="21" customHeight="1">
      <c r="B111" s="1405"/>
      <c r="C111" s="71" t="s">
        <v>84</v>
      </c>
      <c r="D111" s="1271">
        <f>+D109/D$106*1000000</f>
        <v>6.6085710334058545</v>
      </c>
      <c r="E111" s="1271"/>
      <c r="F111" s="1275">
        <f>F109/F106*1000000</f>
        <v>12.115713561244066</v>
      </c>
      <c r="G111" s="1276"/>
      <c r="H111" s="1277">
        <f>+H109/H106*1000000</f>
        <v>7.1870132723600824</v>
      </c>
      <c r="I111" s="1277"/>
      <c r="J111" s="1278">
        <f t="shared" ref="J111" si="19">J109/J106*1000000</f>
        <v>6.790754226436083</v>
      </c>
      <c r="K111" s="1279"/>
      <c r="L111" s="1280">
        <f t="shared" ref="L111" si="20">+L109/L106*1000000</f>
        <v>12.115713561244066</v>
      </c>
      <c r="M111" s="1280"/>
      <c r="N111" s="1280">
        <f>+N109/N106*1000000</f>
        <v>12.165877686969264</v>
      </c>
      <c r="O111" s="1280"/>
      <c r="P111" s="1278">
        <f t="shared" ref="P111" si="21">P109/P106*1000000</f>
        <v>0.68940306484473513</v>
      </c>
      <c r="Q111" s="1279"/>
      <c r="R111" s="1280">
        <f t="shared" ref="R111" si="22">+R109/R106*1000000</f>
        <v>0</v>
      </c>
      <c r="S111" s="1280"/>
      <c r="T111" s="1278">
        <f t="shared" ref="T111" si="23">T109/T106*1000000</f>
        <v>1.8053892675024215</v>
      </c>
      <c r="U111" s="1279"/>
      <c r="V111" s="1280">
        <f t="shared" ref="V111:AD111" si="24">+V109/V106*1000000</f>
        <v>0</v>
      </c>
      <c r="W111" s="1280"/>
      <c r="X111" s="1278">
        <f t="shared" ref="X111" si="25">X109/X106*1000000</f>
        <v>1.0958298851219617</v>
      </c>
      <c r="Y111" s="1279"/>
      <c r="Z111" s="1280">
        <f t="shared" ref="Z111" si="26">+Z109/Z106*1000000</f>
        <v>0</v>
      </c>
      <c r="AA111" s="1280"/>
      <c r="AB111" s="1277">
        <f t="shared" si="24"/>
        <v>0.37516723079312603</v>
      </c>
      <c r="AC111" s="1277"/>
      <c r="AD111" s="1280">
        <f t="shared" si="24"/>
        <v>0.50873523841113844</v>
      </c>
      <c r="AE111" s="1281"/>
      <c r="AF111" s="12"/>
      <c r="AG111" s="1282"/>
      <c r="AH111" s="1282"/>
      <c r="AI111" s="88"/>
      <c r="AJ111" s="1282"/>
      <c r="AK111" s="128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95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</row>
    <row r="112" spans="1:93" s="9" customFormat="1" ht="21" hidden="1" customHeight="1">
      <c r="A112" s="12"/>
      <c r="B112" s="1405"/>
      <c r="C112" s="69" t="s">
        <v>455</v>
      </c>
      <c r="D112" s="1215">
        <f>14+3</f>
        <v>17</v>
      </c>
      <c r="E112" s="1215"/>
      <c r="F112" s="1215">
        <f>8+1</f>
        <v>9</v>
      </c>
      <c r="G112" s="1215"/>
      <c r="H112" s="1215">
        <f>4+2</f>
        <v>6</v>
      </c>
      <c r="I112" s="1215"/>
      <c r="J112" s="1246" t="s">
        <v>24</v>
      </c>
      <c r="K112" s="1246"/>
      <c r="L112" s="1246" t="s">
        <v>24</v>
      </c>
      <c r="M112" s="1246"/>
      <c r="N112" s="1215">
        <v>0</v>
      </c>
      <c r="O112" s="1215"/>
      <c r="P112" s="1246" t="s">
        <v>24</v>
      </c>
      <c r="Q112" s="1246"/>
      <c r="R112" s="1246" t="s">
        <v>24</v>
      </c>
      <c r="S112" s="1246"/>
      <c r="T112" s="1246" t="s">
        <v>24</v>
      </c>
      <c r="U112" s="1246"/>
      <c r="V112" s="1246" t="s">
        <v>24</v>
      </c>
      <c r="W112" s="1246"/>
      <c r="X112" s="1246" t="s">
        <v>24</v>
      </c>
      <c r="Y112" s="1246"/>
      <c r="Z112" s="1246" t="s">
        <v>24</v>
      </c>
      <c r="AA112" s="1246"/>
      <c r="AB112" s="1246" t="s">
        <v>24</v>
      </c>
      <c r="AC112" s="1246"/>
      <c r="AD112" s="1284" t="s">
        <v>24</v>
      </c>
      <c r="AE112" s="1285"/>
      <c r="AF112" s="12"/>
      <c r="AG112" s="1265"/>
      <c r="AH112" s="1265"/>
      <c r="AI112" s="86"/>
      <c r="AJ112" s="1265"/>
      <c r="AK112" s="1265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95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</row>
    <row r="113" spans="1:93" ht="21" hidden="1" customHeight="1">
      <c r="B113" s="1405"/>
      <c r="C113" s="70" t="s">
        <v>456</v>
      </c>
      <c r="D113" s="1283">
        <f t="shared" ref="D113" si="27">D112/D$107</f>
        <v>7.0833333333333331E-2</v>
      </c>
      <c r="E113" s="1283"/>
      <c r="F113" s="1283">
        <f t="shared" ref="F113" si="28">F112/F$107</f>
        <v>0.06</v>
      </c>
      <c r="G113" s="1283"/>
      <c r="H113" s="1248">
        <f t="shared" ref="H113" si="29">H112/H$107</f>
        <v>5.8252427184466021E-2</v>
      </c>
      <c r="I113" s="1248"/>
      <c r="J113" s="1286" t="s">
        <v>24</v>
      </c>
      <c r="K113" s="1287"/>
      <c r="L113" s="1286" t="s">
        <v>24</v>
      </c>
      <c r="M113" s="1287"/>
      <c r="N113" s="1248">
        <v>0</v>
      </c>
      <c r="O113" s="1248"/>
      <c r="P113" s="1286" t="s">
        <v>24</v>
      </c>
      <c r="Q113" s="1287"/>
      <c r="R113" s="1286" t="s">
        <v>24</v>
      </c>
      <c r="S113" s="1287"/>
      <c r="T113" s="1286" t="s">
        <v>24</v>
      </c>
      <c r="U113" s="1287"/>
      <c r="V113" s="1286" t="s">
        <v>24</v>
      </c>
      <c r="W113" s="1287"/>
      <c r="X113" s="1286" t="s">
        <v>24</v>
      </c>
      <c r="Y113" s="1287"/>
      <c r="Z113" s="1286" t="s">
        <v>24</v>
      </c>
      <c r="AA113" s="1287"/>
      <c r="AB113" s="1286" t="s">
        <v>24</v>
      </c>
      <c r="AC113" s="1287"/>
      <c r="AD113" s="1288" t="s">
        <v>24</v>
      </c>
      <c r="AE113" s="1289"/>
      <c r="AF113" s="12"/>
      <c r="AG113" s="1274"/>
      <c r="AH113" s="1274"/>
      <c r="AI113" s="86"/>
      <c r="AJ113" s="1274"/>
      <c r="AK113" s="1274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95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</row>
    <row r="114" spans="1:93" ht="21" hidden="1" customHeight="1">
      <c r="B114" s="1405"/>
      <c r="C114" s="71" t="s">
        <v>457</v>
      </c>
      <c r="D114" s="1277">
        <f>+D112/D$106*1000000</f>
        <v>8.0246933977071091</v>
      </c>
      <c r="E114" s="1277"/>
      <c r="F114" s="1298">
        <f>F112/F106*1000000</f>
        <v>9.9128565501087813</v>
      </c>
      <c r="G114" s="1299"/>
      <c r="H114" s="1280">
        <f>+H112/H106*1000000</f>
        <v>6.1602970905943559</v>
      </c>
      <c r="I114" s="1280"/>
      <c r="J114" s="1290" t="s">
        <v>24</v>
      </c>
      <c r="K114" s="1291"/>
      <c r="L114" s="1292" t="s">
        <v>24</v>
      </c>
      <c r="M114" s="1293"/>
      <c r="N114" s="1280">
        <f>+N112/N106*1000000</f>
        <v>0</v>
      </c>
      <c r="O114" s="1280"/>
      <c r="P114" s="1290" t="s">
        <v>24</v>
      </c>
      <c r="Q114" s="1291"/>
      <c r="R114" s="1292" t="s">
        <v>24</v>
      </c>
      <c r="S114" s="1293"/>
      <c r="T114" s="1290" t="s">
        <v>24</v>
      </c>
      <c r="U114" s="1291"/>
      <c r="V114" s="1292" t="s">
        <v>24</v>
      </c>
      <c r="W114" s="1293"/>
      <c r="X114" s="1290" t="s">
        <v>24</v>
      </c>
      <c r="Y114" s="1291"/>
      <c r="Z114" s="1292" t="s">
        <v>24</v>
      </c>
      <c r="AA114" s="1293"/>
      <c r="AB114" s="1292" t="s">
        <v>24</v>
      </c>
      <c r="AC114" s="1293"/>
      <c r="AD114" s="1294" t="s">
        <v>24</v>
      </c>
      <c r="AE114" s="1295"/>
      <c r="AF114" s="12"/>
      <c r="AG114" s="1296"/>
      <c r="AH114" s="1296"/>
      <c r="AI114" s="86"/>
      <c r="AJ114" s="1296"/>
      <c r="AK114" s="1296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95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</row>
    <row r="115" spans="1:93" s="9" customFormat="1" ht="21" customHeight="1">
      <c r="A115" s="12"/>
      <c r="B115" s="1405"/>
      <c r="C115" s="69" t="s">
        <v>88</v>
      </c>
      <c r="D115" s="1215">
        <v>14</v>
      </c>
      <c r="E115" s="1215"/>
      <c r="F115" s="1297">
        <v>11</v>
      </c>
      <c r="G115" s="1297"/>
      <c r="H115" s="1215">
        <v>7</v>
      </c>
      <c r="I115" s="1215"/>
      <c r="J115" s="1215">
        <f>SUM(D115,H115)</f>
        <v>21</v>
      </c>
      <c r="K115" s="1215"/>
      <c r="L115" s="1215">
        <f>F115</f>
        <v>11</v>
      </c>
      <c r="M115" s="1215"/>
      <c r="N115" s="1215">
        <v>27</v>
      </c>
      <c r="O115" s="1215"/>
      <c r="P115" s="1215">
        <v>4</v>
      </c>
      <c r="Q115" s="1215"/>
      <c r="R115" s="1215">
        <v>0</v>
      </c>
      <c r="S115" s="1215"/>
      <c r="T115" s="1215">
        <v>6</v>
      </c>
      <c r="U115" s="1215"/>
      <c r="V115" s="1215">
        <v>0</v>
      </c>
      <c r="W115" s="1215"/>
      <c r="X115" s="1215">
        <v>10</v>
      </c>
      <c r="Y115" s="1215"/>
      <c r="Z115" s="1215">
        <f>SUM(R115,V115)</f>
        <v>0</v>
      </c>
      <c r="AA115" s="1215"/>
      <c r="AB115" s="1263">
        <v>3</v>
      </c>
      <c r="AC115" s="1263"/>
      <c r="AD115" s="1263">
        <v>1</v>
      </c>
      <c r="AE115" s="1264"/>
      <c r="AF115" s="12"/>
      <c r="AG115" s="1265"/>
      <c r="AH115" s="1265"/>
      <c r="AI115" s="86"/>
      <c r="AJ115" s="1265"/>
      <c r="AK115" s="1265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95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</row>
    <row r="116" spans="1:93" ht="21" customHeight="1">
      <c r="B116" s="1405"/>
      <c r="C116" s="70" t="s">
        <v>89</v>
      </c>
      <c r="D116" s="1248">
        <f>D115/D$107</f>
        <v>5.8333333333333334E-2</v>
      </c>
      <c r="E116" s="1248"/>
      <c r="F116" s="1248">
        <f t="shared" ref="F116" si="30">F115/F$107</f>
        <v>7.3333333333333334E-2</v>
      </c>
      <c r="G116" s="1248"/>
      <c r="H116" s="1248">
        <f t="shared" ref="H116" si="31">H115/H$107</f>
        <v>6.7961165048543687E-2</v>
      </c>
      <c r="I116" s="1248"/>
      <c r="J116" s="1248">
        <f>J115/J$107</f>
        <v>6.1224489795918366E-2</v>
      </c>
      <c r="K116" s="1248"/>
      <c r="L116" s="1248">
        <f t="shared" ref="L116" si="32">L115/L$107</f>
        <v>7.3333333333333334E-2</v>
      </c>
      <c r="M116" s="1248"/>
      <c r="N116" s="1248">
        <f t="shared" ref="N116" si="33">N115/N$107</f>
        <v>5.7203389830508475E-2</v>
      </c>
      <c r="O116" s="1248"/>
      <c r="P116" s="1248">
        <f>P115/P$107</f>
        <v>2.0618556701030927E-2</v>
      </c>
      <c r="Q116" s="1248"/>
      <c r="R116" s="1248">
        <f t="shared" ref="R116" si="34">R115/R$107</f>
        <v>0</v>
      </c>
      <c r="S116" s="1248"/>
      <c r="T116" s="1248">
        <f t="shared" ref="T116" si="35">T115/T$107</f>
        <v>1.4778325123152709E-2</v>
      </c>
      <c r="U116" s="1248"/>
      <c r="V116" s="1248">
        <f>V115/V$107</f>
        <v>0</v>
      </c>
      <c r="W116" s="1248"/>
      <c r="X116" s="1248">
        <f>X115/X$107</f>
        <v>1.6666666666666666E-2</v>
      </c>
      <c r="Y116" s="1248"/>
      <c r="Z116" s="1248">
        <f t="shared" ref="Z116" si="36">Z115/Z$107</f>
        <v>0</v>
      </c>
      <c r="AA116" s="1248"/>
      <c r="AB116" s="1272">
        <f>AB115/AB$107</f>
        <v>1.0638297872340425E-2</v>
      </c>
      <c r="AC116" s="1272"/>
      <c r="AD116" s="1272">
        <f>AD115/AD$107</f>
        <v>2.2727272727272728E-2</v>
      </c>
      <c r="AE116" s="1273"/>
      <c r="AF116" s="12"/>
      <c r="AG116" s="1300"/>
      <c r="AH116" s="1300"/>
      <c r="AI116" s="86"/>
      <c r="AJ116" s="1300"/>
      <c r="AK116" s="1300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95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</row>
    <row r="117" spans="1:93" ht="21" customHeight="1">
      <c r="B117" s="1405"/>
      <c r="C117" s="71" t="s">
        <v>75</v>
      </c>
      <c r="D117" s="1271">
        <f>D115/D$106*1000000</f>
        <v>6.6085710334058545</v>
      </c>
      <c r="E117" s="1271"/>
      <c r="F117" s="1271">
        <f t="shared" ref="F117" si="37">F115/F$106*1000000</f>
        <v>12.115713561244066</v>
      </c>
      <c r="G117" s="1271"/>
      <c r="H117" s="1266">
        <f t="shared" ref="H117" si="38">H115/H$106*1000000</f>
        <v>7.1870132723600824</v>
      </c>
      <c r="I117" s="1266"/>
      <c r="J117" s="1266">
        <f t="shared" ref="J117" si="39">J115/J$106*1000000</f>
        <v>6.790754226436083</v>
      </c>
      <c r="K117" s="1266"/>
      <c r="L117" s="1266">
        <f t="shared" ref="L117" si="40">L115/L$106*1000000</f>
        <v>12.115713561244066</v>
      </c>
      <c r="M117" s="1266"/>
      <c r="N117" s="1266">
        <f t="shared" ref="N117" si="41">N115/N$106*1000000</f>
        <v>12.165877686969264</v>
      </c>
      <c r="O117" s="1266"/>
      <c r="P117" s="1266">
        <f t="shared" ref="P117" si="42">P115/P$106*1000000</f>
        <v>0.68940306484473513</v>
      </c>
      <c r="Q117" s="1266"/>
      <c r="R117" s="1266">
        <f t="shared" ref="R117" si="43">R115/R$106*1000000</f>
        <v>0</v>
      </c>
      <c r="S117" s="1266"/>
      <c r="T117" s="1266">
        <f t="shared" ref="T117" si="44">T115/T$106*1000000</f>
        <v>1.8053892675024215</v>
      </c>
      <c r="U117" s="1266"/>
      <c r="V117" s="1266">
        <f t="shared" ref="V117:AD117" si="45">V115/V$106*1000000</f>
        <v>0</v>
      </c>
      <c r="W117" s="1266"/>
      <c r="X117" s="1266">
        <f t="shared" ref="X117" si="46">X115/X$106*1000000</f>
        <v>1.0958298851219617</v>
      </c>
      <c r="Y117" s="1266"/>
      <c r="Z117" s="1266">
        <f t="shared" ref="Z117" si="47">Z115/Z$106*1000000</f>
        <v>0</v>
      </c>
      <c r="AA117" s="1266"/>
      <c r="AB117" s="1301">
        <f t="shared" si="45"/>
        <v>0.37516723079312603</v>
      </c>
      <c r="AC117" s="1301"/>
      <c r="AD117" s="1266">
        <f t="shared" si="45"/>
        <v>0.50873523841113844</v>
      </c>
      <c r="AE117" s="1302"/>
      <c r="AF117" s="12"/>
      <c r="AG117" s="1282"/>
      <c r="AH117" s="1282"/>
      <c r="AI117" s="88"/>
      <c r="AJ117" s="1282"/>
      <c r="AK117" s="128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95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</row>
    <row r="118" spans="1:93" s="9" customFormat="1" ht="21" customHeight="1">
      <c r="A118" s="12"/>
      <c r="B118" s="1405"/>
      <c r="C118" s="69" t="s">
        <v>458</v>
      </c>
      <c r="D118" s="1197" t="s">
        <v>24</v>
      </c>
      <c r="E118" s="1197"/>
      <c r="F118" s="1197" t="s">
        <v>24</v>
      </c>
      <c r="G118" s="1197"/>
      <c r="H118" s="1197" t="s">
        <v>24</v>
      </c>
      <c r="I118" s="1197"/>
      <c r="J118" s="1197" t="s">
        <v>24</v>
      </c>
      <c r="K118" s="1197"/>
      <c r="L118" s="1197" t="s">
        <v>24</v>
      </c>
      <c r="M118" s="1197"/>
      <c r="N118" s="1197" t="s">
        <v>24</v>
      </c>
      <c r="O118" s="1197"/>
      <c r="P118" s="1215">
        <v>0</v>
      </c>
      <c r="Q118" s="1215"/>
      <c r="R118" s="1215">
        <v>0</v>
      </c>
      <c r="S118" s="1215"/>
      <c r="T118" s="1215">
        <v>0</v>
      </c>
      <c r="U118" s="1215"/>
      <c r="V118" s="1215">
        <v>0</v>
      </c>
      <c r="W118" s="1215"/>
      <c r="X118" s="1215">
        <v>0</v>
      </c>
      <c r="Y118" s="1215"/>
      <c r="Z118" s="1215">
        <v>0</v>
      </c>
      <c r="AA118" s="1215"/>
      <c r="AB118" s="1263">
        <v>0</v>
      </c>
      <c r="AC118" s="1263"/>
      <c r="AD118" s="1263">
        <v>0</v>
      </c>
      <c r="AE118" s="1264"/>
      <c r="AF118" s="12"/>
      <c r="AG118" s="1265"/>
      <c r="AH118" s="1265"/>
      <c r="AI118" s="86"/>
      <c r="AJ118" s="1265"/>
      <c r="AK118" s="1265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95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</row>
    <row r="119" spans="1:93" ht="21" customHeight="1">
      <c r="B119" s="1405"/>
      <c r="C119" s="70" t="s">
        <v>459</v>
      </c>
      <c r="D119" s="1197" t="s">
        <v>24</v>
      </c>
      <c r="E119" s="1197"/>
      <c r="F119" s="1197" t="s">
        <v>24</v>
      </c>
      <c r="G119" s="1197"/>
      <c r="H119" s="1197" t="s">
        <v>24</v>
      </c>
      <c r="I119" s="1197"/>
      <c r="J119" s="1197" t="s">
        <v>24</v>
      </c>
      <c r="K119" s="1197"/>
      <c r="L119" s="1197" t="s">
        <v>24</v>
      </c>
      <c r="M119" s="1197"/>
      <c r="N119" s="1197" t="s">
        <v>24</v>
      </c>
      <c r="O119" s="1197"/>
      <c r="P119" s="1248">
        <v>0</v>
      </c>
      <c r="Q119" s="1248"/>
      <c r="R119" s="1248">
        <v>0</v>
      </c>
      <c r="S119" s="1248"/>
      <c r="T119" s="1248">
        <v>0</v>
      </c>
      <c r="U119" s="1248"/>
      <c r="V119" s="1248">
        <v>0</v>
      </c>
      <c r="W119" s="1248"/>
      <c r="X119" s="1248">
        <v>0</v>
      </c>
      <c r="Y119" s="1248"/>
      <c r="Z119" s="1248">
        <v>0</v>
      </c>
      <c r="AA119" s="1248"/>
      <c r="AB119" s="1303">
        <v>0</v>
      </c>
      <c r="AC119" s="1304"/>
      <c r="AD119" s="1272">
        <v>0</v>
      </c>
      <c r="AE119" s="1273"/>
      <c r="AG119" s="1265"/>
      <c r="AH119" s="1265"/>
      <c r="AI119" s="86"/>
      <c r="AJ119" s="1265"/>
      <c r="AK119" s="1265"/>
      <c r="BQ119" s="14"/>
      <c r="BU119" s="13"/>
    </row>
    <row r="120" spans="1:93" ht="21" customHeight="1">
      <c r="B120" s="1409"/>
      <c r="C120" s="74" t="s">
        <v>460</v>
      </c>
      <c r="D120" s="1307" t="s">
        <v>24</v>
      </c>
      <c r="E120" s="1307"/>
      <c r="F120" s="1307" t="s">
        <v>24</v>
      </c>
      <c r="G120" s="1307"/>
      <c r="H120" s="1307" t="s">
        <v>24</v>
      </c>
      <c r="I120" s="1307"/>
      <c r="J120" s="1307" t="s">
        <v>24</v>
      </c>
      <c r="K120" s="1307"/>
      <c r="L120" s="1307" t="s">
        <v>24</v>
      </c>
      <c r="M120" s="1307"/>
      <c r="N120" s="1307" t="s">
        <v>24</v>
      </c>
      <c r="O120" s="1307"/>
      <c r="P120" s="1305">
        <v>0</v>
      </c>
      <c r="Q120" s="1305"/>
      <c r="R120" s="1305">
        <v>0</v>
      </c>
      <c r="S120" s="1305"/>
      <c r="T120" s="1305">
        <v>0</v>
      </c>
      <c r="U120" s="1305"/>
      <c r="V120" s="1305">
        <v>0</v>
      </c>
      <c r="W120" s="1305"/>
      <c r="X120" s="1305">
        <v>0</v>
      </c>
      <c r="Y120" s="1305"/>
      <c r="Z120" s="1305">
        <v>0</v>
      </c>
      <c r="AA120" s="1305"/>
      <c r="AB120" s="1305">
        <v>0</v>
      </c>
      <c r="AC120" s="1305"/>
      <c r="AD120" s="1305">
        <v>0</v>
      </c>
      <c r="AE120" s="1306"/>
      <c r="AG120" s="1265"/>
      <c r="AH120" s="1265"/>
      <c r="AI120" s="86"/>
      <c r="AJ120" s="1265"/>
      <c r="AK120" s="1265"/>
      <c r="BQ120" s="14"/>
      <c r="BU120" s="13"/>
    </row>
    <row r="121" spans="1:93" ht="5.25" customHeight="1">
      <c r="AG121" s="86"/>
      <c r="AH121" s="86"/>
      <c r="AI121" s="86"/>
      <c r="AJ121" s="86"/>
      <c r="AK121" s="86"/>
    </row>
    <row r="122" spans="1:93">
      <c r="B122" s="906" t="s">
        <v>461</v>
      </c>
      <c r="C122" s="906"/>
      <c r="D122" s="906"/>
      <c r="E122" s="906"/>
      <c r="F122" s="906"/>
      <c r="G122" s="906"/>
      <c r="H122" s="906"/>
      <c r="I122" s="906"/>
      <c r="J122" s="906"/>
      <c r="K122" s="906"/>
      <c r="AG122" s="84"/>
      <c r="AH122" s="84"/>
      <c r="AI122" s="84"/>
      <c r="AJ122" s="84"/>
      <c r="AK122" s="84"/>
    </row>
    <row r="123" spans="1:93" ht="9.75" customHeight="1">
      <c r="G123" s="75"/>
      <c r="H123" s="75"/>
      <c r="I123" s="75"/>
      <c r="J123" s="75"/>
      <c r="K123" s="75"/>
      <c r="L123" s="75"/>
      <c r="N123" s="75"/>
      <c r="O123" s="75"/>
      <c r="P123" s="75"/>
      <c r="Q123" s="75"/>
      <c r="R123" s="75"/>
      <c r="X123" s="75"/>
      <c r="Y123" s="75"/>
      <c r="Z123" s="75"/>
      <c r="AG123" s="84"/>
      <c r="AH123" s="84"/>
      <c r="AI123" s="84"/>
      <c r="AJ123" s="84"/>
      <c r="AK123" s="84"/>
    </row>
    <row r="124" spans="1:93" s="1" customFormat="1" ht="16.5" customHeight="1">
      <c r="A124" s="15" t="s">
        <v>462</v>
      </c>
      <c r="C124" s="16"/>
      <c r="D124" s="16"/>
      <c r="E124" s="16"/>
      <c r="F124" s="16"/>
      <c r="G124" s="16"/>
      <c r="H124" s="16"/>
      <c r="I124" s="16"/>
      <c r="N124" s="16"/>
      <c r="AG124" s="89"/>
      <c r="AH124" s="89"/>
      <c r="AI124" s="89"/>
      <c r="AJ124" s="89"/>
      <c r="AK124" s="89"/>
      <c r="BU124" s="58"/>
    </row>
    <row r="125" spans="1:93" s="1" customFormat="1" ht="16.5" customHeight="1">
      <c r="A125" s="15"/>
      <c r="C125" s="16"/>
      <c r="D125" s="16"/>
      <c r="E125" s="16"/>
      <c r="F125" s="16"/>
      <c r="G125" s="16"/>
      <c r="H125" s="16"/>
      <c r="I125" s="16"/>
      <c r="N125" s="16"/>
      <c r="BU125" s="58"/>
    </row>
    <row r="126" spans="1:93" s="1" customFormat="1" ht="16.5" customHeight="1">
      <c r="A126" s="15"/>
      <c r="C126" s="16"/>
      <c r="D126" s="16"/>
      <c r="E126" s="16"/>
      <c r="F126" s="16"/>
      <c r="G126" s="16"/>
      <c r="H126" s="16"/>
      <c r="I126" s="16"/>
      <c r="N126" s="16"/>
      <c r="BG126" s="92"/>
      <c r="BU126" s="58"/>
    </row>
    <row r="127" spans="1:93" s="1" customFormat="1" ht="16.5" customHeight="1">
      <c r="A127" s="15"/>
      <c r="C127" s="16"/>
      <c r="D127" s="16"/>
      <c r="E127" s="16"/>
      <c r="F127" s="16"/>
      <c r="G127" s="16"/>
      <c r="H127" s="16"/>
      <c r="I127" s="16"/>
      <c r="N127" s="16"/>
      <c r="BU127" s="58"/>
    </row>
    <row r="128" spans="1:93" s="1" customFormat="1" ht="16.5" customHeight="1">
      <c r="A128" s="15"/>
      <c r="C128" s="16"/>
      <c r="D128" s="16"/>
      <c r="E128" s="16"/>
      <c r="F128" s="16"/>
      <c r="G128" s="16"/>
      <c r="H128" s="16"/>
      <c r="I128" s="16"/>
      <c r="N128" s="16"/>
      <c r="AY128" s="90" t="s">
        <v>463</v>
      </c>
      <c r="AZ128" s="1073"/>
      <c r="BA128" s="1073"/>
      <c r="BB128" s="1073"/>
      <c r="BC128" s="1073"/>
      <c r="BD128" s="91"/>
      <c r="BE128" s="91"/>
      <c r="BF128" s="91"/>
      <c r="BG128" s="91"/>
      <c r="BH128" s="91"/>
      <c r="BI128" s="91"/>
      <c r="BJ128" s="91"/>
      <c r="BK128" s="93" t="s">
        <v>209</v>
      </c>
      <c r="BL128" s="94"/>
      <c r="BM128" s="94"/>
      <c r="BN128" s="94"/>
      <c r="BO128" s="96"/>
      <c r="BP128" s="96"/>
      <c r="BQ128" s="96"/>
      <c r="BR128" s="96"/>
      <c r="BS128" s="96"/>
      <c r="BT128" s="91"/>
      <c r="BU128" s="1067" t="s">
        <v>210</v>
      </c>
      <c r="BV128" s="1074"/>
      <c r="BW128" s="932"/>
      <c r="BX128" s="91"/>
      <c r="BY128" s="91"/>
      <c r="BZ128" s="91"/>
      <c r="CA128" s="91"/>
      <c r="CB128" s="91"/>
      <c r="CC128" s="91"/>
    </row>
    <row r="129" spans="1:81" s="1" customFormat="1" ht="30" customHeight="1">
      <c r="A129" s="15"/>
      <c r="C129" s="16"/>
      <c r="D129" s="16"/>
      <c r="E129" s="16"/>
      <c r="F129" s="16"/>
      <c r="G129" s="16"/>
      <c r="H129" s="16"/>
      <c r="I129" s="16"/>
      <c r="N129" s="16"/>
      <c r="AY129" s="911" t="s">
        <v>99</v>
      </c>
      <c r="AZ129" s="102" t="s">
        <v>104</v>
      </c>
      <c r="BA129" s="103" t="s">
        <v>105</v>
      </c>
      <c r="BB129" s="102" t="s">
        <v>100</v>
      </c>
      <c r="BC129" s="103" t="s">
        <v>101</v>
      </c>
      <c r="BD129" s="102" t="s">
        <v>464</v>
      </c>
      <c r="BE129" s="103" t="s">
        <v>465</v>
      </c>
      <c r="BF129" s="102" t="s">
        <v>106</v>
      </c>
      <c r="BG129" s="103" t="s">
        <v>106</v>
      </c>
      <c r="BH129" s="104" t="s">
        <v>109</v>
      </c>
      <c r="BI129" s="101" t="s">
        <v>109</v>
      </c>
      <c r="BJ129" s="91"/>
      <c r="BK129" s="961" t="s">
        <v>99</v>
      </c>
      <c r="BL129" s="102" t="s">
        <v>104</v>
      </c>
      <c r="BM129" s="103" t="s">
        <v>105</v>
      </c>
      <c r="BN129" s="102" t="s">
        <v>100</v>
      </c>
      <c r="BO129" s="103" t="s">
        <v>101</v>
      </c>
      <c r="BP129" s="102" t="s">
        <v>110</v>
      </c>
      <c r="BQ129" s="103" t="s">
        <v>106</v>
      </c>
      <c r="BR129" s="104" t="s">
        <v>109</v>
      </c>
      <c r="BS129" s="101" t="s">
        <v>109</v>
      </c>
      <c r="BT129" s="91"/>
      <c r="BU129" s="911" t="s">
        <v>99</v>
      </c>
      <c r="BV129" s="102" t="s">
        <v>104</v>
      </c>
      <c r="BW129" s="103" t="s">
        <v>105</v>
      </c>
      <c r="BX129" s="102" t="s">
        <v>100</v>
      </c>
      <c r="BY129" s="103" t="s">
        <v>101</v>
      </c>
      <c r="BZ129" s="102" t="s">
        <v>110</v>
      </c>
      <c r="CA129" s="103" t="s">
        <v>106</v>
      </c>
      <c r="CB129" s="104" t="s">
        <v>109</v>
      </c>
      <c r="CC129" s="101" t="s">
        <v>109</v>
      </c>
    </row>
    <row r="130" spans="1:81" s="1" customFormat="1" ht="21.75" customHeight="1">
      <c r="A130" s="15"/>
      <c r="C130" s="16"/>
      <c r="D130" s="16"/>
      <c r="E130" s="16"/>
      <c r="F130" s="16"/>
      <c r="G130" s="16"/>
      <c r="H130" s="16"/>
      <c r="I130" s="16"/>
      <c r="N130" s="16"/>
      <c r="AY130" s="911"/>
      <c r="AZ130" s="104" t="s">
        <v>27</v>
      </c>
      <c r="BA130" s="101" t="s">
        <v>111</v>
      </c>
      <c r="BB130" s="104" t="s">
        <v>27</v>
      </c>
      <c r="BC130" s="101" t="s">
        <v>111</v>
      </c>
      <c r="BD130" s="104" t="s">
        <v>27</v>
      </c>
      <c r="BE130" s="101" t="s">
        <v>111</v>
      </c>
      <c r="BF130" s="104" t="s">
        <v>27</v>
      </c>
      <c r="BG130" s="101" t="s">
        <v>111</v>
      </c>
      <c r="BH130" s="104" t="s">
        <v>27</v>
      </c>
      <c r="BI130" s="101" t="s">
        <v>111</v>
      </c>
      <c r="BJ130" s="91"/>
      <c r="BK130" s="962"/>
      <c r="BL130" s="104" t="s">
        <v>27</v>
      </c>
      <c r="BM130" s="101" t="s">
        <v>111</v>
      </c>
      <c r="BN130" s="104" t="s">
        <v>27</v>
      </c>
      <c r="BO130" s="101" t="s">
        <v>111</v>
      </c>
      <c r="BP130" s="104" t="s">
        <v>27</v>
      </c>
      <c r="BQ130" s="101" t="s">
        <v>111</v>
      </c>
      <c r="BR130" s="104" t="s">
        <v>27</v>
      </c>
      <c r="BS130" s="101" t="s">
        <v>111</v>
      </c>
      <c r="BT130" s="91"/>
      <c r="BU130" s="911"/>
      <c r="BV130" s="104" t="s">
        <v>27</v>
      </c>
      <c r="BW130" s="101" t="s">
        <v>111</v>
      </c>
      <c r="BX130" s="104" t="s">
        <v>27</v>
      </c>
      <c r="BY130" s="101" t="s">
        <v>111</v>
      </c>
      <c r="BZ130" s="104" t="s">
        <v>27</v>
      </c>
      <c r="CA130" s="101" t="s">
        <v>111</v>
      </c>
      <c r="CB130" s="104" t="s">
        <v>27</v>
      </c>
      <c r="CC130" s="101" t="s">
        <v>111</v>
      </c>
    </row>
    <row r="131" spans="1:81" s="1" customFormat="1" ht="16.5" customHeight="1">
      <c r="A131" s="15"/>
      <c r="C131" s="16"/>
      <c r="D131" s="16"/>
      <c r="E131" s="16"/>
      <c r="F131" s="16"/>
      <c r="G131" s="16"/>
      <c r="H131" s="16"/>
      <c r="I131" s="16"/>
      <c r="N131" s="16"/>
      <c r="AY131" s="105" t="s">
        <v>112</v>
      </c>
      <c r="AZ131" s="106">
        <v>81</v>
      </c>
      <c r="BA131" s="107">
        <f t="shared" ref="BA131:BA151" si="48">AZ131/AZ$152*1000000</f>
        <v>8.8762220694878877</v>
      </c>
      <c r="BB131" s="106">
        <v>0</v>
      </c>
      <c r="BC131" s="107">
        <f t="shared" ref="BC131:BC151" si="49">BB131/BB$152*1000000</f>
        <v>0</v>
      </c>
      <c r="BD131" s="101">
        <v>0</v>
      </c>
      <c r="BE131" s="101">
        <f t="shared" ref="BE131:BE151" si="50">BD131/BD$152*1000000</f>
        <v>0</v>
      </c>
      <c r="BF131" s="101">
        <v>45</v>
      </c>
      <c r="BG131" s="115">
        <f t="shared" ref="BG131:BG151" si="51">BF131/BF$152*1000000</f>
        <v>4.653626446993437</v>
      </c>
      <c r="BH131" s="101">
        <f t="shared" ref="BH131:BH151" si="52">SUM(AZ131,BB131,BD131,BF131)</f>
        <v>126</v>
      </c>
      <c r="BI131" s="115">
        <f t="shared" ref="BI131:BI151" si="53">BH131/BH$152*1000000</f>
        <v>5.5273500203863328</v>
      </c>
      <c r="BJ131" s="91"/>
      <c r="BK131" s="116" t="s">
        <v>112</v>
      </c>
      <c r="BL131" s="101">
        <v>53</v>
      </c>
      <c r="BM131" s="107">
        <f t="shared" ref="BM131:BM151" si="54">BL131/BL$152*1000000</f>
        <v>15.947605196271391</v>
      </c>
      <c r="BN131" s="101">
        <v>0</v>
      </c>
      <c r="BO131" s="101">
        <f t="shared" ref="BO131:BO151" si="55">BN131/BN$152*1000000</f>
        <v>0</v>
      </c>
      <c r="BP131" s="101">
        <v>28</v>
      </c>
      <c r="BQ131" s="107">
        <f t="shared" ref="BQ131:BQ151" si="56">BP131/BP$152*1000000</f>
        <v>6.8920566093838307</v>
      </c>
      <c r="BR131" s="101">
        <f>SUM(BL131,BN131,BP131)</f>
        <v>81</v>
      </c>
      <c r="BS131" s="115">
        <f>BR131/BR$152*1000000</f>
        <v>9.6889836256176718</v>
      </c>
      <c r="BT131" s="91"/>
      <c r="BU131" s="127" t="s">
        <v>112</v>
      </c>
      <c r="BV131" s="101">
        <v>85</v>
      </c>
      <c r="BW131" s="107">
        <f t="shared" ref="BW131:CC151" si="57">BV131/BV$152*1000000</f>
        <v>10.629738205805237</v>
      </c>
      <c r="BX131" s="101">
        <v>0</v>
      </c>
      <c r="BY131" s="107">
        <f t="shared" ref="BY131:BY151" si="58">BX131/BX$152*1000000</f>
        <v>0</v>
      </c>
      <c r="BZ131" s="101">
        <v>13</v>
      </c>
      <c r="CA131" s="107">
        <f t="shared" si="57"/>
        <v>6.6135580993448002</v>
      </c>
      <c r="CB131" s="101">
        <f>SUM(BV131,BX131,BZ131)</f>
        <v>98</v>
      </c>
      <c r="CC131" s="107">
        <f t="shared" si="57"/>
        <v>8.0450423862909179</v>
      </c>
    </row>
    <row r="132" spans="1:81" s="1" customFormat="1" ht="16.5" customHeight="1">
      <c r="A132" s="15"/>
      <c r="C132" s="16"/>
      <c r="D132" s="16"/>
      <c r="E132" s="16"/>
      <c r="F132" s="16"/>
      <c r="G132" s="16"/>
      <c r="H132" s="16"/>
      <c r="I132" s="16"/>
      <c r="N132" s="16"/>
      <c r="AY132" s="108" t="s">
        <v>113</v>
      </c>
      <c r="AZ132" s="106">
        <v>127</v>
      </c>
      <c r="BA132" s="107">
        <f t="shared" si="48"/>
        <v>13.917039541048911</v>
      </c>
      <c r="BB132" s="106">
        <v>20</v>
      </c>
      <c r="BC132" s="107">
        <f t="shared" si="49"/>
        <v>6.4673849775581749</v>
      </c>
      <c r="BD132" s="101">
        <v>34</v>
      </c>
      <c r="BE132" s="107">
        <f t="shared" si="50"/>
        <v>37.448569189299839</v>
      </c>
      <c r="BF132" s="101">
        <v>13</v>
      </c>
      <c r="BG132" s="115">
        <f t="shared" si="51"/>
        <v>1.3443809735758818</v>
      </c>
      <c r="BH132" s="101">
        <f t="shared" si="52"/>
        <v>194</v>
      </c>
      <c r="BI132" s="107">
        <f t="shared" si="53"/>
        <v>8.5103643171027663</v>
      </c>
      <c r="BJ132" s="91"/>
      <c r="BK132" s="108" t="s">
        <v>113</v>
      </c>
      <c r="BL132" s="101">
        <v>98</v>
      </c>
      <c r="BM132" s="107">
        <f t="shared" si="54"/>
        <v>29.488024702539551</v>
      </c>
      <c r="BN132" s="101">
        <v>10</v>
      </c>
      <c r="BO132" s="107">
        <f t="shared" si="55"/>
        <v>10.267161817657259</v>
      </c>
      <c r="BP132" s="101">
        <v>12</v>
      </c>
      <c r="BQ132" s="107">
        <f t="shared" si="56"/>
        <v>2.9537385468787845</v>
      </c>
      <c r="BR132" s="101">
        <f t="shared" ref="BR132:BR151" si="59">SUM(BL132,BN132,BP132)</f>
        <v>120</v>
      </c>
      <c r="BS132" s="115">
        <f t="shared" ref="BS132:BS151" si="60">BR132/BR$152*1000000</f>
        <v>14.354049815729885</v>
      </c>
      <c r="BT132" s="91"/>
      <c r="BU132" s="127" t="s">
        <v>113</v>
      </c>
      <c r="BV132" s="101">
        <v>59</v>
      </c>
      <c r="BW132" s="107">
        <f t="shared" si="57"/>
        <v>7.3782888722648119</v>
      </c>
      <c r="BX132" s="101">
        <v>43</v>
      </c>
      <c r="BY132" s="107">
        <f t="shared" si="58"/>
        <v>19.375286686654754</v>
      </c>
      <c r="BZ132" s="101">
        <v>3</v>
      </c>
      <c r="CA132" s="107">
        <f t="shared" si="57"/>
        <v>1.5262057152334154</v>
      </c>
      <c r="CB132" s="101">
        <f t="shared" ref="CB132:CB151" si="61">SUM(BV132,BX132,BZ132)</f>
        <v>105</v>
      </c>
      <c r="CC132" s="107">
        <f t="shared" si="57"/>
        <v>8.6196882710259839</v>
      </c>
    </row>
    <row r="133" spans="1:81" s="1" customFormat="1" ht="16.5" customHeight="1">
      <c r="A133" s="15"/>
      <c r="C133" s="16"/>
      <c r="D133" s="16"/>
      <c r="E133" s="16"/>
      <c r="F133" s="16"/>
      <c r="G133" s="16"/>
      <c r="H133" s="16"/>
      <c r="I133" s="16"/>
      <c r="N133" s="16"/>
      <c r="AY133" s="109" t="s">
        <v>114</v>
      </c>
      <c r="AZ133" s="106">
        <v>33</v>
      </c>
      <c r="BA133" s="107">
        <f t="shared" si="48"/>
        <v>3.6162386209024731</v>
      </c>
      <c r="BB133" s="106">
        <v>21</v>
      </c>
      <c r="BC133" s="107">
        <f t="shared" si="49"/>
        <v>6.790754226436083</v>
      </c>
      <c r="BD133" s="101">
        <v>5</v>
      </c>
      <c r="BE133" s="107">
        <f t="shared" si="50"/>
        <v>5.5071425278382113</v>
      </c>
      <c r="BF133" s="101">
        <v>22</v>
      </c>
      <c r="BG133" s="115">
        <f t="shared" si="51"/>
        <v>2.2751062629745693</v>
      </c>
      <c r="BH133" s="101">
        <f t="shared" si="52"/>
        <v>81</v>
      </c>
      <c r="BI133" s="115">
        <f t="shared" si="53"/>
        <v>3.5532964416769284</v>
      </c>
      <c r="BJ133" s="91"/>
      <c r="BK133" s="109" t="s">
        <v>114</v>
      </c>
      <c r="BL133" s="101">
        <v>23</v>
      </c>
      <c r="BM133" s="107">
        <f t="shared" si="54"/>
        <v>6.9206588587592819</v>
      </c>
      <c r="BN133" s="101">
        <v>7</v>
      </c>
      <c r="BO133" s="107">
        <f t="shared" si="55"/>
        <v>7.1870132723600824</v>
      </c>
      <c r="BP133" s="101">
        <v>14</v>
      </c>
      <c r="BQ133" s="107">
        <f t="shared" si="56"/>
        <v>3.4460283046919153</v>
      </c>
      <c r="BR133" s="101">
        <f t="shared" si="59"/>
        <v>44</v>
      </c>
      <c r="BS133" s="115">
        <f t="shared" si="60"/>
        <v>5.2631515991009579</v>
      </c>
      <c r="BT133" s="91"/>
      <c r="BU133" s="128" t="s">
        <v>114</v>
      </c>
      <c r="BV133" s="101">
        <v>10</v>
      </c>
      <c r="BW133" s="107">
        <f t="shared" si="57"/>
        <v>1.2505574359770868</v>
      </c>
      <c r="BX133" s="101">
        <v>29</v>
      </c>
      <c r="BY133" s="107">
        <f t="shared" si="58"/>
        <v>13.067053811929949</v>
      </c>
      <c r="BZ133" s="101">
        <v>2</v>
      </c>
      <c r="CA133" s="107">
        <f t="shared" si="57"/>
        <v>1.0174704768222769</v>
      </c>
      <c r="CB133" s="101">
        <f t="shared" si="61"/>
        <v>41</v>
      </c>
      <c r="CC133" s="107">
        <f t="shared" si="57"/>
        <v>3.3657830391625274</v>
      </c>
    </row>
    <row r="134" spans="1:81" s="1" customFormat="1" ht="16.5" customHeight="1">
      <c r="A134" s="15"/>
      <c r="C134" s="16"/>
      <c r="D134" s="16"/>
      <c r="E134" s="16"/>
      <c r="F134" s="16"/>
      <c r="G134" s="16"/>
      <c r="H134" s="16"/>
      <c r="I134" s="16"/>
      <c r="N134" s="16"/>
      <c r="AY134" s="109" t="s">
        <v>116</v>
      </c>
      <c r="AZ134" s="106">
        <v>55</v>
      </c>
      <c r="BA134" s="107">
        <f t="shared" si="48"/>
        <v>6.0270643681707883</v>
      </c>
      <c r="BB134" s="106">
        <v>62</v>
      </c>
      <c r="BC134" s="107">
        <f t="shared" si="49"/>
        <v>20.04889343043034</v>
      </c>
      <c r="BD134" s="101">
        <v>25</v>
      </c>
      <c r="BE134" s="107">
        <f t="shared" si="50"/>
        <v>27.535712639191058</v>
      </c>
      <c r="BF134" s="101">
        <v>11</v>
      </c>
      <c r="BG134" s="107">
        <f t="shared" si="51"/>
        <v>1.1375531314872847</v>
      </c>
      <c r="BH134" s="101">
        <f t="shared" si="52"/>
        <v>153</v>
      </c>
      <c r="BI134" s="107">
        <f t="shared" si="53"/>
        <v>6.7117821676119753</v>
      </c>
      <c r="BJ134" s="91"/>
      <c r="BK134" s="109" t="s">
        <v>116</v>
      </c>
      <c r="BL134" s="101">
        <v>35</v>
      </c>
      <c r="BM134" s="107">
        <f t="shared" si="54"/>
        <v>10.531437393764124</v>
      </c>
      <c r="BN134" s="101">
        <v>23</v>
      </c>
      <c r="BO134" s="107">
        <f t="shared" si="55"/>
        <v>23.614472180611696</v>
      </c>
      <c r="BP134" s="101">
        <v>7</v>
      </c>
      <c r="BQ134" s="107">
        <f t="shared" si="56"/>
        <v>1.7230141523459577</v>
      </c>
      <c r="BR134" s="101">
        <f t="shared" si="59"/>
        <v>65</v>
      </c>
      <c r="BS134" s="115">
        <f t="shared" si="60"/>
        <v>7.775110316853687</v>
      </c>
      <c r="BT134" s="91"/>
      <c r="BU134" s="128" t="s">
        <v>116</v>
      </c>
      <c r="BV134" s="101">
        <v>23</v>
      </c>
      <c r="BW134" s="107">
        <f t="shared" si="57"/>
        <v>2.8762821027472993</v>
      </c>
      <c r="BX134" s="101">
        <v>97</v>
      </c>
      <c r="BY134" s="107">
        <f t="shared" si="58"/>
        <v>43.707042060593281</v>
      </c>
      <c r="BZ134" s="101">
        <v>7</v>
      </c>
      <c r="CA134" s="107">
        <f t="shared" si="57"/>
        <v>3.5611466688779689</v>
      </c>
      <c r="CB134" s="101">
        <f t="shared" si="61"/>
        <v>127</v>
      </c>
      <c r="CC134" s="107">
        <f t="shared" si="57"/>
        <v>10.42571819447905</v>
      </c>
    </row>
    <row r="135" spans="1:81" s="1" customFormat="1" ht="16.5" customHeight="1">
      <c r="A135" s="15"/>
      <c r="C135" s="16"/>
      <c r="D135" s="16"/>
      <c r="E135" s="16"/>
      <c r="F135" s="16"/>
      <c r="G135" s="16"/>
      <c r="H135" s="16"/>
      <c r="I135" s="16"/>
      <c r="N135" s="16"/>
      <c r="AY135" s="109" t="s">
        <v>117</v>
      </c>
      <c r="AZ135" s="106">
        <v>7</v>
      </c>
      <c r="BA135" s="107">
        <f t="shared" si="48"/>
        <v>0.76708091958537294</v>
      </c>
      <c r="BB135" s="106">
        <v>7</v>
      </c>
      <c r="BC135" s="107">
        <f t="shared" si="49"/>
        <v>2.2635847421453605</v>
      </c>
      <c r="BD135" s="101">
        <v>7</v>
      </c>
      <c r="BE135" s="107">
        <f t="shared" si="50"/>
        <v>7.7099995389734968</v>
      </c>
      <c r="BF135" s="101">
        <v>4</v>
      </c>
      <c r="BG135" s="107">
        <f t="shared" si="51"/>
        <v>0.41365568417719439</v>
      </c>
      <c r="BH135" s="101">
        <f t="shared" si="52"/>
        <v>25</v>
      </c>
      <c r="BI135" s="115">
        <f t="shared" si="53"/>
        <v>1.096696432616336</v>
      </c>
      <c r="BJ135" s="91"/>
      <c r="BK135" s="109" t="s">
        <v>117</v>
      </c>
      <c r="BL135" s="101">
        <v>6</v>
      </c>
      <c r="BM135" s="107">
        <f t="shared" si="54"/>
        <v>1.8053892675024215</v>
      </c>
      <c r="BN135" s="101">
        <v>3</v>
      </c>
      <c r="BO135" s="107">
        <f t="shared" si="55"/>
        <v>3.080148545297178</v>
      </c>
      <c r="BP135" s="101">
        <v>4</v>
      </c>
      <c r="BQ135" s="107">
        <f t="shared" si="56"/>
        <v>0.98457951562626145</v>
      </c>
      <c r="BR135" s="101">
        <f t="shared" si="59"/>
        <v>13</v>
      </c>
      <c r="BS135" s="115">
        <f t="shared" si="60"/>
        <v>1.5550220633707377</v>
      </c>
      <c r="BT135" s="91"/>
      <c r="BU135" s="128" t="s">
        <v>117</v>
      </c>
      <c r="BV135" s="101">
        <v>2</v>
      </c>
      <c r="BW135" s="115">
        <f t="shared" si="57"/>
        <v>0.25011148719541731</v>
      </c>
      <c r="BX135" s="101">
        <v>14</v>
      </c>
      <c r="BY135" s="107">
        <f t="shared" si="58"/>
        <v>6.3082328747248031</v>
      </c>
      <c r="BZ135" s="101">
        <v>1</v>
      </c>
      <c r="CA135" s="115">
        <f t="shared" si="57"/>
        <v>0.50873523841113844</v>
      </c>
      <c r="CB135" s="101">
        <f t="shared" si="61"/>
        <v>17</v>
      </c>
      <c r="CC135" s="107">
        <f t="shared" si="57"/>
        <v>1.3955685772137307</v>
      </c>
    </row>
    <row r="136" spans="1:81" s="1" customFormat="1" ht="16.5" customHeight="1">
      <c r="A136" s="15"/>
      <c r="C136" s="16"/>
      <c r="D136" s="16"/>
      <c r="E136" s="16"/>
      <c r="F136" s="16"/>
      <c r="G136" s="16"/>
      <c r="H136" s="16"/>
      <c r="I136" s="16"/>
      <c r="N136" s="16"/>
      <c r="AY136" s="108" t="s">
        <v>118</v>
      </c>
      <c r="AZ136" s="106">
        <v>61</v>
      </c>
      <c r="BA136" s="107">
        <f t="shared" si="48"/>
        <v>6.6845622992439653</v>
      </c>
      <c r="BB136" s="106">
        <v>86</v>
      </c>
      <c r="BC136" s="107">
        <f t="shared" si="49"/>
        <v>27.809755403500148</v>
      </c>
      <c r="BD136" s="101">
        <v>40</v>
      </c>
      <c r="BE136" s="107">
        <f t="shared" si="50"/>
        <v>44.057140222705691</v>
      </c>
      <c r="BF136" s="101">
        <v>8</v>
      </c>
      <c r="BG136" s="107">
        <f t="shared" si="51"/>
        <v>0.82731136835438879</v>
      </c>
      <c r="BH136" s="101">
        <f t="shared" si="52"/>
        <v>195</v>
      </c>
      <c r="BI136" s="107">
        <f t="shared" si="53"/>
        <v>8.5542321744074208</v>
      </c>
      <c r="BJ136" s="91"/>
      <c r="BK136" s="108" t="s">
        <v>118</v>
      </c>
      <c r="BL136" s="101">
        <v>36</v>
      </c>
      <c r="BM136" s="107">
        <f t="shared" si="54"/>
        <v>10.832335605014528</v>
      </c>
      <c r="BN136" s="101">
        <v>16</v>
      </c>
      <c r="BO136" s="107">
        <f t="shared" si="55"/>
        <v>16.427458908251616</v>
      </c>
      <c r="BP136" s="101">
        <v>5</v>
      </c>
      <c r="BQ136" s="107">
        <f t="shared" si="56"/>
        <v>1.2307243945328268</v>
      </c>
      <c r="BR136" s="101">
        <f t="shared" si="59"/>
        <v>57</v>
      </c>
      <c r="BS136" s="115">
        <f t="shared" si="60"/>
        <v>6.8181736624716951</v>
      </c>
      <c r="BT136" s="91"/>
      <c r="BU136" s="127" t="s">
        <v>118</v>
      </c>
      <c r="BV136" s="101">
        <v>34</v>
      </c>
      <c r="BW136" s="107">
        <f t="shared" si="57"/>
        <v>4.2518952823220948</v>
      </c>
      <c r="BX136" s="101">
        <v>130</v>
      </c>
      <c r="BY136" s="107">
        <f t="shared" si="58"/>
        <v>58.576448122444603</v>
      </c>
      <c r="BZ136" s="101">
        <v>5</v>
      </c>
      <c r="CA136" s="107">
        <f t="shared" si="57"/>
        <v>2.5436761920556923</v>
      </c>
      <c r="CB136" s="101">
        <f t="shared" si="61"/>
        <v>169</v>
      </c>
      <c r="CC136" s="107">
        <f t="shared" si="57"/>
        <v>13.873593502889442</v>
      </c>
    </row>
    <row r="137" spans="1:81" s="1" customFormat="1" ht="16.5" customHeight="1">
      <c r="A137" s="15"/>
      <c r="C137" s="16"/>
      <c r="D137" s="16"/>
      <c r="E137" s="16"/>
      <c r="F137" s="16"/>
      <c r="G137" s="16"/>
      <c r="H137" s="16"/>
      <c r="I137" s="16"/>
      <c r="N137" s="16"/>
      <c r="AY137" s="109" t="s">
        <v>120</v>
      </c>
      <c r="AZ137" s="106">
        <v>143</v>
      </c>
      <c r="BA137" s="107">
        <f t="shared" si="48"/>
        <v>15.670367357244048</v>
      </c>
      <c r="BB137" s="106">
        <v>0</v>
      </c>
      <c r="BC137" s="107">
        <f t="shared" si="49"/>
        <v>0</v>
      </c>
      <c r="BD137" s="101">
        <v>0</v>
      </c>
      <c r="BE137" s="101">
        <f t="shared" si="50"/>
        <v>0</v>
      </c>
      <c r="BF137" s="101">
        <v>28</v>
      </c>
      <c r="BG137" s="107">
        <f t="shared" si="51"/>
        <v>2.8955897892403608</v>
      </c>
      <c r="BH137" s="101">
        <f t="shared" si="52"/>
        <v>171</v>
      </c>
      <c r="BI137" s="115">
        <f t="shared" si="53"/>
        <v>7.5014035990957373</v>
      </c>
      <c r="BJ137" s="91"/>
      <c r="BK137" s="109" t="s">
        <v>120</v>
      </c>
      <c r="BL137" s="101">
        <v>98</v>
      </c>
      <c r="BM137" s="107">
        <f t="shared" si="54"/>
        <v>29.488024702539551</v>
      </c>
      <c r="BN137" s="101">
        <v>0</v>
      </c>
      <c r="BO137" s="101">
        <f t="shared" si="55"/>
        <v>0</v>
      </c>
      <c r="BP137" s="101">
        <v>23</v>
      </c>
      <c r="BQ137" s="115">
        <f t="shared" si="56"/>
        <v>5.6613322148510035</v>
      </c>
      <c r="BR137" s="101">
        <f t="shared" si="59"/>
        <v>121</v>
      </c>
      <c r="BS137" s="115">
        <f t="shared" si="60"/>
        <v>14.473666897527634</v>
      </c>
      <c r="BT137" s="91"/>
      <c r="BU137" s="128" t="s">
        <v>120</v>
      </c>
      <c r="BV137" s="101">
        <v>31</v>
      </c>
      <c r="BW137" s="107">
        <f t="shared" si="57"/>
        <v>3.8767280515289695</v>
      </c>
      <c r="BX137" s="101">
        <v>0</v>
      </c>
      <c r="BY137" s="107">
        <f t="shared" si="58"/>
        <v>0</v>
      </c>
      <c r="BZ137" s="101">
        <v>1</v>
      </c>
      <c r="CA137" s="107">
        <f t="shared" si="57"/>
        <v>0.50873523841113844</v>
      </c>
      <c r="CB137" s="101">
        <f t="shared" si="61"/>
        <v>32</v>
      </c>
      <c r="CC137" s="107">
        <f t="shared" si="57"/>
        <v>2.6269526159317289</v>
      </c>
    </row>
    <row r="138" spans="1:81" s="1" customFormat="1" ht="16.5" customHeight="1">
      <c r="A138" s="15"/>
      <c r="C138" s="16"/>
      <c r="D138" s="16"/>
      <c r="E138" s="16"/>
      <c r="F138" s="16"/>
      <c r="G138" s="16"/>
      <c r="H138" s="16"/>
      <c r="I138" s="16"/>
      <c r="N138" s="16"/>
      <c r="AY138" s="109" t="s">
        <v>121</v>
      </c>
      <c r="AZ138" s="106">
        <v>21</v>
      </c>
      <c r="BA138" s="107">
        <f t="shared" si="48"/>
        <v>2.3012427587561191</v>
      </c>
      <c r="BB138" s="106">
        <v>24</v>
      </c>
      <c r="BC138" s="107">
        <f t="shared" si="49"/>
        <v>7.760861973069809</v>
      </c>
      <c r="BD138" s="101">
        <v>6</v>
      </c>
      <c r="BE138" s="107">
        <f t="shared" si="50"/>
        <v>6.6085710334058536</v>
      </c>
      <c r="BF138" s="101">
        <v>5</v>
      </c>
      <c r="BG138" s="107">
        <f t="shared" si="51"/>
        <v>0.51706960522149292</v>
      </c>
      <c r="BH138" s="101">
        <f t="shared" si="52"/>
        <v>56</v>
      </c>
      <c r="BI138" s="115">
        <f t="shared" si="53"/>
        <v>2.4566000090605922</v>
      </c>
      <c r="BJ138" s="91"/>
      <c r="BK138" s="109" t="s">
        <v>121</v>
      </c>
      <c r="BL138" s="101">
        <v>13</v>
      </c>
      <c r="BM138" s="107">
        <f t="shared" si="54"/>
        <v>3.9116767462552469</v>
      </c>
      <c r="BN138" s="101">
        <v>8</v>
      </c>
      <c r="BO138" s="120">
        <f t="shared" si="55"/>
        <v>8.2137294541258079</v>
      </c>
      <c r="BP138" s="101">
        <v>4</v>
      </c>
      <c r="BQ138" s="115">
        <f t="shared" si="56"/>
        <v>0.98457951562626145</v>
      </c>
      <c r="BR138" s="101">
        <f t="shared" si="59"/>
        <v>25</v>
      </c>
      <c r="BS138" s="115">
        <f t="shared" si="60"/>
        <v>2.990427044943726</v>
      </c>
      <c r="BT138" s="91"/>
      <c r="BU138" s="128" t="s">
        <v>121</v>
      </c>
      <c r="BV138" s="101">
        <v>8</v>
      </c>
      <c r="BW138" s="107">
        <f t="shared" si="57"/>
        <v>1.0004459487816693</v>
      </c>
      <c r="BX138" s="101">
        <v>46</v>
      </c>
      <c r="BY138" s="107">
        <f t="shared" si="58"/>
        <v>20.727050874095781</v>
      </c>
      <c r="BZ138" s="101">
        <v>1</v>
      </c>
      <c r="CA138" s="115">
        <f t="shared" si="57"/>
        <v>0.50873523841113844</v>
      </c>
      <c r="CB138" s="101">
        <f t="shared" si="61"/>
        <v>55</v>
      </c>
      <c r="CC138" s="107">
        <f t="shared" si="57"/>
        <v>4.5150748086326589</v>
      </c>
    </row>
    <row r="139" spans="1:81" s="1" customFormat="1" ht="16.5" customHeight="1">
      <c r="A139" s="15"/>
      <c r="C139" s="16"/>
      <c r="D139" s="16"/>
      <c r="E139" s="16"/>
      <c r="F139" s="16"/>
      <c r="G139" s="16"/>
      <c r="H139" s="16"/>
      <c r="I139" s="16"/>
      <c r="N139" s="16"/>
      <c r="AY139" s="109" t="s">
        <v>122</v>
      </c>
      <c r="AZ139" s="106">
        <v>10</v>
      </c>
      <c r="BA139" s="107">
        <f t="shared" si="48"/>
        <v>1.0958298851219617</v>
      </c>
      <c r="BB139" s="106">
        <v>53</v>
      </c>
      <c r="BC139" s="107">
        <f t="shared" si="49"/>
        <v>17.138570190529162</v>
      </c>
      <c r="BD139" s="101">
        <v>9</v>
      </c>
      <c r="BE139" s="107">
        <f t="shared" si="50"/>
        <v>9.9128565501087813</v>
      </c>
      <c r="BF139" s="101">
        <v>1</v>
      </c>
      <c r="BG139" s="107">
        <f t="shared" si="51"/>
        <v>0.1034139210442986</v>
      </c>
      <c r="BH139" s="101">
        <f t="shared" si="52"/>
        <v>73</v>
      </c>
      <c r="BI139" s="115">
        <f t="shared" si="53"/>
        <v>3.202353583239701</v>
      </c>
      <c r="BJ139" s="91"/>
      <c r="BK139" s="109" t="s">
        <v>122</v>
      </c>
      <c r="BL139" s="101">
        <v>6</v>
      </c>
      <c r="BM139" s="107">
        <f t="shared" si="54"/>
        <v>1.8053892675024215</v>
      </c>
      <c r="BN139" s="101">
        <v>15</v>
      </c>
      <c r="BO139" s="120">
        <f t="shared" si="55"/>
        <v>15.400742726485889</v>
      </c>
      <c r="BP139" s="101">
        <v>1</v>
      </c>
      <c r="BQ139" s="115">
        <f t="shared" si="56"/>
        <v>0.24614487890656536</v>
      </c>
      <c r="BR139" s="101">
        <f t="shared" si="59"/>
        <v>22</v>
      </c>
      <c r="BS139" s="115">
        <f t="shared" si="60"/>
        <v>2.6315757995504789</v>
      </c>
      <c r="BT139" s="91"/>
      <c r="BU139" s="128" t="s">
        <v>122</v>
      </c>
      <c r="BV139" s="101">
        <v>8</v>
      </c>
      <c r="BW139" s="107">
        <f t="shared" si="57"/>
        <v>1.0004459487816693</v>
      </c>
      <c r="BX139" s="101">
        <v>43</v>
      </c>
      <c r="BY139" s="107">
        <f t="shared" si="58"/>
        <v>19.375286686654754</v>
      </c>
      <c r="BZ139" s="101">
        <v>3</v>
      </c>
      <c r="CA139" s="115">
        <f t="shared" si="57"/>
        <v>1.5262057152334154</v>
      </c>
      <c r="CB139" s="101">
        <f t="shared" si="61"/>
        <v>54</v>
      </c>
      <c r="CC139" s="107">
        <f t="shared" si="57"/>
        <v>4.4329825393847928</v>
      </c>
    </row>
    <row r="140" spans="1:81" s="1" customFormat="1" ht="16.5" customHeight="1">
      <c r="A140" s="15"/>
      <c r="C140" s="16"/>
      <c r="D140" s="16"/>
      <c r="E140" s="16"/>
      <c r="F140" s="16"/>
      <c r="G140" s="16"/>
      <c r="H140" s="16"/>
      <c r="I140" s="16"/>
      <c r="N140" s="16"/>
      <c r="AY140" s="101" t="s">
        <v>124</v>
      </c>
      <c r="AZ140" s="106">
        <v>23</v>
      </c>
      <c r="BA140" s="107">
        <f t="shared" si="48"/>
        <v>2.5204087357805114</v>
      </c>
      <c r="BB140" s="106">
        <v>18</v>
      </c>
      <c r="BC140" s="107">
        <f t="shared" si="49"/>
        <v>5.8206464798023569</v>
      </c>
      <c r="BD140" s="101">
        <v>5</v>
      </c>
      <c r="BE140" s="107">
        <f t="shared" si="50"/>
        <v>5.5071425278382113</v>
      </c>
      <c r="BF140" s="101">
        <v>5</v>
      </c>
      <c r="BG140" s="115">
        <f t="shared" si="51"/>
        <v>0.51706960522149292</v>
      </c>
      <c r="BH140" s="101">
        <f t="shared" si="52"/>
        <v>51</v>
      </c>
      <c r="BI140" s="115">
        <f t="shared" si="53"/>
        <v>2.2372607225373251</v>
      </c>
      <c r="BJ140" s="91"/>
      <c r="BK140" s="101" t="s">
        <v>124</v>
      </c>
      <c r="BL140" s="101">
        <v>11</v>
      </c>
      <c r="BM140" s="107">
        <f t="shared" si="54"/>
        <v>3.3098803237544394</v>
      </c>
      <c r="BN140" s="101">
        <v>9</v>
      </c>
      <c r="BO140" s="107">
        <f t="shared" si="55"/>
        <v>9.2404456358915343</v>
      </c>
      <c r="BP140" s="101">
        <v>4</v>
      </c>
      <c r="BQ140" s="107">
        <f t="shared" si="56"/>
        <v>0.98457951562626145</v>
      </c>
      <c r="BR140" s="101">
        <f t="shared" si="59"/>
        <v>24</v>
      </c>
      <c r="BS140" s="115">
        <f t="shared" si="60"/>
        <v>2.8708099631459771</v>
      </c>
      <c r="BT140" s="91"/>
      <c r="BU140" s="101" t="s">
        <v>124</v>
      </c>
      <c r="BV140" s="101">
        <v>0</v>
      </c>
      <c r="BW140" s="107">
        <f t="shared" si="57"/>
        <v>0</v>
      </c>
      <c r="BX140" s="101">
        <v>22</v>
      </c>
      <c r="BY140" s="107">
        <f t="shared" si="58"/>
        <v>9.912937374567548</v>
      </c>
      <c r="BZ140" s="101">
        <v>0</v>
      </c>
      <c r="CA140" s="107">
        <f t="shared" si="57"/>
        <v>0</v>
      </c>
      <c r="CB140" s="101">
        <f t="shared" si="61"/>
        <v>22</v>
      </c>
      <c r="CC140" s="107">
        <f t="shared" si="57"/>
        <v>1.8060299234530635</v>
      </c>
    </row>
    <row r="141" spans="1:81" s="1" customFormat="1" ht="16.5" customHeight="1">
      <c r="A141" s="15"/>
      <c r="C141" s="16"/>
      <c r="D141" s="16"/>
      <c r="E141" s="16"/>
      <c r="F141" s="16"/>
      <c r="G141" s="16"/>
      <c r="H141" s="16"/>
      <c r="I141" s="16"/>
      <c r="N141" s="16"/>
      <c r="AY141" s="109" t="s">
        <v>125</v>
      </c>
      <c r="AZ141" s="106">
        <v>18</v>
      </c>
      <c r="BA141" s="107">
        <f t="shared" si="48"/>
        <v>1.9724937932195306</v>
      </c>
      <c r="BB141" s="106">
        <v>23</v>
      </c>
      <c r="BC141" s="107">
        <f t="shared" si="49"/>
        <v>7.4374927241919</v>
      </c>
      <c r="BD141" s="101">
        <v>9</v>
      </c>
      <c r="BE141" s="107">
        <f t="shared" si="50"/>
        <v>9.9128565501087813</v>
      </c>
      <c r="BF141" s="101">
        <v>3</v>
      </c>
      <c r="BG141" s="115">
        <f t="shared" si="51"/>
        <v>0.31024176313289575</v>
      </c>
      <c r="BH141" s="101">
        <f t="shared" si="52"/>
        <v>53</v>
      </c>
      <c r="BI141" s="115">
        <f t="shared" si="53"/>
        <v>2.3249964371466323</v>
      </c>
      <c r="BJ141" s="91"/>
      <c r="BK141" s="109" t="s">
        <v>125</v>
      </c>
      <c r="BL141" s="101">
        <v>12</v>
      </c>
      <c r="BM141" s="107">
        <f t="shared" si="54"/>
        <v>3.6107785350048429</v>
      </c>
      <c r="BN141" s="101">
        <v>7</v>
      </c>
      <c r="BO141" s="107">
        <f t="shared" si="55"/>
        <v>7.1870132723600824</v>
      </c>
      <c r="BP141" s="101">
        <v>2</v>
      </c>
      <c r="BQ141" s="107">
        <f t="shared" si="56"/>
        <v>0.49228975781313072</v>
      </c>
      <c r="BR141" s="101">
        <f t="shared" si="59"/>
        <v>21</v>
      </c>
      <c r="BS141" s="115">
        <f t="shared" si="60"/>
        <v>2.5119587177527301</v>
      </c>
      <c r="BT141" s="91"/>
      <c r="BU141" s="128" t="s">
        <v>125</v>
      </c>
      <c r="BV141" s="101">
        <v>6</v>
      </c>
      <c r="BW141" s="107">
        <f t="shared" si="57"/>
        <v>0.75033446158625206</v>
      </c>
      <c r="BX141" s="101">
        <v>21</v>
      </c>
      <c r="BY141" s="107">
        <f t="shared" si="58"/>
        <v>9.4623493120872055</v>
      </c>
      <c r="BZ141" s="101">
        <v>2</v>
      </c>
      <c r="CA141" s="107">
        <f t="shared" si="57"/>
        <v>1.0174704768222769</v>
      </c>
      <c r="CB141" s="101">
        <f t="shared" si="61"/>
        <v>29</v>
      </c>
      <c r="CC141" s="107">
        <f t="shared" si="57"/>
        <v>2.3806758081881294</v>
      </c>
    </row>
    <row r="142" spans="1:81" s="1" customFormat="1" ht="16.5" customHeight="1">
      <c r="A142" s="15"/>
      <c r="C142" s="16"/>
      <c r="D142" s="16"/>
      <c r="E142" s="16"/>
      <c r="F142" s="16"/>
      <c r="G142" s="16"/>
      <c r="H142" s="16"/>
      <c r="I142" s="16"/>
      <c r="N142" s="16"/>
      <c r="AY142" s="101" t="s">
        <v>126</v>
      </c>
      <c r="AZ142" s="106">
        <v>2</v>
      </c>
      <c r="BA142" s="107">
        <f t="shared" si="48"/>
        <v>0.21916597702439228</v>
      </c>
      <c r="BB142" s="106">
        <v>5</v>
      </c>
      <c r="BC142" s="107">
        <f t="shared" si="49"/>
        <v>1.6168462443895437</v>
      </c>
      <c r="BD142" s="101">
        <v>0</v>
      </c>
      <c r="BE142" s="101">
        <f t="shared" si="50"/>
        <v>0</v>
      </c>
      <c r="BF142" s="101">
        <v>0</v>
      </c>
      <c r="BG142" s="107">
        <f t="shared" si="51"/>
        <v>0</v>
      </c>
      <c r="BH142" s="101">
        <f t="shared" si="52"/>
        <v>7</v>
      </c>
      <c r="BI142" s="115">
        <f t="shared" si="53"/>
        <v>0.30707500113257402</v>
      </c>
      <c r="BJ142" s="91"/>
      <c r="BK142" s="101" t="s">
        <v>126</v>
      </c>
      <c r="BL142" s="101">
        <v>1</v>
      </c>
      <c r="BM142" s="115">
        <f t="shared" si="54"/>
        <v>0.30089821125040356</v>
      </c>
      <c r="BN142" s="101">
        <v>0</v>
      </c>
      <c r="BO142" s="101">
        <f t="shared" si="55"/>
        <v>0</v>
      </c>
      <c r="BP142" s="101">
        <v>0</v>
      </c>
      <c r="BQ142" s="115">
        <f t="shared" si="56"/>
        <v>0</v>
      </c>
      <c r="BR142" s="101">
        <f t="shared" si="59"/>
        <v>1</v>
      </c>
      <c r="BS142" s="115">
        <f t="shared" si="60"/>
        <v>0.11961708179774906</v>
      </c>
      <c r="BT142" s="91"/>
      <c r="BU142" s="101" t="s">
        <v>126</v>
      </c>
      <c r="BV142" s="101">
        <v>4</v>
      </c>
      <c r="BW142" s="115">
        <f t="shared" si="57"/>
        <v>0.50022297439083463</v>
      </c>
      <c r="BX142" s="101">
        <v>2</v>
      </c>
      <c r="BY142" s="107">
        <f t="shared" si="58"/>
        <v>0.90117612496068622</v>
      </c>
      <c r="BZ142" s="101">
        <v>2</v>
      </c>
      <c r="CA142" s="115">
        <f t="shared" si="57"/>
        <v>1.0174704768222769</v>
      </c>
      <c r="CB142" s="101">
        <f t="shared" si="61"/>
        <v>8</v>
      </c>
      <c r="CC142" s="107">
        <f t="shared" si="57"/>
        <v>0.65673815398293223</v>
      </c>
    </row>
    <row r="143" spans="1:81" s="1" customFormat="1" ht="16.5" customHeight="1">
      <c r="A143" s="15"/>
      <c r="C143" s="16"/>
      <c r="D143" s="16"/>
      <c r="E143" s="16"/>
      <c r="F143" s="16"/>
      <c r="G143" s="16"/>
      <c r="H143" s="16"/>
      <c r="I143" s="16"/>
      <c r="N143" s="16"/>
      <c r="AY143" s="105" t="s">
        <v>128</v>
      </c>
      <c r="AZ143" s="106">
        <v>5</v>
      </c>
      <c r="BA143" s="107">
        <f t="shared" si="48"/>
        <v>0.54791494256098083</v>
      </c>
      <c r="BB143" s="106">
        <v>7</v>
      </c>
      <c r="BC143" s="107">
        <f t="shared" si="49"/>
        <v>2.2635847421453605</v>
      </c>
      <c r="BD143" s="110">
        <v>2</v>
      </c>
      <c r="BE143" s="107">
        <f t="shared" si="50"/>
        <v>2.2028570111352845</v>
      </c>
      <c r="BF143" s="101">
        <v>1</v>
      </c>
      <c r="BG143" s="107">
        <f t="shared" si="51"/>
        <v>0.1034139210442986</v>
      </c>
      <c r="BH143" s="101">
        <f t="shared" si="52"/>
        <v>15</v>
      </c>
      <c r="BI143" s="115">
        <f t="shared" si="53"/>
        <v>0.65801785956980163</v>
      </c>
      <c r="BJ143" s="91"/>
      <c r="BK143" s="105" t="s">
        <v>128</v>
      </c>
      <c r="BL143" s="111">
        <v>4</v>
      </c>
      <c r="BM143" s="115">
        <f t="shared" si="54"/>
        <v>1.2035928450016142</v>
      </c>
      <c r="BN143" s="111">
        <v>3</v>
      </c>
      <c r="BO143" s="107">
        <f t="shared" si="55"/>
        <v>3.080148545297178</v>
      </c>
      <c r="BP143" s="110">
        <v>1</v>
      </c>
      <c r="BQ143" s="115">
        <f t="shared" si="56"/>
        <v>0.24614487890656536</v>
      </c>
      <c r="BR143" s="101">
        <f t="shared" si="59"/>
        <v>8</v>
      </c>
      <c r="BS143" s="115">
        <f t="shared" si="60"/>
        <v>0.95693665438199249</v>
      </c>
      <c r="BT143" s="91"/>
      <c r="BU143" s="127" t="s">
        <v>128</v>
      </c>
      <c r="BV143" s="129">
        <v>0</v>
      </c>
      <c r="BW143" s="107">
        <f t="shared" si="57"/>
        <v>0</v>
      </c>
      <c r="BX143" s="129">
        <v>0</v>
      </c>
      <c r="BY143" s="107">
        <f t="shared" si="58"/>
        <v>0</v>
      </c>
      <c r="BZ143" s="130">
        <v>0</v>
      </c>
      <c r="CA143" s="107">
        <f t="shared" si="57"/>
        <v>0</v>
      </c>
      <c r="CB143" s="101">
        <f t="shared" si="61"/>
        <v>0</v>
      </c>
      <c r="CC143" s="107">
        <f t="shared" si="57"/>
        <v>0</v>
      </c>
    </row>
    <row r="144" spans="1:81" s="1" customFormat="1" ht="16.5" customHeight="1">
      <c r="A144" s="15"/>
      <c r="C144" s="16"/>
      <c r="D144" s="16"/>
      <c r="E144" s="16"/>
      <c r="F144" s="16"/>
      <c r="G144" s="16"/>
      <c r="H144" s="16"/>
      <c r="I144" s="16"/>
      <c r="N144" s="16"/>
      <c r="AY144" s="109" t="s">
        <v>129</v>
      </c>
      <c r="AZ144" s="106">
        <v>3</v>
      </c>
      <c r="BA144" s="107">
        <f t="shared" si="48"/>
        <v>0.32874896553658844</v>
      </c>
      <c r="BB144" s="106">
        <v>8</v>
      </c>
      <c r="BC144" s="107">
        <f t="shared" si="49"/>
        <v>2.5869539910232695</v>
      </c>
      <c r="BD144" s="111">
        <v>6</v>
      </c>
      <c r="BE144" s="107">
        <f t="shared" si="50"/>
        <v>6.6085710334058536</v>
      </c>
      <c r="BF144" s="101">
        <v>2</v>
      </c>
      <c r="BG144" s="107">
        <f t="shared" si="51"/>
        <v>0.2068278420885972</v>
      </c>
      <c r="BH144" s="101">
        <f t="shared" si="52"/>
        <v>19</v>
      </c>
      <c r="BI144" s="115">
        <f t="shared" si="53"/>
        <v>0.83348928878841533</v>
      </c>
      <c r="BJ144" s="91"/>
      <c r="BK144" s="109" t="s">
        <v>129</v>
      </c>
      <c r="BL144" s="111">
        <v>3</v>
      </c>
      <c r="BM144" s="115">
        <f t="shared" si="54"/>
        <v>0.90269463375121073</v>
      </c>
      <c r="BN144" s="111">
        <v>1</v>
      </c>
      <c r="BO144" s="107">
        <f t="shared" si="55"/>
        <v>1.026716181765726</v>
      </c>
      <c r="BP144" s="111">
        <v>2</v>
      </c>
      <c r="BQ144" s="115">
        <f t="shared" si="56"/>
        <v>0.49228975781313072</v>
      </c>
      <c r="BR144" s="101">
        <f t="shared" si="59"/>
        <v>6</v>
      </c>
      <c r="BS144" s="115">
        <f t="shared" si="60"/>
        <v>0.71770249078649428</v>
      </c>
      <c r="BT144" s="91"/>
      <c r="BU144" s="128" t="s">
        <v>129</v>
      </c>
      <c r="BV144" s="129">
        <v>0</v>
      </c>
      <c r="BW144" s="107">
        <f t="shared" si="57"/>
        <v>0</v>
      </c>
      <c r="BX144" s="129">
        <v>13</v>
      </c>
      <c r="BY144" s="107">
        <f t="shared" si="58"/>
        <v>5.8576448122444607</v>
      </c>
      <c r="BZ144" s="129">
        <v>0</v>
      </c>
      <c r="CA144" s="107">
        <f t="shared" si="57"/>
        <v>0</v>
      </c>
      <c r="CB144" s="101">
        <f t="shared" si="61"/>
        <v>13</v>
      </c>
      <c r="CC144" s="107">
        <f t="shared" si="57"/>
        <v>1.067199500222265</v>
      </c>
    </row>
    <row r="145" spans="1:81" s="1" customFormat="1" ht="16.5" customHeight="1">
      <c r="A145" s="15"/>
      <c r="C145" s="16"/>
      <c r="D145" s="16"/>
      <c r="E145" s="16"/>
      <c r="F145" s="16"/>
      <c r="G145" s="16"/>
      <c r="H145" s="16"/>
      <c r="I145" s="16"/>
      <c r="N145" s="16"/>
      <c r="AY145" s="109" t="s">
        <v>131</v>
      </c>
      <c r="AZ145" s="106">
        <v>2</v>
      </c>
      <c r="BA145" s="107">
        <f t="shared" si="48"/>
        <v>0.21916597702439228</v>
      </c>
      <c r="BB145" s="106">
        <v>1</v>
      </c>
      <c r="BC145" s="107">
        <f t="shared" si="49"/>
        <v>0.32336924887790869</v>
      </c>
      <c r="BD145" s="111">
        <v>0</v>
      </c>
      <c r="BE145" s="101">
        <f t="shared" si="50"/>
        <v>0</v>
      </c>
      <c r="BF145" s="101">
        <v>0</v>
      </c>
      <c r="BG145" s="107">
        <f t="shared" si="51"/>
        <v>0</v>
      </c>
      <c r="BH145" s="101">
        <f t="shared" si="52"/>
        <v>3</v>
      </c>
      <c r="BI145" s="115">
        <f t="shared" si="53"/>
        <v>0.1316035719139603</v>
      </c>
      <c r="BJ145" s="91"/>
      <c r="BK145" s="109" t="s">
        <v>131</v>
      </c>
      <c r="BL145" s="111">
        <v>1</v>
      </c>
      <c r="BM145" s="115">
        <f t="shared" si="54"/>
        <v>0.30089821125040356</v>
      </c>
      <c r="BN145" s="111">
        <v>1</v>
      </c>
      <c r="BO145" s="107">
        <f t="shared" si="55"/>
        <v>1.026716181765726</v>
      </c>
      <c r="BP145" s="111">
        <v>0</v>
      </c>
      <c r="BQ145" s="107">
        <f t="shared" si="56"/>
        <v>0</v>
      </c>
      <c r="BR145" s="101">
        <f t="shared" si="59"/>
        <v>2</v>
      </c>
      <c r="BS145" s="115">
        <f t="shared" si="60"/>
        <v>0.23923416359549812</v>
      </c>
      <c r="BT145" s="91"/>
      <c r="BU145" s="128" t="s">
        <v>131</v>
      </c>
      <c r="BV145" s="129">
        <v>0</v>
      </c>
      <c r="BW145" s="107">
        <f t="shared" si="57"/>
        <v>0</v>
      </c>
      <c r="BX145" s="129">
        <v>1</v>
      </c>
      <c r="BY145" s="107">
        <f t="shared" si="58"/>
        <v>0.45058806248034311</v>
      </c>
      <c r="BZ145" s="129">
        <v>0</v>
      </c>
      <c r="CA145" s="107">
        <f t="shared" si="57"/>
        <v>0</v>
      </c>
      <c r="CB145" s="101">
        <f t="shared" si="61"/>
        <v>1</v>
      </c>
      <c r="CC145" s="107">
        <f t="shared" si="57"/>
        <v>8.2092269247866528E-2</v>
      </c>
    </row>
    <row r="146" spans="1:81" s="1" customFormat="1" ht="16.5" customHeight="1">
      <c r="A146" s="15"/>
      <c r="C146" s="16"/>
      <c r="D146" s="16"/>
      <c r="E146" s="16"/>
      <c r="F146" s="16"/>
      <c r="G146" s="16"/>
      <c r="H146" s="16"/>
      <c r="I146" s="16"/>
      <c r="N146" s="16"/>
      <c r="AY146" s="109" t="s">
        <v>132</v>
      </c>
      <c r="AZ146" s="106">
        <v>3</v>
      </c>
      <c r="BA146" s="107">
        <f t="shared" si="48"/>
        <v>0.32874896553658844</v>
      </c>
      <c r="BB146" s="106">
        <v>6</v>
      </c>
      <c r="BC146" s="107">
        <f t="shared" si="49"/>
        <v>1.9402154932674522</v>
      </c>
      <c r="BD146" s="111">
        <v>2</v>
      </c>
      <c r="BE146" s="107">
        <f t="shared" si="50"/>
        <v>2.2028570111352845</v>
      </c>
      <c r="BF146" s="101">
        <v>0</v>
      </c>
      <c r="BG146" s="107">
        <f t="shared" si="51"/>
        <v>0</v>
      </c>
      <c r="BH146" s="101">
        <f t="shared" si="52"/>
        <v>11</v>
      </c>
      <c r="BI146" s="115">
        <f t="shared" si="53"/>
        <v>0.48254643035118783</v>
      </c>
      <c r="BJ146" s="91"/>
      <c r="BK146" s="109" t="s">
        <v>132</v>
      </c>
      <c r="BL146" s="111">
        <v>2</v>
      </c>
      <c r="BM146" s="115">
        <f t="shared" si="54"/>
        <v>0.60179642250080712</v>
      </c>
      <c r="BN146" s="111">
        <v>0</v>
      </c>
      <c r="BO146" s="101">
        <f t="shared" si="55"/>
        <v>0</v>
      </c>
      <c r="BP146" s="111">
        <v>0</v>
      </c>
      <c r="BQ146" s="101">
        <f t="shared" si="56"/>
        <v>0</v>
      </c>
      <c r="BR146" s="101">
        <f t="shared" si="59"/>
        <v>2</v>
      </c>
      <c r="BS146" s="115">
        <f t="shared" si="60"/>
        <v>0.23923416359549812</v>
      </c>
      <c r="BT146" s="91"/>
      <c r="BU146" s="128" t="s">
        <v>132</v>
      </c>
      <c r="BV146" s="129">
        <v>0</v>
      </c>
      <c r="BW146" s="107">
        <f t="shared" si="57"/>
        <v>0</v>
      </c>
      <c r="BX146" s="129">
        <v>1</v>
      </c>
      <c r="BY146" s="107">
        <f t="shared" si="58"/>
        <v>0.45058806248034311</v>
      </c>
      <c r="BZ146" s="129">
        <v>0</v>
      </c>
      <c r="CA146" s="107">
        <f t="shared" si="57"/>
        <v>0</v>
      </c>
      <c r="CB146" s="101">
        <f t="shared" si="61"/>
        <v>1</v>
      </c>
      <c r="CC146" s="107">
        <f t="shared" si="57"/>
        <v>8.2092269247866528E-2</v>
      </c>
    </row>
    <row r="147" spans="1:81" s="1" customFormat="1" ht="16.5" customHeight="1">
      <c r="A147" s="15"/>
      <c r="C147" s="16"/>
      <c r="D147" s="16"/>
      <c r="E147" s="16"/>
      <c r="F147" s="16"/>
      <c r="G147" s="16"/>
      <c r="H147" s="16"/>
      <c r="I147" s="16"/>
      <c r="N147" s="16"/>
      <c r="AY147" s="109" t="s">
        <v>134</v>
      </c>
      <c r="AZ147" s="106">
        <v>1</v>
      </c>
      <c r="BA147" s="107">
        <f t="shared" si="48"/>
        <v>0.10958298851219614</v>
      </c>
      <c r="BB147" s="106">
        <v>0</v>
      </c>
      <c r="BC147" s="107">
        <f t="shared" si="49"/>
        <v>0</v>
      </c>
      <c r="BD147" s="111">
        <v>0</v>
      </c>
      <c r="BE147" s="101">
        <f t="shared" si="50"/>
        <v>0</v>
      </c>
      <c r="BF147" s="101">
        <v>0</v>
      </c>
      <c r="BG147" s="107">
        <f t="shared" si="51"/>
        <v>0</v>
      </c>
      <c r="BH147" s="101">
        <f t="shared" si="52"/>
        <v>1</v>
      </c>
      <c r="BI147" s="101">
        <f t="shared" si="53"/>
        <v>4.3867857304653438E-2</v>
      </c>
      <c r="BJ147" s="91"/>
      <c r="BK147" s="109" t="s">
        <v>134</v>
      </c>
      <c r="BL147" s="111">
        <v>1</v>
      </c>
      <c r="BM147" s="115">
        <f t="shared" si="54"/>
        <v>0.30089821125040356</v>
      </c>
      <c r="BN147" s="111">
        <v>0</v>
      </c>
      <c r="BO147" s="101">
        <f t="shared" si="55"/>
        <v>0</v>
      </c>
      <c r="BP147" s="111">
        <v>0</v>
      </c>
      <c r="BQ147" s="101">
        <f t="shared" si="56"/>
        <v>0</v>
      </c>
      <c r="BR147" s="101">
        <f t="shared" si="59"/>
        <v>1</v>
      </c>
      <c r="BS147" s="115">
        <f t="shared" si="60"/>
        <v>0.11961708179774906</v>
      </c>
      <c r="BT147" s="91"/>
      <c r="BU147" s="128" t="s">
        <v>134</v>
      </c>
      <c r="BV147" s="129">
        <v>1</v>
      </c>
      <c r="BW147" s="115">
        <f t="shared" si="57"/>
        <v>0.12505574359770866</v>
      </c>
      <c r="BX147" s="129">
        <v>2</v>
      </c>
      <c r="BY147" s="107">
        <f t="shared" si="58"/>
        <v>0.90117612496068622</v>
      </c>
      <c r="BZ147" s="129">
        <v>1</v>
      </c>
      <c r="CA147" s="107">
        <f t="shared" si="57"/>
        <v>0.50873523841113844</v>
      </c>
      <c r="CB147" s="101">
        <f t="shared" si="61"/>
        <v>4</v>
      </c>
      <c r="CC147" s="107">
        <f t="shared" si="57"/>
        <v>0.32836907699146611</v>
      </c>
    </row>
    <row r="148" spans="1:81" s="1" customFormat="1" ht="16.5" customHeight="1">
      <c r="A148" s="15"/>
      <c r="C148" s="16"/>
      <c r="D148" s="16"/>
      <c r="E148" s="16"/>
      <c r="F148" s="16"/>
      <c r="G148" s="16"/>
      <c r="H148" s="16"/>
      <c r="I148" s="16"/>
      <c r="N148" s="16"/>
      <c r="AY148" s="109" t="s">
        <v>135</v>
      </c>
      <c r="AZ148" s="106">
        <v>2</v>
      </c>
      <c r="BA148" s="107">
        <f t="shared" si="48"/>
        <v>0.21916597702439228</v>
      </c>
      <c r="BB148" s="106">
        <v>0</v>
      </c>
      <c r="BC148" s="107">
        <f t="shared" si="49"/>
        <v>0</v>
      </c>
      <c r="BD148" s="111">
        <v>0</v>
      </c>
      <c r="BE148" s="101">
        <f t="shared" si="50"/>
        <v>0</v>
      </c>
      <c r="BF148" s="101">
        <v>0</v>
      </c>
      <c r="BG148" s="107">
        <f t="shared" si="51"/>
        <v>0</v>
      </c>
      <c r="BH148" s="101">
        <f t="shared" si="52"/>
        <v>2</v>
      </c>
      <c r="BI148" s="115">
        <f t="shared" si="53"/>
        <v>8.7735714609306875E-2</v>
      </c>
      <c r="BJ148" s="91"/>
      <c r="BK148" s="109" t="s">
        <v>135</v>
      </c>
      <c r="BL148" s="111">
        <v>1</v>
      </c>
      <c r="BM148" s="115">
        <f t="shared" si="54"/>
        <v>0.30089821125040356</v>
      </c>
      <c r="BN148" s="111">
        <v>0</v>
      </c>
      <c r="BO148" s="101">
        <f t="shared" si="55"/>
        <v>0</v>
      </c>
      <c r="BP148" s="111">
        <v>0</v>
      </c>
      <c r="BQ148" s="101">
        <f t="shared" si="56"/>
        <v>0</v>
      </c>
      <c r="BR148" s="101">
        <f t="shared" si="59"/>
        <v>1</v>
      </c>
      <c r="BS148" s="107">
        <f t="shared" si="60"/>
        <v>0.11961708179774906</v>
      </c>
      <c r="BT148" s="91"/>
      <c r="BU148" s="128" t="s">
        <v>135</v>
      </c>
      <c r="BV148" s="129">
        <v>0</v>
      </c>
      <c r="BW148" s="107">
        <f t="shared" si="57"/>
        <v>0</v>
      </c>
      <c r="BX148" s="129">
        <v>2</v>
      </c>
      <c r="BY148" s="107">
        <f t="shared" si="58"/>
        <v>0.90117612496068622</v>
      </c>
      <c r="BZ148" s="129">
        <v>0</v>
      </c>
      <c r="CA148" s="107">
        <f t="shared" si="57"/>
        <v>0</v>
      </c>
      <c r="CB148" s="101">
        <f t="shared" si="61"/>
        <v>2</v>
      </c>
      <c r="CC148" s="107">
        <f t="shared" si="57"/>
        <v>0.16418453849573306</v>
      </c>
    </row>
    <row r="149" spans="1:81" s="1" customFormat="1" ht="16.5" customHeight="1">
      <c r="A149" s="15"/>
      <c r="C149" s="16"/>
      <c r="D149" s="16"/>
      <c r="E149" s="16"/>
      <c r="F149" s="16"/>
      <c r="G149" s="16"/>
      <c r="H149" s="16"/>
      <c r="I149" s="16"/>
      <c r="N149" s="16"/>
      <c r="AY149" s="109" t="s">
        <v>136</v>
      </c>
      <c r="AZ149" s="106">
        <v>0</v>
      </c>
      <c r="BA149" s="107">
        <f t="shared" si="48"/>
        <v>0</v>
      </c>
      <c r="BB149" s="106">
        <v>0</v>
      </c>
      <c r="BC149" s="107">
        <f t="shared" si="49"/>
        <v>0</v>
      </c>
      <c r="BD149" s="111">
        <v>0</v>
      </c>
      <c r="BE149" s="101">
        <f t="shared" si="50"/>
        <v>0</v>
      </c>
      <c r="BF149" s="101">
        <v>0</v>
      </c>
      <c r="BG149" s="107">
        <f t="shared" si="51"/>
        <v>0</v>
      </c>
      <c r="BH149" s="101">
        <f t="shared" si="52"/>
        <v>0</v>
      </c>
      <c r="BI149" s="115">
        <f t="shared" si="53"/>
        <v>0</v>
      </c>
      <c r="BJ149" s="91"/>
      <c r="BK149" s="109" t="s">
        <v>136</v>
      </c>
      <c r="BL149" s="111">
        <v>0</v>
      </c>
      <c r="BM149" s="107">
        <f t="shared" si="54"/>
        <v>0</v>
      </c>
      <c r="BN149" s="111">
        <v>0</v>
      </c>
      <c r="BO149" s="101">
        <f t="shared" si="55"/>
        <v>0</v>
      </c>
      <c r="BP149" s="111">
        <v>0</v>
      </c>
      <c r="BQ149" s="101">
        <f t="shared" si="56"/>
        <v>0</v>
      </c>
      <c r="BR149" s="101">
        <f t="shared" si="59"/>
        <v>0</v>
      </c>
      <c r="BS149" s="115">
        <f t="shared" si="60"/>
        <v>0</v>
      </c>
      <c r="BT149" s="91"/>
      <c r="BU149" s="128" t="s">
        <v>136</v>
      </c>
      <c r="BV149" s="129">
        <v>8</v>
      </c>
      <c r="BW149" s="107">
        <f t="shared" si="57"/>
        <v>1.0004459487816693</v>
      </c>
      <c r="BX149" s="129">
        <v>4</v>
      </c>
      <c r="BY149" s="107">
        <f t="shared" si="58"/>
        <v>1.8023522499213724</v>
      </c>
      <c r="BZ149" s="129">
        <v>3</v>
      </c>
      <c r="CA149" s="107">
        <f t="shared" si="57"/>
        <v>1.5262057152334154</v>
      </c>
      <c r="CB149" s="101">
        <f t="shared" si="61"/>
        <v>15</v>
      </c>
      <c r="CC149" s="107">
        <f t="shared" si="57"/>
        <v>1.231384038717998</v>
      </c>
    </row>
    <row r="150" spans="1:81" s="1" customFormat="1" ht="16.5" customHeight="1">
      <c r="A150" s="15"/>
      <c r="C150" s="16"/>
      <c r="D150" s="16"/>
      <c r="E150" s="16"/>
      <c r="F150" s="16"/>
      <c r="G150" s="16"/>
      <c r="H150" s="16"/>
      <c r="I150" s="16"/>
      <c r="N150" s="16"/>
      <c r="AY150" s="109" t="s">
        <v>137</v>
      </c>
      <c r="AZ150" s="106">
        <v>3</v>
      </c>
      <c r="BA150" s="107">
        <f t="shared" si="48"/>
        <v>0.32874896553658844</v>
      </c>
      <c r="BB150" s="106">
        <v>2</v>
      </c>
      <c r="BC150" s="107">
        <f t="shared" si="49"/>
        <v>0.64673849775581738</v>
      </c>
      <c r="BD150" s="111">
        <v>0</v>
      </c>
      <c r="BE150" s="101">
        <f t="shared" si="50"/>
        <v>0</v>
      </c>
      <c r="BF150" s="101">
        <v>2</v>
      </c>
      <c r="BG150" s="107">
        <f t="shared" si="51"/>
        <v>0.2068278420885972</v>
      </c>
      <c r="BH150" s="101">
        <f t="shared" si="52"/>
        <v>7</v>
      </c>
      <c r="BI150" s="115">
        <f t="shared" si="53"/>
        <v>0.30707500113257402</v>
      </c>
      <c r="BJ150" s="91"/>
      <c r="BK150" s="109" t="s">
        <v>137</v>
      </c>
      <c r="BL150" s="111">
        <v>2</v>
      </c>
      <c r="BM150" s="115">
        <f t="shared" si="54"/>
        <v>0.60179642250080712</v>
      </c>
      <c r="BN150" s="111">
        <v>0</v>
      </c>
      <c r="BO150" s="101">
        <f t="shared" si="55"/>
        <v>0</v>
      </c>
      <c r="BP150" s="111">
        <v>2</v>
      </c>
      <c r="BQ150" s="115">
        <f t="shared" si="56"/>
        <v>0.49228975781313072</v>
      </c>
      <c r="BR150" s="101">
        <f t="shared" si="59"/>
        <v>4</v>
      </c>
      <c r="BS150" s="115">
        <f t="shared" si="60"/>
        <v>0.47846832719099625</v>
      </c>
      <c r="BT150" s="91"/>
      <c r="BU150" s="109" t="s">
        <v>137</v>
      </c>
      <c r="BV150" s="129">
        <v>3</v>
      </c>
      <c r="BW150" s="115">
        <f t="shared" si="57"/>
        <v>0.37516723079312603</v>
      </c>
      <c r="BX150" s="129">
        <v>0</v>
      </c>
      <c r="BY150" s="107">
        <f t="shared" si="58"/>
        <v>0</v>
      </c>
      <c r="BZ150" s="129">
        <v>0</v>
      </c>
      <c r="CA150" s="107">
        <f t="shared" si="57"/>
        <v>0</v>
      </c>
      <c r="CB150" s="101">
        <f t="shared" si="61"/>
        <v>3</v>
      </c>
      <c r="CC150" s="107">
        <f t="shared" si="57"/>
        <v>0.24627680774359956</v>
      </c>
    </row>
    <row r="151" spans="1:81" s="1" customFormat="1" ht="16.5" customHeight="1">
      <c r="A151" s="15"/>
      <c r="C151" s="16"/>
      <c r="D151" s="16"/>
      <c r="E151" s="16"/>
      <c r="F151" s="16"/>
      <c r="G151" s="16"/>
      <c r="H151" s="16"/>
      <c r="I151" s="16"/>
      <c r="N151" s="16"/>
      <c r="AY151" s="109" t="s">
        <v>138</v>
      </c>
      <c r="AZ151" s="106">
        <v>0</v>
      </c>
      <c r="BA151" s="107">
        <f t="shared" si="48"/>
        <v>0</v>
      </c>
      <c r="BB151" s="106">
        <v>0</v>
      </c>
      <c r="BC151" s="107">
        <f t="shared" si="49"/>
        <v>0</v>
      </c>
      <c r="BD151" s="111">
        <v>0</v>
      </c>
      <c r="BE151" s="101">
        <f t="shared" si="50"/>
        <v>0</v>
      </c>
      <c r="BF151" s="101">
        <v>0</v>
      </c>
      <c r="BG151" s="107">
        <f t="shared" si="51"/>
        <v>0</v>
      </c>
      <c r="BH151" s="101">
        <f t="shared" si="52"/>
        <v>0</v>
      </c>
      <c r="BI151" s="101">
        <f t="shared" si="53"/>
        <v>0</v>
      </c>
      <c r="BJ151" s="91"/>
      <c r="BK151" s="117" t="s">
        <v>138</v>
      </c>
      <c r="BL151" s="111">
        <v>0</v>
      </c>
      <c r="BM151" s="101">
        <f t="shared" si="54"/>
        <v>0</v>
      </c>
      <c r="BN151" s="111">
        <v>0</v>
      </c>
      <c r="BO151" s="101">
        <f t="shared" si="55"/>
        <v>0</v>
      </c>
      <c r="BP151" s="111">
        <v>0</v>
      </c>
      <c r="BQ151" s="101">
        <f t="shared" si="56"/>
        <v>0</v>
      </c>
      <c r="BR151" s="101">
        <f t="shared" si="59"/>
        <v>0</v>
      </c>
      <c r="BS151" s="107">
        <f t="shared" si="60"/>
        <v>0</v>
      </c>
      <c r="BT151" s="91"/>
      <c r="BU151" s="128" t="s">
        <v>138</v>
      </c>
      <c r="BV151" s="129">
        <v>0</v>
      </c>
      <c r="BW151" s="107">
        <f t="shared" si="57"/>
        <v>0</v>
      </c>
      <c r="BX151" s="129">
        <v>0</v>
      </c>
      <c r="BY151" s="107">
        <f t="shared" si="58"/>
        <v>0</v>
      </c>
      <c r="BZ151" s="129">
        <v>0</v>
      </c>
      <c r="CA151" s="107">
        <f t="shared" si="57"/>
        <v>0</v>
      </c>
      <c r="CB151" s="101">
        <f t="shared" si="61"/>
        <v>0</v>
      </c>
      <c r="CC151" s="107">
        <f t="shared" si="57"/>
        <v>0</v>
      </c>
    </row>
    <row r="152" spans="1:81" s="1" customFormat="1" ht="16.5" customHeight="1">
      <c r="A152" s="15"/>
      <c r="C152" s="16"/>
      <c r="D152" s="16"/>
      <c r="E152" s="16"/>
      <c r="F152" s="16"/>
      <c r="G152" s="16"/>
      <c r="H152" s="16"/>
      <c r="I152" s="16"/>
      <c r="N152" s="16"/>
      <c r="AY152" s="93" t="s">
        <v>139</v>
      </c>
      <c r="AZ152" s="918">
        <f>$P$106+BL152</f>
        <v>9125504</v>
      </c>
      <c r="BA152" s="919"/>
      <c r="BB152" s="918">
        <f>$D$106+BN152</f>
        <v>3092440</v>
      </c>
      <c r="BC152" s="919"/>
      <c r="BD152" s="1308">
        <f>$F$106</f>
        <v>907911.85714285728</v>
      </c>
      <c r="BE152" s="1308"/>
      <c r="BF152" s="1309">
        <f>$R$106+BP152</f>
        <v>9669878</v>
      </c>
      <c r="BG152" s="1310"/>
      <c r="BH152" s="1311">
        <f>SUM(AZ152:BG152)</f>
        <v>22795733.857142858</v>
      </c>
      <c r="BI152" s="1312"/>
      <c r="BJ152" s="91"/>
      <c r="BK152" s="93" t="s">
        <v>139</v>
      </c>
      <c r="BL152" s="1313">
        <f>$T$106</f>
        <v>3323383</v>
      </c>
      <c r="BM152" s="1314"/>
      <c r="BN152" s="1313">
        <f>$H$106</f>
        <v>973979</v>
      </c>
      <c r="BO152" s="1314"/>
      <c r="BP152" s="1315">
        <f>$V$106</f>
        <v>4062648</v>
      </c>
      <c r="BQ152" s="1310"/>
      <c r="BR152" s="1316">
        <f>SUM(BL152:BQ152)</f>
        <v>8360010</v>
      </c>
      <c r="BS152" s="1317"/>
      <c r="BT152" s="91"/>
      <c r="BU152" s="93" t="s">
        <v>139</v>
      </c>
      <c r="BV152" s="959">
        <f>AB$106</f>
        <v>7996434</v>
      </c>
      <c r="BW152" s="959"/>
      <c r="BX152" s="958">
        <f>N$106</f>
        <v>2219322</v>
      </c>
      <c r="BY152" s="959"/>
      <c r="BZ152" s="1318">
        <f>AD$106</f>
        <v>1965659</v>
      </c>
      <c r="CA152" s="1094"/>
      <c r="CB152" s="1067">
        <f>SUM(BV152:CA152)</f>
        <v>12181415</v>
      </c>
      <c r="CC152" s="932"/>
    </row>
    <row r="153" spans="1:81" s="1" customFormat="1" ht="16.5" customHeight="1">
      <c r="A153" s="15"/>
      <c r="C153" s="16"/>
      <c r="D153" s="16"/>
      <c r="E153" s="16"/>
      <c r="F153" s="16"/>
      <c r="G153" s="16"/>
      <c r="H153" s="16"/>
      <c r="I153" s="16"/>
      <c r="N153" s="16"/>
      <c r="AY153" s="91"/>
      <c r="AZ153" s="91"/>
      <c r="BA153" s="91"/>
      <c r="BB153" s="91"/>
      <c r="BC153" s="91"/>
      <c r="BD153" s="91"/>
      <c r="BE153" s="91"/>
      <c r="BF153" s="91"/>
      <c r="BG153" s="91"/>
      <c r="BH153" s="91"/>
      <c r="BI153" s="91"/>
      <c r="BJ153" s="91"/>
      <c r="BK153" s="91"/>
      <c r="BL153" s="91"/>
      <c r="BM153" s="91"/>
      <c r="BN153" s="91"/>
      <c r="BO153" s="91"/>
      <c r="BP153" s="91"/>
      <c r="BQ153" s="91"/>
      <c r="BR153" s="91"/>
      <c r="BS153" s="91"/>
      <c r="BT153" s="91"/>
      <c r="BU153" s="96"/>
      <c r="BV153" s="91"/>
      <c r="BW153" s="91"/>
      <c r="BX153" s="91"/>
      <c r="BY153" s="91"/>
      <c r="BZ153" s="91"/>
      <c r="CA153" s="91"/>
      <c r="CB153" s="91"/>
      <c r="CC153" s="91"/>
    </row>
    <row r="154" spans="1:81" s="1" customFormat="1" ht="16.5" customHeight="1">
      <c r="A154" s="15"/>
      <c r="C154" s="16"/>
      <c r="D154" s="16"/>
      <c r="E154" s="16"/>
      <c r="F154" s="16"/>
      <c r="G154" s="16"/>
      <c r="H154" s="16"/>
      <c r="I154" s="16"/>
      <c r="N154" s="16"/>
      <c r="AY154" s="91"/>
      <c r="AZ154" s="91"/>
      <c r="BA154" s="91"/>
      <c r="BB154" s="91"/>
      <c r="BC154" s="91"/>
      <c r="BD154" s="91"/>
      <c r="BE154" s="91"/>
      <c r="BF154" s="91"/>
      <c r="BG154" s="91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6"/>
      <c r="BV154" s="91"/>
      <c r="BW154" s="91"/>
      <c r="BX154" s="91"/>
      <c r="BY154" s="91"/>
      <c r="BZ154" s="91"/>
      <c r="CA154" s="91"/>
      <c r="CB154" s="91"/>
      <c r="CC154" s="91"/>
    </row>
    <row r="155" spans="1:81"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4"/>
      <c r="BV155" s="90"/>
      <c r="BW155" s="90"/>
      <c r="BX155" s="90"/>
      <c r="BY155" s="90"/>
      <c r="BZ155" s="90"/>
      <c r="CA155" s="90"/>
      <c r="CB155" s="90"/>
      <c r="CC155" s="90"/>
    </row>
    <row r="156" spans="1:81">
      <c r="BU156" s="13"/>
      <c r="CA156" s="90"/>
      <c r="CB156" s="90"/>
      <c r="CC156" s="90"/>
    </row>
    <row r="157" spans="1:81">
      <c r="BU157" s="13"/>
      <c r="CA157" s="90"/>
      <c r="CB157" s="90"/>
      <c r="CC157" s="90"/>
    </row>
    <row r="158" spans="1:81">
      <c r="BU158" s="13"/>
      <c r="CA158" s="90"/>
      <c r="CB158" s="90"/>
      <c r="CC158" s="90"/>
    </row>
    <row r="159" spans="1:81">
      <c r="BU159" s="13"/>
      <c r="CA159" s="90"/>
      <c r="CB159" s="90"/>
      <c r="CC159" s="90"/>
    </row>
    <row r="160" spans="1:81">
      <c r="BU160" s="13"/>
      <c r="CA160" s="90"/>
      <c r="CB160" s="90"/>
      <c r="CC160" s="90"/>
    </row>
    <row r="161" spans="51:81">
      <c r="BU161" s="13"/>
      <c r="CA161" s="90"/>
      <c r="CB161" s="90"/>
      <c r="CC161" s="90"/>
    </row>
    <row r="162" spans="51:81">
      <c r="AY162" s="90" t="s">
        <v>466</v>
      </c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4"/>
      <c r="BV162" s="90"/>
      <c r="BW162" s="90"/>
      <c r="BX162" s="90"/>
      <c r="BY162" s="90"/>
      <c r="BZ162" s="90"/>
      <c r="CA162" s="90"/>
      <c r="CB162" s="90"/>
      <c r="CC162" s="90"/>
    </row>
    <row r="163" spans="51:81">
      <c r="AY163" s="90" t="s">
        <v>467</v>
      </c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3" t="s">
        <v>468</v>
      </c>
      <c r="BL163" s="93"/>
      <c r="BM163" s="93"/>
      <c r="BN163" s="93"/>
      <c r="BO163" s="90"/>
      <c r="BP163" s="90"/>
      <c r="BQ163" s="90"/>
      <c r="BR163" s="94"/>
      <c r="BS163" s="94"/>
      <c r="BT163" s="94"/>
      <c r="BU163" s="93" t="s">
        <v>469</v>
      </c>
      <c r="BV163" s="93"/>
      <c r="BW163" s="93"/>
      <c r="BX163" s="90"/>
      <c r="BY163" s="90"/>
      <c r="BZ163" s="90"/>
      <c r="CA163" s="90"/>
      <c r="CB163" s="90"/>
      <c r="CC163" s="90"/>
    </row>
    <row r="164" spans="51:81">
      <c r="AY164" s="911" t="s">
        <v>99</v>
      </c>
      <c r="AZ164" s="93" t="s">
        <v>33</v>
      </c>
      <c r="BA164" s="93" t="s">
        <v>33</v>
      </c>
      <c r="BB164" s="93" t="s">
        <v>452</v>
      </c>
      <c r="BC164" s="93" t="s">
        <v>452</v>
      </c>
      <c r="BD164" s="93" t="s">
        <v>109</v>
      </c>
      <c r="BE164" s="93" t="s">
        <v>109</v>
      </c>
      <c r="BF164" s="94"/>
      <c r="BG164" s="94"/>
      <c r="BH164" s="94"/>
      <c r="BI164" s="94"/>
      <c r="BJ164" s="90"/>
      <c r="BK164" s="961" t="s">
        <v>99</v>
      </c>
      <c r="BL164" s="93" t="s">
        <v>33</v>
      </c>
      <c r="BM164" s="93" t="s">
        <v>33</v>
      </c>
      <c r="BN164" s="93"/>
      <c r="BO164" s="90"/>
      <c r="BP164" s="90"/>
      <c r="BQ164" s="90"/>
      <c r="BR164" s="1320"/>
      <c r="BS164" s="94"/>
      <c r="BT164" s="94"/>
      <c r="BU164" s="911" t="s">
        <v>99</v>
      </c>
      <c r="BV164" s="93" t="s">
        <v>33</v>
      </c>
      <c r="BW164" s="93" t="s">
        <v>33</v>
      </c>
      <c r="BX164" s="94"/>
      <c r="BY164" s="94"/>
      <c r="BZ164" s="90"/>
      <c r="CA164" s="90"/>
      <c r="CB164" s="90"/>
      <c r="CC164" s="90"/>
    </row>
    <row r="165" spans="51:81">
      <c r="AY165" s="911"/>
      <c r="AZ165" s="93" t="s">
        <v>27</v>
      </c>
      <c r="BA165" s="93" t="s">
        <v>111</v>
      </c>
      <c r="BB165" s="93" t="s">
        <v>27</v>
      </c>
      <c r="BC165" s="93" t="s">
        <v>111</v>
      </c>
      <c r="BD165" s="93" t="s">
        <v>27</v>
      </c>
      <c r="BE165" s="93" t="s">
        <v>111</v>
      </c>
      <c r="BF165" s="94"/>
      <c r="BG165" s="94"/>
      <c r="BH165" s="94"/>
      <c r="BI165" s="94"/>
      <c r="BJ165" s="90"/>
      <c r="BK165" s="962"/>
      <c r="BL165" s="93" t="s">
        <v>27</v>
      </c>
      <c r="BM165" s="93" t="s">
        <v>111</v>
      </c>
      <c r="BN165" s="93"/>
      <c r="BO165" s="90"/>
      <c r="BP165" s="90"/>
      <c r="BQ165" s="90"/>
      <c r="BR165" s="1320"/>
      <c r="BS165" s="94"/>
      <c r="BT165" s="94"/>
      <c r="BU165" s="911"/>
      <c r="BV165" s="93" t="s">
        <v>27</v>
      </c>
      <c r="BW165" s="93" t="s">
        <v>111</v>
      </c>
      <c r="BX165" s="94"/>
      <c r="BY165" s="94"/>
      <c r="BZ165" s="90"/>
      <c r="CA165" s="90"/>
      <c r="CB165" s="90"/>
      <c r="CC165" s="90"/>
    </row>
    <row r="166" spans="51:81">
      <c r="AY166" s="105" t="s">
        <v>112</v>
      </c>
      <c r="AZ166" s="101">
        <f>BB131</f>
        <v>0</v>
      </c>
      <c r="BA166" s="107">
        <f>BC131</f>
        <v>0</v>
      </c>
      <c r="BB166" s="101">
        <f>BD131</f>
        <v>0</v>
      </c>
      <c r="BC166" s="101">
        <f>BE131</f>
        <v>0</v>
      </c>
      <c r="BD166" s="101"/>
      <c r="BE166" s="101">
        <f t="shared" ref="BE166:BE184" si="62">BD166/BD$187*1000000</f>
        <v>0</v>
      </c>
      <c r="BF166" s="118"/>
      <c r="BG166" s="118"/>
      <c r="BH166" s="118"/>
      <c r="BI166" s="118"/>
      <c r="BJ166" s="90"/>
      <c r="BK166" s="105" t="s">
        <v>112</v>
      </c>
      <c r="BL166" s="101">
        <f t="shared" ref="BL166:BL187" si="63">BN131</f>
        <v>0</v>
      </c>
      <c r="BM166" s="114">
        <f t="shared" ref="BM166:BM186" si="64">BL166/BL$187*1000000</f>
        <v>0</v>
      </c>
      <c r="BN166" s="93"/>
      <c r="BO166" s="90"/>
      <c r="BP166" s="90"/>
      <c r="BQ166" s="90"/>
      <c r="BR166" s="121"/>
      <c r="BS166" s="94"/>
      <c r="BT166" s="94"/>
      <c r="BU166" s="127" t="s">
        <v>112</v>
      </c>
      <c r="BV166" s="93">
        <f>BX131</f>
        <v>0</v>
      </c>
      <c r="BW166" s="107">
        <f t="shared" ref="BW166:BW186" si="65">BV166/BV$187*1000000</f>
        <v>0</v>
      </c>
      <c r="BX166" s="94"/>
      <c r="BY166" s="94"/>
      <c r="BZ166" s="90"/>
      <c r="CA166" s="90"/>
      <c r="CB166" s="90"/>
      <c r="CC166" s="90"/>
    </row>
    <row r="167" spans="51:81">
      <c r="AY167" s="108" t="s">
        <v>113</v>
      </c>
      <c r="AZ167" s="101">
        <f t="shared" ref="AZ167:AZ186" si="66">BB132</f>
        <v>20</v>
      </c>
      <c r="BA167" s="107">
        <f t="shared" ref="BA167:BA186" si="67">AZ167/AZ$187*1000000</f>
        <v>9.4408157620083628</v>
      </c>
      <c r="BB167" s="101">
        <f t="shared" ref="BB167:BC186" si="68">BD132</f>
        <v>34</v>
      </c>
      <c r="BC167" s="107">
        <f t="shared" si="68"/>
        <v>37.448569189299839</v>
      </c>
      <c r="BD167" s="101"/>
      <c r="BE167" s="101">
        <f t="shared" si="62"/>
        <v>0</v>
      </c>
      <c r="BF167" s="118"/>
      <c r="BG167" s="118"/>
      <c r="BH167" s="118"/>
      <c r="BI167" s="118"/>
      <c r="BJ167" s="90"/>
      <c r="BK167" s="108" t="s">
        <v>113</v>
      </c>
      <c r="BL167" s="101">
        <f t="shared" si="63"/>
        <v>10</v>
      </c>
      <c r="BM167" s="122">
        <f t="shared" si="64"/>
        <v>10.267161817657259</v>
      </c>
      <c r="BN167" s="93"/>
      <c r="BO167" s="90"/>
      <c r="BP167" s="90"/>
      <c r="BQ167" s="90"/>
      <c r="BR167" s="121"/>
      <c r="BS167" s="94"/>
      <c r="BT167" s="94"/>
      <c r="BU167" s="127" t="s">
        <v>113</v>
      </c>
      <c r="BV167" s="93">
        <v>45</v>
      </c>
      <c r="BW167" s="107">
        <f t="shared" si="65"/>
        <v>20.276462811615438</v>
      </c>
      <c r="BX167" s="94"/>
      <c r="BY167" s="94"/>
      <c r="BZ167" s="90"/>
      <c r="CA167" s="90"/>
      <c r="CB167" s="90"/>
      <c r="CC167" s="90"/>
    </row>
    <row r="168" spans="51:81">
      <c r="AY168" s="109" t="s">
        <v>114</v>
      </c>
      <c r="AZ168" s="101">
        <f t="shared" si="66"/>
        <v>21</v>
      </c>
      <c r="BA168" s="107">
        <f t="shared" si="67"/>
        <v>9.9128565501087831</v>
      </c>
      <c r="BB168" s="101">
        <f t="shared" si="68"/>
        <v>5</v>
      </c>
      <c r="BC168" s="107">
        <f t="shared" si="68"/>
        <v>5.5071425278382113</v>
      </c>
      <c r="BD168" s="101"/>
      <c r="BE168" s="101">
        <f t="shared" si="62"/>
        <v>0</v>
      </c>
      <c r="BF168" s="118"/>
      <c r="BG168" s="118"/>
      <c r="BH168" s="118"/>
      <c r="BI168" s="118"/>
      <c r="BJ168" s="90"/>
      <c r="BK168" s="109" t="s">
        <v>114</v>
      </c>
      <c r="BL168" s="101">
        <f t="shared" si="63"/>
        <v>7</v>
      </c>
      <c r="BM168" s="122">
        <f t="shared" si="64"/>
        <v>7.1870132723600824</v>
      </c>
      <c r="BN168" s="93"/>
      <c r="BO168" s="90"/>
      <c r="BP168" s="90"/>
      <c r="BQ168" s="90"/>
      <c r="BR168" s="123"/>
      <c r="BS168" s="94"/>
      <c r="BT168" s="94"/>
      <c r="BU168" s="128" t="s">
        <v>114</v>
      </c>
      <c r="BV168" s="93">
        <f t="shared" ref="BV168:BV187" si="69">BX133</f>
        <v>29</v>
      </c>
      <c r="BW168" s="107">
        <f t="shared" si="65"/>
        <v>13.067053811929949</v>
      </c>
      <c r="BX168" s="94"/>
      <c r="BY168" s="94"/>
      <c r="BZ168" s="90"/>
      <c r="CA168" s="90"/>
      <c r="CB168" s="90"/>
      <c r="CC168" s="90"/>
    </row>
    <row r="169" spans="51:81">
      <c r="AY169" s="109" t="s">
        <v>116</v>
      </c>
      <c r="AZ169" s="101">
        <f t="shared" si="66"/>
        <v>62</v>
      </c>
      <c r="BA169" s="107">
        <f t="shared" si="67"/>
        <v>29.266528862225929</v>
      </c>
      <c r="BB169" s="101">
        <f t="shared" si="68"/>
        <v>25</v>
      </c>
      <c r="BC169" s="107">
        <f t="shared" si="68"/>
        <v>27.535712639191058</v>
      </c>
      <c r="BD169" s="101"/>
      <c r="BE169" s="101">
        <f t="shared" si="62"/>
        <v>0</v>
      </c>
      <c r="BF169" s="118"/>
      <c r="BG169" s="118"/>
      <c r="BH169" s="118"/>
      <c r="BI169" s="118"/>
      <c r="BJ169" s="90"/>
      <c r="BK169" s="109" t="s">
        <v>116</v>
      </c>
      <c r="BL169" s="101">
        <f t="shared" si="63"/>
        <v>23</v>
      </c>
      <c r="BM169" s="122">
        <f t="shared" si="64"/>
        <v>23.614472180611696</v>
      </c>
      <c r="BN169" s="93"/>
      <c r="BO169" s="90"/>
      <c r="BP169" s="90"/>
      <c r="BQ169" s="90"/>
      <c r="BR169" s="123"/>
      <c r="BS169" s="94"/>
      <c r="BT169" s="94"/>
      <c r="BU169" s="128" t="s">
        <v>116</v>
      </c>
      <c r="BV169" s="93">
        <f t="shared" si="69"/>
        <v>97</v>
      </c>
      <c r="BW169" s="107">
        <f t="shared" si="65"/>
        <v>43.707042060593281</v>
      </c>
      <c r="BX169" s="94"/>
      <c r="BY169" s="94"/>
      <c r="BZ169" s="90"/>
      <c r="CA169" s="90"/>
      <c r="CB169" s="90"/>
      <c r="CC169" s="90"/>
    </row>
    <row r="170" spans="51:81">
      <c r="AY170" s="109" t="s">
        <v>117</v>
      </c>
      <c r="AZ170" s="101">
        <f t="shared" si="66"/>
        <v>7</v>
      </c>
      <c r="BA170" s="107">
        <f t="shared" si="67"/>
        <v>3.3042855167029273</v>
      </c>
      <c r="BB170" s="101">
        <f t="shared" si="68"/>
        <v>7</v>
      </c>
      <c r="BC170" s="107">
        <f t="shared" si="68"/>
        <v>7.7099995389734968</v>
      </c>
      <c r="BD170" s="101"/>
      <c r="BE170" s="101">
        <f t="shared" si="62"/>
        <v>0</v>
      </c>
      <c r="BF170" s="118"/>
      <c r="BG170" s="118"/>
      <c r="BH170" s="118"/>
      <c r="BI170" s="118"/>
      <c r="BJ170" s="90"/>
      <c r="BK170" s="109" t="s">
        <v>117</v>
      </c>
      <c r="BL170" s="101">
        <f t="shared" si="63"/>
        <v>3</v>
      </c>
      <c r="BM170" s="122">
        <f t="shared" si="64"/>
        <v>3.080148545297178</v>
      </c>
      <c r="BN170" s="93"/>
      <c r="BO170" s="90"/>
      <c r="BP170" s="90"/>
      <c r="BQ170" s="90"/>
      <c r="BR170" s="123"/>
      <c r="BS170" s="94"/>
      <c r="BT170" s="94"/>
      <c r="BU170" s="128" t="s">
        <v>117</v>
      </c>
      <c r="BV170" s="93">
        <f t="shared" si="69"/>
        <v>14</v>
      </c>
      <c r="BW170" s="107">
        <f t="shared" si="65"/>
        <v>6.3082328747248031</v>
      </c>
      <c r="BX170" s="94"/>
      <c r="BY170" s="94"/>
      <c r="BZ170" s="90"/>
      <c r="CA170" s="90"/>
      <c r="CB170" s="90"/>
      <c r="CC170" s="90"/>
    </row>
    <row r="171" spans="51:81">
      <c r="AY171" s="108" t="s">
        <v>118</v>
      </c>
      <c r="AZ171" s="101">
        <f t="shared" si="66"/>
        <v>86</v>
      </c>
      <c r="BA171" s="107">
        <f t="shared" si="67"/>
        <v>40.595507776635962</v>
      </c>
      <c r="BB171" s="101">
        <f t="shared" si="68"/>
        <v>40</v>
      </c>
      <c r="BC171" s="107">
        <f t="shared" si="68"/>
        <v>44.057140222705691</v>
      </c>
      <c r="BD171" s="101"/>
      <c r="BE171" s="101">
        <f t="shared" si="62"/>
        <v>0</v>
      </c>
      <c r="BF171" s="118"/>
      <c r="BG171" s="118"/>
      <c r="BH171" s="118"/>
      <c r="BI171" s="118"/>
      <c r="BJ171" s="90"/>
      <c r="BK171" s="108" t="s">
        <v>118</v>
      </c>
      <c r="BL171" s="101">
        <f t="shared" si="63"/>
        <v>16</v>
      </c>
      <c r="BM171" s="122">
        <f t="shared" si="64"/>
        <v>16.427458908251616</v>
      </c>
      <c r="BN171" s="93"/>
      <c r="BO171" s="90"/>
      <c r="BP171" s="90"/>
      <c r="BQ171" s="90"/>
      <c r="BR171" s="121"/>
      <c r="BS171" s="94"/>
      <c r="BT171" s="94"/>
      <c r="BU171" s="127" t="s">
        <v>118</v>
      </c>
      <c r="BV171" s="93">
        <f t="shared" si="69"/>
        <v>130</v>
      </c>
      <c r="BW171" s="107">
        <f t="shared" si="65"/>
        <v>58.576448122444603</v>
      </c>
      <c r="BX171" s="94"/>
      <c r="BY171" s="94"/>
      <c r="BZ171" s="90"/>
      <c r="CA171" s="90"/>
      <c r="CB171" s="90"/>
      <c r="CC171" s="90"/>
    </row>
    <row r="172" spans="51:81">
      <c r="AY172" s="109" t="s">
        <v>120</v>
      </c>
      <c r="AZ172" s="101">
        <f t="shared" si="66"/>
        <v>0</v>
      </c>
      <c r="BA172" s="107">
        <f t="shared" si="67"/>
        <v>0</v>
      </c>
      <c r="BB172" s="101">
        <f t="shared" si="68"/>
        <v>0</v>
      </c>
      <c r="BC172" s="101">
        <f t="shared" si="68"/>
        <v>0</v>
      </c>
      <c r="BD172" s="101"/>
      <c r="BE172" s="101">
        <f t="shared" si="62"/>
        <v>0</v>
      </c>
      <c r="BF172" s="118"/>
      <c r="BG172" s="118"/>
      <c r="BH172" s="118"/>
      <c r="BI172" s="118"/>
      <c r="BJ172" s="90"/>
      <c r="BK172" s="109" t="s">
        <v>120</v>
      </c>
      <c r="BL172" s="101">
        <f t="shared" si="63"/>
        <v>0</v>
      </c>
      <c r="BM172" s="114">
        <f t="shared" si="64"/>
        <v>0</v>
      </c>
      <c r="BN172" s="93"/>
      <c r="BO172" s="90"/>
      <c r="BP172" s="90"/>
      <c r="BQ172" s="90"/>
      <c r="BR172" s="123"/>
      <c r="BS172" s="94"/>
      <c r="BT172" s="94"/>
      <c r="BU172" s="128" t="s">
        <v>120</v>
      </c>
      <c r="BV172" s="93">
        <f t="shared" si="69"/>
        <v>0</v>
      </c>
      <c r="BW172" s="107">
        <f t="shared" si="65"/>
        <v>0</v>
      </c>
      <c r="BX172" s="94"/>
      <c r="BY172" s="94"/>
      <c r="BZ172" s="90"/>
      <c r="CA172" s="90"/>
      <c r="CB172" s="90"/>
      <c r="CC172" s="90"/>
    </row>
    <row r="173" spans="51:81">
      <c r="AY173" s="109" t="s">
        <v>121</v>
      </c>
      <c r="AZ173" s="101">
        <f t="shared" si="66"/>
        <v>24</v>
      </c>
      <c r="BA173" s="107">
        <f t="shared" si="67"/>
        <v>11.328978914410037</v>
      </c>
      <c r="BB173" s="101">
        <f t="shared" si="68"/>
        <v>6</v>
      </c>
      <c r="BC173" s="107">
        <f t="shared" si="68"/>
        <v>6.6085710334058536</v>
      </c>
      <c r="BD173" s="101"/>
      <c r="BE173" s="101">
        <f t="shared" si="62"/>
        <v>0</v>
      </c>
      <c r="BF173" s="118"/>
      <c r="BG173" s="118"/>
      <c r="BH173" s="118"/>
      <c r="BI173" s="119"/>
      <c r="BJ173" s="90"/>
      <c r="BK173" s="109" t="s">
        <v>121</v>
      </c>
      <c r="BL173" s="101">
        <f t="shared" si="63"/>
        <v>8</v>
      </c>
      <c r="BM173" s="124">
        <f t="shared" si="64"/>
        <v>8.2137294541258079</v>
      </c>
      <c r="BN173" s="93"/>
      <c r="BO173" s="90"/>
      <c r="BP173" s="90"/>
      <c r="BQ173" s="90"/>
      <c r="BR173" s="123"/>
      <c r="BS173" s="94"/>
      <c r="BT173" s="94"/>
      <c r="BU173" s="128" t="s">
        <v>121</v>
      </c>
      <c r="BV173" s="93">
        <f t="shared" si="69"/>
        <v>46</v>
      </c>
      <c r="BW173" s="107">
        <f t="shared" si="65"/>
        <v>20.727050874095781</v>
      </c>
      <c r="BX173" s="94"/>
      <c r="BY173" s="94"/>
      <c r="BZ173" s="90"/>
      <c r="CA173" s="90"/>
      <c r="CB173" s="90"/>
      <c r="CC173" s="90"/>
    </row>
    <row r="174" spans="51:81">
      <c r="AY174" s="109" t="s">
        <v>122</v>
      </c>
      <c r="AZ174" s="101">
        <f t="shared" si="66"/>
        <v>53</v>
      </c>
      <c r="BA174" s="107">
        <f t="shared" si="67"/>
        <v>25.018161769322163</v>
      </c>
      <c r="BB174" s="101">
        <f t="shared" si="68"/>
        <v>9</v>
      </c>
      <c r="BC174" s="107">
        <f t="shared" si="68"/>
        <v>9.9128565501087813</v>
      </c>
      <c r="BD174" s="101"/>
      <c r="BE174" s="101">
        <f t="shared" si="62"/>
        <v>0</v>
      </c>
      <c r="BF174" s="118"/>
      <c r="BG174" s="118"/>
      <c r="BH174" s="118"/>
      <c r="BI174" s="118"/>
      <c r="BJ174" s="90"/>
      <c r="BK174" s="109" t="s">
        <v>122</v>
      </c>
      <c r="BL174" s="101">
        <f t="shared" si="63"/>
        <v>15</v>
      </c>
      <c r="BM174" s="124">
        <f t="shared" si="64"/>
        <v>15.400742726485889</v>
      </c>
      <c r="BN174" s="93"/>
      <c r="BO174" s="90"/>
      <c r="BP174" s="90"/>
      <c r="BQ174" s="90"/>
      <c r="BR174" s="123"/>
      <c r="BS174" s="94"/>
      <c r="BT174" s="94"/>
      <c r="BU174" s="128" t="s">
        <v>122</v>
      </c>
      <c r="BV174" s="93">
        <f t="shared" si="69"/>
        <v>43</v>
      </c>
      <c r="BW174" s="107">
        <f t="shared" si="65"/>
        <v>19.375286686654754</v>
      </c>
      <c r="BX174" s="94"/>
      <c r="BY174" s="94"/>
      <c r="BZ174" s="90"/>
      <c r="CA174" s="90"/>
      <c r="CB174" s="90"/>
      <c r="CC174" s="90"/>
    </row>
    <row r="175" spans="51:81">
      <c r="AY175" s="101" t="s">
        <v>124</v>
      </c>
      <c r="AZ175" s="101">
        <f t="shared" si="66"/>
        <v>18</v>
      </c>
      <c r="BA175" s="107">
        <f t="shared" si="67"/>
        <v>8.4967341858075258</v>
      </c>
      <c r="BB175" s="101">
        <f t="shared" si="68"/>
        <v>5</v>
      </c>
      <c r="BC175" s="107">
        <f t="shared" si="68"/>
        <v>5.5071425278382113</v>
      </c>
      <c r="BD175" s="101"/>
      <c r="BE175" s="101">
        <f t="shared" si="62"/>
        <v>0</v>
      </c>
      <c r="BF175" s="118"/>
      <c r="BG175" s="118"/>
      <c r="BH175" s="118"/>
      <c r="BI175" s="118"/>
      <c r="BJ175" s="90"/>
      <c r="BK175" s="101" t="s">
        <v>124</v>
      </c>
      <c r="BL175" s="101">
        <f t="shared" si="63"/>
        <v>9</v>
      </c>
      <c r="BM175" s="122">
        <f t="shared" si="64"/>
        <v>9.2404456358915343</v>
      </c>
      <c r="BN175" s="93"/>
      <c r="BO175" s="90"/>
      <c r="BP175" s="90"/>
      <c r="BQ175" s="90"/>
      <c r="BR175" s="118"/>
      <c r="BS175" s="94"/>
      <c r="BT175" s="94"/>
      <c r="BU175" s="101" t="s">
        <v>124</v>
      </c>
      <c r="BV175" s="93">
        <f t="shared" si="69"/>
        <v>22</v>
      </c>
      <c r="BW175" s="107">
        <f t="shared" si="65"/>
        <v>9.912937374567548</v>
      </c>
      <c r="BX175" s="94"/>
      <c r="BY175" s="94"/>
      <c r="BZ175" s="90"/>
      <c r="CA175" s="90"/>
      <c r="CB175" s="90"/>
      <c r="CC175" s="90"/>
    </row>
    <row r="176" spans="51:81">
      <c r="AY176" s="109" t="s">
        <v>125</v>
      </c>
      <c r="AZ176" s="101">
        <f t="shared" si="66"/>
        <v>23</v>
      </c>
      <c r="BA176" s="107">
        <f t="shared" si="67"/>
        <v>10.856938126309618</v>
      </c>
      <c r="BB176" s="101">
        <f t="shared" si="68"/>
        <v>9</v>
      </c>
      <c r="BC176" s="107">
        <f t="shared" si="68"/>
        <v>9.9128565501087813</v>
      </c>
      <c r="BD176" s="101"/>
      <c r="BE176" s="101">
        <f t="shared" si="62"/>
        <v>0</v>
      </c>
      <c r="BF176" s="118"/>
      <c r="BG176" s="118"/>
      <c r="BH176" s="118"/>
      <c r="BI176" s="118"/>
      <c r="BJ176" s="90"/>
      <c r="BK176" s="109" t="s">
        <v>125</v>
      </c>
      <c r="BL176" s="101">
        <f t="shared" si="63"/>
        <v>7</v>
      </c>
      <c r="BM176" s="122">
        <f t="shared" si="64"/>
        <v>7.1870132723600824</v>
      </c>
      <c r="BN176" s="93"/>
      <c r="BO176" s="90"/>
      <c r="BP176" s="90"/>
      <c r="BQ176" s="90"/>
      <c r="BR176" s="123"/>
      <c r="BS176" s="94"/>
      <c r="BT176" s="94"/>
      <c r="BU176" s="128" t="s">
        <v>125</v>
      </c>
      <c r="BV176" s="93">
        <f t="shared" si="69"/>
        <v>21</v>
      </c>
      <c r="BW176" s="107">
        <f t="shared" si="65"/>
        <v>9.4623493120872055</v>
      </c>
      <c r="BX176" s="94"/>
      <c r="BY176" s="94"/>
      <c r="BZ176" s="90"/>
      <c r="CA176" s="90"/>
      <c r="CB176" s="90"/>
      <c r="CC176" s="90"/>
    </row>
    <row r="177" spans="51:81">
      <c r="AY177" s="101" t="s">
        <v>126</v>
      </c>
      <c r="AZ177" s="101">
        <f t="shared" si="66"/>
        <v>5</v>
      </c>
      <c r="BA177" s="107">
        <f t="shared" si="67"/>
        <v>2.3602039405020907</v>
      </c>
      <c r="BB177" s="101">
        <f t="shared" si="68"/>
        <v>0</v>
      </c>
      <c r="BC177" s="101">
        <f t="shared" si="68"/>
        <v>0</v>
      </c>
      <c r="BD177" s="101"/>
      <c r="BE177" s="101">
        <f t="shared" si="62"/>
        <v>0</v>
      </c>
      <c r="BF177" s="118"/>
      <c r="BG177" s="118"/>
      <c r="BH177" s="118"/>
      <c r="BI177" s="118"/>
      <c r="BJ177" s="90"/>
      <c r="BK177" s="101" t="s">
        <v>126</v>
      </c>
      <c r="BL177" s="101">
        <f t="shared" si="63"/>
        <v>0</v>
      </c>
      <c r="BM177" s="114">
        <f t="shared" si="64"/>
        <v>0</v>
      </c>
      <c r="BN177" s="93"/>
      <c r="BO177" s="90"/>
      <c r="BP177" s="90"/>
      <c r="BQ177" s="90"/>
      <c r="BR177" s="118"/>
      <c r="BS177" s="94"/>
      <c r="BT177" s="94"/>
      <c r="BU177" s="101" t="s">
        <v>126</v>
      </c>
      <c r="BV177" s="93">
        <f t="shared" si="69"/>
        <v>2</v>
      </c>
      <c r="BW177" s="107">
        <f t="shared" si="65"/>
        <v>0.90117612496068622</v>
      </c>
      <c r="BX177" s="94"/>
      <c r="BY177" s="94"/>
      <c r="BZ177" s="90"/>
      <c r="CA177" s="90"/>
      <c r="CB177" s="90"/>
      <c r="CC177" s="90"/>
    </row>
    <row r="178" spans="51:81">
      <c r="AY178" s="105" t="s">
        <v>128</v>
      </c>
      <c r="AZ178" s="101">
        <f t="shared" si="66"/>
        <v>7</v>
      </c>
      <c r="BA178" s="107">
        <f t="shared" si="67"/>
        <v>3.3042855167029273</v>
      </c>
      <c r="BB178" s="101">
        <f t="shared" si="68"/>
        <v>2</v>
      </c>
      <c r="BC178" s="107">
        <f t="shared" si="68"/>
        <v>2.2028570111352845</v>
      </c>
      <c r="BD178" s="101"/>
      <c r="BE178" s="101">
        <f t="shared" si="62"/>
        <v>0</v>
      </c>
      <c r="BF178" s="118"/>
      <c r="BG178" s="118"/>
      <c r="BH178" s="118"/>
      <c r="BI178" s="118"/>
      <c r="BJ178" s="90"/>
      <c r="BK178" s="105" t="s">
        <v>128</v>
      </c>
      <c r="BL178" s="101">
        <f t="shared" si="63"/>
        <v>3</v>
      </c>
      <c r="BM178" s="125">
        <f t="shared" si="64"/>
        <v>3.080148545297178</v>
      </c>
      <c r="BN178" s="93"/>
      <c r="BO178" s="90"/>
      <c r="BP178" s="90"/>
      <c r="BQ178" s="90"/>
      <c r="BR178" s="121"/>
      <c r="BS178" s="94"/>
      <c r="BT178" s="94"/>
      <c r="BU178" s="127" t="s">
        <v>128</v>
      </c>
      <c r="BV178" s="93">
        <f t="shared" si="69"/>
        <v>0</v>
      </c>
      <c r="BW178" s="107">
        <f t="shared" si="65"/>
        <v>0</v>
      </c>
      <c r="BX178" s="94"/>
      <c r="BY178" s="94"/>
      <c r="BZ178" s="90"/>
      <c r="CA178" s="90"/>
      <c r="CB178" s="90"/>
      <c r="CC178" s="90"/>
    </row>
    <row r="179" spans="51:81">
      <c r="AY179" s="109" t="s">
        <v>129</v>
      </c>
      <c r="AZ179" s="101">
        <f t="shared" si="66"/>
        <v>8</v>
      </c>
      <c r="BA179" s="107">
        <f t="shared" si="67"/>
        <v>3.7763263048033453</v>
      </c>
      <c r="BB179" s="101">
        <f t="shared" si="68"/>
        <v>6</v>
      </c>
      <c r="BC179" s="107">
        <f t="shared" si="68"/>
        <v>6.6085710334058536</v>
      </c>
      <c r="BD179" s="101"/>
      <c r="BE179" s="101">
        <f t="shared" si="62"/>
        <v>0</v>
      </c>
      <c r="BF179" s="118"/>
      <c r="BG179" s="118"/>
      <c r="BH179" s="118"/>
      <c r="BI179" s="118"/>
      <c r="BJ179" s="90"/>
      <c r="BK179" s="109" t="s">
        <v>129</v>
      </c>
      <c r="BL179" s="101">
        <f t="shared" si="63"/>
        <v>1</v>
      </c>
      <c r="BM179" s="125">
        <f t="shared" si="64"/>
        <v>1.026716181765726</v>
      </c>
      <c r="BN179" s="93"/>
      <c r="BO179" s="90"/>
      <c r="BP179" s="90"/>
      <c r="BQ179" s="90"/>
      <c r="BR179" s="123"/>
      <c r="BS179" s="94"/>
      <c r="BT179" s="94"/>
      <c r="BU179" s="128" t="s">
        <v>129</v>
      </c>
      <c r="BV179" s="93">
        <f t="shared" si="69"/>
        <v>13</v>
      </c>
      <c r="BW179" s="107">
        <f t="shared" si="65"/>
        <v>5.8576448122444607</v>
      </c>
      <c r="BX179" s="94"/>
      <c r="BY179" s="94"/>
      <c r="BZ179" s="90"/>
      <c r="CA179" s="90"/>
      <c r="CB179" s="90"/>
      <c r="CC179" s="90"/>
    </row>
    <row r="180" spans="51:81">
      <c r="AY180" s="109" t="s">
        <v>131</v>
      </c>
      <c r="AZ180" s="101">
        <f t="shared" si="66"/>
        <v>1</v>
      </c>
      <c r="BA180" s="107">
        <f t="shared" si="67"/>
        <v>0.47204078810041816</v>
      </c>
      <c r="BB180" s="101">
        <f t="shared" si="68"/>
        <v>0</v>
      </c>
      <c r="BC180" s="101">
        <f t="shared" si="68"/>
        <v>0</v>
      </c>
      <c r="BD180" s="101"/>
      <c r="BE180" s="101">
        <f t="shared" si="62"/>
        <v>0</v>
      </c>
      <c r="BF180" s="118"/>
      <c r="BG180" s="118"/>
      <c r="BH180" s="118"/>
      <c r="BI180" s="118"/>
      <c r="BJ180" s="90"/>
      <c r="BK180" s="109" t="s">
        <v>131</v>
      </c>
      <c r="BL180" s="101">
        <f t="shared" si="63"/>
        <v>1</v>
      </c>
      <c r="BM180" s="122">
        <f t="shared" si="64"/>
        <v>1.026716181765726</v>
      </c>
      <c r="BN180" s="93"/>
      <c r="BO180" s="90"/>
      <c r="BP180" s="90"/>
      <c r="BQ180" s="90"/>
      <c r="BR180" s="123"/>
      <c r="BS180" s="94"/>
      <c r="BT180" s="94"/>
      <c r="BU180" s="128" t="s">
        <v>131</v>
      </c>
      <c r="BV180" s="93">
        <f t="shared" si="69"/>
        <v>1</v>
      </c>
      <c r="BW180" s="107">
        <f t="shared" si="65"/>
        <v>0.45058806248034311</v>
      </c>
      <c r="BX180" s="94"/>
      <c r="BY180" s="94"/>
      <c r="BZ180" s="90"/>
      <c r="CA180" s="90"/>
      <c r="CB180" s="90"/>
      <c r="CC180" s="90"/>
    </row>
    <row r="181" spans="51:81">
      <c r="AY181" s="109" t="s">
        <v>132</v>
      </c>
      <c r="AZ181" s="101">
        <f t="shared" si="66"/>
        <v>6</v>
      </c>
      <c r="BA181" s="107">
        <f t="shared" si="67"/>
        <v>2.8322447286025092</v>
      </c>
      <c r="BB181" s="101">
        <f t="shared" si="68"/>
        <v>2</v>
      </c>
      <c r="BC181" s="107">
        <f t="shared" si="68"/>
        <v>2.2028570111352845</v>
      </c>
      <c r="BD181" s="101"/>
      <c r="BE181" s="101">
        <f t="shared" si="62"/>
        <v>0</v>
      </c>
      <c r="BF181" s="118"/>
      <c r="BG181" s="118"/>
      <c r="BH181" s="118"/>
      <c r="BI181" s="118"/>
      <c r="BJ181" s="90"/>
      <c r="BK181" s="109" t="s">
        <v>132</v>
      </c>
      <c r="BL181" s="101">
        <f t="shared" si="63"/>
        <v>0</v>
      </c>
      <c r="BM181" s="114">
        <f t="shared" si="64"/>
        <v>0</v>
      </c>
      <c r="BN181" s="93"/>
      <c r="BO181" s="90"/>
      <c r="BP181" s="90"/>
      <c r="BQ181" s="90"/>
      <c r="BR181" s="123"/>
      <c r="BS181" s="94"/>
      <c r="BT181" s="94"/>
      <c r="BU181" s="128" t="s">
        <v>132</v>
      </c>
      <c r="BV181" s="93">
        <f t="shared" si="69"/>
        <v>1</v>
      </c>
      <c r="BW181" s="107">
        <f t="shared" si="65"/>
        <v>0.45058806248034311</v>
      </c>
      <c r="BX181" s="94"/>
      <c r="BY181" s="94"/>
      <c r="BZ181" s="90"/>
      <c r="CA181" s="90"/>
      <c r="CB181" s="90"/>
      <c r="CC181" s="90"/>
    </row>
    <row r="182" spans="51:81">
      <c r="AY182" s="109" t="s">
        <v>134</v>
      </c>
      <c r="AZ182" s="101">
        <f t="shared" si="66"/>
        <v>0</v>
      </c>
      <c r="BA182" s="107">
        <f t="shared" si="67"/>
        <v>0</v>
      </c>
      <c r="BB182" s="101">
        <f t="shared" si="68"/>
        <v>0</v>
      </c>
      <c r="BC182" s="101">
        <f t="shared" si="68"/>
        <v>0</v>
      </c>
      <c r="BD182" s="101"/>
      <c r="BE182" s="101">
        <f t="shared" si="62"/>
        <v>0</v>
      </c>
      <c r="BF182" s="118"/>
      <c r="BG182" s="118"/>
      <c r="BH182" s="118"/>
      <c r="BI182" s="118"/>
      <c r="BJ182" s="90"/>
      <c r="BK182" s="109" t="s">
        <v>134</v>
      </c>
      <c r="BL182" s="101">
        <f t="shared" si="63"/>
        <v>0</v>
      </c>
      <c r="BM182" s="114">
        <f t="shared" si="64"/>
        <v>0</v>
      </c>
      <c r="BN182" s="93"/>
      <c r="BO182" s="90"/>
      <c r="BP182" s="90"/>
      <c r="BQ182" s="90"/>
      <c r="BR182" s="123"/>
      <c r="BS182" s="94"/>
      <c r="BT182" s="94"/>
      <c r="BU182" s="128" t="s">
        <v>134</v>
      </c>
      <c r="BV182" s="93">
        <f t="shared" si="69"/>
        <v>2</v>
      </c>
      <c r="BW182" s="107">
        <f t="shared" si="65"/>
        <v>0.90117612496068622</v>
      </c>
      <c r="BX182" s="94"/>
      <c r="BY182" s="94"/>
      <c r="BZ182" s="90"/>
      <c r="CA182" s="90"/>
      <c r="CB182" s="90"/>
      <c r="CC182" s="90"/>
    </row>
    <row r="183" spans="51:81">
      <c r="AY183" s="109" t="s">
        <v>135</v>
      </c>
      <c r="AZ183" s="101">
        <f t="shared" si="66"/>
        <v>0</v>
      </c>
      <c r="BA183" s="107">
        <f t="shared" si="67"/>
        <v>0</v>
      </c>
      <c r="BB183" s="101">
        <f t="shared" si="68"/>
        <v>0</v>
      </c>
      <c r="BC183" s="101">
        <f t="shared" si="68"/>
        <v>0</v>
      </c>
      <c r="BD183" s="101"/>
      <c r="BE183" s="101">
        <f t="shared" si="62"/>
        <v>0</v>
      </c>
      <c r="BF183" s="118"/>
      <c r="BG183" s="118"/>
      <c r="BH183" s="118"/>
      <c r="BI183" s="118"/>
      <c r="BJ183" s="90"/>
      <c r="BK183" s="109" t="s">
        <v>135</v>
      </c>
      <c r="BL183" s="101">
        <f t="shared" si="63"/>
        <v>0</v>
      </c>
      <c r="BM183" s="114">
        <f t="shared" si="64"/>
        <v>0</v>
      </c>
      <c r="BN183" s="93"/>
      <c r="BO183" s="90"/>
      <c r="BP183" s="90"/>
      <c r="BQ183" s="90"/>
      <c r="BR183" s="123"/>
      <c r="BS183" s="94"/>
      <c r="BT183" s="94"/>
      <c r="BU183" s="128" t="s">
        <v>135</v>
      </c>
      <c r="BV183" s="93">
        <f t="shared" si="69"/>
        <v>2</v>
      </c>
      <c r="BW183" s="107">
        <f t="shared" si="65"/>
        <v>0.90117612496068622</v>
      </c>
      <c r="BX183" s="94"/>
      <c r="BY183" s="94"/>
      <c r="BZ183" s="90"/>
      <c r="CB183" s="90"/>
      <c r="CC183" s="90"/>
    </row>
    <row r="184" spans="51:81">
      <c r="AY184" s="109" t="s">
        <v>136</v>
      </c>
      <c r="AZ184" s="101">
        <f t="shared" si="66"/>
        <v>0</v>
      </c>
      <c r="BA184" s="107">
        <f t="shared" si="67"/>
        <v>0</v>
      </c>
      <c r="BB184" s="101">
        <f t="shared" si="68"/>
        <v>0</v>
      </c>
      <c r="BC184" s="101">
        <f t="shared" si="68"/>
        <v>0</v>
      </c>
      <c r="BD184" s="101"/>
      <c r="BE184" s="101">
        <f t="shared" si="62"/>
        <v>0</v>
      </c>
      <c r="BF184" s="118"/>
      <c r="BG184" s="118"/>
      <c r="BH184" s="118"/>
      <c r="BI184" s="118"/>
      <c r="BJ184" s="90"/>
      <c r="BK184" s="109" t="s">
        <v>136</v>
      </c>
      <c r="BL184" s="101">
        <f t="shared" si="63"/>
        <v>0</v>
      </c>
      <c r="BM184" s="114">
        <f t="shared" si="64"/>
        <v>0</v>
      </c>
      <c r="BN184" s="93"/>
      <c r="BO184" s="90"/>
      <c r="BP184" s="90"/>
      <c r="BQ184" s="90"/>
      <c r="BR184" s="123"/>
      <c r="BS184" s="94"/>
      <c r="BT184" s="94"/>
      <c r="BU184" s="128" t="s">
        <v>136</v>
      </c>
      <c r="BV184" s="93">
        <f t="shared" si="69"/>
        <v>4</v>
      </c>
      <c r="BW184" s="107">
        <f t="shared" si="65"/>
        <v>1.8023522499213724</v>
      </c>
      <c r="BX184" s="94"/>
      <c r="BY184" s="94"/>
      <c r="BZ184" s="90"/>
      <c r="CB184" s="90"/>
      <c r="CC184" s="90"/>
    </row>
    <row r="185" spans="51:81">
      <c r="AY185" s="109" t="s">
        <v>137</v>
      </c>
      <c r="AZ185" s="101">
        <f t="shared" si="66"/>
        <v>2</v>
      </c>
      <c r="BA185" s="107">
        <f t="shared" si="67"/>
        <v>0.94408157620083633</v>
      </c>
      <c r="BB185" s="101">
        <f t="shared" si="68"/>
        <v>0</v>
      </c>
      <c r="BC185" s="101">
        <f t="shared" si="68"/>
        <v>0</v>
      </c>
      <c r="BD185" s="101"/>
      <c r="BE185" s="101"/>
      <c r="BF185" s="118"/>
      <c r="BG185" s="118"/>
      <c r="BH185" s="118"/>
      <c r="BI185" s="118"/>
      <c r="BJ185" s="90"/>
      <c r="BK185" s="109" t="s">
        <v>137</v>
      </c>
      <c r="BL185" s="101">
        <f t="shared" si="63"/>
        <v>0</v>
      </c>
      <c r="BM185" s="114">
        <f t="shared" si="64"/>
        <v>0</v>
      </c>
      <c r="BN185" s="126"/>
      <c r="BO185" s="90"/>
      <c r="BP185" s="90"/>
      <c r="BQ185" s="90"/>
      <c r="BR185" s="123"/>
      <c r="BS185" s="94"/>
      <c r="BT185" s="94"/>
      <c r="BU185" s="109" t="s">
        <v>137</v>
      </c>
      <c r="BV185" s="93">
        <f t="shared" si="69"/>
        <v>0</v>
      </c>
      <c r="BW185" s="107">
        <f t="shared" si="65"/>
        <v>0</v>
      </c>
      <c r="BX185" s="94"/>
      <c r="BY185" s="94"/>
      <c r="BZ185" s="90"/>
      <c r="CB185" s="90"/>
      <c r="CC185" s="90"/>
    </row>
    <row r="186" spans="51:81">
      <c r="AY186" s="109" t="s">
        <v>138</v>
      </c>
      <c r="AZ186" s="101">
        <f t="shared" si="66"/>
        <v>0</v>
      </c>
      <c r="BA186" s="107">
        <f t="shared" si="67"/>
        <v>0</v>
      </c>
      <c r="BB186" s="101">
        <f t="shared" si="68"/>
        <v>0</v>
      </c>
      <c r="BC186" s="101">
        <f t="shared" si="68"/>
        <v>0</v>
      </c>
      <c r="BD186" s="101"/>
      <c r="BE186" s="101">
        <f>BD186/BD$187*1000000</f>
        <v>0</v>
      </c>
      <c r="BF186" s="118"/>
      <c r="BG186" s="118"/>
      <c r="BH186" s="118"/>
      <c r="BI186" s="118"/>
      <c r="BJ186" s="90"/>
      <c r="BK186" s="117" t="s">
        <v>138</v>
      </c>
      <c r="BL186" s="101">
        <f t="shared" si="63"/>
        <v>0</v>
      </c>
      <c r="BM186" s="114">
        <f t="shared" si="64"/>
        <v>0</v>
      </c>
      <c r="BN186" s="126"/>
      <c r="BO186" s="90"/>
      <c r="BP186" s="90"/>
      <c r="BQ186" s="90"/>
      <c r="BR186" s="123"/>
      <c r="BS186" s="94"/>
      <c r="BT186" s="94"/>
      <c r="BU186" s="128" t="s">
        <v>138</v>
      </c>
      <c r="BV186" s="93">
        <f t="shared" si="69"/>
        <v>0</v>
      </c>
      <c r="BW186" s="107">
        <f t="shared" si="65"/>
        <v>0</v>
      </c>
      <c r="BX186" s="94"/>
      <c r="BY186" s="94"/>
      <c r="BZ186" s="90"/>
      <c r="CB186" s="90"/>
      <c r="CC186" s="90"/>
    </row>
    <row r="187" spans="51:81">
      <c r="AY187" s="93" t="s">
        <v>139</v>
      </c>
      <c r="AZ187" s="112">
        <f>$D$106</f>
        <v>2118461</v>
      </c>
      <c r="BA187" s="112"/>
      <c r="BB187" s="113">
        <f>$F$106</f>
        <v>907911.85714285728</v>
      </c>
      <c r="BC187" s="113"/>
      <c r="BD187" s="113">
        <f>SUM(AZ187:BC187)</f>
        <v>3026372.8571428573</v>
      </c>
      <c r="BE187" s="113"/>
      <c r="BF187" s="94"/>
      <c r="BG187" s="94"/>
      <c r="BH187" s="94"/>
      <c r="BI187" s="94"/>
      <c r="BJ187" s="90"/>
      <c r="BK187" s="93" t="s">
        <v>139</v>
      </c>
      <c r="BL187" s="112">
        <f t="shared" si="63"/>
        <v>973979</v>
      </c>
      <c r="BM187" s="112"/>
      <c r="BN187" s="93"/>
      <c r="BO187" s="90"/>
      <c r="BP187" s="90"/>
      <c r="BQ187" s="90"/>
      <c r="BR187" s="94"/>
      <c r="BS187" s="94"/>
      <c r="BT187" s="94"/>
      <c r="BU187" s="93" t="s">
        <v>139</v>
      </c>
      <c r="BV187" s="1067">
        <f t="shared" si="69"/>
        <v>2219322</v>
      </c>
      <c r="BW187" s="932"/>
      <c r="BX187" s="94"/>
      <c r="BY187" s="94"/>
      <c r="BZ187" s="90"/>
      <c r="CB187" s="90"/>
      <c r="CC187" s="90"/>
    </row>
    <row r="188" spans="51:81">
      <c r="BU188" s="13"/>
      <c r="CB188" s="90"/>
      <c r="CC188" s="90"/>
    </row>
    <row r="189" spans="51:81">
      <c r="BU189" s="13"/>
      <c r="CB189" s="90"/>
      <c r="CC189" s="90"/>
    </row>
    <row r="190" spans="51:81">
      <c r="BU190" s="13"/>
      <c r="CB190" s="90"/>
      <c r="CC190" s="90"/>
    </row>
    <row r="191" spans="51:81">
      <c r="BU191" s="13"/>
      <c r="CB191" s="90"/>
      <c r="CC191" s="90"/>
    </row>
    <row r="192" spans="51:81">
      <c r="BU192" s="13"/>
      <c r="CB192" s="90"/>
      <c r="CC192" s="90"/>
    </row>
    <row r="193" spans="51:81">
      <c r="BU193" s="13"/>
      <c r="CB193" s="90"/>
      <c r="CC193" s="90"/>
    </row>
    <row r="194" spans="51:81">
      <c r="BU194" s="13"/>
      <c r="CB194" s="90"/>
      <c r="CC194" s="90"/>
    </row>
    <row r="195" spans="51:81">
      <c r="BU195" s="13"/>
      <c r="CB195" s="90"/>
      <c r="CC195" s="90"/>
    </row>
    <row r="196" spans="51:81">
      <c r="BU196" s="13"/>
      <c r="CB196" s="90"/>
      <c r="CC196" s="90"/>
    </row>
    <row r="197" spans="51:81">
      <c r="BU197" s="13"/>
      <c r="CB197" s="90"/>
      <c r="CC197" s="90"/>
    </row>
    <row r="198" spans="51:81">
      <c r="BU198" s="13"/>
      <c r="CB198" s="90"/>
      <c r="CC198" s="90"/>
    </row>
    <row r="199" spans="51:81">
      <c r="BU199" s="13"/>
      <c r="CB199" s="90"/>
      <c r="CC199" s="90"/>
    </row>
    <row r="200" spans="51:81">
      <c r="AY200" s="90" t="s">
        <v>466</v>
      </c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4"/>
      <c r="BV200" s="90"/>
      <c r="BW200" s="90"/>
      <c r="BX200" s="90"/>
      <c r="BY200" s="90"/>
      <c r="BZ200" s="90"/>
      <c r="CA200" s="90"/>
      <c r="CB200" s="90"/>
      <c r="CC200" s="90"/>
    </row>
    <row r="201" spans="51:81">
      <c r="AY201" s="90" t="s">
        <v>470</v>
      </c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3" t="s">
        <v>471</v>
      </c>
      <c r="BL201" s="93"/>
      <c r="BM201" s="93"/>
      <c r="BN201" s="93"/>
      <c r="BO201" s="93"/>
      <c r="BP201" s="93"/>
      <c r="BQ201" s="93"/>
      <c r="BR201" s="93"/>
      <c r="BS201" s="93"/>
      <c r="BT201" s="90"/>
      <c r="BU201" s="93" t="s">
        <v>472</v>
      </c>
      <c r="BV201" s="93"/>
      <c r="BW201" s="93"/>
      <c r="BX201" s="93"/>
      <c r="BY201" s="93"/>
      <c r="BZ201" s="93"/>
      <c r="CA201" s="93"/>
      <c r="CB201" s="90"/>
      <c r="CC201" s="90"/>
    </row>
    <row r="202" spans="51:81">
      <c r="AY202" s="961" t="s">
        <v>99</v>
      </c>
      <c r="AZ202" s="93" t="s">
        <v>33</v>
      </c>
      <c r="BA202" s="93" t="s">
        <v>33</v>
      </c>
      <c r="BB202" s="93" t="s">
        <v>61</v>
      </c>
      <c r="BC202" s="93" t="s">
        <v>61</v>
      </c>
      <c r="BD202" s="93" t="s">
        <v>109</v>
      </c>
      <c r="BE202" s="131"/>
      <c r="BF202" s="132"/>
      <c r="BG202" s="132"/>
      <c r="BH202" s="132"/>
      <c r="BI202" s="132"/>
      <c r="BJ202" s="90"/>
      <c r="BK202" s="961" t="s">
        <v>99</v>
      </c>
      <c r="BL202" s="93" t="s">
        <v>33</v>
      </c>
      <c r="BM202" s="93" t="s">
        <v>33</v>
      </c>
      <c r="BN202" s="93" t="s">
        <v>61</v>
      </c>
      <c r="BO202" s="93" t="s">
        <v>61</v>
      </c>
      <c r="BP202" s="93"/>
      <c r="BQ202" s="93"/>
      <c r="BR202" s="93" t="s">
        <v>109</v>
      </c>
      <c r="BS202" s="131"/>
      <c r="BT202" s="90"/>
      <c r="BU202" s="911" t="s">
        <v>99</v>
      </c>
      <c r="BV202" s="93" t="s">
        <v>33</v>
      </c>
      <c r="BW202" s="93" t="s">
        <v>33</v>
      </c>
      <c r="BX202" s="93" t="s">
        <v>61</v>
      </c>
      <c r="BY202" s="93" t="s">
        <v>61</v>
      </c>
      <c r="BZ202" s="93" t="s">
        <v>109</v>
      </c>
      <c r="CA202" s="93" t="s">
        <v>109</v>
      </c>
      <c r="CB202" s="90"/>
      <c r="CC202" s="90"/>
    </row>
    <row r="203" spans="51:81">
      <c r="AY203" s="962"/>
      <c r="AZ203" s="101" t="s">
        <v>27</v>
      </c>
      <c r="BA203" s="101" t="s">
        <v>111</v>
      </c>
      <c r="BB203" s="101" t="s">
        <v>27</v>
      </c>
      <c r="BC203" s="101" t="s">
        <v>111</v>
      </c>
      <c r="BD203" s="101" t="s">
        <v>27</v>
      </c>
      <c r="BE203" s="101" t="s">
        <v>111</v>
      </c>
      <c r="BF203" s="94"/>
      <c r="BG203" s="94"/>
      <c r="BH203" s="94"/>
      <c r="BI203" s="94"/>
      <c r="BJ203" s="90"/>
      <c r="BK203" s="962"/>
      <c r="BL203" s="93" t="s">
        <v>27</v>
      </c>
      <c r="BM203" s="93" t="s">
        <v>111</v>
      </c>
      <c r="BN203" s="93" t="s">
        <v>27</v>
      </c>
      <c r="BO203" s="107" t="s">
        <v>111</v>
      </c>
      <c r="BP203" s="93"/>
      <c r="BQ203" s="93"/>
      <c r="BR203" s="93" t="s">
        <v>27</v>
      </c>
      <c r="BS203" s="93" t="s">
        <v>111</v>
      </c>
      <c r="BT203" s="90"/>
      <c r="BU203" s="911"/>
      <c r="BV203" s="93" t="s">
        <v>27</v>
      </c>
      <c r="BW203" s="93" t="s">
        <v>111</v>
      </c>
      <c r="BX203" s="93" t="s">
        <v>27</v>
      </c>
      <c r="BY203" s="93" t="s">
        <v>111</v>
      </c>
      <c r="BZ203" s="93" t="s">
        <v>27</v>
      </c>
      <c r="CA203" s="93" t="s">
        <v>111</v>
      </c>
      <c r="CB203" s="90"/>
      <c r="CC203" s="90"/>
    </row>
    <row r="204" spans="51:81">
      <c r="AY204" s="105" t="s">
        <v>112</v>
      </c>
      <c r="AZ204" s="101">
        <f t="shared" ref="AZ204:BA219" si="70">AZ131</f>
        <v>81</v>
      </c>
      <c r="BA204" s="107">
        <f t="shared" si="70"/>
        <v>8.8762220694878877</v>
      </c>
      <c r="BB204" s="101">
        <f t="shared" ref="BB204:BC224" si="71">BF131</f>
        <v>45</v>
      </c>
      <c r="BC204" s="107">
        <f t="shared" si="71"/>
        <v>4.653626446993437</v>
      </c>
      <c r="BD204" s="101"/>
      <c r="BE204" s="115"/>
      <c r="BF204" s="118"/>
      <c r="BG204" s="118"/>
      <c r="BH204" s="118"/>
      <c r="BI204" s="118"/>
      <c r="BJ204" s="90"/>
      <c r="BK204" s="105" t="s">
        <v>112</v>
      </c>
      <c r="BL204" s="101">
        <f t="shared" ref="BL204:BM219" si="72">BL131</f>
        <v>53</v>
      </c>
      <c r="BM204" s="107">
        <f t="shared" si="72"/>
        <v>15.947605196271391</v>
      </c>
      <c r="BN204" s="101">
        <f t="shared" ref="BN204:BO224" si="73">BP131</f>
        <v>28</v>
      </c>
      <c r="BO204" s="107">
        <f t="shared" si="73"/>
        <v>6.8920566093838307</v>
      </c>
      <c r="BP204" s="101"/>
      <c r="BQ204" s="101"/>
      <c r="BR204" s="101"/>
      <c r="BS204" s="107"/>
      <c r="BT204" s="90"/>
      <c r="BU204" s="105" t="s">
        <v>112</v>
      </c>
      <c r="BV204" s="93">
        <f>BV131</f>
        <v>85</v>
      </c>
      <c r="BW204" s="107">
        <f>BW131</f>
        <v>10.629738205805237</v>
      </c>
      <c r="BX204" s="93">
        <f>BZ131</f>
        <v>13</v>
      </c>
      <c r="BY204" s="107">
        <f>CA131</f>
        <v>6.6135580993448002</v>
      </c>
      <c r="BZ204" s="93"/>
      <c r="CA204" s="93"/>
      <c r="CB204" s="90"/>
      <c r="CC204" s="90"/>
    </row>
    <row r="205" spans="51:81">
      <c r="AY205" s="108" t="s">
        <v>113</v>
      </c>
      <c r="AZ205" s="101">
        <f t="shared" si="70"/>
        <v>127</v>
      </c>
      <c r="BA205" s="107">
        <f t="shared" si="70"/>
        <v>13.917039541048911</v>
      </c>
      <c r="BB205" s="101">
        <f t="shared" si="71"/>
        <v>13</v>
      </c>
      <c r="BC205" s="107">
        <f t="shared" si="71"/>
        <v>1.3443809735758818</v>
      </c>
      <c r="BD205" s="101"/>
      <c r="BE205" s="101"/>
      <c r="BF205" s="118"/>
      <c r="BG205" s="118"/>
      <c r="BH205" s="118"/>
      <c r="BI205" s="118"/>
      <c r="BJ205" s="90"/>
      <c r="BK205" s="108" t="s">
        <v>113</v>
      </c>
      <c r="BL205" s="101">
        <f t="shared" si="72"/>
        <v>98</v>
      </c>
      <c r="BM205" s="107">
        <f t="shared" si="72"/>
        <v>29.488024702539551</v>
      </c>
      <c r="BN205" s="101">
        <f t="shared" si="73"/>
        <v>12</v>
      </c>
      <c r="BO205" s="107">
        <f t="shared" si="73"/>
        <v>2.9537385468787845</v>
      </c>
      <c r="BP205" s="101"/>
      <c r="BQ205" s="101"/>
      <c r="BR205" s="101"/>
      <c r="BS205" s="115"/>
      <c r="BT205" s="90"/>
      <c r="BU205" s="108" t="s">
        <v>113</v>
      </c>
      <c r="BV205" s="93">
        <f t="shared" ref="BV205:BW220" si="74">BV132</f>
        <v>59</v>
      </c>
      <c r="BW205" s="107">
        <f t="shared" si="74"/>
        <v>7.3782888722648119</v>
      </c>
      <c r="BX205" s="93">
        <f t="shared" ref="BX205:BY220" si="75">BZ132</f>
        <v>3</v>
      </c>
      <c r="BY205" s="107">
        <f t="shared" si="75"/>
        <v>1.5262057152334154</v>
      </c>
      <c r="BZ205" s="93"/>
      <c r="CA205" s="93"/>
      <c r="CB205" s="90"/>
      <c r="CC205" s="90"/>
    </row>
    <row r="206" spans="51:81">
      <c r="AY206" s="109" t="s">
        <v>114</v>
      </c>
      <c r="AZ206" s="101">
        <f t="shared" si="70"/>
        <v>33</v>
      </c>
      <c r="BA206" s="107">
        <f t="shared" si="70"/>
        <v>3.6162386209024731</v>
      </c>
      <c r="BB206" s="101">
        <f t="shared" si="71"/>
        <v>22</v>
      </c>
      <c r="BC206" s="107">
        <f t="shared" si="71"/>
        <v>2.2751062629745693</v>
      </c>
      <c r="BD206" s="101"/>
      <c r="BE206" s="115"/>
      <c r="BF206" s="118"/>
      <c r="BG206" s="118"/>
      <c r="BH206" s="118"/>
      <c r="BI206" s="118"/>
      <c r="BJ206" s="90"/>
      <c r="BK206" s="109" t="s">
        <v>114</v>
      </c>
      <c r="BL206" s="101">
        <f t="shared" si="72"/>
        <v>23</v>
      </c>
      <c r="BM206" s="107">
        <f t="shared" si="72"/>
        <v>6.9206588587592819</v>
      </c>
      <c r="BN206" s="101">
        <f t="shared" si="73"/>
        <v>14</v>
      </c>
      <c r="BO206" s="107">
        <f t="shared" si="73"/>
        <v>3.4460283046919153</v>
      </c>
      <c r="BP206" s="101"/>
      <c r="BQ206" s="101"/>
      <c r="BR206" s="101"/>
      <c r="BS206" s="107"/>
      <c r="BT206" s="90"/>
      <c r="BU206" s="109" t="s">
        <v>114</v>
      </c>
      <c r="BV206" s="93">
        <f t="shared" si="74"/>
        <v>10</v>
      </c>
      <c r="BW206" s="107">
        <f t="shared" si="74"/>
        <v>1.2505574359770868</v>
      </c>
      <c r="BX206" s="93">
        <f t="shared" si="75"/>
        <v>2</v>
      </c>
      <c r="BY206" s="107">
        <f t="shared" si="75"/>
        <v>1.0174704768222769</v>
      </c>
      <c r="BZ206" s="93"/>
      <c r="CA206" s="93"/>
      <c r="CB206" s="90"/>
      <c r="CC206" s="90"/>
    </row>
    <row r="207" spans="51:81">
      <c r="AY207" s="109" t="s">
        <v>116</v>
      </c>
      <c r="AZ207" s="101">
        <f t="shared" si="70"/>
        <v>55</v>
      </c>
      <c r="BA207" s="107">
        <f t="shared" si="70"/>
        <v>6.0270643681707883</v>
      </c>
      <c r="BB207" s="101">
        <f t="shared" si="71"/>
        <v>11</v>
      </c>
      <c r="BC207" s="107">
        <f t="shared" si="71"/>
        <v>1.1375531314872847</v>
      </c>
      <c r="BD207" s="101"/>
      <c r="BE207" s="101"/>
      <c r="BF207" s="118"/>
      <c r="BG207" s="118"/>
      <c r="BH207" s="118"/>
      <c r="BI207" s="118"/>
      <c r="BJ207" s="90"/>
      <c r="BK207" s="109" t="s">
        <v>116</v>
      </c>
      <c r="BL207" s="101">
        <f t="shared" si="72"/>
        <v>35</v>
      </c>
      <c r="BM207" s="107">
        <f t="shared" si="72"/>
        <v>10.531437393764124</v>
      </c>
      <c r="BN207" s="101">
        <f t="shared" si="73"/>
        <v>7</v>
      </c>
      <c r="BO207" s="107">
        <f t="shared" si="73"/>
        <v>1.7230141523459577</v>
      </c>
      <c r="BP207" s="101"/>
      <c r="BQ207" s="101"/>
      <c r="BR207" s="101"/>
      <c r="BS207" s="101"/>
      <c r="BT207" s="90"/>
      <c r="BU207" s="109" t="s">
        <v>116</v>
      </c>
      <c r="BV207" s="93">
        <f t="shared" si="74"/>
        <v>23</v>
      </c>
      <c r="BW207" s="107">
        <f t="shared" si="74"/>
        <v>2.8762821027472993</v>
      </c>
      <c r="BX207" s="93">
        <f t="shared" si="75"/>
        <v>7</v>
      </c>
      <c r="BY207" s="107">
        <f t="shared" si="75"/>
        <v>3.5611466688779689</v>
      </c>
      <c r="BZ207" s="93"/>
      <c r="CA207" s="93"/>
      <c r="CB207" s="90"/>
      <c r="CC207" s="90"/>
    </row>
    <row r="208" spans="51:81">
      <c r="AY208" s="109" t="s">
        <v>117</v>
      </c>
      <c r="AZ208" s="101">
        <f t="shared" si="70"/>
        <v>7</v>
      </c>
      <c r="BA208" s="107">
        <f t="shared" si="70"/>
        <v>0.76708091958537294</v>
      </c>
      <c r="BB208" s="101">
        <f t="shared" si="71"/>
        <v>4</v>
      </c>
      <c r="BC208" s="107">
        <f t="shared" si="71"/>
        <v>0.41365568417719439</v>
      </c>
      <c r="BD208" s="101"/>
      <c r="BE208" s="101"/>
      <c r="BF208" s="118"/>
      <c r="BG208" s="118"/>
      <c r="BH208" s="118"/>
      <c r="BI208" s="118"/>
      <c r="BJ208" s="90"/>
      <c r="BK208" s="109" t="s">
        <v>117</v>
      </c>
      <c r="BL208" s="101">
        <f t="shared" si="72"/>
        <v>6</v>
      </c>
      <c r="BM208" s="107">
        <f t="shared" si="72"/>
        <v>1.8053892675024215</v>
      </c>
      <c r="BN208" s="101">
        <f t="shared" si="73"/>
        <v>4</v>
      </c>
      <c r="BO208" s="107">
        <f t="shared" si="73"/>
        <v>0.98457951562626145</v>
      </c>
      <c r="BP208" s="101"/>
      <c r="BQ208" s="101"/>
      <c r="BR208" s="101"/>
      <c r="BS208" s="101"/>
      <c r="BT208" s="90"/>
      <c r="BU208" s="109" t="s">
        <v>117</v>
      </c>
      <c r="BV208" s="93">
        <f t="shared" si="74"/>
        <v>2</v>
      </c>
      <c r="BW208" s="115">
        <f t="shared" si="74"/>
        <v>0.25011148719541731</v>
      </c>
      <c r="BX208" s="93">
        <f t="shared" si="75"/>
        <v>1</v>
      </c>
      <c r="BY208" s="115">
        <f t="shared" si="75"/>
        <v>0.50873523841113844</v>
      </c>
      <c r="BZ208" s="93"/>
      <c r="CA208" s="93"/>
      <c r="CB208" s="90"/>
      <c r="CC208" s="90"/>
    </row>
    <row r="209" spans="50:81">
      <c r="AY209" s="108" t="s">
        <v>118</v>
      </c>
      <c r="AZ209" s="101">
        <f t="shared" si="70"/>
        <v>61</v>
      </c>
      <c r="BA209" s="107">
        <f t="shared" si="70"/>
        <v>6.6845622992439653</v>
      </c>
      <c r="BB209" s="101">
        <f t="shared" si="71"/>
        <v>8</v>
      </c>
      <c r="BC209" s="107">
        <f t="shared" si="71"/>
        <v>0.82731136835438879</v>
      </c>
      <c r="BD209" s="101"/>
      <c r="BE209" s="101"/>
      <c r="BF209" s="118"/>
      <c r="BG209" s="118"/>
      <c r="BH209" s="118"/>
      <c r="BI209" s="118"/>
      <c r="BJ209" s="90"/>
      <c r="BK209" s="108" t="s">
        <v>118</v>
      </c>
      <c r="BL209" s="101">
        <f t="shared" si="72"/>
        <v>36</v>
      </c>
      <c r="BM209" s="107">
        <f t="shared" si="72"/>
        <v>10.832335605014528</v>
      </c>
      <c r="BN209" s="101">
        <f t="shared" si="73"/>
        <v>5</v>
      </c>
      <c r="BO209" s="115">
        <f t="shared" si="73"/>
        <v>1.2307243945328268</v>
      </c>
      <c r="BP209" s="101"/>
      <c r="BQ209" s="101"/>
      <c r="BR209" s="101"/>
      <c r="BS209" s="101"/>
      <c r="BT209" s="90"/>
      <c r="BU209" s="108" t="s">
        <v>118</v>
      </c>
      <c r="BV209" s="93">
        <f t="shared" si="74"/>
        <v>34</v>
      </c>
      <c r="BW209" s="107">
        <f t="shared" si="74"/>
        <v>4.2518952823220948</v>
      </c>
      <c r="BX209" s="93">
        <f t="shared" si="75"/>
        <v>5</v>
      </c>
      <c r="BY209" s="107">
        <f t="shared" si="75"/>
        <v>2.5436761920556923</v>
      </c>
      <c r="BZ209" s="93"/>
      <c r="CA209" s="93"/>
    </row>
    <row r="210" spans="50:81">
      <c r="AY210" s="109" t="s">
        <v>120</v>
      </c>
      <c r="AZ210" s="101">
        <f t="shared" si="70"/>
        <v>143</v>
      </c>
      <c r="BA210" s="107">
        <f t="shared" si="70"/>
        <v>15.670367357244048</v>
      </c>
      <c r="BB210" s="101">
        <f t="shared" si="71"/>
        <v>28</v>
      </c>
      <c r="BC210" s="107">
        <f t="shared" si="71"/>
        <v>2.8955897892403608</v>
      </c>
      <c r="BD210" s="101"/>
      <c r="BE210" s="101"/>
      <c r="BF210" s="118"/>
      <c r="BG210" s="118"/>
      <c r="BH210" s="118"/>
      <c r="BI210" s="118"/>
      <c r="BJ210" s="90"/>
      <c r="BK210" s="109" t="s">
        <v>120</v>
      </c>
      <c r="BL210" s="101">
        <f t="shared" si="72"/>
        <v>98</v>
      </c>
      <c r="BM210" s="107">
        <f t="shared" si="72"/>
        <v>29.488024702539551</v>
      </c>
      <c r="BN210" s="101">
        <f t="shared" si="73"/>
        <v>23</v>
      </c>
      <c r="BO210" s="115">
        <f t="shared" si="73"/>
        <v>5.6613322148510035</v>
      </c>
      <c r="BP210" s="101"/>
      <c r="BQ210" s="101"/>
      <c r="BR210" s="101"/>
      <c r="BS210" s="101"/>
      <c r="BT210" s="90"/>
      <c r="BU210" s="109" t="s">
        <v>120</v>
      </c>
      <c r="BV210" s="93">
        <f t="shared" si="74"/>
        <v>31</v>
      </c>
      <c r="BW210" s="107">
        <f t="shared" si="74"/>
        <v>3.8767280515289695</v>
      </c>
      <c r="BX210" s="93">
        <f t="shared" si="75"/>
        <v>1</v>
      </c>
      <c r="BY210" s="107">
        <f t="shared" si="75"/>
        <v>0.50873523841113844</v>
      </c>
      <c r="BZ210" s="93"/>
      <c r="CA210" s="93"/>
    </row>
    <row r="211" spans="50:81">
      <c r="AY211" s="109" t="s">
        <v>121</v>
      </c>
      <c r="AZ211" s="101">
        <f t="shared" si="70"/>
        <v>21</v>
      </c>
      <c r="BA211" s="107">
        <f t="shared" si="70"/>
        <v>2.3012427587561191</v>
      </c>
      <c r="BB211" s="101">
        <f t="shared" si="71"/>
        <v>5</v>
      </c>
      <c r="BC211" s="107">
        <f t="shared" si="71"/>
        <v>0.51706960522149292</v>
      </c>
      <c r="BD211" s="101"/>
      <c r="BE211" s="101"/>
      <c r="BF211" s="118"/>
      <c r="BG211" s="118"/>
      <c r="BH211" s="118"/>
      <c r="BI211" s="118"/>
      <c r="BJ211" s="90"/>
      <c r="BK211" s="109" t="s">
        <v>121</v>
      </c>
      <c r="BL211" s="101">
        <f t="shared" si="72"/>
        <v>13</v>
      </c>
      <c r="BM211" s="107">
        <f t="shared" si="72"/>
        <v>3.9116767462552469</v>
      </c>
      <c r="BN211" s="101">
        <f t="shared" si="73"/>
        <v>4</v>
      </c>
      <c r="BO211" s="115">
        <f t="shared" si="73"/>
        <v>0.98457951562626145</v>
      </c>
      <c r="BP211" s="101"/>
      <c r="BQ211" s="101"/>
      <c r="BR211" s="101"/>
      <c r="BS211" s="101"/>
      <c r="BT211" s="90"/>
      <c r="BU211" s="109" t="s">
        <v>121</v>
      </c>
      <c r="BV211" s="93">
        <f t="shared" si="74"/>
        <v>8</v>
      </c>
      <c r="BW211" s="107">
        <f t="shared" si="74"/>
        <v>1.0004459487816693</v>
      </c>
      <c r="BX211" s="93">
        <f t="shared" si="75"/>
        <v>1</v>
      </c>
      <c r="BY211" s="115">
        <f t="shared" si="75"/>
        <v>0.50873523841113844</v>
      </c>
      <c r="BZ211" s="93"/>
      <c r="CA211" s="93"/>
    </row>
    <row r="212" spans="50:81">
      <c r="AY212" s="109" t="s">
        <v>122</v>
      </c>
      <c r="AZ212" s="101">
        <f t="shared" si="70"/>
        <v>10</v>
      </c>
      <c r="BA212" s="107">
        <f t="shared" si="70"/>
        <v>1.0958298851219617</v>
      </c>
      <c r="BB212" s="101">
        <f t="shared" si="71"/>
        <v>1</v>
      </c>
      <c r="BC212" s="107">
        <f t="shared" si="71"/>
        <v>0.1034139210442986</v>
      </c>
      <c r="BD212" s="101"/>
      <c r="BE212" s="101"/>
      <c r="BF212" s="118"/>
      <c r="BG212" s="118"/>
      <c r="BH212" s="118"/>
      <c r="BI212" s="118"/>
      <c r="BJ212" s="90"/>
      <c r="BK212" s="109" t="s">
        <v>122</v>
      </c>
      <c r="BL212" s="101">
        <f t="shared" si="72"/>
        <v>6</v>
      </c>
      <c r="BM212" s="107">
        <f t="shared" si="72"/>
        <v>1.8053892675024215</v>
      </c>
      <c r="BN212" s="101">
        <f t="shared" si="73"/>
        <v>1</v>
      </c>
      <c r="BO212" s="107">
        <f t="shared" si="73"/>
        <v>0.24614487890656536</v>
      </c>
      <c r="BP212" s="101"/>
      <c r="BQ212" s="101"/>
      <c r="BR212" s="101"/>
      <c r="BS212" s="101"/>
      <c r="BT212" s="90"/>
      <c r="BU212" s="109" t="s">
        <v>122</v>
      </c>
      <c r="BV212" s="93">
        <f t="shared" si="74"/>
        <v>8</v>
      </c>
      <c r="BW212" s="107">
        <f t="shared" si="74"/>
        <v>1.0004459487816693</v>
      </c>
      <c r="BX212" s="93">
        <f t="shared" si="75"/>
        <v>3</v>
      </c>
      <c r="BY212" s="107">
        <f t="shared" si="75"/>
        <v>1.5262057152334154</v>
      </c>
      <c r="BZ212" s="93"/>
      <c r="CA212" s="93"/>
    </row>
    <row r="213" spans="50:81">
      <c r="AY213" s="101" t="s">
        <v>124</v>
      </c>
      <c r="AZ213" s="101">
        <f t="shared" si="70"/>
        <v>23</v>
      </c>
      <c r="BA213" s="107">
        <f t="shared" si="70"/>
        <v>2.5204087357805114</v>
      </c>
      <c r="BB213" s="101">
        <f t="shared" si="71"/>
        <v>5</v>
      </c>
      <c r="BC213" s="107">
        <f t="shared" si="71"/>
        <v>0.51706960522149292</v>
      </c>
      <c r="BD213" s="101"/>
      <c r="BE213" s="101"/>
      <c r="BF213" s="118"/>
      <c r="BG213" s="118"/>
      <c r="BH213" s="118"/>
      <c r="BI213" s="118"/>
      <c r="BJ213" s="90"/>
      <c r="BK213" s="101" t="s">
        <v>124</v>
      </c>
      <c r="BL213" s="101">
        <f t="shared" si="72"/>
        <v>11</v>
      </c>
      <c r="BM213" s="115">
        <f t="shared" si="72"/>
        <v>3.3098803237544394</v>
      </c>
      <c r="BN213" s="101">
        <f t="shared" si="73"/>
        <v>4</v>
      </c>
      <c r="BO213" s="107">
        <f t="shared" si="73"/>
        <v>0.98457951562626145</v>
      </c>
      <c r="BP213" s="101"/>
      <c r="BQ213" s="101"/>
      <c r="BR213" s="101"/>
      <c r="BS213" s="101"/>
      <c r="BT213" s="90"/>
      <c r="BU213" s="101" t="s">
        <v>124</v>
      </c>
      <c r="BV213" s="93">
        <f t="shared" si="74"/>
        <v>0</v>
      </c>
      <c r="BW213" s="107">
        <f t="shared" si="74"/>
        <v>0</v>
      </c>
      <c r="BX213" s="93">
        <f t="shared" si="75"/>
        <v>0</v>
      </c>
      <c r="BY213" s="107">
        <f t="shared" si="75"/>
        <v>0</v>
      </c>
      <c r="BZ213" s="93"/>
      <c r="CA213" s="93"/>
    </row>
    <row r="214" spans="50:81">
      <c r="AY214" s="109" t="s">
        <v>125</v>
      </c>
      <c r="AZ214" s="101">
        <f t="shared" si="70"/>
        <v>18</v>
      </c>
      <c r="BA214" s="107">
        <f t="shared" si="70"/>
        <v>1.9724937932195306</v>
      </c>
      <c r="BB214" s="101">
        <f t="shared" si="71"/>
        <v>3</v>
      </c>
      <c r="BC214" s="107">
        <f t="shared" si="71"/>
        <v>0.31024176313289575</v>
      </c>
      <c r="BD214" s="101"/>
      <c r="BE214" s="101"/>
      <c r="BF214" s="118"/>
      <c r="BG214" s="118"/>
      <c r="BH214" s="118"/>
      <c r="BI214" s="118"/>
      <c r="BJ214" s="90"/>
      <c r="BK214" s="109" t="s">
        <v>125</v>
      </c>
      <c r="BL214" s="101">
        <f t="shared" si="72"/>
        <v>12</v>
      </c>
      <c r="BM214" s="107">
        <f t="shared" si="72"/>
        <v>3.6107785350048429</v>
      </c>
      <c r="BN214" s="101">
        <f t="shared" si="73"/>
        <v>2</v>
      </c>
      <c r="BO214" s="115">
        <f t="shared" si="73"/>
        <v>0.49228975781313072</v>
      </c>
      <c r="BP214" s="101"/>
      <c r="BQ214" s="101"/>
      <c r="BR214" s="101"/>
      <c r="BS214" s="101"/>
      <c r="BT214" s="90"/>
      <c r="BU214" s="109" t="s">
        <v>125</v>
      </c>
      <c r="BV214" s="93">
        <f t="shared" si="74"/>
        <v>6</v>
      </c>
      <c r="BW214" s="107">
        <f t="shared" si="74"/>
        <v>0.75033446158625206</v>
      </c>
      <c r="BX214" s="93">
        <f t="shared" si="75"/>
        <v>2</v>
      </c>
      <c r="BY214" s="107">
        <f t="shared" si="75"/>
        <v>1.0174704768222769</v>
      </c>
      <c r="BZ214" s="93"/>
      <c r="CA214" s="93"/>
    </row>
    <row r="215" spans="50:81">
      <c r="AY215" s="101" t="s">
        <v>126</v>
      </c>
      <c r="AZ215" s="101">
        <f t="shared" si="70"/>
        <v>2</v>
      </c>
      <c r="BA215" s="107">
        <f t="shared" si="70"/>
        <v>0.21916597702439228</v>
      </c>
      <c r="BB215" s="101">
        <f t="shared" si="71"/>
        <v>0</v>
      </c>
      <c r="BC215" s="107">
        <f t="shared" si="71"/>
        <v>0</v>
      </c>
      <c r="BD215" s="101"/>
      <c r="BE215" s="101"/>
      <c r="BF215" s="118"/>
      <c r="BG215" s="118"/>
      <c r="BH215" s="118"/>
      <c r="BI215" s="118"/>
      <c r="BJ215" s="90"/>
      <c r="BK215" s="101" t="s">
        <v>126</v>
      </c>
      <c r="BL215" s="101">
        <f t="shared" si="72"/>
        <v>1</v>
      </c>
      <c r="BM215" s="115">
        <f t="shared" si="72"/>
        <v>0.30089821125040356</v>
      </c>
      <c r="BN215" s="101">
        <f t="shared" si="73"/>
        <v>0</v>
      </c>
      <c r="BO215" s="115">
        <f t="shared" si="73"/>
        <v>0</v>
      </c>
      <c r="BP215" s="101"/>
      <c r="BQ215" s="101"/>
      <c r="BR215" s="101"/>
      <c r="BS215" s="101"/>
      <c r="BT215" s="90"/>
      <c r="BU215" s="101" t="s">
        <v>126</v>
      </c>
      <c r="BV215" s="93">
        <f t="shared" si="74"/>
        <v>4</v>
      </c>
      <c r="BW215" s="115">
        <f t="shared" si="74"/>
        <v>0.50022297439083463</v>
      </c>
      <c r="BX215" s="93">
        <f t="shared" si="75"/>
        <v>2</v>
      </c>
      <c r="BY215" s="107">
        <f t="shared" si="75"/>
        <v>1.0174704768222769</v>
      </c>
      <c r="BZ215" s="93"/>
      <c r="CA215" s="93"/>
    </row>
    <row r="216" spans="50:81">
      <c r="AX216" s="14"/>
      <c r="AY216" s="105" t="s">
        <v>128</v>
      </c>
      <c r="AZ216" s="101">
        <f t="shared" si="70"/>
        <v>5</v>
      </c>
      <c r="BA216" s="107">
        <f t="shared" si="70"/>
        <v>0.54791494256098083</v>
      </c>
      <c r="BB216" s="101">
        <f t="shared" si="71"/>
        <v>1</v>
      </c>
      <c r="BC216" s="107">
        <f t="shared" si="71"/>
        <v>0.1034139210442986</v>
      </c>
      <c r="BD216" s="101"/>
      <c r="BE216" s="101"/>
      <c r="BF216" s="118"/>
      <c r="BG216" s="118"/>
      <c r="BH216" s="118"/>
      <c r="BI216" s="118"/>
      <c r="BJ216" s="90"/>
      <c r="BK216" s="105" t="s">
        <v>128</v>
      </c>
      <c r="BL216" s="101">
        <f t="shared" si="72"/>
        <v>4</v>
      </c>
      <c r="BM216" s="115">
        <f t="shared" si="72"/>
        <v>1.2035928450016142</v>
      </c>
      <c r="BN216" s="101">
        <f t="shared" si="73"/>
        <v>1</v>
      </c>
      <c r="BO216" s="115">
        <f t="shared" si="73"/>
        <v>0.24614487890656536</v>
      </c>
      <c r="BP216" s="101"/>
      <c r="BQ216" s="101"/>
      <c r="BR216" s="101"/>
      <c r="BS216" s="101"/>
      <c r="BT216" s="90"/>
      <c r="BU216" s="105" t="s">
        <v>128</v>
      </c>
      <c r="BV216" s="93">
        <f t="shared" si="74"/>
        <v>0</v>
      </c>
      <c r="BW216" s="107">
        <f t="shared" si="74"/>
        <v>0</v>
      </c>
      <c r="BX216" s="93">
        <f t="shared" si="75"/>
        <v>0</v>
      </c>
      <c r="BY216" s="107">
        <f t="shared" si="75"/>
        <v>0</v>
      </c>
      <c r="BZ216" s="93"/>
      <c r="CA216" s="93"/>
      <c r="CB216" s="14"/>
      <c r="CC216" s="14"/>
    </row>
    <row r="217" spans="50:81">
      <c r="AX217" s="14"/>
      <c r="AY217" s="109" t="s">
        <v>129</v>
      </c>
      <c r="AZ217" s="101">
        <f t="shared" si="70"/>
        <v>3</v>
      </c>
      <c r="BA217" s="107">
        <f t="shared" si="70"/>
        <v>0.32874896553658844</v>
      </c>
      <c r="BB217" s="101">
        <f t="shared" si="71"/>
        <v>2</v>
      </c>
      <c r="BC217" s="107">
        <f t="shared" si="71"/>
        <v>0.2068278420885972</v>
      </c>
      <c r="BD217" s="101"/>
      <c r="BE217" s="101"/>
      <c r="BF217" s="118"/>
      <c r="BG217" s="118"/>
      <c r="BH217" s="118"/>
      <c r="BI217" s="118"/>
      <c r="BJ217" s="90"/>
      <c r="BK217" s="109" t="s">
        <v>129</v>
      </c>
      <c r="BL217" s="101">
        <f t="shared" si="72"/>
        <v>3</v>
      </c>
      <c r="BM217" s="115">
        <f t="shared" si="72"/>
        <v>0.90269463375121073</v>
      </c>
      <c r="BN217" s="101">
        <f t="shared" si="73"/>
        <v>2</v>
      </c>
      <c r="BO217" s="107">
        <f t="shared" si="73"/>
        <v>0.49228975781313072</v>
      </c>
      <c r="BP217" s="101"/>
      <c r="BQ217" s="101"/>
      <c r="BR217" s="101"/>
      <c r="BS217" s="101"/>
      <c r="BT217" s="90"/>
      <c r="BU217" s="109" t="s">
        <v>129</v>
      </c>
      <c r="BV217" s="93">
        <f t="shared" si="74"/>
        <v>0</v>
      </c>
      <c r="BW217" s="107">
        <f t="shared" si="74"/>
        <v>0</v>
      </c>
      <c r="BX217" s="93">
        <f t="shared" si="75"/>
        <v>0</v>
      </c>
      <c r="BY217" s="107">
        <f t="shared" si="75"/>
        <v>0</v>
      </c>
      <c r="BZ217" s="93"/>
      <c r="CA217" s="93"/>
      <c r="CB217" s="14"/>
      <c r="CC217" s="14"/>
    </row>
    <row r="218" spans="50:81">
      <c r="AX218" s="14"/>
      <c r="AY218" s="109" t="s">
        <v>131</v>
      </c>
      <c r="AZ218" s="101">
        <f t="shared" si="70"/>
        <v>2</v>
      </c>
      <c r="BA218" s="107">
        <f t="shared" si="70"/>
        <v>0.21916597702439228</v>
      </c>
      <c r="BB218" s="101">
        <f t="shared" si="71"/>
        <v>0</v>
      </c>
      <c r="BC218" s="107">
        <f t="shared" si="71"/>
        <v>0</v>
      </c>
      <c r="BD218" s="101"/>
      <c r="BE218" s="101"/>
      <c r="BF218" s="118"/>
      <c r="BG218" s="118"/>
      <c r="BH218" s="118"/>
      <c r="BI218" s="118"/>
      <c r="BJ218" s="90"/>
      <c r="BK218" s="109" t="s">
        <v>131</v>
      </c>
      <c r="BL218" s="101">
        <f t="shared" si="72"/>
        <v>1</v>
      </c>
      <c r="BM218" s="115">
        <f t="shared" si="72"/>
        <v>0.30089821125040356</v>
      </c>
      <c r="BN218" s="101">
        <f t="shared" si="73"/>
        <v>0</v>
      </c>
      <c r="BO218" s="101">
        <f t="shared" si="73"/>
        <v>0</v>
      </c>
      <c r="BP218" s="101"/>
      <c r="BQ218" s="101"/>
      <c r="BR218" s="101"/>
      <c r="BS218" s="101"/>
      <c r="BT218" s="90"/>
      <c r="BU218" s="109" t="s">
        <v>131</v>
      </c>
      <c r="BV218" s="93">
        <f t="shared" si="74"/>
        <v>0</v>
      </c>
      <c r="BW218" s="107">
        <f t="shared" si="74"/>
        <v>0</v>
      </c>
      <c r="BX218" s="93">
        <f t="shared" si="75"/>
        <v>0</v>
      </c>
      <c r="BY218" s="107">
        <f t="shared" si="75"/>
        <v>0</v>
      </c>
      <c r="BZ218" s="93"/>
      <c r="CA218" s="93"/>
      <c r="CB218" s="14"/>
      <c r="CC218" s="14"/>
    </row>
    <row r="219" spans="50:81">
      <c r="AX219" s="14"/>
      <c r="AY219" s="109" t="s">
        <v>132</v>
      </c>
      <c r="AZ219" s="101">
        <f t="shared" si="70"/>
        <v>3</v>
      </c>
      <c r="BA219" s="107">
        <f t="shared" si="70"/>
        <v>0.32874896553658844</v>
      </c>
      <c r="BB219" s="101">
        <f t="shared" si="71"/>
        <v>0</v>
      </c>
      <c r="BC219" s="107">
        <f t="shared" si="71"/>
        <v>0</v>
      </c>
      <c r="BD219" s="101"/>
      <c r="BE219" s="115"/>
      <c r="BF219" s="118"/>
      <c r="BG219" s="118"/>
      <c r="BH219" s="118"/>
      <c r="BI219" s="118"/>
      <c r="BJ219" s="90"/>
      <c r="BK219" s="109" t="s">
        <v>132</v>
      </c>
      <c r="BL219" s="101">
        <f t="shared" si="72"/>
        <v>2</v>
      </c>
      <c r="BM219" s="115">
        <f t="shared" si="72"/>
        <v>0.60179642250080712</v>
      </c>
      <c r="BN219" s="101">
        <f t="shared" si="73"/>
        <v>0</v>
      </c>
      <c r="BO219" s="101">
        <f t="shared" si="73"/>
        <v>0</v>
      </c>
      <c r="BP219" s="101"/>
      <c r="BQ219" s="101"/>
      <c r="BR219" s="101"/>
      <c r="BS219" s="115"/>
      <c r="BT219" s="90"/>
      <c r="BU219" s="109" t="s">
        <v>132</v>
      </c>
      <c r="BV219" s="93">
        <f t="shared" si="74"/>
        <v>0</v>
      </c>
      <c r="BW219" s="107">
        <f t="shared" si="74"/>
        <v>0</v>
      </c>
      <c r="BX219" s="93">
        <f t="shared" si="75"/>
        <v>0</v>
      </c>
      <c r="BY219" s="107">
        <f t="shared" si="75"/>
        <v>0</v>
      </c>
      <c r="BZ219" s="93"/>
      <c r="CA219" s="93"/>
      <c r="CB219" s="14"/>
      <c r="CC219" s="14"/>
    </row>
    <row r="220" spans="50:81">
      <c r="AX220" s="14"/>
      <c r="AY220" s="109" t="s">
        <v>134</v>
      </c>
      <c r="AZ220" s="101">
        <f t="shared" ref="AZ220:BA224" si="76">AZ147</f>
        <v>1</v>
      </c>
      <c r="BA220" s="107">
        <f t="shared" si="76"/>
        <v>0.10958298851219614</v>
      </c>
      <c r="BB220" s="101">
        <f t="shared" si="71"/>
        <v>0</v>
      </c>
      <c r="BC220" s="107">
        <f t="shared" si="71"/>
        <v>0</v>
      </c>
      <c r="BD220" s="101"/>
      <c r="BE220" s="101"/>
      <c r="BF220" s="118"/>
      <c r="BG220" s="118"/>
      <c r="BH220" s="118"/>
      <c r="BI220" s="118"/>
      <c r="BJ220" s="90"/>
      <c r="BK220" s="109" t="s">
        <v>134</v>
      </c>
      <c r="BL220" s="101">
        <f t="shared" ref="BL220:BM224" si="77">BL147</f>
        <v>1</v>
      </c>
      <c r="BM220" s="115">
        <f t="shared" si="77"/>
        <v>0.30089821125040356</v>
      </c>
      <c r="BN220" s="101">
        <f t="shared" si="73"/>
        <v>0</v>
      </c>
      <c r="BO220" s="101">
        <f t="shared" si="73"/>
        <v>0</v>
      </c>
      <c r="BP220" s="101"/>
      <c r="BQ220" s="101"/>
      <c r="BR220" s="101"/>
      <c r="BS220" s="115"/>
      <c r="BT220" s="90"/>
      <c r="BU220" s="109" t="s">
        <v>134</v>
      </c>
      <c r="BV220" s="93">
        <f t="shared" si="74"/>
        <v>1</v>
      </c>
      <c r="BW220" s="115">
        <f t="shared" si="74"/>
        <v>0.12505574359770866</v>
      </c>
      <c r="BX220" s="93">
        <f t="shared" si="75"/>
        <v>1</v>
      </c>
      <c r="BY220" s="107">
        <f t="shared" si="75"/>
        <v>0.50873523841113844</v>
      </c>
      <c r="BZ220" s="93"/>
      <c r="CA220" s="93"/>
      <c r="CB220" s="14"/>
      <c r="CC220" s="14"/>
    </row>
    <row r="221" spans="50:81">
      <c r="AX221" s="14"/>
      <c r="AY221" s="109" t="s">
        <v>135</v>
      </c>
      <c r="AZ221" s="101">
        <f t="shared" si="76"/>
        <v>2</v>
      </c>
      <c r="BA221" s="107">
        <f t="shared" si="76"/>
        <v>0.21916597702439228</v>
      </c>
      <c r="BB221" s="101">
        <f t="shared" si="71"/>
        <v>0</v>
      </c>
      <c r="BC221" s="107">
        <f t="shared" si="71"/>
        <v>0</v>
      </c>
      <c r="BD221" s="101"/>
      <c r="BE221" s="115"/>
      <c r="BF221" s="118"/>
      <c r="BG221" s="118"/>
      <c r="BH221" s="118"/>
      <c r="BI221" s="118"/>
      <c r="BJ221" s="90"/>
      <c r="BK221" s="109" t="s">
        <v>135</v>
      </c>
      <c r="BL221" s="101">
        <f t="shared" si="77"/>
        <v>1</v>
      </c>
      <c r="BM221" s="115">
        <f t="shared" si="77"/>
        <v>0.30089821125040356</v>
      </c>
      <c r="BN221" s="101">
        <f t="shared" si="73"/>
        <v>0</v>
      </c>
      <c r="BO221" s="101">
        <f t="shared" si="73"/>
        <v>0</v>
      </c>
      <c r="BP221" s="101"/>
      <c r="BQ221" s="101"/>
      <c r="BR221" s="101"/>
      <c r="BS221" s="115"/>
      <c r="BT221" s="90"/>
      <c r="BU221" s="109" t="s">
        <v>135</v>
      </c>
      <c r="BV221" s="93">
        <f t="shared" ref="BV221:BW224" si="78">BV148</f>
        <v>0</v>
      </c>
      <c r="BW221" s="107">
        <f t="shared" si="78"/>
        <v>0</v>
      </c>
      <c r="BX221" s="93">
        <f t="shared" ref="BX221:BY225" si="79">BZ148</f>
        <v>0</v>
      </c>
      <c r="BY221" s="107">
        <f t="shared" si="79"/>
        <v>0</v>
      </c>
      <c r="BZ221" s="93"/>
      <c r="CA221" s="93"/>
      <c r="CB221" s="14"/>
      <c r="CC221" s="14"/>
    </row>
    <row r="222" spans="50:81">
      <c r="AX222" s="14"/>
      <c r="AY222" s="109" t="s">
        <v>136</v>
      </c>
      <c r="AZ222" s="101">
        <f t="shared" si="76"/>
        <v>0</v>
      </c>
      <c r="BA222" s="107">
        <f t="shared" si="76"/>
        <v>0</v>
      </c>
      <c r="BB222" s="101">
        <f t="shared" si="71"/>
        <v>0</v>
      </c>
      <c r="BC222" s="107">
        <f t="shared" si="71"/>
        <v>0</v>
      </c>
      <c r="BD222" s="101"/>
      <c r="BE222" s="115"/>
      <c r="BF222" s="118"/>
      <c r="BG222" s="118"/>
      <c r="BH222" s="118"/>
      <c r="BI222" s="118"/>
      <c r="BJ222" s="90"/>
      <c r="BK222" s="109" t="s">
        <v>136</v>
      </c>
      <c r="BL222" s="101">
        <f t="shared" si="77"/>
        <v>0</v>
      </c>
      <c r="BM222" s="115">
        <f t="shared" si="77"/>
        <v>0</v>
      </c>
      <c r="BN222" s="101">
        <f t="shared" si="73"/>
        <v>0</v>
      </c>
      <c r="BO222" s="101">
        <f t="shared" si="73"/>
        <v>0</v>
      </c>
      <c r="BP222" s="101"/>
      <c r="BQ222" s="101"/>
      <c r="BR222" s="101"/>
      <c r="BS222" s="115"/>
      <c r="BT222" s="90"/>
      <c r="BU222" s="109" t="s">
        <v>136</v>
      </c>
      <c r="BV222" s="93">
        <f t="shared" si="78"/>
        <v>8</v>
      </c>
      <c r="BW222" s="107">
        <f t="shared" si="78"/>
        <v>1.0004459487816693</v>
      </c>
      <c r="BX222" s="93">
        <f t="shared" si="79"/>
        <v>3</v>
      </c>
      <c r="BY222" s="107">
        <f t="shared" si="79"/>
        <v>1.5262057152334154</v>
      </c>
      <c r="BZ222" s="93"/>
      <c r="CA222" s="93"/>
      <c r="CB222" s="14"/>
      <c r="CC222" s="14"/>
    </row>
    <row r="223" spans="50:81">
      <c r="AX223" s="14"/>
      <c r="AY223" s="109" t="s">
        <v>137</v>
      </c>
      <c r="AZ223" s="101">
        <f t="shared" si="76"/>
        <v>3</v>
      </c>
      <c r="BA223" s="107">
        <f t="shared" si="76"/>
        <v>0.32874896553658844</v>
      </c>
      <c r="BB223" s="101">
        <f t="shared" si="71"/>
        <v>2</v>
      </c>
      <c r="BC223" s="107">
        <f t="shared" si="71"/>
        <v>0.2068278420885972</v>
      </c>
      <c r="BD223" s="101"/>
      <c r="BE223" s="101"/>
      <c r="BF223" s="118"/>
      <c r="BG223" s="118"/>
      <c r="BH223" s="118"/>
      <c r="BI223" s="118"/>
      <c r="BJ223" s="90"/>
      <c r="BK223" s="109" t="s">
        <v>137</v>
      </c>
      <c r="BL223" s="101">
        <f t="shared" si="77"/>
        <v>2</v>
      </c>
      <c r="BM223" s="115">
        <f t="shared" si="77"/>
        <v>0.60179642250080712</v>
      </c>
      <c r="BN223" s="101">
        <f t="shared" si="73"/>
        <v>2</v>
      </c>
      <c r="BO223" s="115">
        <f t="shared" si="73"/>
        <v>0.49228975781313072</v>
      </c>
      <c r="BP223" s="101"/>
      <c r="BQ223" s="101"/>
      <c r="BR223" s="101"/>
      <c r="BS223" s="107"/>
      <c r="BT223" s="90"/>
      <c r="BU223" s="109" t="s">
        <v>137</v>
      </c>
      <c r="BV223" s="93">
        <f t="shared" si="78"/>
        <v>3</v>
      </c>
      <c r="BW223" s="115">
        <f t="shared" si="78"/>
        <v>0.37516723079312603</v>
      </c>
      <c r="BX223" s="93">
        <f t="shared" si="79"/>
        <v>0</v>
      </c>
      <c r="BY223" s="107">
        <f t="shared" si="79"/>
        <v>0</v>
      </c>
      <c r="BZ223" s="93"/>
      <c r="CA223" s="93"/>
      <c r="CB223" s="14"/>
      <c r="CC223" s="14"/>
    </row>
    <row r="224" spans="50:81">
      <c r="AX224" s="14"/>
      <c r="AY224" s="109" t="s">
        <v>138</v>
      </c>
      <c r="AZ224" s="101">
        <f t="shared" si="76"/>
        <v>0</v>
      </c>
      <c r="BA224" s="107">
        <f t="shared" si="76"/>
        <v>0</v>
      </c>
      <c r="BB224" s="101">
        <f t="shared" si="71"/>
        <v>0</v>
      </c>
      <c r="BC224" s="107">
        <f t="shared" si="71"/>
        <v>0</v>
      </c>
      <c r="BD224" s="101"/>
      <c r="BE224" s="115"/>
      <c r="BF224" s="118"/>
      <c r="BG224" s="118"/>
      <c r="BH224" s="118"/>
      <c r="BI224" s="118"/>
      <c r="BJ224" s="90"/>
      <c r="BK224" s="109" t="s">
        <v>138</v>
      </c>
      <c r="BL224" s="101">
        <f t="shared" si="77"/>
        <v>0</v>
      </c>
      <c r="BM224" s="115">
        <f t="shared" si="77"/>
        <v>0</v>
      </c>
      <c r="BN224" s="101">
        <f t="shared" si="73"/>
        <v>0</v>
      </c>
      <c r="BO224" s="107">
        <f t="shared" si="73"/>
        <v>0</v>
      </c>
      <c r="BP224" s="101"/>
      <c r="BQ224" s="101"/>
      <c r="BR224" s="101"/>
      <c r="BS224" s="107"/>
      <c r="BT224" s="90"/>
      <c r="BU224" s="109" t="s">
        <v>138</v>
      </c>
      <c r="BV224" s="93">
        <f t="shared" si="78"/>
        <v>0</v>
      </c>
      <c r="BW224" s="107">
        <f t="shared" si="78"/>
        <v>0</v>
      </c>
      <c r="BX224" s="93">
        <f t="shared" si="79"/>
        <v>0</v>
      </c>
      <c r="BY224" s="107">
        <f t="shared" si="79"/>
        <v>0</v>
      </c>
      <c r="BZ224" s="93"/>
      <c r="CA224" s="93"/>
      <c r="CB224" s="14"/>
      <c r="CC224" s="14"/>
    </row>
    <row r="225" spans="50:81">
      <c r="AX225" s="14"/>
      <c r="AY225" s="93" t="s">
        <v>139</v>
      </c>
      <c r="AZ225" s="99">
        <f>AZ152</f>
        <v>9125504</v>
      </c>
      <c r="BA225" s="100"/>
      <c r="BB225" s="1067">
        <f>BF152</f>
        <v>9669878</v>
      </c>
      <c r="BC225" s="932"/>
      <c r="BD225" s="101"/>
      <c r="BE225" s="101"/>
      <c r="BF225" s="94"/>
      <c r="BG225" s="94"/>
      <c r="BH225" s="94"/>
      <c r="BI225" s="94"/>
      <c r="BJ225" s="90"/>
      <c r="BK225" s="93" t="s">
        <v>139</v>
      </c>
      <c r="BL225" s="99">
        <f>BL152</f>
        <v>3323383</v>
      </c>
      <c r="BM225" s="100"/>
      <c r="BN225" s="99">
        <f>BP152</f>
        <v>4062648</v>
      </c>
      <c r="BO225" s="100"/>
      <c r="BP225" s="100"/>
      <c r="BQ225" s="100"/>
      <c r="BR225" s="93"/>
      <c r="BS225" s="93"/>
      <c r="BT225" s="90"/>
      <c r="BU225" s="93" t="s">
        <v>139</v>
      </c>
      <c r="BV225" s="1067">
        <f>BV152</f>
        <v>7996434</v>
      </c>
      <c r="BW225" s="932"/>
      <c r="BX225" s="1067">
        <f t="shared" si="79"/>
        <v>1965659</v>
      </c>
      <c r="BY225" s="932"/>
      <c r="BZ225" s="99"/>
      <c r="CA225" s="100"/>
      <c r="CB225" s="14"/>
      <c r="CC225" s="14"/>
    </row>
    <row r="226" spans="50:81"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V226" s="14"/>
      <c r="BW226" s="14"/>
      <c r="BX226" s="14"/>
      <c r="BY226" s="14"/>
      <c r="BZ226" s="14"/>
      <c r="CA226" s="14"/>
      <c r="CB226" s="14"/>
      <c r="CC226" s="14"/>
    </row>
    <row r="227" spans="50:81"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V227" s="14"/>
      <c r="BW227" s="14"/>
      <c r="BX227" s="14"/>
      <c r="BY227" s="14"/>
      <c r="BZ227" s="14"/>
      <c r="CA227" s="14"/>
      <c r="CB227" s="14"/>
      <c r="CC227" s="14"/>
    </row>
    <row r="228" spans="50:81"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V228" s="14"/>
      <c r="BW228" s="14"/>
      <c r="BX228" s="14"/>
      <c r="BY228" s="14"/>
      <c r="BZ228" s="14"/>
      <c r="CA228" s="14"/>
      <c r="CB228" s="14"/>
      <c r="CC228" s="14"/>
    </row>
    <row r="229" spans="50:81"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V229" s="14"/>
      <c r="BW229" s="14"/>
      <c r="BX229" s="14"/>
      <c r="BY229" s="14"/>
      <c r="BZ229" s="14"/>
      <c r="CA229" s="14"/>
      <c r="CB229" s="14"/>
      <c r="CC229" s="14"/>
    </row>
    <row r="230" spans="50:81"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V230" s="14"/>
      <c r="BW230" s="14"/>
      <c r="BX230" s="14"/>
      <c r="BY230" s="14"/>
      <c r="BZ230" s="14"/>
      <c r="CA230" s="14"/>
      <c r="CB230" s="14"/>
      <c r="CC230" s="14"/>
    </row>
    <row r="231" spans="50:81"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V231" s="14"/>
      <c r="BW231" s="14"/>
      <c r="BX231" s="14"/>
      <c r="BY231" s="14"/>
      <c r="BZ231" s="14"/>
      <c r="CA231" s="14"/>
      <c r="CB231" s="14"/>
      <c r="CC231" s="14"/>
    </row>
    <row r="232" spans="50:81"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V232" s="14"/>
      <c r="BW232" s="14"/>
      <c r="BX232" s="14"/>
      <c r="BY232" s="14"/>
      <c r="BZ232" s="14"/>
      <c r="CA232" s="14"/>
      <c r="CB232" s="14"/>
      <c r="CC232" s="14"/>
    </row>
    <row r="233" spans="50:81"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V233" s="14"/>
      <c r="BW233" s="14"/>
      <c r="BX233" s="14"/>
      <c r="BY233" s="14"/>
      <c r="BZ233" s="14"/>
      <c r="CA233" s="14"/>
      <c r="CB233" s="14"/>
      <c r="CC233" s="14"/>
    </row>
    <row r="234" spans="50:81"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V234" s="14"/>
      <c r="BW234" s="14"/>
      <c r="BX234" s="14"/>
      <c r="BY234" s="14"/>
      <c r="BZ234" s="14"/>
      <c r="CA234" s="14"/>
      <c r="CB234" s="14"/>
      <c r="CC234" s="14"/>
    </row>
    <row r="235" spans="50:81"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V235" s="14"/>
      <c r="BW235" s="14"/>
      <c r="BX235" s="14"/>
      <c r="BY235" s="14"/>
      <c r="BZ235" s="14"/>
      <c r="CA235" s="14"/>
      <c r="CB235" s="14"/>
      <c r="CC235" s="14"/>
    </row>
    <row r="236" spans="50:81"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V236" s="14"/>
      <c r="BW236" s="14"/>
      <c r="BX236" s="14"/>
      <c r="BY236" s="14"/>
      <c r="BZ236" s="14"/>
      <c r="CA236" s="14"/>
      <c r="CB236" s="14"/>
      <c r="CC236" s="14"/>
    </row>
    <row r="237" spans="50:81"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V237" s="14"/>
      <c r="BW237" s="14"/>
      <c r="BX237" s="14"/>
      <c r="BY237" s="14"/>
      <c r="BZ237" s="14"/>
      <c r="CA237" s="14"/>
      <c r="CB237" s="14"/>
      <c r="CC237" s="14"/>
    </row>
    <row r="238" spans="50:81"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V238" s="14"/>
      <c r="BW238" s="14"/>
      <c r="BX238" s="14"/>
      <c r="BY238" s="14"/>
      <c r="BZ238" s="14"/>
      <c r="CA238" s="14"/>
      <c r="CB238" s="14"/>
      <c r="CC238" s="14"/>
    </row>
    <row r="239" spans="50:81"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V239" s="14"/>
      <c r="BW239" s="14"/>
      <c r="BX239" s="14"/>
      <c r="BY239" s="14"/>
      <c r="BZ239" s="14"/>
      <c r="CA239" s="14"/>
      <c r="CB239" s="14"/>
      <c r="CC239" s="14"/>
    </row>
    <row r="240" spans="50:81"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V240" s="14"/>
      <c r="BW240" s="14"/>
      <c r="BX240" s="14"/>
      <c r="BY240" s="14"/>
      <c r="BZ240" s="14"/>
      <c r="CA240" s="14"/>
      <c r="CB240" s="14"/>
      <c r="CC240" s="14"/>
    </row>
    <row r="241" spans="50:81"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V241" s="14"/>
      <c r="BW241" s="14"/>
      <c r="BX241" s="14"/>
      <c r="BY241" s="14"/>
      <c r="BZ241" s="14"/>
      <c r="CA241" s="14"/>
      <c r="CB241" s="14"/>
      <c r="CC241" s="14"/>
    </row>
    <row r="242" spans="50:81"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V242" s="14"/>
      <c r="BW242" s="14"/>
      <c r="BX242" s="14"/>
      <c r="BY242" s="14"/>
      <c r="BZ242" s="14"/>
      <c r="CA242" s="14"/>
      <c r="CB242" s="14"/>
      <c r="CC242" s="14"/>
    </row>
    <row r="243" spans="50:81"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V243" s="14"/>
      <c r="BW243" s="14"/>
      <c r="BX243" s="14"/>
      <c r="BY243" s="14"/>
      <c r="BZ243" s="14"/>
      <c r="CA243" s="14"/>
      <c r="CB243" s="14"/>
      <c r="CC243" s="14"/>
    </row>
    <row r="244" spans="50:81"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V244" s="14"/>
      <c r="BW244" s="14"/>
      <c r="BX244" s="14"/>
      <c r="BY244" s="14"/>
      <c r="BZ244" s="14"/>
      <c r="CA244" s="14"/>
      <c r="CB244" s="14"/>
      <c r="CC244" s="14"/>
    </row>
    <row r="245" spans="50:81"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V245" s="14"/>
      <c r="BW245" s="14"/>
      <c r="BX245" s="14"/>
      <c r="BY245" s="14"/>
      <c r="BZ245" s="14"/>
      <c r="CA245" s="14"/>
      <c r="CB245" s="14"/>
      <c r="CC245" s="14"/>
    </row>
    <row r="246" spans="50:81"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V246" s="14"/>
      <c r="BW246" s="14"/>
      <c r="BX246" s="14"/>
      <c r="BY246" s="14"/>
      <c r="BZ246" s="14"/>
      <c r="CA246" s="14"/>
      <c r="CB246" s="14"/>
      <c r="CC246" s="14"/>
    </row>
    <row r="247" spans="50:81"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V247" s="14"/>
      <c r="BW247" s="14"/>
      <c r="BX247" s="14"/>
      <c r="BY247" s="14"/>
      <c r="BZ247" s="14"/>
      <c r="CA247" s="14"/>
      <c r="CB247" s="14"/>
      <c r="CC247" s="14"/>
    </row>
    <row r="248" spans="50:81"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V248" s="14"/>
      <c r="BW248" s="14"/>
      <c r="BX248" s="14"/>
      <c r="BY248" s="14"/>
      <c r="BZ248" s="14"/>
      <c r="CA248" s="14"/>
      <c r="CB248" s="14"/>
      <c r="CC248" s="14"/>
    </row>
    <row r="249" spans="50:81"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V249" s="14"/>
      <c r="BW249" s="14"/>
      <c r="BX249" s="14"/>
      <c r="BY249" s="14"/>
      <c r="BZ249" s="14"/>
      <c r="CA249" s="14"/>
      <c r="CB249" s="14"/>
      <c r="CC249" s="14"/>
    </row>
    <row r="250" spans="50:81"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V250" s="14"/>
      <c r="BW250" s="14"/>
      <c r="BX250" s="14"/>
      <c r="BY250" s="14"/>
      <c r="BZ250" s="14"/>
      <c r="CA250" s="14"/>
      <c r="CB250" s="14"/>
      <c r="CC250" s="14"/>
    </row>
    <row r="251" spans="50:81"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V251" s="14"/>
      <c r="BW251" s="14"/>
      <c r="BX251" s="14"/>
      <c r="BY251" s="14"/>
      <c r="BZ251" s="14"/>
      <c r="CA251" s="14"/>
      <c r="CB251" s="14"/>
      <c r="CC251" s="14"/>
    </row>
    <row r="252" spans="50:81"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V252" s="14"/>
      <c r="BW252" s="14"/>
      <c r="BX252" s="14"/>
      <c r="BY252" s="14"/>
      <c r="BZ252" s="14"/>
      <c r="CA252" s="14"/>
      <c r="CB252" s="14"/>
      <c r="CC252" s="14"/>
    </row>
    <row r="253" spans="50:81"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V253" s="14"/>
      <c r="BW253" s="14"/>
      <c r="BX253" s="14"/>
      <c r="BY253" s="14"/>
      <c r="BZ253" s="14"/>
      <c r="CA253" s="14"/>
      <c r="CB253" s="14"/>
      <c r="CC253" s="14"/>
    </row>
    <row r="254" spans="50:81"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V254" s="14"/>
      <c r="BW254" s="14"/>
      <c r="BX254" s="14"/>
      <c r="BY254" s="14"/>
      <c r="BZ254" s="14"/>
      <c r="CA254" s="14"/>
      <c r="CB254" s="14"/>
      <c r="CC254" s="14"/>
    </row>
    <row r="255" spans="50:81"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V255" s="14"/>
      <c r="BW255" s="14"/>
      <c r="BX255" s="14"/>
      <c r="BY255" s="14"/>
      <c r="BZ255" s="14"/>
      <c r="CA255" s="14"/>
      <c r="CB255" s="14"/>
      <c r="CC255" s="14"/>
    </row>
    <row r="256" spans="50:81"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V256" s="14"/>
      <c r="BW256" s="14"/>
      <c r="BX256" s="14"/>
      <c r="BY256" s="14"/>
      <c r="BZ256" s="14"/>
      <c r="CA256" s="14"/>
      <c r="CB256" s="14"/>
      <c r="CC256" s="14"/>
    </row>
    <row r="257" spans="50:81"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V257" s="14"/>
      <c r="BW257" s="14"/>
      <c r="BX257" s="14"/>
      <c r="BY257" s="14"/>
      <c r="BZ257" s="14"/>
      <c r="CA257" s="14"/>
      <c r="CB257" s="14"/>
      <c r="CC257" s="14"/>
    </row>
    <row r="258" spans="50:81"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V258" s="14"/>
      <c r="BW258" s="14"/>
      <c r="BX258" s="14"/>
      <c r="BY258" s="14"/>
      <c r="BZ258" s="14"/>
      <c r="CA258" s="14"/>
      <c r="CB258" s="14"/>
      <c r="CC258" s="14"/>
    </row>
    <row r="259" spans="50:81"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V259" s="14"/>
      <c r="BW259" s="14"/>
      <c r="BX259" s="14"/>
      <c r="BY259" s="14"/>
      <c r="BZ259" s="14"/>
      <c r="CA259" s="14"/>
      <c r="CB259" s="14"/>
      <c r="CC259" s="14"/>
    </row>
    <row r="260" spans="50:81"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V260" s="14"/>
      <c r="BW260" s="14"/>
      <c r="BX260" s="14"/>
      <c r="BY260" s="14"/>
      <c r="BZ260" s="14"/>
      <c r="CA260" s="14"/>
      <c r="CB260" s="14"/>
      <c r="CC260" s="14"/>
    </row>
    <row r="261" spans="50:81"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V261" s="14"/>
      <c r="BW261" s="14"/>
      <c r="BX261" s="14"/>
      <c r="BY261" s="14"/>
      <c r="BZ261" s="14"/>
      <c r="CA261" s="14"/>
      <c r="CB261" s="14"/>
      <c r="CC261" s="14"/>
    </row>
    <row r="262" spans="50:81"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V262" s="14"/>
      <c r="BW262" s="14"/>
      <c r="BX262" s="14"/>
      <c r="BY262" s="14"/>
      <c r="BZ262" s="14"/>
      <c r="CA262" s="14"/>
      <c r="CB262" s="14"/>
      <c r="CC262" s="14"/>
    </row>
    <row r="263" spans="50:81"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V263" s="14"/>
      <c r="BW263" s="14"/>
      <c r="BX263" s="14"/>
      <c r="BY263" s="14"/>
      <c r="BZ263" s="14"/>
      <c r="CA263" s="14"/>
      <c r="CB263" s="14"/>
      <c r="CC263" s="14"/>
    </row>
    <row r="264" spans="50:81"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V264" s="14"/>
      <c r="BW264" s="14"/>
      <c r="BX264" s="14"/>
      <c r="BY264" s="14"/>
      <c r="BZ264" s="14"/>
      <c r="CA264" s="14"/>
      <c r="CB264" s="14"/>
      <c r="CC264" s="14"/>
    </row>
    <row r="265" spans="50:81"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V265" s="14"/>
      <c r="BW265" s="14"/>
      <c r="BX265" s="14"/>
      <c r="BY265" s="14"/>
      <c r="BZ265" s="14"/>
      <c r="CA265" s="14"/>
      <c r="CB265" s="14"/>
      <c r="CC265" s="14"/>
    </row>
    <row r="266" spans="50:81"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V266" s="14"/>
      <c r="BW266" s="14"/>
      <c r="BX266" s="14"/>
      <c r="BY266" s="14"/>
      <c r="BZ266" s="14"/>
      <c r="CA266" s="14"/>
      <c r="CB266" s="14"/>
      <c r="CC266" s="14"/>
    </row>
    <row r="267" spans="50:81"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V267" s="14"/>
      <c r="BW267" s="14"/>
      <c r="BX267" s="14"/>
      <c r="BY267" s="14"/>
      <c r="BZ267" s="14"/>
      <c r="CA267" s="14"/>
      <c r="CB267" s="14"/>
      <c r="CC267" s="14"/>
    </row>
    <row r="268" spans="50:81"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V268" s="14"/>
      <c r="BW268" s="14"/>
      <c r="BX268" s="14"/>
      <c r="BY268" s="14"/>
      <c r="BZ268" s="14"/>
      <c r="CA268" s="14"/>
      <c r="CB268" s="14"/>
      <c r="CC268" s="14"/>
    </row>
    <row r="269" spans="50:81"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V269" s="14"/>
      <c r="BW269" s="14"/>
      <c r="BX269" s="14"/>
      <c r="BY269" s="14"/>
      <c r="BZ269" s="14"/>
      <c r="CA269" s="14"/>
      <c r="CB269" s="14"/>
      <c r="CC269" s="14"/>
    </row>
    <row r="270" spans="50:81"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V270" s="14"/>
      <c r="BW270" s="14"/>
      <c r="BX270" s="14"/>
      <c r="BY270" s="14"/>
      <c r="BZ270" s="14"/>
      <c r="CA270" s="14"/>
      <c r="CB270" s="14"/>
      <c r="CC270" s="14"/>
    </row>
    <row r="271" spans="50:81"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V271" s="14"/>
      <c r="BW271" s="14"/>
      <c r="BX271" s="14"/>
      <c r="BY271" s="14"/>
      <c r="BZ271" s="14"/>
      <c r="CA271" s="14"/>
      <c r="CB271" s="14"/>
      <c r="CC271" s="14"/>
    </row>
    <row r="272" spans="50:81"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V272" s="14"/>
      <c r="BW272" s="14"/>
      <c r="BX272" s="14"/>
      <c r="BY272" s="14"/>
      <c r="BZ272" s="14"/>
      <c r="CA272" s="14"/>
      <c r="CB272" s="14"/>
      <c r="CC272" s="14"/>
    </row>
    <row r="273" spans="50:81"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V273" s="14"/>
      <c r="BW273" s="14"/>
      <c r="BX273" s="14"/>
      <c r="BY273" s="14"/>
      <c r="BZ273" s="14"/>
      <c r="CA273" s="14"/>
      <c r="CB273" s="14"/>
      <c r="CC273" s="14"/>
    </row>
    <row r="274" spans="50:81"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V274" s="14"/>
      <c r="BW274" s="14"/>
      <c r="BX274" s="14"/>
      <c r="BY274" s="14"/>
      <c r="BZ274" s="14"/>
      <c r="CA274" s="14"/>
      <c r="CB274" s="14"/>
      <c r="CC274" s="14"/>
    </row>
    <row r="275" spans="50:81"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V275" s="14"/>
      <c r="BW275" s="14"/>
      <c r="BX275" s="14"/>
      <c r="BY275" s="14"/>
      <c r="BZ275" s="14"/>
      <c r="CA275" s="14"/>
      <c r="CB275" s="14"/>
      <c r="CC275" s="14"/>
    </row>
    <row r="276" spans="50:81"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V276" s="14"/>
      <c r="BW276" s="14"/>
      <c r="BX276" s="14"/>
      <c r="BY276" s="14"/>
      <c r="BZ276" s="14"/>
      <c r="CA276" s="14"/>
      <c r="CB276" s="14"/>
      <c r="CC276" s="14"/>
    </row>
    <row r="277" spans="50:81"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V277" s="14"/>
      <c r="BW277" s="14"/>
      <c r="BX277" s="14"/>
      <c r="BY277" s="14"/>
      <c r="BZ277" s="14"/>
      <c r="CA277" s="14"/>
      <c r="CB277" s="14"/>
      <c r="CC277" s="14"/>
    </row>
    <row r="278" spans="50:81"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V278" s="14"/>
      <c r="BW278" s="14"/>
      <c r="BX278" s="14"/>
      <c r="BY278" s="14"/>
      <c r="BZ278" s="14"/>
      <c r="CA278" s="14"/>
      <c r="CB278" s="14"/>
      <c r="CC278" s="14"/>
    </row>
    <row r="279" spans="50:81"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V279" s="14"/>
      <c r="BW279" s="14"/>
      <c r="BX279" s="14"/>
      <c r="BY279" s="14"/>
      <c r="BZ279" s="14"/>
      <c r="CA279" s="14"/>
      <c r="CB279" s="14"/>
      <c r="CC279" s="14"/>
    </row>
    <row r="280" spans="50:81"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V280" s="14"/>
      <c r="BW280" s="14"/>
      <c r="BX280" s="14"/>
      <c r="BY280" s="14"/>
      <c r="BZ280" s="14"/>
      <c r="CA280" s="14"/>
      <c r="CB280" s="14"/>
      <c r="CC280" s="14"/>
    </row>
    <row r="281" spans="50:81"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V281" s="14"/>
      <c r="BW281" s="14"/>
      <c r="BX281" s="14"/>
      <c r="BY281" s="14"/>
      <c r="BZ281" s="14"/>
      <c r="CA281" s="14"/>
      <c r="CB281" s="14"/>
      <c r="CC281" s="14"/>
    </row>
    <row r="282" spans="50:81"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V282" s="14"/>
      <c r="BW282" s="14"/>
      <c r="BX282" s="14"/>
      <c r="BY282" s="14"/>
      <c r="BZ282" s="14"/>
      <c r="CA282" s="14"/>
      <c r="CB282" s="14"/>
      <c r="CC282" s="14"/>
    </row>
    <row r="283" spans="50:81"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V283" s="14"/>
      <c r="BW283" s="14"/>
      <c r="BX283" s="14"/>
      <c r="BY283" s="14"/>
      <c r="BZ283" s="14"/>
      <c r="CA283" s="14"/>
      <c r="CB283" s="14"/>
      <c r="CC283" s="14"/>
    </row>
    <row r="284" spans="50:81"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V284" s="14"/>
      <c r="BW284" s="14"/>
      <c r="BX284" s="14"/>
      <c r="BY284" s="14"/>
      <c r="BZ284" s="14"/>
      <c r="CA284" s="14"/>
      <c r="CB284" s="14"/>
      <c r="CC284" s="14"/>
    </row>
    <row r="285" spans="50:81"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V285" s="14"/>
      <c r="BW285" s="14"/>
      <c r="BX285" s="14"/>
      <c r="BY285" s="14"/>
      <c r="BZ285" s="14"/>
      <c r="CA285" s="14"/>
      <c r="CB285" s="14"/>
      <c r="CC285" s="14"/>
    </row>
    <row r="286" spans="50:81"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V286" s="14"/>
      <c r="BW286" s="14"/>
      <c r="BX286" s="14"/>
      <c r="BY286" s="14"/>
      <c r="BZ286" s="14"/>
      <c r="CA286" s="14"/>
      <c r="CB286" s="14"/>
      <c r="CC286" s="14"/>
    </row>
    <row r="287" spans="50:81"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V287" s="14"/>
      <c r="BW287" s="14"/>
      <c r="BX287" s="14"/>
      <c r="BY287" s="14"/>
      <c r="BZ287" s="14"/>
      <c r="CA287" s="14"/>
      <c r="CB287" s="14"/>
      <c r="CC287" s="14"/>
    </row>
    <row r="288" spans="50:81"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V288" s="14"/>
      <c r="BW288" s="14"/>
      <c r="BX288" s="14"/>
      <c r="BY288" s="14"/>
      <c r="BZ288" s="14"/>
      <c r="CA288" s="14"/>
      <c r="CB288" s="14"/>
      <c r="CC288" s="14"/>
    </row>
    <row r="289" spans="50:81"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V289" s="14"/>
      <c r="BW289" s="14"/>
      <c r="BX289" s="14"/>
      <c r="BY289" s="14"/>
      <c r="BZ289" s="14"/>
      <c r="CA289" s="14"/>
      <c r="CB289" s="14"/>
      <c r="CC289" s="14"/>
    </row>
    <row r="290" spans="50:81"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V290" s="14"/>
      <c r="BW290" s="14"/>
      <c r="BX290" s="14"/>
      <c r="BY290" s="14"/>
      <c r="BZ290" s="14"/>
      <c r="CA290" s="14"/>
      <c r="CB290" s="14"/>
      <c r="CC290" s="14"/>
    </row>
    <row r="291" spans="50:81"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V291" s="14"/>
      <c r="BW291" s="14"/>
      <c r="BX291" s="14"/>
      <c r="BY291" s="14"/>
      <c r="BZ291" s="14"/>
      <c r="CA291" s="14"/>
      <c r="CB291" s="14"/>
      <c r="CC291" s="14"/>
    </row>
    <row r="292" spans="50:81"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V292" s="14"/>
      <c r="BW292" s="14"/>
      <c r="BX292" s="14"/>
      <c r="BY292" s="14"/>
      <c r="BZ292" s="14"/>
      <c r="CA292" s="14"/>
      <c r="CB292" s="14"/>
      <c r="CC292" s="14"/>
    </row>
    <row r="293" spans="50:81"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V293" s="14"/>
      <c r="BW293" s="14"/>
      <c r="BX293" s="14"/>
      <c r="BY293" s="14"/>
      <c r="BZ293" s="14"/>
      <c r="CA293" s="14"/>
      <c r="CB293" s="14"/>
      <c r="CC293" s="14"/>
    </row>
    <row r="294" spans="50:81"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V294" s="14"/>
      <c r="BW294" s="14"/>
      <c r="BX294" s="14"/>
      <c r="BY294" s="14"/>
      <c r="BZ294" s="14"/>
      <c r="CA294" s="14"/>
      <c r="CB294" s="14"/>
      <c r="CC294" s="14"/>
    </row>
    <row r="295" spans="50:81"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V295" s="14"/>
      <c r="BW295" s="14"/>
      <c r="BX295" s="14"/>
      <c r="BY295" s="14"/>
      <c r="BZ295" s="14"/>
      <c r="CA295" s="14"/>
      <c r="CB295" s="14"/>
      <c r="CC295" s="14"/>
    </row>
    <row r="296" spans="50:81"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V296" s="14"/>
      <c r="BW296" s="14"/>
      <c r="BX296" s="14"/>
      <c r="BY296" s="14"/>
      <c r="BZ296" s="14"/>
      <c r="CA296" s="14"/>
      <c r="CB296" s="14"/>
      <c r="CC296" s="14"/>
    </row>
    <row r="297" spans="50:81"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V297" s="14"/>
      <c r="BW297" s="14"/>
      <c r="BX297" s="14"/>
      <c r="BY297" s="14"/>
      <c r="BZ297" s="14"/>
      <c r="CA297" s="14"/>
      <c r="CB297" s="14"/>
      <c r="CC297" s="14"/>
    </row>
    <row r="298" spans="50:81"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V298" s="14"/>
      <c r="BW298" s="14"/>
      <c r="BX298" s="14"/>
      <c r="BY298" s="14"/>
      <c r="BZ298" s="14"/>
      <c r="CA298" s="14"/>
      <c r="CB298" s="14"/>
      <c r="CC298" s="14"/>
    </row>
    <row r="299" spans="50:81"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V299" s="14"/>
      <c r="BW299" s="14"/>
      <c r="BX299" s="14"/>
      <c r="BY299" s="14"/>
      <c r="BZ299" s="14"/>
      <c r="CA299" s="14"/>
      <c r="CB299" s="14"/>
      <c r="CC299" s="14"/>
    </row>
    <row r="300" spans="50:81"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V300" s="14"/>
      <c r="BW300" s="14"/>
      <c r="BX300" s="14"/>
      <c r="BY300" s="14"/>
      <c r="BZ300" s="14"/>
      <c r="CA300" s="14"/>
      <c r="CB300" s="14"/>
      <c r="CC300" s="14"/>
    </row>
    <row r="301" spans="50:81"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V301" s="14"/>
      <c r="BW301" s="14"/>
      <c r="BX301" s="14"/>
      <c r="BY301" s="14"/>
      <c r="BZ301" s="14"/>
      <c r="CA301" s="14"/>
      <c r="CB301" s="14"/>
      <c r="CC301" s="14"/>
    </row>
    <row r="302" spans="50:81"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V302" s="14"/>
      <c r="BW302" s="14"/>
      <c r="BX302" s="14"/>
      <c r="BY302" s="14"/>
      <c r="BZ302" s="14"/>
      <c r="CA302" s="14"/>
      <c r="CB302" s="14"/>
      <c r="CC302" s="14"/>
    </row>
    <row r="303" spans="50:81"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V303" s="14"/>
      <c r="BW303" s="14"/>
      <c r="BX303" s="14"/>
      <c r="BY303" s="14"/>
      <c r="BZ303" s="14"/>
      <c r="CA303" s="14"/>
      <c r="CB303" s="14"/>
      <c r="CC303" s="14"/>
    </row>
    <row r="304" spans="50:81"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V304" s="14"/>
      <c r="BW304" s="14"/>
      <c r="BX304" s="14"/>
      <c r="BY304" s="14"/>
      <c r="BZ304" s="14"/>
      <c r="CA304" s="14"/>
      <c r="CB304" s="14"/>
      <c r="CC304" s="14"/>
    </row>
    <row r="305" spans="50:81"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V305" s="14"/>
      <c r="BW305" s="14"/>
      <c r="BX305" s="14"/>
      <c r="BY305" s="14"/>
      <c r="BZ305" s="14"/>
      <c r="CA305" s="14"/>
      <c r="CB305" s="14"/>
      <c r="CC305" s="14"/>
    </row>
    <row r="306" spans="50:81"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V306" s="14"/>
      <c r="BW306" s="14"/>
      <c r="BX306" s="14"/>
      <c r="BY306" s="14"/>
      <c r="BZ306" s="14"/>
      <c r="CA306" s="14"/>
      <c r="CB306" s="14"/>
      <c r="CC306" s="14"/>
    </row>
    <row r="307" spans="50:81"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V307" s="14"/>
      <c r="BW307" s="14"/>
      <c r="BX307" s="14"/>
      <c r="BY307" s="14"/>
      <c r="BZ307" s="14"/>
      <c r="CA307" s="14"/>
      <c r="CB307" s="14"/>
      <c r="CC307" s="14"/>
    </row>
    <row r="308" spans="50:81"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V308" s="14"/>
      <c r="BW308" s="14"/>
      <c r="BX308" s="14"/>
      <c r="BY308" s="14"/>
      <c r="BZ308" s="14"/>
      <c r="CA308" s="14"/>
      <c r="CB308" s="14"/>
      <c r="CC308" s="14"/>
    </row>
    <row r="309" spans="50:81"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V309" s="14"/>
      <c r="BW309" s="14"/>
      <c r="BX309" s="14"/>
      <c r="BY309" s="14"/>
      <c r="BZ309" s="14"/>
      <c r="CA309" s="14"/>
      <c r="CB309" s="14"/>
      <c r="CC309" s="14"/>
    </row>
    <row r="310" spans="50:81"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V310" s="14"/>
      <c r="BW310" s="14"/>
      <c r="BX310" s="14"/>
      <c r="BY310" s="14"/>
      <c r="BZ310" s="14"/>
      <c r="CA310" s="14"/>
      <c r="CB310" s="14"/>
      <c r="CC310" s="14"/>
    </row>
    <row r="311" spans="50:81"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V311" s="14"/>
      <c r="BW311" s="14"/>
      <c r="BX311" s="14"/>
      <c r="BY311" s="14"/>
      <c r="BZ311" s="14"/>
      <c r="CA311" s="14"/>
      <c r="CB311" s="14"/>
      <c r="CC311" s="14"/>
    </row>
    <row r="312" spans="50:81"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V312" s="14"/>
      <c r="BW312" s="14"/>
      <c r="BX312" s="14"/>
      <c r="BY312" s="14"/>
      <c r="BZ312" s="14"/>
      <c r="CA312" s="14"/>
      <c r="CB312" s="14"/>
      <c r="CC312" s="14"/>
    </row>
    <row r="313" spans="50:81"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V313" s="14"/>
      <c r="BW313" s="14"/>
      <c r="BX313" s="14"/>
      <c r="BY313" s="14"/>
      <c r="BZ313" s="14"/>
      <c r="CA313" s="14"/>
      <c r="CB313" s="14"/>
      <c r="CC313" s="14"/>
    </row>
    <row r="314" spans="50:81"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V314" s="14"/>
      <c r="BW314" s="14"/>
      <c r="BX314" s="14"/>
      <c r="BY314" s="14"/>
      <c r="BZ314" s="14"/>
      <c r="CA314" s="14"/>
      <c r="CB314" s="14"/>
      <c r="CC314" s="14"/>
    </row>
    <row r="315" spans="50:81"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V315" s="14"/>
      <c r="BW315" s="14"/>
      <c r="BX315" s="14"/>
      <c r="BY315" s="14"/>
      <c r="BZ315" s="14"/>
      <c r="CA315" s="14"/>
      <c r="CB315" s="14"/>
      <c r="CC315" s="14"/>
    </row>
    <row r="316" spans="50:81"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V316" s="14"/>
      <c r="BW316" s="14"/>
      <c r="BX316" s="14"/>
      <c r="BY316" s="14"/>
      <c r="BZ316" s="14"/>
      <c r="CA316" s="14"/>
      <c r="CB316" s="14"/>
      <c r="CC316" s="14"/>
    </row>
    <row r="317" spans="50:81"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V317" s="14"/>
      <c r="BW317" s="14"/>
      <c r="BX317" s="14"/>
      <c r="BY317" s="14"/>
      <c r="BZ317" s="14"/>
      <c r="CA317" s="14"/>
      <c r="CB317" s="14"/>
      <c r="CC317" s="14"/>
    </row>
    <row r="318" spans="50:81"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V318" s="14"/>
      <c r="BW318" s="14"/>
      <c r="BX318" s="14"/>
      <c r="BY318" s="14"/>
      <c r="BZ318" s="14"/>
      <c r="CA318" s="14"/>
      <c r="CB318" s="14"/>
      <c r="CC318" s="14"/>
    </row>
    <row r="319" spans="50:81"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V319" s="14"/>
      <c r="BW319" s="14"/>
      <c r="BX319" s="14"/>
      <c r="BY319" s="14"/>
      <c r="BZ319" s="14"/>
      <c r="CA319" s="14"/>
      <c r="CB319" s="14"/>
      <c r="CC319" s="14"/>
    </row>
    <row r="320" spans="50:81"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V320" s="14"/>
      <c r="BW320" s="14"/>
      <c r="BX320" s="14"/>
      <c r="BY320" s="14"/>
      <c r="BZ320" s="14"/>
      <c r="CA320" s="14"/>
      <c r="CB320" s="14"/>
      <c r="CC320" s="14"/>
    </row>
    <row r="321" spans="50:81"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V321" s="14"/>
      <c r="BW321" s="14"/>
      <c r="BX321" s="14"/>
      <c r="BY321" s="14"/>
      <c r="BZ321" s="14"/>
      <c r="CA321" s="14"/>
      <c r="CB321" s="14"/>
      <c r="CC321" s="14"/>
    </row>
    <row r="322" spans="50:81"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V322" s="14"/>
      <c r="BW322" s="14"/>
      <c r="BX322" s="14"/>
      <c r="BY322" s="14"/>
      <c r="BZ322" s="14"/>
      <c r="CA322" s="14"/>
      <c r="CB322" s="14"/>
      <c r="CC322" s="14"/>
    </row>
    <row r="323" spans="50:81"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V323" s="14"/>
      <c r="BW323" s="14"/>
      <c r="BX323" s="14"/>
      <c r="BY323" s="14"/>
      <c r="BZ323" s="14"/>
      <c r="CA323" s="14"/>
      <c r="CB323" s="14"/>
      <c r="CC323" s="14"/>
    </row>
    <row r="324" spans="50:81"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V324" s="14"/>
      <c r="BW324" s="14"/>
      <c r="BX324" s="14"/>
      <c r="BY324" s="14"/>
      <c r="BZ324" s="14"/>
      <c r="CA324" s="14"/>
      <c r="CB324" s="14"/>
      <c r="CC324" s="14"/>
    </row>
    <row r="325" spans="50:81"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V325" s="14"/>
      <c r="BW325" s="14"/>
      <c r="BX325" s="14"/>
      <c r="BY325" s="14"/>
      <c r="BZ325" s="14"/>
      <c r="CA325" s="14"/>
      <c r="CB325" s="14"/>
      <c r="CC325" s="14"/>
    </row>
    <row r="326" spans="50:81"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V326" s="14"/>
      <c r="BW326" s="14"/>
      <c r="BX326" s="14"/>
      <c r="BY326" s="14"/>
      <c r="BZ326" s="14"/>
      <c r="CA326" s="14"/>
      <c r="CB326" s="14"/>
      <c r="CC326" s="14"/>
    </row>
    <row r="327" spans="50:81"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V327" s="14"/>
      <c r="BW327" s="14"/>
      <c r="BX327" s="14"/>
      <c r="BY327" s="14"/>
      <c r="BZ327" s="14"/>
      <c r="CA327" s="14"/>
      <c r="CB327" s="14"/>
      <c r="CC327" s="14"/>
    </row>
    <row r="328" spans="50:81"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V328" s="14"/>
      <c r="BW328" s="14"/>
      <c r="BX328" s="14"/>
      <c r="BY328" s="14"/>
      <c r="BZ328" s="14"/>
      <c r="CA328" s="14"/>
      <c r="CB328" s="14"/>
      <c r="CC328" s="14"/>
    </row>
    <row r="329" spans="50:81"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V329" s="14"/>
      <c r="BW329" s="14"/>
      <c r="BX329" s="14"/>
      <c r="BY329" s="14"/>
      <c r="BZ329" s="14"/>
      <c r="CA329" s="14"/>
      <c r="CB329" s="14"/>
      <c r="CC329" s="14"/>
    </row>
    <row r="330" spans="50:81"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V330" s="14"/>
      <c r="BW330" s="14"/>
      <c r="BX330" s="14"/>
      <c r="BY330" s="14"/>
      <c r="BZ330" s="14"/>
      <c r="CA330" s="14"/>
      <c r="CB330" s="14"/>
      <c r="CC330" s="14"/>
    </row>
    <row r="331" spans="50:81"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V331" s="14"/>
      <c r="BW331" s="14"/>
      <c r="BX331" s="14"/>
      <c r="BY331" s="14"/>
      <c r="BZ331" s="14"/>
      <c r="CA331" s="14"/>
      <c r="CB331" s="14"/>
      <c r="CC331" s="14"/>
    </row>
    <row r="332" spans="50:81"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V332" s="14"/>
      <c r="BW332" s="14"/>
      <c r="BX332" s="14"/>
      <c r="BY332" s="14"/>
      <c r="BZ332" s="14"/>
      <c r="CA332" s="14"/>
      <c r="CB332" s="14"/>
      <c r="CC332" s="14"/>
    </row>
    <row r="333" spans="50:81"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V333" s="14"/>
      <c r="BW333" s="14"/>
      <c r="BX333" s="14"/>
      <c r="BY333" s="14"/>
      <c r="BZ333" s="14"/>
      <c r="CA333" s="14"/>
      <c r="CB333" s="14"/>
      <c r="CC333" s="14"/>
    </row>
    <row r="334" spans="50:81"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V334" s="14"/>
      <c r="BW334" s="14"/>
      <c r="BX334" s="14"/>
      <c r="BY334" s="14"/>
      <c r="BZ334" s="14"/>
      <c r="CA334" s="14"/>
      <c r="CB334" s="14"/>
      <c r="CC334" s="14"/>
    </row>
    <row r="335" spans="50:81"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V335" s="14"/>
      <c r="BW335" s="14"/>
      <c r="BX335" s="14"/>
      <c r="BY335" s="14"/>
      <c r="BZ335" s="14"/>
      <c r="CA335" s="14"/>
      <c r="CB335" s="14"/>
      <c r="CC335" s="14"/>
    </row>
    <row r="336" spans="50:81"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V336" s="14"/>
      <c r="BW336" s="14"/>
      <c r="BX336" s="14"/>
      <c r="BY336" s="14"/>
      <c r="BZ336" s="14"/>
      <c r="CA336" s="14"/>
      <c r="CB336" s="14"/>
      <c r="CC336" s="14"/>
    </row>
    <row r="337" spans="50:81"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V337" s="14"/>
      <c r="BW337" s="14"/>
      <c r="BX337" s="14"/>
      <c r="BY337" s="14"/>
      <c r="BZ337" s="14"/>
      <c r="CA337" s="14"/>
      <c r="CB337" s="14"/>
      <c r="CC337" s="14"/>
    </row>
    <row r="338" spans="50:81"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V338" s="14"/>
      <c r="BW338" s="14"/>
      <c r="BX338" s="14"/>
      <c r="BY338" s="14"/>
      <c r="BZ338" s="14"/>
      <c r="CA338" s="14"/>
      <c r="CB338" s="14"/>
      <c r="CC338" s="14"/>
    </row>
    <row r="339" spans="50:81"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V339" s="14"/>
      <c r="BW339" s="14"/>
      <c r="BX339" s="14"/>
      <c r="BY339" s="14"/>
      <c r="BZ339" s="14"/>
      <c r="CA339" s="14"/>
      <c r="CB339" s="14"/>
      <c r="CC339" s="14"/>
    </row>
    <row r="340" spans="50:81"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V340" s="14"/>
      <c r="BW340" s="14"/>
      <c r="BX340" s="14"/>
      <c r="BY340" s="14"/>
      <c r="BZ340" s="14"/>
      <c r="CA340" s="14"/>
      <c r="CB340" s="14"/>
      <c r="CC340" s="14"/>
    </row>
    <row r="341" spans="50:81"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V341" s="14"/>
      <c r="BW341" s="14"/>
      <c r="BX341" s="14"/>
      <c r="BY341" s="14"/>
      <c r="BZ341" s="14"/>
      <c r="CA341" s="14"/>
      <c r="CB341" s="14"/>
      <c r="CC341" s="14"/>
    </row>
    <row r="342" spans="50:81"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V342" s="14"/>
      <c r="BW342" s="14"/>
      <c r="BX342" s="14"/>
      <c r="BY342" s="14"/>
      <c r="BZ342" s="14"/>
      <c r="CA342" s="14"/>
      <c r="CB342" s="14"/>
      <c r="CC342" s="14"/>
    </row>
    <row r="343" spans="50:81"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V343" s="14"/>
      <c r="BW343" s="14"/>
      <c r="BX343" s="14"/>
      <c r="BY343" s="14"/>
      <c r="BZ343" s="14"/>
      <c r="CA343" s="14"/>
      <c r="CB343" s="14"/>
      <c r="CC343" s="14"/>
    </row>
    <row r="344" spans="50:81"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V344" s="14"/>
      <c r="BW344" s="14"/>
      <c r="BX344" s="14"/>
      <c r="BY344" s="14"/>
      <c r="BZ344" s="14"/>
      <c r="CA344" s="14"/>
      <c r="CB344" s="14"/>
      <c r="CC344" s="14"/>
    </row>
    <row r="345" spans="50:81"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V345" s="14"/>
      <c r="BW345" s="14"/>
      <c r="BX345" s="14"/>
      <c r="BY345" s="14"/>
      <c r="BZ345" s="14"/>
      <c r="CA345" s="14"/>
      <c r="CB345" s="14"/>
      <c r="CC345" s="14"/>
    </row>
    <row r="346" spans="50:81"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V346" s="14"/>
      <c r="BW346" s="14"/>
      <c r="BX346" s="14"/>
      <c r="BY346" s="14"/>
      <c r="BZ346" s="14"/>
      <c r="CA346" s="14"/>
      <c r="CB346" s="14"/>
      <c r="CC346" s="14"/>
    </row>
    <row r="347" spans="50:81"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V347" s="14"/>
      <c r="BW347" s="14"/>
      <c r="BX347" s="14"/>
      <c r="BY347" s="14"/>
      <c r="BZ347" s="14"/>
      <c r="CA347" s="14"/>
      <c r="CB347" s="14"/>
      <c r="CC347" s="14"/>
    </row>
    <row r="348" spans="50:81"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V348" s="14"/>
      <c r="BW348" s="14"/>
      <c r="BX348" s="14"/>
      <c r="BY348" s="14"/>
      <c r="BZ348" s="14"/>
      <c r="CA348" s="14"/>
      <c r="CB348" s="14"/>
      <c r="CC348" s="14"/>
    </row>
    <row r="349" spans="50:81"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V349" s="14"/>
      <c r="BW349" s="14"/>
      <c r="BX349" s="14"/>
      <c r="BY349" s="14"/>
      <c r="BZ349" s="14"/>
      <c r="CA349" s="14"/>
      <c r="CB349" s="14"/>
      <c r="CC349" s="14"/>
    </row>
    <row r="350" spans="50:81"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V350" s="14"/>
      <c r="BW350" s="14"/>
      <c r="BX350" s="14"/>
      <c r="BY350" s="14"/>
      <c r="BZ350" s="14"/>
      <c r="CA350" s="14"/>
      <c r="CB350" s="14"/>
      <c r="CC350" s="14"/>
    </row>
    <row r="351" spans="50:81"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V351" s="14"/>
      <c r="BW351" s="14"/>
      <c r="BX351" s="14"/>
      <c r="BY351" s="14"/>
      <c r="BZ351" s="14"/>
      <c r="CA351" s="14"/>
      <c r="CB351" s="14"/>
      <c r="CC351" s="14"/>
    </row>
    <row r="352" spans="50:81"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V352" s="14"/>
      <c r="BW352" s="14"/>
      <c r="BX352" s="14"/>
      <c r="BY352" s="14"/>
      <c r="BZ352" s="14"/>
      <c r="CA352" s="14"/>
      <c r="CB352" s="14"/>
      <c r="CC352" s="14"/>
    </row>
    <row r="353" spans="1:91"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V353" s="14"/>
      <c r="BW353" s="14"/>
      <c r="BX353" s="14"/>
      <c r="BY353" s="14"/>
      <c r="BZ353" s="14"/>
      <c r="CA353" s="14"/>
      <c r="CB353" s="14"/>
      <c r="CC353" s="14"/>
    </row>
    <row r="354" spans="1:91"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V354" s="14"/>
      <c r="BW354" s="14"/>
      <c r="BX354" s="14"/>
      <c r="BY354" s="14"/>
      <c r="BZ354" s="14"/>
      <c r="CA354" s="14"/>
      <c r="CB354" s="14"/>
      <c r="CC354" s="14"/>
    </row>
    <row r="355" spans="1:91"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V355" s="14"/>
      <c r="BW355" s="14"/>
      <c r="BX355" s="14"/>
      <c r="BY355" s="14"/>
      <c r="BZ355" s="14"/>
      <c r="CA355" s="14"/>
      <c r="CB355" s="14"/>
      <c r="CC355" s="14"/>
    </row>
    <row r="356" spans="1:91" ht="12.75" customHeight="1">
      <c r="AX356" s="14"/>
      <c r="AY356" s="135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35"/>
      <c r="BL356" s="14"/>
      <c r="BM356" s="14"/>
      <c r="BN356" s="14"/>
      <c r="BO356" s="14"/>
      <c r="BP356" s="14"/>
      <c r="BQ356" s="14"/>
      <c r="BR356" s="14"/>
      <c r="BS356" s="14"/>
      <c r="BT356" s="14"/>
      <c r="BV356" s="135"/>
      <c r="BW356" s="14"/>
      <c r="BX356" s="14"/>
      <c r="BY356" s="14"/>
      <c r="BZ356" s="14"/>
      <c r="CA356" s="14"/>
      <c r="CB356" s="14"/>
      <c r="CC356" s="14"/>
    </row>
    <row r="357" spans="1:91" s="10" customFormat="1" ht="16.5" customHeight="1">
      <c r="A357" s="133"/>
      <c r="B357" s="134" t="s">
        <v>473</v>
      </c>
      <c r="C357" s="16"/>
      <c r="D357" s="16"/>
      <c r="E357" s="16"/>
      <c r="F357" s="16"/>
      <c r="G357" s="16"/>
      <c r="H357" s="16"/>
      <c r="I357" s="16"/>
      <c r="N357" s="16"/>
      <c r="AX357" s="136"/>
      <c r="AY357" s="135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35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35"/>
      <c r="BW357" s="14"/>
      <c r="BX357" s="14"/>
      <c r="BY357" s="14"/>
      <c r="BZ357" s="14"/>
      <c r="CA357" s="14"/>
      <c r="CB357" s="14"/>
      <c r="CC357" s="136"/>
    </row>
    <row r="358" spans="1:91">
      <c r="AX358" s="14"/>
      <c r="AY358" s="135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35"/>
      <c r="BL358" s="14"/>
      <c r="BM358" s="14"/>
      <c r="BN358" s="14"/>
      <c r="BO358" s="14"/>
      <c r="BP358" s="14"/>
      <c r="BQ358" s="14"/>
      <c r="BR358" s="14"/>
      <c r="BS358" s="14"/>
      <c r="BT358" s="14"/>
      <c r="BV358" s="135"/>
      <c r="BW358" s="14"/>
      <c r="BX358" s="14"/>
      <c r="BY358" s="14"/>
      <c r="BZ358" s="14"/>
      <c r="CA358" s="14"/>
      <c r="CB358" s="14"/>
      <c r="CC358" s="14"/>
    </row>
    <row r="359" spans="1:91">
      <c r="AX359" s="14"/>
      <c r="AY359" s="14"/>
      <c r="AZ359" s="1319"/>
      <c r="BA359" s="1319"/>
      <c r="BB359" s="1319"/>
      <c r="BC359" s="1319"/>
      <c r="BD359" s="14"/>
      <c r="BE359" s="14"/>
      <c r="BF359" s="14"/>
      <c r="BG359" s="14"/>
      <c r="BH359" s="14"/>
      <c r="BI359" s="14"/>
      <c r="BJ359" s="14"/>
      <c r="BK359" s="14"/>
      <c r="BL359" s="1319"/>
      <c r="BM359" s="1319"/>
      <c r="BN359" s="1319"/>
      <c r="BO359" s="1319"/>
      <c r="BP359" s="137"/>
      <c r="BQ359" s="137"/>
      <c r="BR359" s="14"/>
      <c r="BS359" s="14"/>
      <c r="BT359" s="14"/>
      <c r="BV359" s="14"/>
      <c r="BW359" s="137"/>
      <c r="BX359" s="137"/>
      <c r="BY359" s="137"/>
      <c r="BZ359" s="137"/>
      <c r="CA359" s="137"/>
      <c r="CB359" s="137"/>
      <c r="CC359" s="14"/>
    </row>
    <row r="360" spans="1:91"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V360" s="14"/>
      <c r="BW360" s="14"/>
      <c r="BX360" s="14"/>
      <c r="BY360" s="14"/>
      <c r="BZ360" s="14"/>
      <c r="CA360" s="14"/>
      <c r="CB360" s="14"/>
      <c r="CC360" s="14"/>
    </row>
    <row r="361" spans="1:91"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V361" s="14"/>
      <c r="BW361" s="14"/>
      <c r="BX361" s="14"/>
      <c r="BY361" s="14"/>
      <c r="BZ361" s="14"/>
      <c r="CA361" s="14"/>
      <c r="CB361" s="14"/>
      <c r="CC361" s="14"/>
    </row>
    <row r="362" spans="1:91">
      <c r="W362" s="945"/>
      <c r="AB362" s="945"/>
      <c r="AC362" s="945"/>
      <c r="AD362" s="945"/>
      <c r="AE362" s="945"/>
    </row>
    <row r="363" spans="1:91">
      <c r="W363" s="945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</row>
    <row r="364" spans="1:91">
      <c r="W364" s="945"/>
    </row>
    <row r="365" spans="1:91">
      <c r="W365" s="945"/>
      <c r="AY365" s="93" t="s">
        <v>474</v>
      </c>
      <c r="AZ365" s="93"/>
      <c r="BA365" s="93"/>
      <c r="BB365" s="93"/>
      <c r="BC365" s="93"/>
      <c r="BD365" s="93"/>
      <c r="BE365" s="93"/>
      <c r="BF365" s="94"/>
      <c r="BG365" s="94"/>
      <c r="BH365" s="94"/>
      <c r="BI365" s="94"/>
      <c r="BJ365" s="90"/>
      <c r="BK365" s="90"/>
      <c r="BL365" s="90"/>
      <c r="BM365" s="90"/>
      <c r="BN365" s="90"/>
      <c r="BO365" s="90"/>
      <c r="BP365" s="90"/>
      <c r="BQ365" s="90"/>
      <c r="BR365" s="90"/>
      <c r="BS365" s="90"/>
      <c r="BT365" s="90"/>
      <c r="BU365" s="94"/>
      <c r="BV365" s="90"/>
      <c r="BW365" s="90"/>
      <c r="BX365" s="90"/>
      <c r="BY365" s="90"/>
      <c r="BZ365" s="90"/>
      <c r="CA365" s="90"/>
      <c r="CB365" s="90"/>
      <c r="CC365" s="90"/>
      <c r="CD365" s="90"/>
      <c r="CE365" s="90"/>
      <c r="CF365" s="90"/>
      <c r="CG365" s="90"/>
      <c r="CH365" s="90"/>
      <c r="CI365" s="90"/>
      <c r="CJ365" s="90"/>
      <c r="CK365" s="90"/>
      <c r="CL365" s="90"/>
      <c r="CM365" s="90"/>
    </row>
    <row r="366" spans="1:91">
      <c r="W366" s="945"/>
      <c r="AY366" s="93" t="s">
        <v>467</v>
      </c>
      <c r="AZ366" s="93"/>
      <c r="BA366" s="93"/>
      <c r="BB366" s="93"/>
      <c r="BC366" s="93"/>
      <c r="BD366" s="93"/>
      <c r="BE366" s="93"/>
      <c r="BF366" s="94"/>
      <c r="BG366" s="94"/>
      <c r="BH366" s="94"/>
      <c r="BI366" s="94"/>
      <c r="BJ366" s="90"/>
      <c r="BK366" s="93" t="s">
        <v>468</v>
      </c>
      <c r="BL366" s="93"/>
      <c r="BM366" s="93"/>
      <c r="BN366" s="90"/>
      <c r="BO366" s="90"/>
      <c r="BP366" s="90"/>
      <c r="BQ366" s="90"/>
      <c r="BU366" s="93" t="s">
        <v>469</v>
      </c>
      <c r="BV366" s="93"/>
      <c r="BW366" s="93"/>
      <c r="BX366" s="90"/>
      <c r="BY366" s="90"/>
      <c r="BZ366" s="90"/>
      <c r="CA366" s="90"/>
      <c r="CB366" s="90"/>
      <c r="CC366" s="90"/>
      <c r="CD366" s="90"/>
      <c r="CE366" s="90"/>
      <c r="CF366" s="90"/>
      <c r="CG366" s="90"/>
      <c r="CH366" s="90"/>
      <c r="CI366" s="90"/>
      <c r="CJ366" s="90"/>
      <c r="CK366" s="90"/>
      <c r="CL366" s="90"/>
      <c r="CM366" s="90"/>
    </row>
    <row r="367" spans="1:91">
      <c r="W367" s="945"/>
      <c r="AY367" s="1433" t="s">
        <v>99</v>
      </c>
      <c r="AZ367" s="106" t="s">
        <v>33</v>
      </c>
      <c r="BA367" s="106" t="s">
        <v>33</v>
      </c>
      <c r="BB367" s="106" t="s">
        <v>452</v>
      </c>
      <c r="BC367" s="106" t="s">
        <v>452</v>
      </c>
      <c r="BD367" s="106" t="s">
        <v>109</v>
      </c>
      <c r="BE367" s="106" t="s">
        <v>109</v>
      </c>
      <c r="BF367" s="94"/>
      <c r="BG367" s="94"/>
      <c r="BH367" s="94"/>
      <c r="BI367" s="94"/>
      <c r="BJ367" s="90"/>
      <c r="BK367" s="961" t="s">
        <v>99</v>
      </c>
      <c r="BL367" s="101" t="s">
        <v>33</v>
      </c>
      <c r="BM367" s="101" t="s">
        <v>33</v>
      </c>
      <c r="BN367" s="90"/>
      <c r="BO367" s="90"/>
      <c r="BP367" s="90"/>
      <c r="BQ367" s="90"/>
      <c r="BU367" s="911" t="s">
        <v>99</v>
      </c>
      <c r="BV367" s="93" t="s">
        <v>33</v>
      </c>
      <c r="BW367" s="93" t="s">
        <v>33</v>
      </c>
      <c r="BX367" s="90"/>
      <c r="BY367" s="90"/>
      <c r="BZ367" s="90"/>
      <c r="CA367" s="90"/>
      <c r="CB367" s="90"/>
      <c r="CC367" s="90"/>
      <c r="CD367" s="90"/>
      <c r="CE367" s="90"/>
      <c r="CF367" s="90"/>
      <c r="CG367" s="90"/>
      <c r="CH367" s="90"/>
      <c r="CI367" s="90"/>
      <c r="CJ367" s="90"/>
      <c r="CK367" s="90"/>
      <c r="CL367" s="90"/>
      <c r="CM367" s="90"/>
    </row>
    <row r="368" spans="1:91">
      <c r="W368" s="945"/>
      <c r="AY368" s="1434"/>
      <c r="AZ368" s="138" t="s">
        <v>27</v>
      </c>
      <c r="BA368" s="138" t="s">
        <v>475</v>
      </c>
      <c r="BB368" s="138" t="s">
        <v>27</v>
      </c>
      <c r="BC368" s="138" t="s">
        <v>475</v>
      </c>
      <c r="BD368" s="138" t="s">
        <v>27</v>
      </c>
      <c r="BE368" s="138" t="s">
        <v>475</v>
      </c>
      <c r="BF368" s="146"/>
      <c r="BG368" s="146"/>
      <c r="BH368" s="146"/>
      <c r="BI368" s="146"/>
      <c r="BJ368" s="147"/>
      <c r="BK368" s="962"/>
      <c r="BL368" s="148" t="s">
        <v>27</v>
      </c>
      <c r="BM368" s="148" t="s">
        <v>475</v>
      </c>
      <c r="BN368" s="147"/>
      <c r="BO368" s="147"/>
      <c r="BP368" s="147"/>
      <c r="BQ368" s="147"/>
      <c r="BU368" s="911"/>
      <c r="BV368" s="93" t="s">
        <v>27</v>
      </c>
      <c r="BW368" s="93" t="s">
        <v>111</v>
      </c>
      <c r="BX368" s="90"/>
      <c r="BY368" s="90"/>
      <c r="BZ368" s="90"/>
      <c r="CA368" s="90"/>
      <c r="CB368" s="90"/>
      <c r="CC368" s="90"/>
      <c r="CD368" s="90"/>
      <c r="CE368" s="90"/>
      <c r="CF368" s="90"/>
      <c r="CG368" s="90"/>
      <c r="CH368" s="90"/>
      <c r="CI368" s="90"/>
      <c r="CJ368" s="90"/>
      <c r="CK368" s="90"/>
      <c r="CL368" s="90"/>
      <c r="CM368" s="90"/>
    </row>
    <row r="369" spans="2:91" ht="18" customHeight="1">
      <c r="W369" s="945"/>
      <c r="AY369" s="139" t="s">
        <v>112</v>
      </c>
      <c r="AZ369" s="138"/>
      <c r="BA369" s="138">
        <f>+AZ369/$BB$152*1000000</f>
        <v>0</v>
      </c>
      <c r="BB369" s="138"/>
      <c r="BC369" s="138">
        <f>+BB369/$BD$152*1000000</f>
        <v>0</v>
      </c>
      <c r="BD369" s="140">
        <f>SUM(AZ369,BB369)</f>
        <v>0</v>
      </c>
      <c r="BE369" s="140">
        <f>BD369/($BB$152+$BD$152)*10000000</f>
        <v>0</v>
      </c>
      <c r="BF369" s="146"/>
      <c r="BG369" s="146"/>
      <c r="BH369" s="146"/>
      <c r="BI369" s="146"/>
      <c r="BJ369" s="147"/>
      <c r="BK369" s="105" t="s">
        <v>112</v>
      </c>
      <c r="BL369" s="148"/>
      <c r="BM369" s="148">
        <f t="shared" ref="BM369:BM389" si="80">+BL369/$AZ$225*1000000</f>
        <v>0</v>
      </c>
      <c r="BN369" s="147"/>
      <c r="BO369" s="147"/>
      <c r="BP369" s="147"/>
      <c r="BQ369" s="147"/>
      <c r="BU369" s="127" t="s">
        <v>112</v>
      </c>
      <c r="BV369" s="93">
        <v>0</v>
      </c>
      <c r="BW369" s="154">
        <f>BV369/BX$152*1000000</f>
        <v>0</v>
      </c>
      <c r="BX369" s="90"/>
      <c r="BY369" s="90"/>
      <c r="BZ369" s="90"/>
      <c r="CA369" s="90"/>
      <c r="CB369" s="90"/>
      <c r="CC369" s="90"/>
      <c r="CD369" s="90"/>
      <c r="CE369" s="90"/>
      <c r="CF369" s="90"/>
      <c r="CG369" s="90"/>
      <c r="CH369" s="90"/>
      <c r="CI369" s="90"/>
      <c r="CJ369" s="90"/>
      <c r="CK369" s="90"/>
      <c r="CL369" s="90"/>
      <c r="CM369" s="90"/>
    </row>
    <row r="370" spans="2:91" ht="18" customHeight="1">
      <c r="B370" s="945"/>
      <c r="AY370" s="141" t="s">
        <v>113</v>
      </c>
      <c r="AZ370" s="138"/>
      <c r="BA370" s="138">
        <f t="shared" ref="BA370:BA389" si="81">+AZ370/$BB$152*1000000</f>
        <v>0</v>
      </c>
      <c r="BB370" s="138"/>
      <c r="BC370" s="138">
        <f t="shared" ref="BC370:BC389" si="82">+BB370/$BD$152*1000000</f>
        <v>0</v>
      </c>
      <c r="BD370" s="140">
        <f t="shared" ref="BD370:BD389" si="83">SUM(AZ370,BB370)</f>
        <v>0</v>
      </c>
      <c r="BE370" s="140">
        <f t="shared" ref="BE370:BE389" si="84">BD370/($BB$152+$BD$152)*10000000</f>
        <v>0</v>
      </c>
      <c r="BF370" s="146"/>
      <c r="BG370" s="146"/>
      <c r="BH370" s="146"/>
      <c r="BI370" s="146"/>
      <c r="BJ370" s="147"/>
      <c r="BK370" s="108" t="s">
        <v>113</v>
      </c>
      <c r="BL370" s="148"/>
      <c r="BM370" s="148">
        <f t="shared" si="80"/>
        <v>0</v>
      </c>
      <c r="BN370" s="147"/>
      <c r="BO370" s="147"/>
      <c r="BP370" s="147"/>
      <c r="BQ370" s="147"/>
      <c r="BU370" s="127" t="s">
        <v>113</v>
      </c>
      <c r="BV370" s="93">
        <v>0</v>
      </c>
      <c r="BW370" s="154">
        <f t="shared" ref="BW370:BW389" si="85">BV370/BX$152*1000000</f>
        <v>0</v>
      </c>
      <c r="BX370" s="90"/>
      <c r="BY370" s="90"/>
      <c r="BZ370" s="90"/>
      <c r="CA370" s="90"/>
      <c r="CB370" s="90"/>
      <c r="CC370" s="90"/>
      <c r="CD370" s="90"/>
      <c r="CE370" s="90"/>
      <c r="CF370" s="90"/>
      <c r="CG370" s="90"/>
      <c r="CH370" s="90"/>
      <c r="CI370" s="90"/>
      <c r="CJ370" s="90"/>
      <c r="CK370" s="90"/>
      <c r="CL370" s="90"/>
      <c r="CM370" s="90"/>
    </row>
    <row r="371" spans="2:91">
      <c r="B371" s="945"/>
      <c r="AY371" s="142" t="s">
        <v>114</v>
      </c>
      <c r="AZ371" s="138"/>
      <c r="BA371" s="138">
        <f t="shared" si="81"/>
        <v>0</v>
      </c>
      <c r="BB371" s="138"/>
      <c r="BC371" s="138">
        <f t="shared" si="82"/>
        <v>0</v>
      </c>
      <c r="BD371" s="140">
        <f t="shared" si="83"/>
        <v>0</v>
      </c>
      <c r="BE371" s="140">
        <f t="shared" si="84"/>
        <v>0</v>
      </c>
      <c r="BF371" s="146"/>
      <c r="BG371" s="146"/>
      <c r="BH371" s="146"/>
      <c r="BI371" s="146"/>
      <c r="BJ371" s="147"/>
      <c r="BK371" s="109" t="s">
        <v>114</v>
      </c>
      <c r="BL371" s="148"/>
      <c r="BM371" s="148">
        <f t="shared" si="80"/>
        <v>0</v>
      </c>
      <c r="BN371" s="147"/>
      <c r="BO371" s="147"/>
      <c r="BP371" s="147"/>
      <c r="BQ371" s="147"/>
      <c r="BU371" s="128" t="s">
        <v>114</v>
      </c>
      <c r="BV371" s="93">
        <v>0</v>
      </c>
      <c r="BW371" s="154">
        <f t="shared" si="85"/>
        <v>0</v>
      </c>
      <c r="BX371" s="90"/>
      <c r="BY371" s="90"/>
      <c r="BZ371" s="90"/>
      <c r="CA371" s="90"/>
      <c r="CB371" s="90"/>
      <c r="CC371" s="90"/>
      <c r="CD371" s="90"/>
      <c r="CE371" s="90"/>
      <c r="CF371" s="90"/>
      <c r="CG371" s="90"/>
      <c r="CH371" s="90"/>
      <c r="CI371" s="90"/>
      <c r="CJ371" s="90"/>
      <c r="CK371" s="90"/>
      <c r="CL371" s="90"/>
      <c r="CM371" s="90"/>
    </row>
    <row r="372" spans="2:91">
      <c r="B372" s="945"/>
      <c r="AY372" s="142" t="s">
        <v>116</v>
      </c>
      <c r="AZ372" s="138">
        <f>5+BL372</f>
        <v>8</v>
      </c>
      <c r="BA372" s="143">
        <f t="shared" si="81"/>
        <v>2.5869539910232695</v>
      </c>
      <c r="BB372" s="138">
        <v>4</v>
      </c>
      <c r="BC372" s="144">
        <f t="shared" si="82"/>
        <v>4.4057140222705691</v>
      </c>
      <c r="BD372" s="140">
        <f t="shared" si="83"/>
        <v>12</v>
      </c>
      <c r="BE372" s="149">
        <f t="shared" si="84"/>
        <v>29.997361303539623</v>
      </c>
      <c r="BF372" s="146"/>
      <c r="BG372" s="146"/>
      <c r="BH372" s="146"/>
      <c r="BI372" s="146"/>
      <c r="BJ372" s="147"/>
      <c r="BK372" s="109" t="s">
        <v>116</v>
      </c>
      <c r="BL372" s="148">
        <v>3</v>
      </c>
      <c r="BM372" s="152">
        <f t="shared" si="80"/>
        <v>0.32874896553658844</v>
      </c>
      <c r="BN372" s="147"/>
      <c r="BO372" s="147"/>
      <c r="BP372" s="147"/>
      <c r="BQ372" s="147"/>
      <c r="BU372" s="128" t="s">
        <v>116</v>
      </c>
      <c r="BV372" s="93">
        <v>19</v>
      </c>
      <c r="BW372" s="154">
        <f t="shared" si="85"/>
        <v>8.5611731871265189</v>
      </c>
      <c r="BX372" s="90"/>
      <c r="BY372" s="90"/>
      <c r="BZ372" s="90"/>
      <c r="CA372" s="90"/>
      <c r="CB372" s="90"/>
      <c r="CC372" s="90"/>
      <c r="CD372" s="90"/>
      <c r="CE372" s="90"/>
      <c r="CF372" s="90"/>
      <c r="CG372" s="90"/>
      <c r="CH372" s="90"/>
      <c r="CI372" s="90"/>
      <c r="CJ372" s="90"/>
      <c r="CK372" s="90"/>
      <c r="CL372" s="90"/>
      <c r="CM372" s="90"/>
    </row>
    <row r="373" spans="2:91">
      <c r="B373" s="945"/>
      <c r="AY373" s="142" t="s">
        <v>117</v>
      </c>
      <c r="AZ373" s="138">
        <f>BL373</f>
        <v>1</v>
      </c>
      <c r="BA373" s="145">
        <f t="shared" si="81"/>
        <v>0.32336924887790869</v>
      </c>
      <c r="BB373" s="138">
        <v>2</v>
      </c>
      <c r="BC373" s="144">
        <f t="shared" si="82"/>
        <v>2.2028570111352845</v>
      </c>
      <c r="BD373" s="140">
        <f t="shared" si="83"/>
        <v>3</v>
      </c>
      <c r="BE373" s="150">
        <f t="shared" si="84"/>
        <v>7.4993403258849058</v>
      </c>
      <c r="BF373" s="146"/>
      <c r="BG373" s="146"/>
      <c r="BH373" s="146"/>
      <c r="BI373" s="146"/>
      <c r="BJ373" s="147"/>
      <c r="BK373" s="109" t="s">
        <v>117</v>
      </c>
      <c r="BL373" s="148">
        <v>1</v>
      </c>
      <c r="BM373" s="153">
        <f t="shared" si="80"/>
        <v>0.10958298851219614</v>
      </c>
      <c r="BN373" s="147"/>
      <c r="BO373" s="147"/>
      <c r="BP373" s="147"/>
      <c r="BQ373" s="147"/>
      <c r="BU373" s="128" t="s">
        <v>117</v>
      </c>
      <c r="BV373" s="93">
        <v>2</v>
      </c>
      <c r="BW373" s="154">
        <f t="shared" si="85"/>
        <v>0.90117612496068622</v>
      </c>
      <c r="BX373" s="90"/>
      <c r="BY373" s="90"/>
      <c r="BZ373" s="90"/>
      <c r="CA373" s="90"/>
      <c r="CB373" s="90"/>
      <c r="CC373" s="90"/>
      <c r="CD373" s="90"/>
      <c r="CE373" s="90"/>
      <c r="CF373" s="90"/>
      <c r="CG373" s="90"/>
      <c r="CH373" s="90"/>
      <c r="CI373" s="90"/>
      <c r="CJ373" s="90"/>
      <c r="CK373" s="90"/>
      <c r="CL373" s="90"/>
      <c r="CM373" s="90"/>
    </row>
    <row r="374" spans="2:91">
      <c r="B374" s="945"/>
      <c r="AY374" s="141" t="s">
        <v>118</v>
      </c>
      <c r="AZ374" s="138">
        <f>2+BL374</f>
        <v>2</v>
      </c>
      <c r="BA374" s="145">
        <f t="shared" si="81"/>
        <v>0.64673849775581738</v>
      </c>
      <c r="BB374" s="138">
        <v>1</v>
      </c>
      <c r="BC374" s="144">
        <f t="shared" si="82"/>
        <v>1.1014285055676423</v>
      </c>
      <c r="BD374" s="140">
        <f t="shared" si="83"/>
        <v>3</v>
      </c>
      <c r="BE374" s="150">
        <f t="shared" si="84"/>
        <v>7.4993403258849058</v>
      </c>
      <c r="BF374" s="146"/>
      <c r="BG374" s="146"/>
      <c r="BH374" s="146"/>
      <c r="BI374" s="146"/>
      <c r="BJ374" s="147"/>
      <c r="BK374" s="108" t="s">
        <v>118</v>
      </c>
      <c r="BL374" s="148"/>
      <c r="BM374" s="148">
        <f t="shared" si="80"/>
        <v>0</v>
      </c>
      <c r="BN374" s="147"/>
      <c r="BO374" s="147"/>
      <c r="BP374" s="147"/>
      <c r="BQ374" s="147"/>
      <c r="BU374" s="127" t="s">
        <v>118</v>
      </c>
      <c r="BV374" s="93">
        <v>0</v>
      </c>
      <c r="BW374" s="154">
        <f t="shared" si="85"/>
        <v>0</v>
      </c>
      <c r="BX374" s="90"/>
      <c r="BY374" s="90"/>
      <c r="BZ374" s="90"/>
      <c r="CA374" s="90"/>
      <c r="CB374" s="90"/>
      <c r="CC374" s="90"/>
      <c r="CD374" s="90"/>
      <c r="CE374" s="90"/>
      <c r="CF374" s="90"/>
      <c r="CG374" s="90"/>
      <c r="CH374" s="90"/>
      <c r="CI374" s="90"/>
      <c r="CJ374" s="90"/>
      <c r="CK374" s="90"/>
      <c r="CL374" s="90"/>
      <c r="CM374" s="90"/>
    </row>
    <row r="375" spans="2:91">
      <c r="B375" s="945"/>
      <c r="AY375" s="142" t="s">
        <v>120</v>
      </c>
      <c r="AZ375" s="138"/>
      <c r="BA375" s="138">
        <f t="shared" si="81"/>
        <v>0</v>
      </c>
      <c r="BB375" s="138"/>
      <c r="BC375" s="138">
        <f t="shared" si="82"/>
        <v>0</v>
      </c>
      <c r="BD375" s="140">
        <f t="shared" si="83"/>
        <v>0</v>
      </c>
      <c r="BE375" s="140">
        <f t="shared" si="84"/>
        <v>0</v>
      </c>
      <c r="BF375" s="146"/>
      <c r="BG375" s="146"/>
      <c r="BH375" s="151"/>
      <c r="BI375" s="146"/>
      <c r="BJ375" s="147"/>
      <c r="BK375" s="109" t="s">
        <v>120</v>
      </c>
      <c r="BL375" s="148"/>
      <c r="BM375" s="148">
        <f t="shared" si="80"/>
        <v>0</v>
      </c>
      <c r="BN375" s="147"/>
      <c r="BO375" s="147"/>
      <c r="BP375" s="147"/>
      <c r="BQ375" s="147"/>
      <c r="BU375" s="128" t="s">
        <v>120</v>
      </c>
      <c r="BV375" s="93">
        <v>0</v>
      </c>
      <c r="BW375" s="154">
        <f t="shared" si="85"/>
        <v>0</v>
      </c>
      <c r="BX375" s="90"/>
      <c r="BY375" s="90"/>
      <c r="BZ375" s="90"/>
      <c r="CA375" s="90"/>
      <c r="CB375" s="90"/>
      <c r="CC375" s="90"/>
      <c r="CD375" s="90"/>
      <c r="CE375" s="90"/>
      <c r="CF375" s="90"/>
      <c r="CG375" s="90"/>
      <c r="CH375" s="90"/>
      <c r="CI375" s="90"/>
      <c r="CJ375" s="90"/>
      <c r="CK375" s="90"/>
      <c r="CL375" s="90"/>
      <c r="CM375" s="90"/>
    </row>
    <row r="376" spans="2:91">
      <c r="B376" s="945"/>
      <c r="AY376" s="142" t="s">
        <v>121</v>
      </c>
      <c r="AZ376" s="138">
        <v>2</v>
      </c>
      <c r="BA376" s="145">
        <f t="shared" si="81"/>
        <v>0.64673849775581738</v>
      </c>
      <c r="BB376" s="138"/>
      <c r="BC376" s="138">
        <f t="shared" si="82"/>
        <v>0</v>
      </c>
      <c r="BD376" s="140">
        <f t="shared" si="83"/>
        <v>2</v>
      </c>
      <c r="BE376" s="150">
        <f t="shared" si="84"/>
        <v>4.9995602172566036</v>
      </c>
      <c r="BF376" s="146"/>
      <c r="BG376" s="146"/>
      <c r="BH376" s="146"/>
      <c r="BI376" s="146"/>
      <c r="BJ376" s="147"/>
      <c r="BK376" s="109" t="s">
        <v>121</v>
      </c>
      <c r="BL376" s="148"/>
      <c r="BM376" s="148">
        <f t="shared" si="80"/>
        <v>0</v>
      </c>
      <c r="BN376" s="147"/>
      <c r="BO376" s="147"/>
      <c r="BP376" s="147"/>
      <c r="BQ376" s="147"/>
      <c r="BU376" s="128" t="s">
        <v>121</v>
      </c>
      <c r="BV376" s="93">
        <v>2</v>
      </c>
      <c r="BW376" s="154">
        <f t="shared" si="85"/>
        <v>0.90117612496068622</v>
      </c>
      <c r="BX376" s="90"/>
      <c r="BY376" s="90"/>
      <c r="BZ376" s="90"/>
      <c r="CA376" s="90"/>
      <c r="CB376" s="90"/>
      <c r="CC376" s="90"/>
      <c r="CD376" s="90"/>
      <c r="CE376" s="90"/>
      <c r="CF376" s="90"/>
      <c r="CG376" s="90"/>
      <c r="CH376" s="90"/>
      <c r="CI376" s="90"/>
      <c r="CJ376" s="90"/>
      <c r="CK376" s="90"/>
      <c r="CL376" s="90"/>
      <c r="CM376" s="90"/>
    </row>
    <row r="377" spans="2:91">
      <c r="B377" s="945"/>
      <c r="AY377" s="142" t="s">
        <v>122</v>
      </c>
      <c r="AZ377" s="138">
        <f>BL377</f>
        <v>1</v>
      </c>
      <c r="BA377" s="145">
        <f t="shared" si="81"/>
        <v>0.32336924887790869</v>
      </c>
      <c r="BB377" s="138"/>
      <c r="BC377" s="138">
        <f t="shared" si="82"/>
        <v>0</v>
      </c>
      <c r="BD377" s="140">
        <f t="shared" si="83"/>
        <v>1</v>
      </c>
      <c r="BE377" s="150">
        <f t="shared" si="84"/>
        <v>2.4997801086283018</v>
      </c>
      <c r="BF377" s="146"/>
      <c r="BG377" s="146"/>
      <c r="BH377" s="146"/>
      <c r="BI377" s="146"/>
      <c r="BJ377" s="147"/>
      <c r="BK377" s="109" t="s">
        <v>122</v>
      </c>
      <c r="BL377" s="148">
        <v>1</v>
      </c>
      <c r="BM377" s="153">
        <f t="shared" si="80"/>
        <v>0.10958298851219614</v>
      </c>
      <c r="BN377" s="147"/>
      <c r="BO377" s="147"/>
      <c r="BP377" s="147"/>
      <c r="BQ377" s="147"/>
      <c r="BU377" s="128" t="s">
        <v>122</v>
      </c>
      <c r="BV377" s="93">
        <v>0</v>
      </c>
      <c r="BW377" s="154">
        <f t="shared" si="85"/>
        <v>0</v>
      </c>
      <c r="BX377" s="90"/>
      <c r="BY377" s="90"/>
      <c r="BZ377" s="90"/>
      <c r="CA377" s="90"/>
      <c r="CB377" s="90"/>
      <c r="CC377" s="90"/>
      <c r="CD377" s="90"/>
      <c r="CE377" s="90"/>
      <c r="CF377" s="90"/>
      <c r="CG377" s="90"/>
      <c r="CH377" s="90"/>
      <c r="CI377" s="90"/>
      <c r="CJ377" s="90"/>
      <c r="CK377" s="90"/>
      <c r="CL377" s="90"/>
      <c r="CM377" s="90"/>
    </row>
    <row r="378" spans="2:91">
      <c r="B378" s="945"/>
      <c r="AY378" s="106" t="s">
        <v>124</v>
      </c>
      <c r="AZ378" s="138"/>
      <c r="BA378" s="138">
        <f t="shared" si="81"/>
        <v>0</v>
      </c>
      <c r="BB378" s="138">
        <v>1</v>
      </c>
      <c r="BC378" s="144">
        <f t="shared" si="82"/>
        <v>1.1014285055676423</v>
      </c>
      <c r="BD378" s="140">
        <f t="shared" si="83"/>
        <v>1</v>
      </c>
      <c r="BE378" s="150">
        <f t="shared" si="84"/>
        <v>2.4997801086283018</v>
      </c>
      <c r="BF378" s="146"/>
      <c r="BG378" s="146"/>
      <c r="BH378" s="146"/>
      <c r="BI378" s="146"/>
      <c r="BJ378" s="147"/>
      <c r="BK378" s="101" t="s">
        <v>124</v>
      </c>
      <c r="BL378" s="148"/>
      <c r="BM378" s="148">
        <f t="shared" si="80"/>
        <v>0</v>
      </c>
      <c r="BN378" s="147"/>
      <c r="BO378" s="147"/>
      <c r="BP378" s="147"/>
      <c r="BQ378" s="147"/>
      <c r="BU378" s="101" t="s">
        <v>124</v>
      </c>
      <c r="BV378" s="93">
        <v>3</v>
      </c>
      <c r="BW378" s="153">
        <f t="shared" si="85"/>
        <v>1.3517641874410293</v>
      </c>
      <c r="BX378" s="90"/>
      <c r="BY378" s="90"/>
      <c r="BZ378" s="90"/>
      <c r="CA378" s="90"/>
      <c r="CB378" s="90"/>
      <c r="CC378" s="90"/>
      <c r="CD378" s="90"/>
      <c r="CE378" s="90"/>
      <c r="CF378" s="90"/>
      <c r="CG378" s="90"/>
      <c r="CH378" s="90"/>
      <c r="CI378" s="90"/>
      <c r="CJ378" s="90"/>
      <c r="CK378" s="90"/>
      <c r="CL378" s="90"/>
      <c r="CM378" s="90"/>
    </row>
    <row r="379" spans="2:91">
      <c r="B379" s="945"/>
      <c r="AY379" s="142" t="s">
        <v>125</v>
      </c>
      <c r="AZ379" s="138"/>
      <c r="BA379" s="138">
        <f t="shared" si="81"/>
        <v>0</v>
      </c>
      <c r="BB379" s="138"/>
      <c r="BC379" s="138">
        <f t="shared" si="82"/>
        <v>0</v>
      </c>
      <c r="BD379" s="140">
        <f t="shared" si="83"/>
        <v>0</v>
      </c>
      <c r="BE379" s="140">
        <f t="shared" si="84"/>
        <v>0</v>
      </c>
      <c r="BF379" s="146"/>
      <c r="BG379" s="146"/>
      <c r="BH379" s="146"/>
      <c r="BI379" s="146"/>
      <c r="BJ379" s="147"/>
      <c r="BK379" s="109" t="s">
        <v>125</v>
      </c>
      <c r="BL379" s="148"/>
      <c r="BM379" s="148">
        <f t="shared" si="80"/>
        <v>0</v>
      </c>
      <c r="BN379" s="147"/>
      <c r="BO379" s="147"/>
      <c r="BP379" s="147"/>
      <c r="BQ379" s="147"/>
      <c r="BU379" s="128" t="s">
        <v>125</v>
      </c>
      <c r="BV379" s="93">
        <v>0</v>
      </c>
      <c r="BW379" s="154">
        <f t="shared" si="85"/>
        <v>0</v>
      </c>
      <c r="BX379" s="90"/>
      <c r="BY379" s="90"/>
      <c r="BZ379" s="90"/>
      <c r="CA379" s="90"/>
      <c r="CB379" s="90"/>
      <c r="CC379" s="90"/>
      <c r="CD379" s="90"/>
      <c r="CE379" s="90"/>
      <c r="CF379" s="90"/>
      <c r="CG379" s="90"/>
      <c r="CH379" s="90"/>
      <c r="CI379" s="90"/>
      <c r="CJ379" s="90"/>
      <c r="CK379" s="90"/>
      <c r="CL379" s="90"/>
      <c r="CM379" s="90"/>
    </row>
    <row r="380" spans="2:91">
      <c r="B380" s="945"/>
      <c r="AY380" s="106" t="s">
        <v>126</v>
      </c>
      <c r="AZ380" s="138">
        <v>1</v>
      </c>
      <c r="BA380" s="145">
        <f t="shared" si="81"/>
        <v>0.32336924887790869</v>
      </c>
      <c r="BB380" s="138"/>
      <c r="BC380" s="138">
        <f t="shared" si="82"/>
        <v>0</v>
      </c>
      <c r="BD380" s="140">
        <f t="shared" si="83"/>
        <v>1</v>
      </c>
      <c r="BE380" s="150">
        <f t="shared" si="84"/>
        <v>2.4997801086283018</v>
      </c>
      <c r="BF380" s="146"/>
      <c r="BG380" s="146"/>
      <c r="BH380" s="146"/>
      <c r="BI380" s="146"/>
      <c r="BJ380" s="147"/>
      <c r="BK380" s="101" t="s">
        <v>126</v>
      </c>
      <c r="BL380" s="148"/>
      <c r="BM380" s="148">
        <f t="shared" si="80"/>
        <v>0</v>
      </c>
      <c r="BN380" s="147"/>
      <c r="BO380" s="147"/>
      <c r="BP380" s="147"/>
      <c r="BQ380" s="147"/>
      <c r="BU380" s="101" t="s">
        <v>126</v>
      </c>
      <c r="BV380" s="93">
        <v>0</v>
      </c>
      <c r="BW380" s="154">
        <f t="shared" si="85"/>
        <v>0</v>
      </c>
      <c r="BX380" s="90"/>
      <c r="BY380" s="90"/>
      <c r="BZ380" s="90"/>
      <c r="CA380" s="90"/>
      <c r="CB380" s="90"/>
      <c r="CC380" s="90"/>
      <c r="CD380" s="90"/>
      <c r="CE380" s="90"/>
      <c r="CF380" s="90"/>
      <c r="CG380" s="90"/>
      <c r="CH380" s="90"/>
      <c r="CI380" s="90"/>
      <c r="CJ380" s="90"/>
      <c r="CK380" s="90"/>
      <c r="CL380" s="90"/>
      <c r="CM380" s="90"/>
    </row>
    <row r="381" spans="2:91">
      <c r="B381" s="945"/>
      <c r="AY381" s="139" t="s">
        <v>128</v>
      </c>
      <c r="AZ381" s="138">
        <f>1+BL381</f>
        <v>3</v>
      </c>
      <c r="BA381" s="145">
        <f t="shared" si="81"/>
        <v>0.97010774663372612</v>
      </c>
      <c r="BB381" s="138"/>
      <c r="BC381" s="138">
        <f t="shared" si="82"/>
        <v>0</v>
      </c>
      <c r="BD381" s="140">
        <f t="shared" si="83"/>
        <v>3</v>
      </c>
      <c r="BE381" s="150">
        <f t="shared" si="84"/>
        <v>7.4993403258849058</v>
      </c>
      <c r="BF381" s="146"/>
      <c r="BG381" s="146"/>
      <c r="BH381" s="146"/>
      <c r="BI381" s="146"/>
      <c r="BJ381" s="147"/>
      <c r="BK381" s="105" t="s">
        <v>128</v>
      </c>
      <c r="BL381" s="148">
        <v>2</v>
      </c>
      <c r="BM381" s="153">
        <f t="shared" si="80"/>
        <v>0.21916597702439228</v>
      </c>
      <c r="BN381" s="147"/>
      <c r="BO381" s="147"/>
      <c r="BP381" s="147"/>
      <c r="BQ381" s="147"/>
      <c r="BU381" s="127" t="s">
        <v>128</v>
      </c>
      <c r="BV381" s="93">
        <v>0</v>
      </c>
      <c r="BW381" s="154">
        <f t="shared" si="85"/>
        <v>0</v>
      </c>
      <c r="BX381" s="90"/>
      <c r="BY381" s="90"/>
      <c r="BZ381" s="90"/>
      <c r="CA381" s="90"/>
      <c r="CB381" s="90"/>
      <c r="CC381" s="90"/>
      <c r="CD381" s="90"/>
      <c r="CE381" s="90"/>
      <c r="CF381" s="90"/>
      <c r="CG381" s="90"/>
      <c r="CH381" s="90"/>
      <c r="CI381" s="90"/>
      <c r="CJ381" s="90"/>
      <c r="CK381" s="90"/>
      <c r="CL381" s="90"/>
      <c r="CM381" s="90"/>
    </row>
    <row r="382" spans="2:91">
      <c r="B382" s="945"/>
      <c r="AY382" s="142" t="s">
        <v>129</v>
      </c>
      <c r="AZ382" s="138"/>
      <c r="BA382" s="144">
        <f t="shared" si="81"/>
        <v>0</v>
      </c>
      <c r="BB382" s="138">
        <v>2</v>
      </c>
      <c r="BC382" s="144">
        <f t="shared" si="82"/>
        <v>2.2028570111352845</v>
      </c>
      <c r="BD382" s="140">
        <f t="shared" si="83"/>
        <v>2</v>
      </c>
      <c r="BE382" s="150">
        <f t="shared" si="84"/>
        <v>4.9995602172566036</v>
      </c>
      <c r="BF382" s="146"/>
      <c r="BG382" s="146"/>
      <c r="BH382" s="146"/>
      <c r="BI382" s="146"/>
      <c r="BJ382" s="147"/>
      <c r="BK382" s="109" t="s">
        <v>129</v>
      </c>
      <c r="BL382" s="148"/>
      <c r="BM382" s="148">
        <f t="shared" si="80"/>
        <v>0</v>
      </c>
      <c r="BN382" s="147"/>
      <c r="BO382" s="147"/>
      <c r="BP382" s="147"/>
      <c r="BQ382" s="147"/>
      <c r="BU382" s="128" t="s">
        <v>129</v>
      </c>
      <c r="BV382" s="93">
        <v>1</v>
      </c>
      <c r="BW382" s="154">
        <f t="shared" si="85"/>
        <v>0.45058806248034311</v>
      </c>
      <c r="BX382" s="90"/>
      <c r="BY382" s="90"/>
      <c r="BZ382" s="90"/>
      <c r="CA382" s="90"/>
      <c r="CB382" s="90"/>
      <c r="CC382" s="90"/>
      <c r="CD382" s="90"/>
      <c r="CE382" s="90"/>
      <c r="CF382" s="90"/>
      <c r="CG382" s="90"/>
      <c r="CH382" s="90"/>
      <c r="CI382" s="90"/>
      <c r="CJ382" s="90"/>
      <c r="CK382" s="90"/>
      <c r="CL382" s="90"/>
      <c r="CM382" s="90"/>
    </row>
    <row r="383" spans="2:91">
      <c r="B383" s="945"/>
      <c r="AY383" s="142" t="s">
        <v>131</v>
      </c>
      <c r="AZ383" s="138"/>
      <c r="BA383" s="138">
        <f t="shared" si="81"/>
        <v>0</v>
      </c>
      <c r="BB383" s="138"/>
      <c r="BC383" s="138">
        <f t="shared" si="82"/>
        <v>0</v>
      </c>
      <c r="BD383" s="140">
        <f t="shared" si="83"/>
        <v>0</v>
      </c>
      <c r="BE383" s="140">
        <f t="shared" si="84"/>
        <v>0</v>
      </c>
      <c r="BF383" s="146"/>
      <c r="BG383" s="146"/>
      <c r="BH383" s="146"/>
      <c r="BI383" s="146"/>
      <c r="BJ383" s="147"/>
      <c r="BK383" s="109" t="s">
        <v>131</v>
      </c>
      <c r="BL383" s="148"/>
      <c r="BM383" s="148">
        <f t="shared" si="80"/>
        <v>0</v>
      </c>
      <c r="BN383" s="147"/>
      <c r="BO383" s="147"/>
      <c r="BP383" s="147"/>
      <c r="BQ383" s="147"/>
      <c r="BU383" s="128" t="s">
        <v>131</v>
      </c>
      <c r="BV383" s="93">
        <v>0</v>
      </c>
      <c r="BW383" s="154">
        <f t="shared" si="85"/>
        <v>0</v>
      </c>
      <c r="BX383" s="90"/>
      <c r="BY383" s="90"/>
      <c r="BZ383" s="90"/>
      <c r="CA383" s="90"/>
      <c r="CB383" s="90"/>
      <c r="CC383" s="90"/>
      <c r="CD383" s="90"/>
      <c r="CE383" s="90"/>
      <c r="CF383" s="90"/>
      <c r="CG383" s="90"/>
      <c r="CH383" s="90"/>
      <c r="CI383" s="90"/>
      <c r="CJ383" s="90"/>
      <c r="CK383" s="90"/>
      <c r="CL383" s="90"/>
      <c r="CM383" s="90"/>
    </row>
    <row r="384" spans="2:91">
      <c r="AY384" s="142" t="s">
        <v>132</v>
      </c>
      <c r="AZ384" s="138">
        <v>3</v>
      </c>
      <c r="BA384" s="145">
        <f t="shared" si="81"/>
        <v>0.97010774663372612</v>
      </c>
      <c r="BB384" s="138">
        <v>1</v>
      </c>
      <c r="BC384" s="144">
        <f t="shared" si="82"/>
        <v>1.1014285055676423</v>
      </c>
      <c r="BD384" s="140">
        <f t="shared" si="83"/>
        <v>4</v>
      </c>
      <c r="BE384" s="150">
        <f t="shared" si="84"/>
        <v>9.9991204345132072</v>
      </c>
      <c r="BF384" s="146"/>
      <c r="BG384" s="146"/>
      <c r="BH384" s="146"/>
      <c r="BI384" s="146"/>
      <c r="BJ384" s="147"/>
      <c r="BK384" s="109" t="s">
        <v>132</v>
      </c>
      <c r="BL384" s="148"/>
      <c r="BM384" s="148">
        <f t="shared" si="80"/>
        <v>0</v>
      </c>
      <c r="BN384" s="147"/>
      <c r="BO384" s="147"/>
      <c r="BP384" s="147"/>
      <c r="BQ384" s="147"/>
      <c r="BU384" s="128" t="s">
        <v>132</v>
      </c>
      <c r="BV384" s="93">
        <v>0</v>
      </c>
      <c r="BW384" s="154">
        <f t="shared" si="85"/>
        <v>0</v>
      </c>
      <c r="BX384" s="90"/>
      <c r="BY384" s="90"/>
      <c r="BZ384" s="90"/>
      <c r="CA384" s="90"/>
      <c r="CB384" s="90"/>
      <c r="CC384" s="90"/>
      <c r="CD384" s="90"/>
      <c r="CE384" s="90"/>
      <c r="CF384" s="90"/>
      <c r="CG384" s="90"/>
      <c r="CH384" s="90"/>
      <c r="CI384" s="90"/>
      <c r="CJ384" s="90"/>
      <c r="CK384" s="90"/>
      <c r="CL384" s="90"/>
      <c r="CM384" s="90"/>
    </row>
    <row r="385" spans="31:91">
      <c r="AY385" s="142" t="s">
        <v>134</v>
      </c>
      <c r="AZ385" s="138"/>
      <c r="BA385" s="138">
        <f t="shared" si="81"/>
        <v>0</v>
      </c>
      <c r="BB385" s="138"/>
      <c r="BC385" s="138">
        <f t="shared" si="82"/>
        <v>0</v>
      </c>
      <c r="BD385" s="140">
        <f t="shared" si="83"/>
        <v>0</v>
      </c>
      <c r="BE385" s="140">
        <f t="shared" si="84"/>
        <v>0</v>
      </c>
      <c r="BF385" s="146"/>
      <c r="BG385" s="146"/>
      <c r="BH385" s="146"/>
      <c r="BI385" s="146"/>
      <c r="BJ385" s="147"/>
      <c r="BK385" s="109" t="s">
        <v>134</v>
      </c>
      <c r="BL385" s="148"/>
      <c r="BM385" s="148">
        <f t="shared" si="80"/>
        <v>0</v>
      </c>
      <c r="BN385" s="147"/>
      <c r="BO385" s="147"/>
      <c r="BP385" s="147"/>
      <c r="BQ385" s="147"/>
      <c r="BU385" s="128" t="s">
        <v>134</v>
      </c>
      <c r="BV385" s="93">
        <v>0</v>
      </c>
      <c r="BW385" s="154">
        <f t="shared" si="85"/>
        <v>0</v>
      </c>
      <c r="BX385" s="90"/>
      <c r="BY385" s="90"/>
      <c r="BZ385" s="90"/>
      <c r="CA385" s="90"/>
      <c r="CB385" s="90"/>
      <c r="CC385" s="90"/>
      <c r="CD385" s="90"/>
      <c r="CE385" s="90"/>
      <c r="CF385" s="90"/>
      <c r="CG385" s="90"/>
      <c r="CH385" s="90"/>
      <c r="CI385" s="90"/>
      <c r="CJ385" s="90"/>
      <c r="CK385" s="90"/>
      <c r="CL385" s="90"/>
      <c r="CM385" s="90"/>
    </row>
    <row r="386" spans="31:91">
      <c r="AY386" s="142" t="s">
        <v>135</v>
      </c>
      <c r="AZ386" s="138"/>
      <c r="BA386" s="138">
        <f t="shared" si="81"/>
        <v>0</v>
      </c>
      <c r="BB386" s="138"/>
      <c r="BC386" s="138">
        <f t="shared" si="82"/>
        <v>0</v>
      </c>
      <c r="BD386" s="140">
        <f t="shared" si="83"/>
        <v>0</v>
      </c>
      <c r="BE386" s="140">
        <f t="shared" si="84"/>
        <v>0</v>
      </c>
      <c r="BF386" s="146"/>
      <c r="BG386" s="146"/>
      <c r="BH386" s="146"/>
      <c r="BI386" s="146"/>
      <c r="BJ386" s="147"/>
      <c r="BK386" s="109" t="s">
        <v>135</v>
      </c>
      <c r="BL386" s="148"/>
      <c r="BM386" s="148">
        <f t="shared" si="80"/>
        <v>0</v>
      </c>
      <c r="BN386" s="147"/>
      <c r="BO386" s="147"/>
      <c r="BP386" s="147"/>
      <c r="BQ386" s="147"/>
      <c r="BU386" s="128" t="s">
        <v>135</v>
      </c>
      <c r="BV386" s="93">
        <v>0</v>
      </c>
      <c r="BW386" s="154">
        <f t="shared" si="85"/>
        <v>0</v>
      </c>
      <c r="BX386" s="90"/>
      <c r="BY386" s="90"/>
      <c r="BZ386" s="90"/>
      <c r="CA386" s="90"/>
      <c r="CB386" s="90"/>
      <c r="CC386" s="90"/>
      <c r="CD386" s="90"/>
      <c r="CE386" s="90"/>
      <c r="CF386" s="90"/>
      <c r="CG386" s="90"/>
      <c r="CH386" s="90"/>
      <c r="CI386" s="90"/>
      <c r="CJ386" s="90"/>
      <c r="CK386" s="90"/>
      <c r="CL386" s="90"/>
      <c r="CM386" s="90"/>
    </row>
    <row r="387" spans="31:91" ht="15.75" customHeight="1">
      <c r="AY387" s="142" t="s">
        <v>136</v>
      </c>
      <c r="AZ387" s="138"/>
      <c r="BA387" s="138">
        <f t="shared" si="81"/>
        <v>0</v>
      </c>
      <c r="BB387" s="138"/>
      <c r="BC387" s="138">
        <f t="shared" si="82"/>
        <v>0</v>
      </c>
      <c r="BD387" s="140">
        <f t="shared" si="83"/>
        <v>0</v>
      </c>
      <c r="BE387" s="140">
        <f t="shared" si="84"/>
        <v>0</v>
      </c>
      <c r="BF387" s="94"/>
      <c r="BG387" s="94"/>
      <c r="BH387" s="94"/>
      <c r="BI387" s="94"/>
      <c r="BJ387" s="90"/>
      <c r="BK387" s="109" t="s">
        <v>136</v>
      </c>
      <c r="BL387" s="148"/>
      <c r="BM387" s="148">
        <f t="shared" si="80"/>
        <v>0</v>
      </c>
      <c r="BN387" s="90"/>
      <c r="BO387" s="90"/>
      <c r="BP387" s="90"/>
      <c r="BQ387" s="90"/>
      <c r="BU387" s="128" t="s">
        <v>136</v>
      </c>
      <c r="BV387" s="93">
        <v>0</v>
      </c>
      <c r="BW387" s="154">
        <f t="shared" si="85"/>
        <v>0</v>
      </c>
      <c r="BX387" s="90"/>
      <c r="BY387" s="90"/>
      <c r="BZ387" s="90"/>
      <c r="CA387" s="90"/>
      <c r="CB387" s="90"/>
      <c r="CC387" s="90"/>
      <c r="CD387" s="90"/>
      <c r="CE387" s="90"/>
      <c r="CF387" s="90"/>
      <c r="CG387" s="90"/>
      <c r="CH387" s="90"/>
      <c r="CI387" s="90"/>
      <c r="CJ387" s="90"/>
      <c r="CK387" s="90"/>
      <c r="CL387" s="90"/>
      <c r="CM387" s="90"/>
    </row>
    <row r="388" spans="31:91" ht="15.75" customHeight="1">
      <c r="AY388" s="142" t="s">
        <v>137</v>
      </c>
      <c r="AZ388" s="138"/>
      <c r="BA388" s="138">
        <f t="shared" si="81"/>
        <v>0</v>
      </c>
      <c r="BB388" s="138"/>
      <c r="BC388" s="138">
        <f t="shared" si="82"/>
        <v>0</v>
      </c>
      <c r="BD388" s="140">
        <f t="shared" si="83"/>
        <v>0</v>
      </c>
      <c r="BE388" s="140">
        <f t="shared" si="84"/>
        <v>0</v>
      </c>
      <c r="BF388" s="94"/>
      <c r="BG388" s="94"/>
      <c r="BH388" s="94"/>
      <c r="BI388" s="94"/>
      <c r="BJ388" s="90"/>
      <c r="BK388" s="109" t="s">
        <v>137</v>
      </c>
      <c r="BL388" s="148"/>
      <c r="BM388" s="148">
        <f t="shared" si="80"/>
        <v>0</v>
      </c>
      <c r="BN388" s="90"/>
      <c r="BO388" s="90"/>
      <c r="BP388" s="90"/>
      <c r="BQ388" s="90"/>
      <c r="BU388" s="109" t="s">
        <v>137</v>
      </c>
      <c r="BV388" s="93">
        <v>0</v>
      </c>
      <c r="BW388" s="154">
        <f t="shared" si="85"/>
        <v>0</v>
      </c>
      <c r="BX388" s="90"/>
      <c r="BY388" s="90"/>
      <c r="BZ388" s="90"/>
      <c r="CA388" s="90"/>
      <c r="CB388" s="90"/>
      <c r="CC388" s="90"/>
      <c r="CD388" s="90"/>
      <c r="CE388" s="90"/>
      <c r="CF388" s="90"/>
      <c r="CG388" s="90"/>
      <c r="CH388" s="90"/>
      <c r="CI388" s="90"/>
      <c r="CJ388" s="90"/>
      <c r="CK388" s="90"/>
      <c r="CL388" s="90"/>
      <c r="CM388" s="90"/>
    </row>
    <row r="389" spans="31:91" ht="15.75" customHeight="1">
      <c r="AY389" s="142" t="s">
        <v>138</v>
      </c>
      <c r="AZ389" s="138"/>
      <c r="BA389" s="138">
        <f t="shared" si="81"/>
        <v>0</v>
      </c>
      <c r="BB389" s="138"/>
      <c r="BC389" s="138">
        <f t="shared" si="82"/>
        <v>0</v>
      </c>
      <c r="BD389" s="140">
        <f t="shared" si="83"/>
        <v>0</v>
      </c>
      <c r="BE389" s="140">
        <f t="shared" si="84"/>
        <v>0</v>
      </c>
      <c r="BF389" s="94"/>
      <c r="BG389" s="94"/>
      <c r="BH389" s="94"/>
      <c r="BI389" s="94"/>
      <c r="BJ389" s="90"/>
      <c r="BK389" s="109" t="s">
        <v>138</v>
      </c>
      <c r="BL389" s="148"/>
      <c r="BM389" s="148">
        <f t="shared" si="80"/>
        <v>0</v>
      </c>
      <c r="BN389" s="90"/>
      <c r="BO389" s="90"/>
      <c r="BP389" s="90"/>
      <c r="BQ389" s="90"/>
      <c r="BU389" s="128" t="s">
        <v>138</v>
      </c>
      <c r="BV389" s="93">
        <v>0</v>
      </c>
      <c r="BW389" s="154">
        <f t="shared" si="85"/>
        <v>0</v>
      </c>
      <c r="BX389" s="90"/>
      <c r="BY389" s="90"/>
      <c r="BZ389" s="90"/>
      <c r="CA389" s="90"/>
      <c r="CB389" s="90"/>
      <c r="CC389" s="90"/>
      <c r="CD389" s="90"/>
      <c r="CE389" s="90"/>
      <c r="CF389" s="90"/>
      <c r="CG389" s="90"/>
      <c r="CH389" s="90"/>
      <c r="CI389" s="90"/>
      <c r="CJ389" s="90"/>
      <c r="CK389" s="90"/>
      <c r="CL389" s="90"/>
      <c r="CM389" s="90"/>
    </row>
    <row r="390" spans="31:91">
      <c r="AE390" s="945"/>
      <c r="AF390" s="945"/>
      <c r="AG390" s="945"/>
      <c r="AY390" s="156"/>
      <c r="BF390" s="90"/>
      <c r="BG390" s="90"/>
      <c r="BH390" s="90"/>
      <c r="BI390" s="90"/>
      <c r="BJ390" s="90"/>
      <c r="BK390" s="90"/>
      <c r="BL390" s="90"/>
      <c r="BM390" s="90"/>
      <c r="BN390" s="90"/>
      <c r="BO390" s="90"/>
      <c r="BP390" s="90"/>
      <c r="BQ390" s="90"/>
      <c r="BU390" s="93" t="s">
        <v>139</v>
      </c>
      <c r="BV390" s="93"/>
      <c r="BW390" s="93"/>
      <c r="BX390" s="90"/>
      <c r="BY390" s="90"/>
      <c r="BZ390" s="90"/>
      <c r="CA390" s="90"/>
      <c r="CB390" s="90"/>
      <c r="CC390" s="90"/>
      <c r="CD390" s="90"/>
      <c r="CE390" s="90"/>
      <c r="CF390" s="90"/>
      <c r="CG390" s="90"/>
      <c r="CH390" s="90"/>
      <c r="CI390" s="90"/>
      <c r="CJ390" s="90"/>
      <c r="CK390" s="90"/>
      <c r="CL390" s="90"/>
      <c r="CM390" s="90"/>
    </row>
    <row r="391" spans="31:91">
      <c r="AE391" s="945"/>
      <c r="AY391" s="157" t="s">
        <v>470</v>
      </c>
      <c r="AZ391" s="157"/>
      <c r="BA391" s="157"/>
      <c r="BB391" s="157"/>
      <c r="BC391" s="157"/>
      <c r="BD391" s="157"/>
      <c r="BE391" s="157"/>
      <c r="BF391" s="94"/>
      <c r="BG391" s="94"/>
      <c r="BH391" s="94"/>
      <c r="BI391" s="94"/>
      <c r="BJ391" s="90"/>
      <c r="BK391" s="157" t="s">
        <v>471</v>
      </c>
      <c r="BL391" s="14"/>
      <c r="BM391" s="14"/>
      <c r="BN391" s="14"/>
      <c r="BO391" s="14"/>
      <c r="BP391" s="14"/>
      <c r="BQ391" s="14"/>
      <c r="BR391" s="90"/>
      <c r="BS391" s="90"/>
      <c r="BT391" s="94"/>
      <c r="BU391" s="90" t="s">
        <v>476</v>
      </c>
      <c r="BV391" s="90"/>
      <c r="BW391" s="90"/>
      <c r="BX391" s="90"/>
      <c r="BY391" s="90"/>
      <c r="BZ391" s="90"/>
      <c r="CA391" s="90"/>
      <c r="CB391" s="90"/>
      <c r="CC391" s="94"/>
      <c r="CD391" s="94"/>
      <c r="CE391" s="94"/>
      <c r="CF391" s="90"/>
      <c r="CG391" s="90"/>
      <c r="CH391" s="90"/>
      <c r="CI391" s="90"/>
      <c r="CJ391" s="90"/>
      <c r="CK391" s="90"/>
      <c r="CL391" s="90"/>
      <c r="CM391" s="90"/>
    </row>
    <row r="392" spans="31:91">
      <c r="AY392" s="1433" t="s">
        <v>99</v>
      </c>
      <c r="AZ392" s="106" t="s">
        <v>33</v>
      </c>
      <c r="BA392" s="106" t="s">
        <v>33</v>
      </c>
      <c r="BB392" s="106" t="s">
        <v>61</v>
      </c>
      <c r="BC392" s="106" t="s">
        <v>61</v>
      </c>
      <c r="BD392" s="106" t="s">
        <v>109</v>
      </c>
      <c r="BE392" s="106" t="s">
        <v>109</v>
      </c>
      <c r="BF392" s="94"/>
      <c r="BG392" s="94"/>
      <c r="BH392" s="94"/>
      <c r="BI392" s="94"/>
      <c r="BJ392" s="90"/>
      <c r="BK392" s="1433" t="s">
        <v>99</v>
      </c>
      <c r="BL392" s="106" t="s">
        <v>33</v>
      </c>
      <c r="BM392" s="106" t="s">
        <v>33</v>
      </c>
      <c r="BN392" s="106" t="s">
        <v>61</v>
      </c>
      <c r="BO392" s="106" t="s">
        <v>61</v>
      </c>
      <c r="BP392" s="106" t="s">
        <v>109</v>
      </c>
      <c r="BQ392" s="106" t="s">
        <v>109</v>
      </c>
      <c r="BR392" s="90"/>
      <c r="BS392" s="90"/>
      <c r="BT392" s="94"/>
      <c r="BU392" s="911" t="s">
        <v>99</v>
      </c>
      <c r="BV392" s="101" t="s">
        <v>33</v>
      </c>
      <c r="BW392" s="101" t="s">
        <v>33</v>
      </c>
      <c r="BX392" s="101" t="s">
        <v>61</v>
      </c>
      <c r="BY392" s="101" t="s">
        <v>61</v>
      </c>
      <c r="BZ392" s="101" t="s">
        <v>109</v>
      </c>
      <c r="CA392" s="101" t="s">
        <v>109</v>
      </c>
      <c r="CB392" s="90"/>
      <c r="CC392" s="94"/>
      <c r="CD392" s="94"/>
      <c r="CE392" s="94"/>
      <c r="CF392" s="90"/>
      <c r="CG392" s="90"/>
      <c r="CH392" s="90"/>
      <c r="CI392" s="90"/>
      <c r="CJ392" s="90"/>
      <c r="CK392" s="90"/>
      <c r="CL392" s="90"/>
      <c r="CM392" s="90"/>
    </row>
    <row r="393" spans="31:91">
      <c r="AY393" s="1434"/>
      <c r="AZ393" s="138" t="s">
        <v>27</v>
      </c>
      <c r="BA393" s="138" t="s">
        <v>475</v>
      </c>
      <c r="BB393" s="138" t="s">
        <v>27</v>
      </c>
      <c r="BC393" s="138" t="s">
        <v>475</v>
      </c>
      <c r="BD393" s="138" t="s">
        <v>27</v>
      </c>
      <c r="BE393" s="138" t="s">
        <v>475</v>
      </c>
      <c r="BF393" s="146"/>
      <c r="BG393" s="146"/>
      <c r="BH393" s="146"/>
      <c r="BI393" s="146"/>
      <c r="BJ393" s="147"/>
      <c r="BK393" s="1434"/>
      <c r="BL393" s="138" t="s">
        <v>27</v>
      </c>
      <c r="BM393" s="138" t="s">
        <v>475</v>
      </c>
      <c r="BN393" s="138" t="s">
        <v>27</v>
      </c>
      <c r="BO393" s="138" t="s">
        <v>475</v>
      </c>
      <c r="BP393" s="138" t="s">
        <v>27</v>
      </c>
      <c r="BQ393" s="138" t="s">
        <v>475</v>
      </c>
      <c r="BR393" s="90"/>
      <c r="BS393" s="90"/>
      <c r="BT393" s="90"/>
      <c r="BU393" s="911"/>
      <c r="BV393" s="148" t="s">
        <v>27</v>
      </c>
      <c r="BW393" s="148" t="s">
        <v>475</v>
      </c>
      <c r="BX393" s="148" t="s">
        <v>27</v>
      </c>
      <c r="BY393" s="148" t="s">
        <v>111</v>
      </c>
      <c r="BZ393" s="148" t="s">
        <v>27</v>
      </c>
      <c r="CA393" s="148" t="s">
        <v>111</v>
      </c>
      <c r="CB393" s="90"/>
      <c r="CC393" s="94"/>
      <c r="CD393" s="94"/>
      <c r="CE393" s="94"/>
      <c r="CF393" s="90"/>
      <c r="CG393" s="90"/>
      <c r="CH393" s="90"/>
      <c r="CI393" s="90"/>
      <c r="CJ393" s="90"/>
      <c r="CK393" s="90"/>
      <c r="CL393" s="90"/>
      <c r="CM393" s="90"/>
    </row>
    <row r="394" spans="31:91">
      <c r="AY394" s="139" t="s">
        <v>112</v>
      </c>
      <c r="AZ394" s="140">
        <v>0</v>
      </c>
      <c r="BA394" s="149">
        <f>AZ394/$AZ$152*1000000</f>
        <v>0</v>
      </c>
      <c r="BB394" s="140">
        <v>0</v>
      </c>
      <c r="BC394" s="140">
        <f>BB394/$AZ$152*1000000</f>
        <v>0</v>
      </c>
      <c r="BD394" s="140">
        <f>SUM(AZ394,BB394)</f>
        <v>0</v>
      </c>
      <c r="BE394" s="140">
        <f>BD394/($AZ$152+$BF$152)*1000000</f>
        <v>0</v>
      </c>
      <c r="BF394" s="146"/>
      <c r="BG394" s="146"/>
      <c r="BH394" s="146"/>
      <c r="BI394" s="146"/>
      <c r="BJ394" s="147"/>
      <c r="BK394" s="164" t="s">
        <v>112</v>
      </c>
      <c r="BL394" s="140">
        <v>0</v>
      </c>
      <c r="BM394" s="149">
        <f t="shared" ref="BM394:BM396" si="86">BL394/$BL$152*10000000</f>
        <v>0</v>
      </c>
      <c r="BN394" s="140">
        <v>0</v>
      </c>
      <c r="BO394" s="150">
        <f>BN394/$BP$152*1000000</f>
        <v>0</v>
      </c>
      <c r="BP394" s="150">
        <f>BL394+BN394</f>
        <v>0</v>
      </c>
      <c r="BQ394" s="150">
        <f>BP394/($BL$152+$BP$152)*1000000</f>
        <v>0</v>
      </c>
      <c r="BR394" s="90"/>
      <c r="BS394" s="90"/>
      <c r="BT394" s="90"/>
      <c r="BU394" s="116" t="s">
        <v>112</v>
      </c>
      <c r="BV394" s="174">
        <v>0</v>
      </c>
      <c r="BW394" s="174">
        <f>BV394/BV$152*1000000</f>
        <v>0</v>
      </c>
      <c r="BX394" s="174">
        <v>0</v>
      </c>
      <c r="BY394" s="174">
        <f>BX394/BZ$152*1000000</f>
        <v>0</v>
      </c>
      <c r="BZ394" s="174"/>
      <c r="CA394" s="174"/>
      <c r="CB394" s="90"/>
      <c r="CC394" s="94"/>
      <c r="CD394" s="94"/>
      <c r="CE394" s="94"/>
      <c r="CF394" s="90"/>
      <c r="CG394" s="90"/>
      <c r="CH394" s="90"/>
      <c r="CI394" s="90"/>
      <c r="CJ394" s="90"/>
      <c r="CK394" s="90"/>
      <c r="CL394" s="90"/>
      <c r="CM394" s="90"/>
    </row>
    <row r="395" spans="31:91">
      <c r="AY395" s="141" t="s">
        <v>113</v>
      </c>
      <c r="AZ395" s="140">
        <v>0</v>
      </c>
      <c r="BA395" s="149">
        <f t="shared" ref="BA395:BA414" si="87">AZ395/$AZ$152*1000000</f>
        <v>0</v>
      </c>
      <c r="BB395" s="140">
        <v>0</v>
      </c>
      <c r="BC395" s="140">
        <f t="shared" ref="BC395:BC414" si="88">BB395/$AZ$152*1000000</f>
        <v>0</v>
      </c>
      <c r="BD395" s="140">
        <f t="shared" ref="BD395:BD414" si="89">SUM(AZ395,BB395)</f>
        <v>0</v>
      </c>
      <c r="BE395" s="140">
        <f t="shared" ref="BE395:BE414" si="90">BD395/($AZ$152+$BF$152)*1000000</f>
        <v>0</v>
      </c>
      <c r="BF395" s="146"/>
      <c r="BG395" s="146"/>
      <c r="BH395" s="146"/>
      <c r="BI395" s="146"/>
      <c r="BJ395" s="147"/>
      <c r="BK395" s="165" t="s">
        <v>113</v>
      </c>
      <c r="BL395" s="140">
        <v>0</v>
      </c>
      <c r="BM395" s="149">
        <f t="shared" si="86"/>
        <v>0</v>
      </c>
      <c r="BN395" s="140">
        <v>0</v>
      </c>
      <c r="BO395" s="150">
        <f t="shared" ref="BO395:BO414" si="91">BN395/$BP$152*1000000</f>
        <v>0</v>
      </c>
      <c r="BP395" s="150">
        <f t="shared" ref="BP395:BP414" si="92">BL395+BN395</f>
        <v>0</v>
      </c>
      <c r="BQ395" s="150">
        <f t="shared" ref="BQ395:BQ414" si="93">BP395/($BL$152+$BP$152)*1000000</f>
        <v>0</v>
      </c>
      <c r="BR395" s="90"/>
      <c r="BS395" s="90"/>
      <c r="BT395" s="90"/>
      <c r="BU395" s="175" t="s">
        <v>113</v>
      </c>
      <c r="BV395" s="174">
        <v>0</v>
      </c>
      <c r="BW395" s="174">
        <f t="shared" ref="BW395:BW414" si="94">BV395/BV$152*1000000</f>
        <v>0</v>
      </c>
      <c r="BX395" s="174">
        <v>0</v>
      </c>
      <c r="BY395" s="174">
        <f t="shared" ref="BY395:BY414" si="95">BX395/BZ$152*1000000</f>
        <v>0</v>
      </c>
      <c r="BZ395" s="174"/>
      <c r="CA395" s="174"/>
      <c r="CB395" s="90"/>
      <c r="CC395" s="94"/>
      <c r="CD395" s="94"/>
      <c r="CE395" s="94"/>
      <c r="CF395" s="90"/>
      <c r="CG395" s="90"/>
      <c r="CH395" s="90"/>
      <c r="CI395" s="90"/>
      <c r="CJ395" s="90"/>
      <c r="CK395" s="90"/>
      <c r="CL395" s="90"/>
      <c r="CM395" s="90"/>
    </row>
    <row r="396" spans="31:91">
      <c r="AY396" s="142" t="s">
        <v>114</v>
      </c>
      <c r="AZ396" s="140">
        <v>0</v>
      </c>
      <c r="BA396" s="149">
        <f t="shared" si="87"/>
        <v>0</v>
      </c>
      <c r="BB396" s="140">
        <v>0</v>
      </c>
      <c r="BC396" s="140">
        <f t="shared" si="88"/>
        <v>0</v>
      </c>
      <c r="BD396" s="140">
        <f t="shared" si="89"/>
        <v>0</v>
      </c>
      <c r="BE396" s="140">
        <f t="shared" si="90"/>
        <v>0</v>
      </c>
      <c r="BF396" s="146"/>
      <c r="BG396" s="146"/>
      <c r="BH396" s="146"/>
      <c r="BI396" s="146"/>
      <c r="BJ396" s="147"/>
      <c r="BK396" s="166" t="s">
        <v>114</v>
      </c>
      <c r="BL396" s="140">
        <v>0</v>
      </c>
      <c r="BM396" s="149">
        <f t="shared" si="86"/>
        <v>0</v>
      </c>
      <c r="BN396" s="140">
        <v>0</v>
      </c>
      <c r="BO396" s="150">
        <f t="shared" si="91"/>
        <v>0</v>
      </c>
      <c r="BP396" s="150">
        <f t="shared" si="92"/>
        <v>0</v>
      </c>
      <c r="BQ396" s="150">
        <f t="shared" si="93"/>
        <v>0</v>
      </c>
      <c r="BR396" s="90"/>
      <c r="BS396" s="90"/>
      <c r="BT396" s="90"/>
      <c r="BU396" s="176" t="s">
        <v>114</v>
      </c>
      <c r="BV396" s="174">
        <v>0</v>
      </c>
      <c r="BW396" s="174">
        <f t="shared" si="94"/>
        <v>0</v>
      </c>
      <c r="BX396" s="174">
        <v>0</v>
      </c>
      <c r="BY396" s="174">
        <f t="shared" si="95"/>
        <v>0</v>
      </c>
      <c r="BZ396" s="174"/>
      <c r="CA396" s="174"/>
      <c r="CB396" s="90"/>
      <c r="CC396" s="94"/>
      <c r="CD396" s="94"/>
      <c r="CE396" s="94"/>
      <c r="CF396" s="90"/>
      <c r="CG396" s="90"/>
      <c r="CH396" s="90"/>
      <c r="CI396" s="90"/>
      <c r="CJ396" s="90"/>
      <c r="CK396" s="90"/>
      <c r="CL396" s="90"/>
      <c r="CM396" s="90"/>
    </row>
    <row r="397" spans="31:91">
      <c r="AY397" s="142" t="s">
        <v>116</v>
      </c>
      <c r="AZ397" s="140">
        <f>4+BL397</f>
        <v>10</v>
      </c>
      <c r="BA397" s="158">
        <f t="shared" si="87"/>
        <v>1.0958298851219617</v>
      </c>
      <c r="BB397" s="140">
        <v>0</v>
      </c>
      <c r="BC397" s="140">
        <f t="shared" si="88"/>
        <v>0</v>
      </c>
      <c r="BD397" s="140">
        <f t="shared" si="89"/>
        <v>10</v>
      </c>
      <c r="BE397" s="158">
        <f t="shared" si="90"/>
        <v>0.53204558438876104</v>
      </c>
      <c r="BF397" s="146"/>
      <c r="BG397" s="146"/>
      <c r="BH397" s="146"/>
      <c r="BI397" s="146"/>
      <c r="BJ397" s="147"/>
      <c r="BK397" s="166" t="s">
        <v>116</v>
      </c>
      <c r="BL397" s="140">
        <v>6</v>
      </c>
      <c r="BM397" s="158">
        <f>BL397/$BL$152*1000000</f>
        <v>1.8053892675024215</v>
      </c>
      <c r="BN397" s="140">
        <v>0</v>
      </c>
      <c r="BO397" s="150">
        <f t="shared" si="91"/>
        <v>0</v>
      </c>
      <c r="BP397" s="150">
        <f t="shared" si="92"/>
        <v>6</v>
      </c>
      <c r="BQ397" s="170">
        <f t="shared" si="93"/>
        <v>0.81234427529480979</v>
      </c>
      <c r="BR397" s="90"/>
      <c r="BS397" s="90"/>
      <c r="BT397" s="90"/>
      <c r="BU397" s="176" t="s">
        <v>116</v>
      </c>
      <c r="BV397" s="174">
        <v>3</v>
      </c>
      <c r="BW397" s="177">
        <f t="shared" si="94"/>
        <v>0.37516723079312603</v>
      </c>
      <c r="BX397" s="174">
        <v>1</v>
      </c>
      <c r="BY397" s="177">
        <f t="shared" si="95"/>
        <v>0.50873523841113844</v>
      </c>
      <c r="BZ397" s="174"/>
      <c r="CA397" s="174"/>
      <c r="CB397" s="90"/>
      <c r="CC397" s="94"/>
      <c r="CD397" s="94"/>
      <c r="CE397" s="94"/>
      <c r="CF397" s="90"/>
      <c r="CG397" s="90"/>
      <c r="CH397" s="90"/>
      <c r="CI397" s="90"/>
      <c r="CJ397" s="90"/>
      <c r="CK397" s="90"/>
      <c r="CL397" s="90"/>
      <c r="CM397" s="90"/>
    </row>
    <row r="398" spans="31:91">
      <c r="AY398" s="142" t="s">
        <v>117</v>
      </c>
      <c r="AZ398" s="140">
        <v>0</v>
      </c>
      <c r="BA398" s="149">
        <f t="shared" si="87"/>
        <v>0</v>
      </c>
      <c r="BB398" s="140">
        <v>0</v>
      </c>
      <c r="BC398" s="140">
        <f t="shared" si="88"/>
        <v>0</v>
      </c>
      <c r="BD398" s="140">
        <f t="shared" si="89"/>
        <v>0</v>
      </c>
      <c r="BE398" s="140">
        <f t="shared" si="90"/>
        <v>0</v>
      </c>
      <c r="BF398" s="146"/>
      <c r="BG398" s="146"/>
      <c r="BH398" s="146"/>
      <c r="BI398" s="146"/>
      <c r="BJ398" s="147"/>
      <c r="BK398" s="166" t="s">
        <v>117</v>
      </c>
      <c r="BL398" s="140">
        <v>0</v>
      </c>
      <c r="BM398" s="149">
        <f t="shared" ref="BM398:BM414" si="96">BL398/$BL$152*10000000</f>
        <v>0</v>
      </c>
      <c r="BN398" s="140">
        <v>0</v>
      </c>
      <c r="BO398" s="150">
        <f t="shared" si="91"/>
        <v>0</v>
      </c>
      <c r="BP398" s="150">
        <f t="shared" si="92"/>
        <v>0</v>
      </c>
      <c r="BQ398" s="150">
        <f t="shared" si="93"/>
        <v>0</v>
      </c>
      <c r="BR398" s="90"/>
      <c r="BS398" s="90"/>
      <c r="BT398" s="90"/>
      <c r="BU398" s="176" t="s">
        <v>117</v>
      </c>
      <c r="BV398" s="174">
        <v>0</v>
      </c>
      <c r="BW398" s="174">
        <f t="shared" si="94"/>
        <v>0</v>
      </c>
      <c r="BX398" s="174">
        <v>0</v>
      </c>
      <c r="BY398" s="174">
        <f t="shared" si="95"/>
        <v>0</v>
      </c>
      <c r="BZ398" s="174"/>
      <c r="CA398" s="174"/>
      <c r="CB398" s="90"/>
      <c r="CC398" s="94"/>
      <c r="CD398" s="94"/>
      <c r="CE398" s="94"/>
      <c r="CF398" s="90"/>
      <c r="CG398" s="90"/>
      <c r="CH398" s="90"/>
      <c r="CI398" s="90"/>
      <c r="CJ398" s="90"/>
      <c r="CK398" s="90"/>
      <c r="CL398" s="90"/>
      <c r="CM398" s="90"/>
    </row>
    <row r="399" spans="31:91">
      <c r="AY399" s="141" t="s">
        <v>118</v>
      </c>
      <c r="AZ399" s="140">
        <v>0</v>
      </c>
      <c r="BA399" s="149">
        <f t="shared" si="87"/>
        <v>0</v>
      </c>
      <c r="BB399" s="140">
        <v>0</v>
      </c>
      <c r="BC399" s="140">
        <f t="shared" si="88"/>
        <v>0</v>
      </c>
      <c r="BD399" s="140">
        <f t="shared" si="89"/>
        <v>0</v>
      </c>
      <c r="BE399" s="140">
        <f t="shared" si="90"/>
        <v>0</v>
      </c>
      <c r="BF399" s="146"/>
      <c r="BG399" s="146"/>
      <c r="BH399" s="146"/>
      <c r="BI399" s="146"/>
      <c r="BJ399" s="147"/>
      <c r="BK399" s="165" t="s">
        <v>118</v>
      </c>
      <c r="BL399" s="140">
        <v>0</v>
      </c>
      <c r="BM399" s="149">
        <f t="shared" si="96"/>
        <v>0</v>
      </c>
      <c r="BN399" s="140">
        <v>0</v>
      </c>
      <c r="BO399" s="150">
        <f t="shared" si="91"/>
        <v>0</v>
      </c>
      <c r="BP399" s="150">
        <f t="shared" si="92"/>
        <v>0</v>
      </c>
      <c r="BQ399" s="150">
        <f t="shared" si="93"/>
        <v>0</v>
      </c>
      <c r="BR399" s="90"/>
      <c r="BS399" s="90"/>
      <c r="BT399" s="90"/>
      <c r="BU399" s="175" t="s">
        <v>118</v>
      </c>
      <c r="BV399" s="174">
        <v>0</v>
      </c>
      <c r="BW399" s="174">
        <f t="shared" si="94"/>
        <v>0</v>
      </c>
      <c r="BX399" s="174">
        <v>0</v>
      </c>
      <c r="BY399" s="174">
        <f t="shared" si="95"/>
        <v>0</v>
      </c>
      <c r="BZ399" s="174"/>
      <c r="CA399" s="174"/>
      <c r="CB399" s="90"/>
      <c r="CC399" s="94"/>
      <c r="CD399" s="94"/>
      <c r="CE399" s="94"/>
      <c r="CF399" s="90"/>
      <c r="CG399" s="90"/>
      <c r="CH399" s="90"/>
      <c r="CI399" s="90"/>
      <c r="CJ399" s="90"/>
      <c r="CK399" s="90"/>
      <c r="CL399" s="90"/>
      <c r="CM399" s="90"/>
    </row>
    <row r="400" spans="31:91">
      <c r="AY400" s="142" t="s">
        <v>120</v>
      </c>
      <c r="AZ400" s="140">
        <v>0</v>
      </c>
      <c r="BA400" s="149">
        <f t="shared" si="87"/>
        <v>0</v>
      </c>
      <c r="BB400" s="140">
        <v>0</v>
      </c>
      <c r="BC400" s="140">
        <f t="shared" si="88"/>
        <v>0</v>
      </c>
      <c r="BD400" s="140">
        <f t="shared" si="89"/>
        <v>0</v>
      </c>
      <c r="BE400" s="140">
        <f t="shared" si="90"/>
        <v>0</v>
      </c>
      <c r="BF400" s="146"/>
      <c r="BG400" s="146"/>
      <c r="BH400" s="146"/>
      <c r="BI400" s="146"/>
      <c r="BJ400" s="147"/>
      <c r="BK400" s="166" t="s">
        <v>120</v>
      </c>
      <c r="BL400" s="140">
        <v>0</v>
      </c>
      <c r="BM400" s="149">
        <f t="shared" si="96"/>
        <v>0</v>
      </c>
      <c r="BN400" s="140">
        <v>0</v>
      </c>
      <c r="BO400" s="150">
        <f t="shared" si="91"/>
        <v>0</v>
      </c>
      <c r="BP400" s="150">
        <f t="shared" si="92"/>
        <v>0</v>
      </c>
      <c r="BQ400" s="150">
        <f t="shared" si="93"/>
        <v>0</v>
      </c>
      <c r="BR400" s="90"/>
      <c r="BS400" s="90"/>
      <c r="BT400" s="90"/>
      <c r="BU400" s="176" t="s">
        <v>120</v>
      </c>
      <c r="BV400" s="174">
        <v>0</v>
      </c>
      <c r="BW400" s="174">
        <f t="shared" si="94"/>
        <v>0</v>
      </c>
      <c r="BX400" s="174">
        <v>0</v>
      </c>
      <c r="BY400" s="174">
        <f t="shared" si="95"/>
        <v>0</v>
      </c>
      <c r="BZ400" s="174"/>
      <c r="CA400" s="174"/>
      <c r="CB400" s="90"/>
      <c r="CC400" s="94"/>
      <c r="CD400" s="94"/>
      <c r="CE400" s="94"/>
      <c r="CF400" s="90"/>
      <c r="CG400" s="90"/>
      <c r="CH400" s="90"/>
      <c r="CI400" s="90"/>
      <c r="CJ400" s="90"/>
      <c r="CK400" s="90"/>
      <c r="CL400" s="90"/>
      <c r="CM400" s="90"/>
    </row>
    <row r="401" spans="1:91">
      <c r="AY401" s="142" t="s">
        <v>121</v>
      </c>
      <c r="AZ401" s="140">
        <v>0</v>
      </c>
      <c r="BA401" s="149">
        <f t="shared" si="87"/>
        <v>0</v>
      </c>
      <c r="BB401" s="140">
        <v>0</v>
      </c>
      <c r="BC401" s="140">
        <f t="shared" si="88"/>
        <v>0</v>
      </c>
      <c r="BD401" s="140">
        <f t="shared" si="89"/>
        <v>0</v>
      </c>
      <c r="BE401" s="140">
        <f t="shared" si="90"/>
        <v>0</v>
      </c>
      <c r="BF401" s="146"/>
      <c r="BG401" s="146"/>
      <c r="BH401" s="146"/>
      <c r="BI401" s="146"/>
      <c r="BJ401" s="90"/>
      <c r="BK401" s="166" t="s">
        <v>121</v>
      </c>
      <c r="BL401" s="140">
        <v>0</v>
      </c>
      <c r="BM401" s="149">
        <f t="shared" si="96"/>
        <v>0</v>
      </c>
      <c r="BN401" s="140">
        <v>0</v>
      </c>
      <c r="BO401" s="150">
        <f t="shared" si="91"/>
        <v>0</v>
      </c>
      <c r="BP401" s="150">
        <f t="shared" si="92"/>
        <v>0</v>
      </c>
      <c r="BQ401" s="150">
        <f t="shared" si="93"/>
        <v>0</v>
      </c>
      <c r="BR401" s="90"/>
      <c r="BS401" s="90"/>
      <c r="BT401" s="90"/>
      <c r="BU401" s="176" t="s">
        <v>121</v>
      </c>
      <c r="BV401" s="174">
        <v>0</v>
      </c>
      <c r="BW401" s="174">
        <f t="shared" si="94"/>
        <v>0</v>
      </c>
      <c r="BX401" s="174">
        <v>0</v>
      </c>
      <c r="BY401" s="174">
        <f t="shared" si="95"/>
        <v>0</v>
      </c>
      <c r="BZ401" s="174"/>
      <c r="CA401" s="174"/>
      <c r="CB401" s="90"/>
      <c r="CC401" s="94"/>
      <c r="CD401" s="94"/>
      <c r="CE401" s="94"/>
      <c r="CF401" s="90"/>
      <c r="CG401" s="90"/>
      <c r="CH401" s="90"/>
      <c r="CI401" s="90"/>
      <c r="CJ401" s="90"/>
      <c r="CK401" s="90"/>
      <c r="CL401" s="90"/>
      <c r="CM401" s="90"/>
    </row>
    <row r="402" spans="1:91">
      <c r="AY402" s="142" t="s">
        <v>122</v>
      </c>
      <c r="AZ402" s="140">
        <v>0</v>
      </c>
      <c r="BA402" s="149">
        <f t="shared" si="87"/>
        <v>0</v>
      </c>
      <c r="BB402" s="140">
        <v>0</v>
      </c>
      <c r="BC402" s="140">
        <f t="shared" si="88"/>
        <v>0</v>
      </c>
      <c r="BD402" s="140">
        <f t="shared" si="89"/>
        <v>0</v>
      </c>
      <c r="BE402" s="140">
        <f t="shared" si="90"/>
        <v>0</v>
      </c>
      <c r="BF402" s="146"/>
      <c r="BG402" s="146"/>
      <c r="BH402" s="146"/>
      <c r="BI402" s="146"/>
      <c r="BJ402" s="90"/>
      <c r="BK402" s="166" t="s">
        <v>122</v>
      </c>
      <c r="BL402" s="140">
        <v>0</v>
      </c>
      <c r="BM402" s="149">
        <f t="shared" si="96"/>
        <v>0</v>
      </c>
      <c r="BN402" s="140">
        <v>0</v>
      </c>
      <c r="BO402" s="150">
        <f t="shared" si="91"/>
        <v>0</v>
      </c>
      <c r="BP402" s="150">
        <f t="shared" si="92"/>
        <v>0</v>
      </c>
      <c r="BQ402" s="150">
        <f t="shared" si="93"/>
        <v>0</v>
      </c>
      <c r="BR402" s="90"/>
      <c r="BS402" s="90"/>
      <c r="BT402" s="90"/>
      <c r="BU402" s="176" t="s">
        <v>122</v>
      </c>
      <c r="BV402" s="174">
        <v>0</v>
      </c>
      <c r="BW402" s="174">
        <f t="shared" si="94"/>
        <v>0</v>
      </c>
      <c r="BX402" s="174">
        <v>0</v>
      </c>
      <c r="BY402" s="174">
        <f t="shared" si="95"/>
        <v>0</v>
      </c>
      <c r="BZ402" s="174"/>
      <c r="CA402" s="174"/>
      <c r="CB402" s="90"/>
      <c r="CC402" s="94"/>
      <c r="CD402" s="94"/>
      <c r="CE402" s="94"/>
      <c r="CF402" s="90"/>
      <c r="CG402" s="90"/>
      <c r="CH402" s="90"/>
      <c r="CI402" s="90"/>
      <c r="CJ402" s="90"/>
      <c r="CK402" s="90"/>
      <c r="CL402" s="90"/>
      <c r="CM402" s="90"/>
    </row>
    <row r="403" spans="1:91">
      <c r="AY403" s="106" t="s">
        <v>124</v>
      </c>
      <c r="AZ403" s="140">
        <v>0</v>
      </c>
      <c r="BA403" s="149">
        <f t="shared" si="87"/>
        <v>0</v>
      </c>
      <c r="BB403" s="140">
        <v>0</v>
      </c>
      <c r="BC403" s="140">
        <f t="shared" si="88"/>
        <v>0</v>
      </c>
      <c r="BD403" s="140">
        <f t="shared" si="89"/>
        <v>0</v>
      </c>
      <c r="BE403" s="140">
        <f t="shared" si="90"/>
        <v>0</v>
      </c>
      <c r="BF403" s="146"/>
      <c r="BG403" s="146"/>
      <c r="BH403" s="146"/>
      <c r="BI403" s="146"/>
      <c r="BJ403" s="90"/>
      <c r="BK403" s="167" t="s">
        <v>124</v>
      </c>
      <c r="BL403" s="140">
        <v>0</v>
      </c>
      <c r="BM403" s="149">
        <f t="shared" si="96"/>
        <v>0</v>
      </c>
      <c r="BN403" s="140">
        <v>0</v>
      </c>
      <c r="BO403" s="150">
        <f t="shared" si="91"/>
        <v>0</v>
      </c>
      <c r="BP403" s="150">
        <f t="shared" si="92"/>
        <v>0</v>
      </c>
      <c r="BQ403" s="150">
        <f t="shared" si="93"/>
        <v>0</v>
      </c>
      <c r="BR403" s="90"/>
      <c r="BS403" s="90"/>
      <c r="BT403" s="90"/>
      <c r="BU403" s="99" t="s">
        <v>124</v>
      </c>
      <c r="BV403" s="174">
        <v>0</v>
      </c>
      <c r="BW403" s="174">
        <f t="shared" si="94"/>
        <v>0</v>
      </c>
      <c r="BX403" s="174">
        <v>0</v>
      </c>
      <c r="BY403" s="174">
        <f t="shared" si="95"/>
        <v>0</v>
      </c>
      <c r="BZ403" s="174"/>
      <c r="CA403" s="174"/>
      <c r="CB403" s="90"/>
      <c r="CC403" s="94"/>
      <c r="CD403" s="94"/>
      <c r="CE403" s="94"/>
      <c r="CF403" s="90"/>
      <c r="CG403" s="90"/>
      <c r="CH403" s="90"/>
      <c r="CI403" s="90"/>
      <c r="CJ403" s="90"/>
      <c r="CK403" s="90"/>
      <c r="CL403" s="90"/>
      <c r="CM403" s="90"/>
    </row>
    <row r="404" spans="1:91">
      <c r="AY404" s="142" t="s">
        <v>125</v>
      </c>
      <c r="AZ404" s="140">
        <v>0</v>
      </c>
      <c r="BA404" s="149">
        <f t="shared" si="87"/>
        <v>0</v>
      </c>
      <c r="BB404" s="140">
        <v>0</v>
      </c>
      <c r="BC404" s="140">
        <f t="shared" si="88"/>
        <v>0</v>
      </c>
      <c r="BD404" s="140">
        <f t="shared" si="89"/>
        <v>0</v>
      </c>
      <c r="BE404" s="140">
        <f t="shared" si="90"/>
        <v>0</v>
      </c>
      <c r="BF404" s="146"/>
      <c r="BG404" s="146"/>
      <c r="BH404" s="146"/>
      <c r="BI404" s="146"/>
      <c r="BJ404" s="90"/>
      <c r="BK404" s="166" t="s">
        <v>125</v>
      </c>
      <c r="BL404" s="140">
        <v>0</v>
      </c>
      <c r="BM404" s="149">
        <f t="shared" si="96"/>
        <v>0</v>
      </c>
      <c r="BN404" s="140">
        <v>0</v>
      </c>
      <c r="BO404" s="150">
        <f t="shared" si="91"/>
        <v>0</v>
      </c>
      <c r="BP404" s="150">
        <f t="shared" si="92"/>
        <v>0</v>
      </c>
      <c r="BQ404" s="150">
        <f t="shared" si="93"/>
        <v>0</v>
      </c>
      <c r="BR404" s="90"/>
      <c r="BS404" s="90"/>
      <c r="BT404" s="90"/>
      <c r="BU404" s="176" t="s">
        <v>125</v>
      </c>
      <c r="BV404" s="174">
        <v>0</v>
      </c>
      <c r="BW404" s="174">
        <f t="shared" si="94"/>
        <v>0</v>
      </c>
      <c r="BX404" s="174">
        <v>0</v>
      </c>
      <c r="BY404" s="174">
        <f t="shared" si="95"/>
        <v>0</v>
      </c>
      <c r="BZ404" s="174"/>
      <c r="CA404" s="174"/>
      <c r="CB404" s="90"/>
      <c r="CC404" s="94"/>
      <c r="CD404" s="94"/>
      <c r="CE404" s="94"/>
      <c r="CF404" s="90"/>
      <c r="CG404" s="90"/>
      <c r="CH404" s="90"/>
      <c r="CI404" s="90"/>
      <c r="CJ404" s="90"/>
      <c r="CK404" s="90"/>
      <c r="CL404" s="90"/>
      <c r="CM404" s="90"/>
    </row>
    <row r="405" spans="1:91">
      <c r="AY405" s="106" t="s">
        <v>126</v>
      </c>
      <c r="AZ405" s="140">
        <v>0</v>
      </c>
      <c r="BA405" s="149">
        <f t="shared" si="87"/>
        <v>0</v>
      </c>
      <c r="BB405" s="140">
        <v>0</v>
      </c>
      <c r="BC405" s="140">
        <f t="shared" si="88"/>
        <v>0</v>
      </c>
      <c r="BD405" s="140">
        <f t="shared" si="89"/>
        <v>0</v>
      </c>
      <c r="BE405" s="140">
        <f t="shared" si="90"/>
        <v>0</v>
      </c>
      <c r="BF405" s="146"/>
      <c r="BG405" s="146"/>
      <c r="BH405" s="146"/>
      <c r="BI405" s="146"/>
      <c r="BJ405" s="90"/>
      <c r="BK405" s="167" t="s">
        <v>126</v>
      </c>
      <c r="BL405" s="140">
        <v>0</v>
      </c>
      <c r="BM405" s="149">
        <f t="shared" si="96"/>
        <v>0</v>
      </c>
      <c r="BN405" s="140">
        <v>0</v>
      </c>
      <c r="BO405" s="150">
        <f t="shared" si="91"/>
        <v>0</v>
      </c>
      <c r="BP405" s="150">
        <f t="shared" si="92"/>
        <v>0</v>
      </c>
      <c r="BQ405" s="150">
        <f t="shared" si="93"/>
        <v>0</v>
      </c>
      <c r="BR405" s="90"/>
      <c r="BS405" s="90"/>
      <c r="BT405" s="90"/>
      <c r="BU405" s="99" t="s">
        <v>126</v>
      </c>
      <c r="BV405" s="174">
        <v>0</v>
      </c>
      <c r="BW405" s="174">
        <f t="shared" si="94"/>
        <v>0</v>
      </c>
      <c r="BX405" s="174">
        <v>0</v>
      </c>
      <c r="BY405" s="174">
        <f t="shared" si="95"/>
        <v>0</v>
      </c>
      <c r="BZ405" s="174"/>
      <c r="CA405" s="174"/>
      <c r="CB405" s="94"/>
      <c r="CC405" s="94"/>
      <c r="CD405" s="94"/>
      <c r="CE405" s="94"/>
      <c r="CF405" s="90"/>
      <c r="CG405" s="90"/>
      <c r="CH405" s="90"/>
      <c r="CI405" s="90"/>
      <c r="CJ405" s="90"/>
      <c r="CK405" s="90"/>
      <c r="CL405" s="90"/>
      <c r="CM405" s="90"/>
    </row>
    <row r="406" spans="1:91">
      <c r="AY406" s="139" t="s">
        <v>128</v>
      </c>
      <c r="AZ406" s="140">
        <v>0</v>
      </c>
      <c r="BA406" s="149">
        <f t="shared" si="87"/>
        <v>0</v>
      </c>
      <c r="BB406" s="140">
        <v>0</v>
      </c>
      <c r="BC406" s="140">
        <f t="shared" si="88"/>
        <v>0</v>
      </c>
      <c r="BD406" s="140">
        <f t="shared" si="89"/>
        <v>0</v>
      </c>
      <c r="BE406" s="140">
        <f t="shared" si="90"/>
        <v>0</v>
      </c>
      <c r="BF406" s="146"/>
      <c r="BG406" s="146"/>
      <c r="BH406" s="146"/>
      <c r="BI406" s="146"/>
      <c r="BJ406" s="94"/>
      <c r="BK406" s="164" t="s">
        <v>128</v>
      </c>
      <c r="BL406" s="140">
        <v>0</v>
      </c>
      <c r="BM406" s="149">
        <f t="shared" si="96"/>
        <v>0</v>
      </c>
      <c r="BN406" s="140">
        <v>0</v>
      </c>
      <c r="BO406" s="150">
        <f t="shared" si="91"/>
        <v>0</v>
      </c>
      <c r="BP406" s="150">
        <f t="shared" si="92"/>
        <v>0</v>
      </c>
      <c r="BQ406" s="150">
        <f t="shared" si="93"/>
        <v>0</v>
      </c>
      <c r="BR406" s="90"/>
      <c r="BS406" s="90"/>
      <c r="BT406" s="90"/>
      <c r="BU406" s="116" t="s">
        <v>128</v>
      </c>
      <c r="BV406" s="93">
        <v>0</v>
      </c>
      <c r="BW406" s="174">
        <f t="shared" si="94"/>
        <v>0</v>
      </c>
      <c r="BX406" s="93">
        <v>0</v>
      </c>
      <c r="BY406" s="174">
        <f t="shared" si="95"/>
        <v>0</v>
      </c>
      <c r="BZ406" s="93"/>
      <c r="CA406" s="93"/>
      <c r="CB406" s="94"/>
      <c r="CC406" s="94"/>
      <c r="CD406" s="94"/>
      <c r="CE406" s="94"/>
      <c r="CF406" s="90"/>
      <c r="CG406" s="90"/>
      <c r="CH406" s="90"/>
      <c r="CI406" s="90"/>
      <c r="CJ406" s="90"/>
      <c r="CK406" s="90"/>
      <c r="CL406" s="90"/>
      <c r="CM406" s="90"/>
    </row>
    <row r="407" spans="1:91">
      <c r="AY407" s="142" t="s">
        <v>129</v>
      </c>
      <c r="AZ407" s="140">
        <v>0</v>
      </c>
      <c r="BA407" s="149">
        <f t="shared" si="87"/>
        <v>0</v>
      </c>
      <c r="BB407" s="140">
        <v>0</v>
      </c>
      <c r="BC407" s="140">
        <f t="shared" si="88"/>
        <v>0</v>
      </c>
      <c r="BD407" s="140">
        <f t="shared" si="89"/>
        <v>0</v>
      </c>
      <c r="BE407" s="140">
        <f t="shared" si="90"/>
        <v>0</v>
      </c>
      <c r="BF407" s="146"/>
      <c r="BG407" s="146"/>
      <c r="BH407" s="146"/>
      <c r="BI407" s="146"/>
      <c r="BJ407" s="94"/>
      <c r="BK407" s="166" t="s">
        <v>129</v>
      </c>
      <c r="BL407" s="140">
        <v>0</v>
      </c>
      <c r="BM407" s="149">
        <f t="shared" si="96"/>
        <v>0</v>
      </c>
      <c r="BN407" s="140">
        <v>0</v>
      </c>
      <c r="BO407" s="150">
        <f t="shared" si="91"/>
        <v>0</v>
      </c>
      <c r="BP407" s="150">
        <f t="shared" si="92"/>
        <v>0</v>
      </c>
      <c r="BQ407" s="150">
        <f t="shared" si="93"/>
        <v>0</v>
      </c>
      <c r="BR407" s="90"/>
      <c r="BS407" s="90"/>
      <c r="BT407" s="90"/>
      <c r="BU407" s="176" t="s">
        <v>129</v>
      </c>
      <c r="BV407" s="93">
        <v>0</v>
      </c>
      <c r="BW407" s="174">
        <f t="shared" si="94"/>
        <v>0</v>
      </c>
      <c r="BX407" s="93">
        <v>0</v>
      </c>
      <c r="BY407" s="174">
        <f t="shared" si="95"/>
        <v>0</v>
      </c>
      <c r="BZ407" s="93"/>
      <c r="CA407" s="93"/>
      <c r="CB407" s="90"/>
      <c r="CC407" s="94"/>
      <c r="CD407" s="94"/>
      <c r="CE407" s="94"/>
      <c r="CF407" s="90"/>
      <c r="CG407" s="90"/>
      <c r="CH407" s="90"/>
      <c r="CI407" s="90"/>
      <c r="CJ407" s="90"/>
      <c r="CK407" s="90"/>
      <c r="CL407" s="90"/>
      <c r="CM407" s="90"/>
    </row>
    <row r="408" spans="1:91">
      <c r="AY408" s="142" t="s">
        <v>131</v>
      </c>
      <c r="AZ408" s="140">
        <v>0</v>
      </c>
      <c r="BA408" s="149">
        <f t="shared" si="87"/>
        <v>0</v>
      </c>
      <c r="BB408" s="140">
        <v>0</v>
      </c>
      <c r="BC408" s="140">
        <f t="shared" si="88"/>
        <v>0</v>
      </c>
      <c r="BD408" s="140">
        <f t="shared" si="89"/>
        <v>0</v>
      </c>
      <c r="BE408" s="140">
        <f t="shared" si="90"/>
        <v>0</v>
      </c>
      <c r="BF408" s="146"/>
      <c r="BG408" s="146"/>
      <c r="BH408" s="146"/>
      <c r="BI408" s="146"/>
      <c r="BJ408" s="94"/>
      <c r="BK408" s="166" t="s">
        <v>131</v>
      </c>
      <c r="BL408" s="140">
        <v>0</v>
      </c>
      <c r="BM408" s="149">
        <f t="shared" si="96"/>
        <v>0</v>
      </c>
      <c r="BN408" s="140">
        <v>0</v>
      </c>
      <c r="BO408" s="150">
        <f t="shared" si="91"/>
        <v>0</v>
      </c>
      <c r="BP408" s="150">
        <f t="shared" si="92"/>
        <v>0</v>
      </c>
      <c r="BQ408" s="150">
        <f t="shared" si="93"/>
        <v>0</v>
      </c>
      <c r="BR408" s="90"/>
      <c r="BS408" s="90"/>
      <c r="BT408" s="90"/>
      <c r="BU408" s="176" t="s">
        <v>131</v>
      </c>
      <c r="BV408" s="93">
        <v>0</v>
      </c>
      <c r="BW408" s="174">
        <f t="shared" si="94"/>
        <v>0</v>
      </c>
      <c r="BX408" s="93">
        <v>0</v>
      </c>
      <c r="BY408" s="174">
        <f t="shared" si="95"/>
        <v>0</v>
      </c>
      <c r="BZ408" s="93"/>
      <c r="CA408" s="93"/>
      <c r="CB408" s="171"/>
      <c r="CC408" s="94"/>
      <c r="CD408" s="94"/>
      <c r="CE408" s="94"/>
      <c r="CF408" s="90"/>
      <c r="CG408" s="90"/>
      <c r="CH408" s="90"/>
      <c r="CI408" s="90"/>
      <c r="CJ408" s="90"/>
      <c r="CK408" s="90"/>
      <c r="CL408" s="90"/>
      <c r="CM408" s="90"/>
    </row>
    <row r="409" spans="1:91">
      <c r="AY409" s="142" t="s">
        <v>132</v>
      </c>
      <c r="AZ409" s="106">
        <v>0</v>
      </c>
      <c r="BA409" s="149">
        <f t="shared" si="87"/>
        <v>0</v>
      </c>
      <c r="BB409" s="106">
        <v>0</v>
      </c>
      <c r="BC409" s="140">
        <f t="shared" si="88"/>
        <v>0</v>
      </c>
      <c r="BD409" s="140">
        <f t="shared" si="89"/>
        <v>0</v>
      </c>
      <c r="BE409" s="140">
        <f t="shared" si="90"/>
        <v>0</v>
      </c>
      <c r="BF409" s="94"/>
      <c r="BG409" s="94"/>
      <c r="BH409" s="94"/>
      <c r="BI409" s="94"/>
      <c r="BJ409" s="94"/>
      <c r="BK409" s="166" t="s">
        <v>132</v>
      </c>
      <c r="BL409" s="106">
        <v>0</v>
      </c>
      <c r="BM409" s="149">
        <f t="shared" si="96"/>
        <v>0</v>
      </c>
      <c r="BN409" s="106">
        <v>0</v>
      </c>
      <c r="BO409" s="150">
        <f t="shared" si="91"/>
        <v>0</v>
      </c>
      <c r="BP409" s="150">
        <f t="shared" si="92"/>
        <v>0</v>
      </c>
      <c r="BQ409" s="150">
        <f t="shared" si="93"/>
        <v>0</v>
      </c>
      <c r="BR409" s="90"/>
      <c r="BS409" s="90"/>
      <c r="BT409" s="94"/>
      <c r="BU409" s="176" t="s">
        <v>132</v>
      </c>
      <c r="BV409" s="93">
        <v>0</v>
      </c>
      <c r="BW409" s="174">
        <f t="shared" si="94"/>
        <v>0</v>
      </c>
      <c r="BX409" s="93">
        <v>0</v>
      </c>
      <c r="BY409" s="174">
        <f t="shared" si="95"/>
        <v>0</v>
      </c>
      <c r="BZ409" s="93"/>
      <c r="CA409" s="93"/>
      <c r="CB409" s="90"/>
      <c r="CC409" s="94"/>
      <c r="CD409" s="94"/>
      <c r="CE409" s="94"/>
      <c r="CF409" s="90"/>
      <c r="CG409" s="90"/>
      <c r="CH409" s="90"/>
      <c r="CI409" s="90"/>
      <c r="CJ409" s="90"/>
      <c r="CK409" s="90"/>
      <c r="CL409" s="90"/>
      <c r="CM409" s="90"/>
    </row>
    <row r="410" spans="1:91">
      <c r="AY410" s="142" t="s">
        <v>134</v>
      </c>
      <c r="AZ410" s="106">
        <v>0</v>
      </c>
      <c r="BA410" s="149">
        <f t="shared" si="87"/>
        <v>0</v>
      </c>
      <c r="BB410" s="106">
        <v>0</v>
      </c>
      <c r="BC410" s="140">
        <f t="shared" si="88"/>
        <v>0</v>
      </c>
      <c r="BD410" s="140">
        <f t="shared" si="89"/>
        <v>0</v>
      </c>
      <c r="BE410" s="140">
        <f t="shared" si="90"/>
        <v>0</v>
      </c>
      <c r="BF410" s="94"/>
      <c r="BG410" s="94"/>
      <c r="BH410" s="94"/>
      <c r="BI410" s="94"/>
      <c r="BJ410" s="94"/>
      <c r="BK410" s="166" t="s">
        <v>134</v>
      </c>
      <c r="BL410" s="106">
        <v>0</v>
      </c>
      <c r="BM410" s="149">
        <f t="shared" si="96"/>
        <v>0</v>
      </c>
      <c r="BN410" s="106">
        <v>0</v>
      </c>
      <c r="BO410" s="150">
        <f t="shared" si="91"/>
        <v>0</v>
      </c>
      <c r="BP410" s="150">
        <f t="shared" si="92"/>
        <v>0</v>
      </c>
      <c r="BQ410" s="150">
        <f t="shared" si="93"/>
        <v>0</v>
      </c>
      <c r="BR410" s="90"/>
      <c r="BS410" s="90"/>
      <c r="BT410" s="94"/>
      <c r="BU410" s="176" t="s">
        <v>134</v>
      </c>
      <c r="BV410" s="93">
        <v>0</v>
      </c>
      <c r="BW410" s="174">
        <f t="shared" si="94"/>
        <v>0</v>
      </c>
      <c r="BX410" s="93">
        <v>0</v>
      </c>
      <c r="BY410" s="174">
        <f t="shared" si="95"/>
        <v>0</v>
      </c>
      <c r="BZ410" s="93"/>
      <c r="CA410" s="93"/>
      <c r="CB410" s="90"/>
      <c r="CC410" s="90"/>
      <c r="CD410" s="90"/>
      <c r="CE410" s="90"/>
      <c r="CF410" s="90"/>
      <c r="CG410" s="90"/>
      <c r="CH410" s="90"/>
      <c r="CI410" s="90"/>
      <c r="CJ410" s="90"/>
      <c r="CK410" s="90"/>
      <c r="CL410" s="90"/>
      <c r="CM410" s="90"/>
    </row>
    <row r="411" spans="1:91" s="11" customFormat="1">
      <c r="A411" s="155"/>
      <c r="AY411" s="142" t="s">
        <v>135</v>
      </c>
      <c r="AZ411" s="106">
        <v>0</v>
      </c>
      <c r="BA411" s="149">
        <f t="shared" si="87"/>
        <v>0</v>
      </c>
      <c r="BB411" s="106">
        <v>0</v>
      </c>
      <c r="BC411" s="140">
        <f t="shared" si="88"/>
        <v>0</v>
      </c>
      <c r="BD411" s="140">
        <f t="shared" si="89"/>
        <v>0</v>
      </c>
      <c r="BE411" s="140">
        <f t="shared" si="90"/>
        <v>0</v>
      </c>
      <c r="BF411" s="94"/>
      <c r="BG411" s="94"/>
      <c r="BH411" s="94"/>
      <c r="BI411" s="94"/>
      <c r="BJ411" s="94"/>
      <c r="BK411" s="166" t="s">
        <v>135</v>
      </c>
      <c r="BL411" s="106">
        <v>0</v>
      </c>
      <c r="BM411" s="149">
        <f t="shared" si="96"/>
        <v>0</v>
      </c>
      <c r="BN411" s="106">
        <v>0</v>
      </c>
      <c r="BO411" s="150">
        <f t="shared" si="91"/>
        <v>0</v>
      </c>
      <c r="BP411" s="150">
        <f t="shared" si="92"/>
        <v>0</v>
      </c>
      <c r="BQ411" s="150">
        <f t="shared" si="93"/>
        <v>0</v>
      </c>
      <c r="BR411" s="171"/>
      <c r="BS411" s="171"/>
      <c r="BT411" s="94"/>
      <c r="BU411" s="176" t="s">
        <v>135</v>
      </c>
      <c r="BV411" s="93">
        <v>0</v>
      </c>
      <c r="BW411" s="174">
        <f t="shared" si="94"/>
        <v>0</v>
      </c>
      <c r="BX411" s="93">
        <v>0</v>
      </c>
      <c r="BY411" s="174">
        <f t="shared" si="95"/>
        <v>0</v>
      </c>
      <c r="BZ411" s="93"/>
      <c r="CA411" s="93"/>
      <c r="CB411" s="90"/>
      <c r="CC411" s="171"/>
      <c r="CD411" s="171"/>
      <c r="CE411" s="171"/>
      <c r="CF411" s="171"/>
      <c r="CG411" s="171"/>
      <c r="CH411" s="171"/>
      <c r="CI411" s="171"/>
      <c r="CJ411" s="171"/>
      <c r="CK411" s="171"/>
      <c r="CL411" s="171"/>
      <c r="CM411" s="171"/>
    </row>
    <row r="412" spans="1:91" ht="15" customHeight="1">
      <c r="AY412" s="159" t="s">
        <v>136</v>
      </c>
      <c r="AZ412" s="106">
        <v>0</v>
      </c>
      <c r="BA412" s="149">
        <f t="shared" si="87"/>
        <v>0</v>
      </c>
      <c r="BB412" s="106">
        <v>0</v>
      </c>
      <c r="BC412" s="140">
        <f t="shared" si="88"/>
        <v>0</v>
      </c>
      <c r="BD412" s="140">
        <f t="shared" si="89"/>
        <v>0</v>
      </c>
      <c r="BE412" s="140">
        <f t="shared" si="90"/>
        <v>0</v>
      </c>
      <c r="BF412" s="94"/>
      <c r="BG412" s="94"/>
      <c r="BH412" s="94"/>
      <c r="BI412" s="94"/>
      <c r="BJ412" s="94"/>
      <c r="BK412" s="168" t="s">
        <v>136</v>
      </c>
      <c r="BL412" s="106">
        <v>0</v>
      </c>
      <c r="BM412" s="149">
        <f t="shared" si="96"/>
        <v>0</v>
      </c>
      <c r="BN412" s="106">
        <v>0</v>
      </c>
      <c r="BO412" s="150">
        <f t="shared" si="91"/>
        <v>0</v>
      </c>
      <c r="BP412" s="150">
        <f t="shared" si="92"/>
        <v>0</v>
      </c>
      <c r="BQ412" s="150">
        <f t="shared" si="93"/>
        <v>0</v>
      </c>
      <c r="BR412" s="90"/>
      <c r="BS412" s="90"/>
      <c r="BT412" s="94"/>
      <c r="BU412" s="178" t="s">
        <v>136</v>
      </c>
      <c r="BV412" s="93">
        <v>0</v>
      </c>
      <c r="BW412" s="174">
        <f t="shared" si="94"/>
        <v>0</v>
      </c>
      <c r="BX412" s="93">
        <v>0</v>
      </c>
      <c r="BY412" s="174">
        <f t="shared" si="95"/>
        <v>0</v>
      </c>
      <c r="BZ412" s="93"/>
      <c r="CA412" s="93"/>
      <c r="CB412" s="90"/>
      <c r="CC412" s="90"/>
      <c r="CD412" s="90"/>
      <c r="CE412" s="90"/>
      <c r="CF412" s="90"/>
      <c r="CG412" s="90"/>
      <c r="CH412" s="90"/>
      <c r="CI412" s="90"/>
      <c r="CJ412" s="90"/>
      <c r="CK412" s="90"/>
      <c r="CL412" s="90"/>
      <c r="CM412" s="90"/>
    </row>
    <row r="413" spans="1:91" ht="15" customHeight="1">
      <c r="AY413" s="142" t="s">
        <v>137</v>
      </c>
      <c r="AZ413" s="106">
        <v>0</v>
      </c>
      <c r="BA413" s="149">
        <f t="shared" si="87"/>
        <v>0</v>
      </c>
      <c r="BB413" s="106">
        <v>0</v>
      </c>
      <c r="BC413" s="140">
        <f t="shared" si="88"/>
        <v>0</v>
      </c>
      <c r="BD413" s="140">
        <f t="shared" si="89"/>
        <v>0</v>
      </c>
      <c r="BE413" s="140">
        <f t="shared" si="90"/>
        <v>0</v>
      </c>
      <c r="BF413" s="94"/>
      <c r="BG413" s="94"/>
      <c r="BH413" s="94"/>
      <c r="BI413" s="94"/>
      <c r="BJ413" s="94"/>
      <c r="BK413" s="142" t="s">
        <v>137</v>
      </c>
      <c r="BL413" s="106">
        <v>0</v>
      </c>
      <c r="BM413" s="149">
        <f t="shared" si="96"/>
        <v>0</v>
      </c>
      <c r="BN413" s="106">
        <v>0</v>
      </c>
      <c r="BO413" s="150">
        <f t="shared" si="91"/>
        <v>0</v>
      </c>
      <c r="BP413" s="150">
        <f t="shared" si="92"/>
        <v>0</v>
      </c>
      <c r="BQ413" s="150">
        <f t="shared" si="93"/>
        <v>0</v>
      </c>
      <c r="BR413" s="90"/>
      <c r="BS413" s="90"/>
      <c r="BT413" s="94"/>
      <c r="BU413" s="109" t="s">
        <v>137</v>
      </c>
      <c r="BV413" s="93">
        <v>0</v>
      </c>
      <c r="BW413" s="174">
        <f t="shared" si="94"/>
        <v>0</v>
      </c>
      <c r="BX413" s="93">
        <v>0</v>
      </c>
      <c r="BY413" s="174">
        <f t="shared" si="95"/>
        <v>0</v>
      </c>
      <c r="BZ413" s="93"/>
      <c r="CA413" s="93"/>
      <c r="CB413" s="90"/>
      <c r="CC413" s="90"/>
      <c r="CD413" s="90"/>
      <c r="CE413" s="90"/>
      <c r="CF413" s="90"/>
      <c r="CG413" s="90"/>
      <c r="CH413" s="90"/>
      <c r="CI413" s="90"/>
      <c r="CJ413" s="90"/>
      <c r="CK413" s="90"/>
      <c r="CL413" s="90"/>
      <c r="CM413" s="90"/>
    </row>
    <row r="414" spans="1:91">
      <c r="AY414" s="160" t="s">
        <v>138</v>
      </c>
      <c r="AZ414" s="106">
        <v>0</v>
      </c>
      <c r="BA414" s="149">
        <f t="shared" si="87"/>
        <v>0</v>
      </c>
      <c r="BB414" s="106">
        <v>0</v>
      </c>
      <c r="BC414" s="140">
        <f t="shared" si="88"/>
        <v>0</v>
      </c>
      <c r="BD414" s="140">
        <f t="shared" si="89"/>
        <v>0</v>
      </c>
      <c r="BE414" s="140">
        <f t="shared" si="90"/>
        <v>0</v>
      </c>
      <c r="BF414" s="94"/>
      <c r="BG414" s="94"/>
      <c r="BH414" s="94"/>
      <c r="BI414" s="94"/>
      <c r="BJ414" s="94"/>
      <c r="BK414" s="160" t="s">
        <v>138</v>
      </c>
      <c r="BL414" s="106">
        <v>0</v>
      </c>
      <c r="BM414" s="149">
        <f t="shared" si="96"/>
        <v>0</v>
      </c>
      <c r="BN414" s="106">
        <v>0</v>
      </c>
      <c r="BO414" s="150">
        <f t="shared" si="91"/>
        <v>0</v>
      </c>
      <c r="BP414" s="150">
        <f t="shared" si="92"/>
        <v>0</v>
      </c>
      <c r="BQ414" s="150">
        <f t="shared" si="93"/>
        <v>0</v>
      </c>
      <c r="BR414" s="90"/>
      <c r="BS414" s="90"/>
      <c r="BT414" s="94"/>
      <c r="BU414" s="179" t="s">
        <v>138</v>
      </c>
      <c r="BV414" s="93">
        <v>0</v>
      </c>
      <c r="BW414" s="174">
        <f t="shared" si="94"/>
        <v>0</v>
      </c>
      <c r="BX414" s="93">
        <v>0</v>
      </c>
      <c r="BY414" s="174">
        <f t="shared" si="95"/>
        <v>0</v>
      </c>
      <c r="BZ414" s="93"/>
      <c r="CA414" s="93"/>
      <c r="CB414" s="90"/>
      <c r="CC414" s="90"/>
      <c r="CD414" s="90"/>
      <c r="CE414" s="90"/>
      <c r="CF414" s="90"/>
      <c r="CG414" s="90"/>
      <c r="CH414" s="90"/>
      <c r="CI414" s="90"/>
      <c r="CJ414" s="90"/>
      <c r="CK414" s="90"/>
      <c r="CL414" s="90"/>
      <c r="CM414" s="90"/>
    </row>
    <row r="415" spans="1:91">
      <c r="AY415" s="123"/>
      <c r="AZ415" s="90"/>
      <c r="BA415" s="90"/>
      <c r="BB415" s="90"/>
      <c r="BC415" s="94"/>
      <c r="BD415" s="94"/>
      <c r="BE415" s="94"/>
      <c r="BF415" s="94"/>
      <c r="BG415" s="94"/>
      <c r="BH415" s="94"/>
      <c r="BI415" s="94"/>
      <c r="BJ415" s="94"/>
      <c r="BK415" s="14"/>
      <c r="BL415" s="14"/>
      <c r="BM415" s="14"/>
      <c r="BN415" s="14"/>
      <c r="BO415" s="14"/>
      <c r="BP415" s="14"/>
      <c r="BQ415" s="14"/>
      <c r="BR415" s="94"/>
      <c r="BS415" s="94"/>
      <c r="BT415" s="94"/>
      <c r="BU415" s="94"/>
      <c r="BV415" s="90"/>
      <c r="BW415" s="90"/>
      <c r="BX415" s="90"/>
      <c r="BY415" s="90"/>
      <c r="BZ415" s="90"/>
      <c r="CA415" s="90"/>
      <c r="CB415" s="90"/>
      <c r="CC415" s="90"/>
      <c r="CD415" s="90"/>
      <c r="CE415" s="90"/>
      <c r="CF415" s="90"/>
      <c r="CG415" s="90"/>
      <c r="CH415" s="90"/>
      <c r="CI415" s="90"/>
      <c r="CJ415" s="90"/>
      <c r="CK415" s="90"/>
      <c r="CL415" s="90"/>
      <c r="CM415" s="90"/>
    </row>
    <row r="416" spans="1:91">
      <c r="AY416" s="123"/>
      <c r="AZ416" s="94"/>
      <c r="BA416" s="94"/>
      <c r="BB416" s="94"/>
      <c r="BC416" s="94"/>
      <c r="BD416" s="90"/>
      <c r="BE416" s="90"/>
      <c r="BF416" s="90"/>
      <c r="BG416" s="90"/>
      <c r="BH416" s="90"/>
      <c r="BI416" s="90"/>
      <c r="BJ416" s="90"/>
      <c r="BK416" s="90"/>
      <c r="BL416" s="94"/>
      <c r="BM416" s="94"/>
      <c r="BN416" s="94"/>
      <c r="BO416" s="94"/>
      <c r="BP416" s="94"/>
      <c r="BQ416" s="94"/>
      <c r="BR416" s="94"/>
      <c r="BS416" s="94"/>
      <c r="BT416" s="94"/>
      <c r="BU416" s="94"/>
      <c r="BV416" s="90"/>
      <c r="BW416" s="90"/>
      <c r="BX416" s="90"/>
      <c r="BY416" s="90"/>
      <c r="BZ416" s="90"/>
      <c r="CA416" s="90"/>
      <c r="CB416" s="90"/>
      <c r="CC416" s="90"/>
      <c r="CD416" s="90"/>
      <c r="CE416" s="90"/>
      <c r="CF416" s="90"/>
      <c r="CG416" s="90"/>
      <c r="CH416" s="90"/>
      <c r="CI416" s="90"/>
      <c r="CJ416" s="90"/>
      <c r="CK416" s="90"/>
      <c r="CL416" s="90"/>
      <c r="CM416" s="90"/>
    </row>
    <row r="417" spans="80:91">
      <c r="CB417" s="90"/>
      <c r="CC417" s="90"/>
      <c r="CD417" s="90"/>
      <c r="CE417" s="90"/>
      <c r="CF417" s="90"/>
      <c r="CG417" s="90"/>
      <c r="CH417" s="90"/>
      <c r="CI417" s="90"/>
      <c r="CJ417" s="90"/>
      <c r="CK417" s="90"/>
      <c r="CL417" s="90"/>
      <c r="CM417" s="90"/>
    </row>
    <row r="418" spans="80:91">
      <c r="CB418" s="90"/>
      <c r="CC418" s="90"/>
      <c r="CD418" s="90"/>
      <c r="CE418" s="90"/>
      <c r="CF418" s="90"/>
      <c r="CG418" s="90"/>
      <c r="CH418" s="90"/>
      <c r="CI418" s="90"/>
      <c r="CJ418" s="90"/>
      <c r="CK418" s="90"/>
      <c r="CL418" s="90"/>
      <c r="CM418" s="90"/>
    </row>
    <row r="419" spans="80:91">
      <c r="CB419" s="90"/>
      <c r="CC419" s="90"/>
      <c r="CD419" s="90"/>
      <c r="CE419" s="90"/>
      <c r="CF419" s="90"/>
      <c r="CG419" s="90"/>
      <c r="CH419" s="90"/>
      <c r="CI419" s="90"/>
      <c r="CJ419" s="90"/>
      <c r="CK419" s="90"/>
      <c r="CL419" s="90"/>
      <c r="CM419" s="90"/>
    </row>
    <row r="420" spans="80:91">
      <c r="CB420" s="90"/>
      <c r="CC420" s="90"/>
      <c r="CD420" s="90"/>
      <c r="CE420" s="90"/>
      <c r="CF420" s="90"/>
      <c r="CG420" s="90"/>
      <c r="CH420" s="90"/>
      <c r="CI420" s="90"/>
      <c r="CJ420" s="90"/>
      <c r="CK420" s="90"/>
      <c r="CL420" s="90"/>
      <c r="CM420" s="90"/>
    </row>
    <row r="421" spans="80:91">
      <c r="CB421" s="90"/>
      <c r="CC421" s="90"/>
      <c r="CD421" s="90"/>
      <c r="CE421" s="90"/>
      <c r="CF421" s="90"/>
      <c r="CG421" s="90"/>
      <c r="CH421" s="90"/>
      <c r="CI421" s="90"/>
      <c r="CJ421" s="90"/>
      <c r="CK421" s="90"/>
      <c r="CL421" s="90"/>
      <c r="CM421" s="90"/>
    </row>
    <row r="422" spans="80:91">
      <c r="CB422" s="90"/>
      <c r="CC422" s="90"/>
      <c r="CD422" s="90"/>
      <c r="CE422" s="90"/>
      <c r="CF422" s="90"/>
      <c r="CG422" s="90"/>
      <c r="CH422" s="90"/>
      <c r="CI422" s="90"/>
      <c r="CJ422" s="90"/>
      <c r="CK422" s="90"/>
      <c r="CL422" s="90"/>
      <c r="CM422" s="90"/>
    </row>
    <row r="423" spans="80:91">
      <c r="CB423" s="90"/>
      <c r="CC423" s="90"/>
      <c r="CD423" s="90"/>
      <c r="CE423" s="90"/>
      <c r="CF423" s="90"/>
      <c r="CG423" s="90"/>
      <c r="CH423" s="90"/>
      <c r="CI423" s="90"/>
      <c r="CJ423" s="90"/>
      <c r="CK423" s="90"/>
      <c r="CL423" s="90"/>
      <c r="CM423" s="90"/>
    </row>
    <row r="424" spans="80:91">
      <c r="CB424" s="90"/>
      <c r="CC424" s="90"/>
      <c r="CD424" s="90"/>
      <c r="CE424" s="90"/>
      <c r="CF424" s="90"/>
      <c r="CG424" s="90"/>
      <c r="CH424" s="90"/>
      <c r="CI424" s="90"/>
      <c r="CJ424" s="90"/>
      <c r="CK424" s="90"/>
      <c r="CL424" s="90"/>
      <c r="CM424" s="90"/>
    </row>
    <row r="425" spans="80:91">
      <c r="CB425" s="90"/>
      <c r="CC425" s="90"/>
      <c r="CD425" s="90"/>
      <c r="CE425" s="90"/>
      <c r="CF425" s="90"/>
      <c r="CG425" s="90"/>
      <c r="CH425" s="90"/>
      <c r="CI425" s="90"/>
      <c r="CJ425" s="90"/>
      <c r="CK425" s="90"/>
      <c r="CL425" s="90"/>
      <c r="CM425" s="90"/>
    </row>
    <row r="426" spans="80:91">
      <c r="CB426" s="90"/>
      <c r="CC426" s="90"/>
      <c r="CD426" s="90"/>
      <c r="CE426" s="90"/>
      <c r="CF426" s="90"/>
      <c r="CG426" s="90"/>
      <c r="CH426" s="90"/>
      <c r="CI426" s="90"/>
      <c r="CJ426" s="90"/>
      <c r="CK426" s="90"/>
      <c r="CL426" s="90"/>
      <c r="CM426" s="90"/>
    </row>
    <row r="427" spans="80:91">
      <c r="CB427" s="90"/>
      <c r="CC427" s="90"/>
      <c r="CD427" s="90"/>
      <c r="CE427" s="90"/>
      <c r="CF427" s="90"/>
      <c r="CG427" s="90"/>
      <c r="CH427" s="90"/>
      <c r="CI427" s="90"/>
      <c r="CJ427" s="90"/>
      <c r="CK427" s="90"/>
      <c r="CL427" s="90"/>
      <c r="CM427" s="90"/>
    </row>
    <row r="428" spans="80:91">
      <c r="CB428" s="90"/>
      <c r="CC428" s="90"/>
      <c r="CD428" s="90"/>
      <c r="CE428" s="90"/>
      <c r="CF428" s="90"/>
      <c r="CG428" s="90"/>
      <c r="CH428" s="90"/>
      <c r="CI428" s="90"/>
      <c r="CJ428" s="90"/>
      <c r="CK428" s="90"/>
      <c r="CL428" s="90"/>
      <c r="CM428" s="90"/>
    </row>
    <row r="429" spans="80:91">
      <c r="CB429" s="90"/>
      <c r="CC429" s="90"/>
      <c r="CD429" s="90"/>
      <c r="CE429" s="90"/>
      <c r="CF429" s="90"/>
      <c r="CG429" s="90"/>
      <c r="CH429" s="90"/>
      <c r="CI429" s="90"/>
      <c r="CJ429" s="90"/>
      <c r="CK429" s="90"/>
      <c r="CL429" s="90"/>
      <c r="CM429" s="90"/>
    </row>
    <row r="430" spans="80:91">
      <c r="CB430" s="90"/>
      <c r="CC430" s="90"/>
      <c r="CD430" s="90"/>
      <c r="CE430" s="90"/>
      <c r="CF430" s="90"/>
      <c r="CG430" s="90"/>
      <c r="CH430" s="90"/>
      <c r="CI430" s="90"/>
      <c r="CJ430" s="90"/>
      <c r="CK430" s="90"/>
      <c r="CL430" s="90"/>
      <c r="CM430" s="90"/>
    </row>
    <row r="431" spans="80:91">
      <c r="CB431" s="90"/>
      <c r="CC431" s="90"/>
      <c r="CD431" s="90"/>
      <c r="CE431" s="90"/>
      <c r="CF431" s="90"/>
      <c r="CG431" s="90"/>
      <c r="CH431" s="90"/>
      <c r="CI431" s="90"/>
      <c r="CJ431" s="90"/>
      <c r="CK431" s="90"/>
      <c r="CL431" s="90"/>
      <c r="CM431" s="90"/>
    </row>
    <row r="432" spans="80:91">
      <c r="CB432" s="90"/>
      <c r="CC432" s="90"/>
      <c r="CD432" s="90"/>
      <c r="CE432" s="90"/>
      <c r="CF432" s="90"/>
      <c r="CG432" s="90"/>
      <c r="CH432" s="90"/>
      <c r="CI432" s="90"/>
      <c r="CJ432" s="90"/>
      <c r="CK432" s="90"/>
      <c r="CL432" s="90"/>
      <c r="CM432" s="90"/>
    </row>
    <row r="433" spans="2:91" ht="17">
      <c r="B433" s="7" t="s">
        <v>477</v>
      </c>
      <c r="CB433" s="90"/>
      <c r="CC433" s="90"/>
      <c r="CD433" s="90"/>
      <c r="CE433" s="90"/>
      <c r="CF433" s="90"/>
      <c r="CG433" s="90"/>
      <c r="CH433" s="90"/>
      <c r="CI433" s="90"/>
      <c r="CJ433" s="90"/>
      <c r="CK433" s="90"/>
      <c r="CL433" s="90"/>
      <c r="CM433" s="90"/>
    </row>
    <row r="434" spans="2:91">
      <c r="AY434" s="90" t="s">
        <v>477</v>
      </c>
      <c r="AZ434" s="90"/>
      <c r="BA434" s="90"/>
      <c r="BB434" s="90"/>
      <c r="BC434" s="90"/>
      <c r="BD434" s="90"/>
      <c r="BE434" s="90"/>
      <c r="BF434" s="90"/>
      <c r="BG434" s="90"/>
      <c r="BH434" s="90"/>
      <c r="BI434" s="90"/>
      <c r="BJ434" s="90"/>
      <c r="BK434" s="90"/>
      <c r="BL434" s="90"/>
      <c r="BM434" s="90"/>
      <c r="BN434" s="90"/>
      <c r="BO434" s="90"/>
      <c r="BP434" s="90"/>
      <c r="BQ434" s="90"/>
      <c r="BR434" s="90"/>
      <c r="BS434" s="90"/>
      <c r="BT434" s="94"/>
      <c r="BU434" s="94"/>
      <c r="BV434" s="90"/>
      <c r="BW434" s="90"/>
      <c r="BX434" s="90"/>
      <c r="BY434" s="90"/>
      <c r="BZ434" s="90"/>
      <c r="CA434" s="90"/>
      <c r="CB434" s="90"/>
      <c r="CC434" s="90"/>
      <c r="CD434" s="90"/>
      <c r="CE434" s="90"/>
      <c r="CF434" s="90"/>
      <c r="CG434" s="90"/>
      <c r="CH434" s="90"/>
      <c r="CI434" s="90"/>
      <c r="CJ434" s="90"/>
      <c r="CK434" s="90"/>
      <c r="CL434" s="90"/>
      <c r="CM434" s="90"/>
    </row>
    <row r="435" spans="2:91" ht="15.75" customHeight="1">
      <c r="AY435" s="161" t="s">
        <v>478</v>
      </c>
      <c r="AZ435" s="106" t="s">
        <v>33</v>
      </c>
      <c r="BA435" s="106" t="s">
        <v>452</v>
      </c>
      <c r="BB435" s="106"/>
      <c r="BC435" s="106"/>
      <c r="BD435" s="161"/>
      <c r="BE435" s="11"/>
      <c r="BF435" s="11"/>
      <c r="BG435" s="11"/>
      <c r="BH435" s="11"/>
      <c r="BI435" s="11"/>
      <c r="BJ435" s="11"/>
      <c r="BK435" s="161" t="s">
        <v>479</v>
      </c>
      <c r="BL435" s="106" t="s">
        <v>480</v>
      </c>
      <c r="BM435" s="162"/>
      <c r="BN435" s="161"/>
      <c r="BO435" s="11"/>
      <c r="BP435" s="11"/>
      <c r="BQ435" s="11"/>
      <c r="BR435" s="172"/>
      <c r="BS435" s="172"/>
      <c r="BT435" s="172"/>
      <c r="BU435" s="180" t="s">
        <v>481</v>
      </c>
      <c r="BV435" s="162" t="s">
        <v>33</v>
      </c>
      <c r="BW435" s="162"/>
      <c r="BX435" s="162"/>
      <c r="BY435" s="162"/>
      <c r="BZ435" s="157"/>
      <c r="CB435" s="90"/>
      <c r="CC435" s="90"/>
      <c r="CD435" s="90"/>
      <c r="CE435" s="90"/>
      <c r="CF435" s="90"/>
      <c r="CG435" s="90"/>
      <c r="CH435" s="90"/>
      <c r="CI435" s="90"/>
      <c r="CJ435" s="90"/>
      <c r="CK435" s="90"/>
      <c r="CL435" s="90"/>
      <c r="CM435" s="90"/>
    </row>
    <row r="436" spans="2:91">
      <c r="AY436" s="157"/>
      <c r="AZ436" s="162" t="s">
        <v>74</v>
      </c>
      <c r="BA436" s="162" t="s">
        <v>74</v>
      </c>
      <c r="BB436" s="162"/>
      <c r="BC436" s="162"/>
      <c r="BD436" s="157"/>
      <c r="BK436" s="157" t="s">
        <v>297</v>
      </c>
      <c r="BL436" s="157"/>
      <c r="BM436" s="157"/>
      <c r="BN436" s="157"/>
      <c r="BR436" s="14"/>
      <c r="BS436" s="14"/>
      <c r="BT436" s="14"/>
      <c r="BU436" s="180"/>
      <c r="BV436" s="162" t="s">
        <v>74</v>
      </c>
      <c r="BW436" s="162"/>
      <c r="BX436" s="162"/>
      <c r="BY436" s="162"/>
      <c r="BZ436" s="161"/>
      <c r="CB436" s="90"/>
      <c r="CC436" s="90"/>
      <c r="CD436" s="90"/>
      <c r="CE436" s="90"/>
      <c r="CF436" s="90"/>
      <c r="CG436" s="90"/>
      <c r="CH436" s="90"/>
      <c r="CI436" s="90"/>
      <c r="CJ436" s="90"/>
      <c r="CK436" s="90"/>
      <c r="CL436" s="90"/>
      <c r="CM436" s="90"/>
    </row>
    <row r="437" spans="2:91">
      <c r="AY437" s="157" t="s">
        <v>297</v>
      </c>
      <c r="AZ437" s="157"/>
      <c r="BA437" s="157"/>
      <c r="BB437" s="157"/>
      <c r="BC437" s="157"/>
      <c r="BD437" s="157"/>
      <c r="BK437" s="157" t="s">
        <v>482</v>
      </c>
      <c r="BL437" s="157"/>
      <c r="BM437" s="157"/>
      <c r="BN437" s="157"/>
      <c r="BR437" s="14"/>
      <c r="BS437" s="14"/>
      <c r="BT437" s="14"/>
      <c r="BU437" s="157" t="s">
        <v>297</v>
      </c>
      <c r="BV437" s="157"/>
      <c r="BW437" s="157"/>
      <c r="BX437" s="157"/>
      <c r="BY437" s="157"/>
      <c r="BZ437" s="157"/>
      <c r="CB437" s="90"/>
      <c r="CC437" s="90"/>
      <c r="CD437" s="90"/>
      <c r="CE437" s="90"/>
      <c r="CF437" s="90"/>
      <c r="CG437" s="90"/>
      <c r="CH437" s="90"/>
      <c r="CI437" s="90"/>
      <c r="CJ437" s="90"/>
      <c r="CK437" s="90"/>
      <c r="CL437" s="90"/>
      <c r="CM437" s="90"/>
    </row>
    <row r="438" spans="2:91" ht="16.5" customHeight="1">
      <c r="AY438" s="157" t="s">
        <v>482</v>
      </c>
      <c r="AZ438" s="157">
        <v>12</v>
      </c>
      <c r="BA438" s="157">
        <v>10</v>
      </c>
      <c r="BB438" s="157"/>
      <c r="BC438" s="157"/>
      <c r="BD438" s="157"/>
      <c r="BK438" s="157" t="s">
        <v>483</v>
      </c>
      <c r="BL438" s="157"/>
      <c r="BM438" s="157"/>
      <c r="BN438" s="157"/>
      <c r="BR438" s="14"/>
      <c r="BS438" s="14"/>
      <c r="BT438" s="14"/>
      <c r="BU438" s="157" t="s">
        <v>482</v>
      </c>
      <c r="BV438" s="157">
        <v>22</v>
      </c>
      <c r="BW438" s="157"/>
      <c r="BX438" s="157"/>
      <c r="BY438" s="157"/>
      <c r="BZ438" s="157"/>
      <c r="CB438" s="90"/>
      <c r="CC438" s="90"/>
      <c r="CD438" s="90"/>
      <c r="CE438" s="90"/>
      <c r="CF438" s="90"/>
      <c r="CG438" s="90"/>
      <c r="CH438" s="90"/>
      <c r="CI438" s="90"/>
      <c r="CJ438" s="90"/>
      <c r="CK438" s="90"/>
      <c r="CL438" s="90"/>
      <c r="CM438" s="90"/>
    </row>
    <row r="439" spans="2:91" ht="16.5" customHeight="1">
      <c r="AY439" s="157" t="s">
        <v>484</v>
      </c>
      <c r="AZ439" s="157">
        <v>5</v>
      </c>
      <c r="BA439" s="157"/>
      <c r="BB439" s="157"/>
      <c r="BC439" s="157"/>
      <c r="BD439" s="157"/>
      <c r="BK439" s="157" t="s">
        <v>485</v>
      </c>
      <c r="BL439" s="157"/>
      <c r="BM439" s="157"/>
      <c r="BN439" s="157"/>
      <c r="BR439" s="14"/>
      <c r="BS439" s="14"/>
      <c r="BT439" s="14"/>
      <c r="BU439" s="157" t="s">
        <v>483</v>
      </c>
      <c r="BV439" s="157">
        <v>5</v>
      </c>
      <c r="BW439" s="157"/>
      <c r="BX439" s="157"/>
      <c r="BY439" s="157"/>
      <c r="BZ439" s="157"/>
      <c r="CB439" s="90"/>
      <c r="CC439" s="90"/>
      <c r="CD439" s="90"/>
      <c r="CE439" s="171"/>
      <c r="CF439" s="90"/>
      <c r="CG439" s="90"/>
      <c r="CH439" s="90"/>
      <c r="CI439" s="90"/>
      <c r="CJ439" s="90"/>
      <c r="CK439" s="90"/>
      <c r="CL439" s="90"/>
      <c r="CM439" s="90"/>
    </row>
    <row r="440" spans="2:91">
      <c r="AY440" s="157" t="s">
        <v>485</v>
      </c>
      <c r="AZ440" s="157"/>
      <c r="BA440" s="157"/>
      <c r="BB440" s="157"/>
      <c r="BC440" s="157"/>
      <c r="BD440" s="157"/>
      <c r="BK440" s="157" t="s">
        <v>35</v>
      </c>
      <c r="BL440" s="157"/>
      <c r="BM440" s="157"/>
      <c r="BN440" s="157"/>
      <c r="BR440" s="14"/>
      <c r="BS440" s="14"/>
      <c r="BT440" s="14"/>
      <c r="BU440" s="157" t="s">
        <v>485</v>
      </c>
      <c r="BV440" s="157"/>
      <c r="BW440" s="157"/>
      <c r="BX440" s="157"/>
      <c r="BY440" s="157"/>
      <c r="BZ440" s="157"/>
      <c r="CB440" s="90"/>
      <c r="CC440" s="90"/>
      <c r="CD440" s="90"/>
      <c r="CE440" s="90"/>
      <c r="CF440" s="90"/>
      <c r="CG440" s="90"/>
      <c r="CH440" s="90"/>
      <c r="CI440" s="90"/>
      <c r="CJ440" s="90"/>
      <c r="CK440" s="90"/>
      <c r="CL440" s="90"/>
      <c r="CM440" s="90"/>
    </row>
    <row r="441" spans="2:91">
      <c r="C441" s="13">
        <v>2088000</v>
      </c>
      <c r="G441" s="13">
        <v>860000</v>
      </c>
      <c r="AY441" s="157" t="s">
        <v>35</v>
      </c>
      <c r="AZ441" s="157">
        <v>4</v>
      </c>
      <c r="BA441" s="157">
        <v>1</v>
      </c>
      <c r="BB441" s="157"/>
      <c r="BC441" s="157"/>
      <c r="BD441" s="157"/>
      <c r="BK441" s="157"/>
      <c r="BL441" s="157"/>
      <c r="BM441" s="157"/>
      <c r="BN441" s="157"/>
      <c r="BR441" s="14"/>
      <c r="BS441" s="14"/>
      <c r="BT441" s="14"/>
      <c r="BU441" s="157" t="s">
        <v>35</v>
      </c>
      <c r="BV441" s="157"/>
      <c r="BW441" s="157"/>
      <c r="BX441" s="157"/>
      <c r="BY441" s="157"/>
      <c r="BZ441" s="157"/>
      <c r="CB441" s="90"/>
      <c r="CC441" s="90"/>
      <c r="CD441" s="90"/>
      <c r="CE441" s="90"/>
      <c r="CF441" s="90"/>
      <c r="CG441" s="90"/>
      <c r="CH441" s="90"/>
      <c r="CI441" s="90"/>
      <c r="CJ441" s="90"/>
      <c r="CK441" s="90"/>
      <c r="CL441" s="90"/>
      <c r="CM441" s="90"/>
    </row>
    <row r="442" spans="2:91">
      <c r="BU442" s="157"/>
      <c r="BV442" s="157"/>
      <c r="BW442" s="157"/>
      <c r="BX442" s="157"/>
      <c r="BY442" s="157"/>
      <c r="BZ442" s="157"/>
      <c r="CB442" s="90"/>
      <c r="CC442" s="90"/>
      <c r="CD442" s="90"/>
      <c r="CE442" s="90"/>
      <c r="CF442" s="90"/>
      <c r="CG442" s="90"/>
      <c r="CH442" s="90"/>
      <c r="CI442" s="90"/>
      <c r="CJ442" s="90"/>
      <c r="CK442" s="90"/>
      <c r="CL442" s="90"/>
      <c r="CM442" s="90"/>
    </row>
    <row r="443" spans="2:91">
      <c r="BU443" s="13"/>
      <c r="CB443" s="90"/>
      <c r="CC443" s="90"/>
      <c r="CD443" s="90"/>
      <c r="CE443" s="90"/>
      <c r="CF443" s="90"/>
      <c r="CG443" s="90"/>
      <c r="CH443" s="90"/>
      <c r="CI443" s="90"/>
      <c r="CJ443" s="90"/>
      <c r="CK443" s="90"/>
      <c r="CL443" s="90"/>
      <c r="CM443" s="90"/>
    </row>
    <row r="444" spans="2:91">
      <c r="BU444" s="13"/>
      <c r="CB444" s="90"/>
      <c r="CC444" s="90"/>
      <c r="CD444" s="90"/>
      <c r="CE444" s="90"/>
      <c r="CF444" s="90"/>
      <c r="CG444" s="90"/>
      <c r="CH444" s="90"/>
      <c r="CI444" s="90"/>
      <c r="CJ444" s="90"/>
      <c r="CK444" s="90"/>
      <c r="CL444" s="90"/>
      <c r="CM444" s="90"/>
    </row>
    <row r="445" spans="2:91">
      <c r="BU445" s="13"/>
      <c r="CB445" s="171"/>
      <c r="CC445" s="90"/>
      <c r="CD445" s="90"/>
      <c r="CE445" s="90"/>
      <c r="CF445" s="90"/>
      <c r="CG445" s="90"/>
      <c r="CH445" s="90"/>
      <c r="CI445" s="90"/>
      <c r="CJ445" s="90"/>
      <c r="CK445" s="90"/>
      <c r="CL445" s="90"/>
      <c r="CM445" s="90"/>
    </row>
    <row r="446" spans="2:91">
      <c r="CB446" s="171"/>
      <c r="CC446" s="90"/>
      <c r="CD446" s="90"/>
      <c r="CE446" s="90"/>
      <c r="CF446" s="90"/>
      <c r="CG446" s="90"/>
      <c r="CH446" s="90"/>
      <c r="CI446" s="90"/>
      <c r="CJ446" s="90"/>
      <c r="CK446" s="90"/>
      <c r="CL446" s="90"/>
      <c r="CM446" s="90"/>
    </row>
    <row r="447" spans="2:91">
      <c r="BP447" s="173"/>
      <c r="BQ447" s="14"/>
      <c r="BR447" s="14"/>
      <c r="BS447" s="14"/>
      <c r="BU447" s="180" t="s">
        <v>476</v>
      </c>
      <c r="BV447" s="162" t="s">
        <v>33</v>
      </c>
      <c r="BW447" s="162" t="s">
        <v>33</v>
      </c>
      <c r="BX447" s="162" t="s">
        <v>61</v>
      </c>
      <c r="BY447" s="162" t="s">
        <v>61</v>
      </c>
      <c r="BZ447" s="157"/>
      <c r="CB447" s="171"/>
      <c r="CC447" s="90"/>
      <c r="CD447" s="90"/>
      <c r="CE447" s="90"/>
      <c r="CF447" s="90"/>
      <c r="CG447" s="90"/>
      <c r="CH447" s="90"/>
      <c r="CI447" s="90"/>
      <c r="CJ447" s="90"/>
      <c r="CK447" s="90"/>
      <c r="CL447" s="90"/>
      <c r="CM447" s="90"/>
    </row>
    <row r="448" spans="2:91" ht="30">
      <c r="AY448" s="163" t="s">
        <v>486</v>
      </c>
      <c r="AZ448" s="162" t="s">
        <v>33</v>
      </c>
      <c r="BA448" s="162" t="s">
        <v>33</v>
      </c>
      <c r="BB448" s="162" t="s">
        <v>61</v>
      </c>
      <c r="BC448" s="162" t="s">
        <v>61</v>
      </c>
      <c r="BD448" s="161"/>
      <c r="BE448" s="11"/>
      <c r="BF448" s="11"/>
      <c r="BG448" s="11"/>
      <c r="BH448" s="11"/>
      <c r="BI448" s="11"/>
      <c r="BJ448" s="11"/>
      <c r="BK448" s="169" t="s">
        <v>471</v>
      </c>
      <c r="BL448" s="162" t="s">
        <v>33</v>
      </c>
      <c r="BM448" s="162" t="s">
        <v>33</v>
      </c>
      <c r="BN448" s="162" t="s">
        <v>61</v>
      </c>
      <c r="BO448" s="162" t="s">
        <v>61</v>
      </c>
      <c r="BP448" s="173"/>
      <c r="BQ448" s="14"/>
      <c r="BR448" s="172"/>
      <c r="BS448" s="172"/>
      <c r="BU448" s="180"/>
      <c r="BV448" s="162" t="s">
        <v>74</v>
      </c>
      <c r="BW448" s="162" t="s">
        <v>487</v>
      </c>
      <c r="BX448" s="162" t="s">
        <v>74</v>
      </c>
      <c r="BY448" s="162" t="s">
        <v>487</v>
      </c>
      <c r="BZ448" s="161"/>
      <c r="CA448" s="11"/>
      <c r="CB448" s="171"/>
      <c r="CC448" s="90"/>
      <c r="CD448" s="90"/>
      <c r="CE448" s="90"/>
      <c r="CF448" s="90"/>
      <c r="CG448" s="90"/>
      <c r="CH448" s="90"/>
      <c r="CI448" s="90"/>
      <c r="CJ448" s="90"/>
      <c r="CK448" s="90"/>
      <c r="CL448" s="90"/>
      <c r="CM448" s="90"/>
    </row>
    <row r="449" spans="51:91" ht="30">
      <c r="AY449" s="248"/>
      <c r="AZ449" s="162" t="s">
        <v>74</v>
      </c>
      <c r="BA449" s="162" t="s">
        <v>487</v>
      </c>
      <c r="BB449" s="162" t="s">
        <v>74</v>
      </c>
      <c r="BC449" s="162" t="s">
        <v>487</v>
      </c>
      <c r="BD449" s="157"/>
      <c r="BK449" s="253"/>
      <c r="BL449" s="162" t="s">
        <v>74</v>
      </c>
      <c r="BM449" s="162" t="s">
        <v>487</v>
      </c>
      <c r="BN449" s="162" t="s">
        <v>74</v>
      </c>
      <c r="BO449" s="162" t="s">
        <v>487</v>
      </c>
      <c r="BP449" s="14"/>
      <c r="BQ449" s="14"/>
      <c r="BR449" s="14"/>
      <c r="BS449" s="14"/>
      <c r="BU449" s="157" t="s">
        <v>297</v>
      </c>
      <c r="BV449" s="157"/>
      <c r="BW449" s="157"/>
      <c r="BX449" s="157"/>
      <c r="BY449" s="157"/>
      <c r="BZ449" s="157"/>
      <c r="CA449" s="11"/>
      <c r="CB449" s="171"/>
      <c r="CC449" s="90"/>
      <c r="CD449" s="90"/>
      <c r="CE449" s="90"/>
      <c r="CF449" s="90"/>
      <c r="CG449" s="90"/>
      <c r="CH449" s="90"/>
      <c r="CI449" s="90"/>
      <c r="CJ449" s="90"/>
      <c r="CK449" s="90"/>
      <c r="CL449" s="90"/>
      <c r="CM449" s="90"/>
    </row>
    <row r="450" spans="51:91">
      <c r="AY450" s="157" t="s">
        <v>297</v>
      </c>
      <c r="AZ450" s="157"/>
      <c r="BA450" s="157"/>
      <c r="BB450" s="157"/>
      <c r="BC450" s="157"/>
      <c r="BD450" s="157"/>
      <c r="BK450" s="157" t="s">
        <v>297</v>
      </c>
      <c r="BL450" s="157"/>
      <c r="BM450" s="157"/>
      <c r="BN450" s="157"/>
      <c r="BO450" s="157"/>
      <c r="BP450" s="14"/>
      <c r="BQ450" s="14"/>
      <c r="BR450" s="14"/>
      <c r="BS450" s="14"/>
      <c r="BU450" s="157" t="s">
        <v>482</v>
      </c>
      <c r="BV450" s="157">
        <v>3</v>
      </c>
      <c r="BW450" s="157"/>
      <c r="BX450" s="157">
        <v>1</v>
      </c>
      <c r="BY450" s="157"/>
      <c r="BZ450" s="157"/>
      <c r="CA450" s="11"/>
      <c r="CB450" s="171"/>
      <c r="CC450" s="90"/>
      <c r="CD450" s="90"/>
      <c r="CE450" s="90"/>
      <c r="CF450" s="90"/>
      <c r="CG450" s="90"/>
      <c r="CH450" s="90"/>
      <c r="CI450" s="90"/>
      <c r="CJ450" s="90"/>
      <c r="CK450" s="90"/>
      <c r="CL450" s="90"/>
      <c r="CM450" s="90"/>
    </row>
    <row r="451" spans="51:91">
      <c r="AY451" s="157" t="s">
        <v>482</v>
      </c>
      <c r="AZ451" s="157">
        <f>4+BL451</f>
        <v>10</v>
      </c>
      <c r="BA451" s="157">
        <v>0</v>
      </c>
      <c r="BB451" s="157">
        <v>0</v>
      </c>
      <c r="BC451" s="157">
        <v>0</v>
      </c>
      <c r="BD451" s="157"/>
      <c r="BK451" s="157" t="s">
        <v>482</v>
      </c>
      <c r="BL451" s="157">
        <v>6</v>
      </c>
      <c r="BM451" s="157">
        <v>0</v>
      </c>
      <c r="BN451" s="157">
        <v>0</v>
      </c>
      <c r="BO451" s="157">
        <v>0</v>
      </c>
      <c r="BP451" s="14"/>
      <c r="BQ451" s="14"/>
      <c r="BR451" s="14"/>
      <c r="BS451" s="14"/>
      <c r="BU451" s="157" t="s">
        <v>483</v>
      </c>
      <c r="BV451" s="157"/>
      <c r="BW451" s="157"/>
      <c r="BX451" s="157"/>
      <c r="BY451" s="157"/>
      <c r="BZ451" s="157"/>
      <c r="CA451" s="11"/>
      <c r="CB451" s="171"/>
      <c r="CC451" s="90"/>
      <c r="CD451" s="90"/>
      <c r="CE451" s="90"/>
      <c r="CF451" s="90"/>
      <c r="CG451" s="90"/>
      <c r="CH451" s="90"/>
      <c r="CI451" s="90"/>
      <c r="CJ451" s="90"/>
      <c r="CK451" s="90"/>
      <c r="CL451" s="90"/>
      <c r="CM451" s="90"/>
    </row>
    <row r="452" spans="51:91">
      <c r="AY452" s="157" t="s">
        <v>484</v>
      </c>
      <c r="AZ452" s="157">
        <v>0</v>
      </c>
      <c r="BA452" s="157">
        <v>0</v>
      </c>
      <c r="BB452" s="157">
        <v>0</v>
      </c>
      <c r="BC452" s="157">
        <v>0</v>
      </c>
      <c r="BD452" s="157"/>
      <c r="BK452" s="157" t="s">
        <v>483</v>
      </c>
      <c r="BL452" s="157">
        <v>0</v>
      </c>
      <c r="BM452" s="157">
        <v>0</v>
      </c>
      <c r="BN452" s="157">
        <v>0</v>
      </c>
      <c r="BO452" s="157">
        <v>0</v>
      </c>
      <c r="BP452" s="14"/>
      <c r="BQ452" s="14"/>
      <c r="BR452" s="14"/>
      <c r="BS452" s="14"/>
      <c r="BU452" s="157" t="s">
        <v>485</v>
      </c>
      <c r="BV452" s="157"/>
      <c r="BW452" s="157"/>
      <c r="BX452" s="157"/>
      <c r="BY452" s="157"/>
      <c r="BZ452" s="157"/>
      <c r="CA452" s="11"/>
      <c r="CB452" s="171"/>
      <c r="CC452" s="90"/>
      <c r="CD452" s="90"/>
      <c r="CE452" s="90"/>
      <c r="CF452" s="90"/>
      <c r="CG452" s="90"/>
      <c r="CH452" s="90"/>
      <c r="CI452" s="90"/>
      <c r="CJ452" s="90"/>
      <c r="CK452" s="90"/>
      <c r="CL452" s="90"/>
      <c r="CM452" s="90"/>
    </row>
    <row r="453" spans="51:91">
      <c r="AY453" s="157" t="s">
        <v>485</v>
      </c>
      <c r="AZ453" s="157">
        <v>0</v>
      </c>
      <c r="BA453" s="157">
        <v>0</v>
      </c>
      <c r="BB453" s="157">
        <v>0</v>
      </c>
      <c r="BC453" s="157">
        <v>0</v>
      </c>
      <c r="BD453" s="157"/>
      <c r="BK453" s="157" t="s">
        <v>485</v>
      </c>
      <c r="BL453" s="157">
        <v>0</v>
      </c>
      <c r="BM453" s="157">
        <v>0</v>
      </c>
      <c r="BN453" s="157">
        <v>0</v>
      </c>
      <c r="BO453" s="157">
        <v>0</v>
      </c>
      <c r="BP453" s="14"/>
      <c r="BQ453" s="14"/>
      <c r="BR453" s="14"/>
      <c r="BS453" s="14"/>
      <c r="BU453" s="157" t="s">
        <v>35</v>
      </c>
      <c r="BV453" s="157"/>
      <c r="BW453" s="157"/>
      <c r="BX453" s="157"/>
      <c r="BY453" s="157"/>
      <c r="BZ453" s="157"/>
      <c r="CA453" s="11"/>
      <c r="CB453" s="171"/>
      <c r="CC453" s="90"/>
      <c r="CD453" s="90"/>
      <c r="CE453" s="90"/>
      <c r="CF453" s="90"/>
      <c r="CG453" s="90"/>
      <c r="CH453" s="90"/>
      <c r="CI453" s="90"/>
      <c r="CJ453" s="90"/>
      <c r="CK453" s="90"/>
      <c r="CL453" s="90"/>
      <c r="CM453" s="90"/>
    </row>
    <row r="454" spans="51:91">
      <c r="AY454" s="157" t="s">
        <v>35</v>
      </c>
      <c r="AZ454" s="157">
        <v>0</v>
      </c>
      <c r="BA454" s="157">
        <v>0</v>
      </c>
      <c r="BB454" s="157">
        <v>0</v>
      </c>
      <c r="BC454" s="157">
        <v>0</v>
      </c>
      <c r="BD454" s="157"/>
      <c r="BK454" s="157" t="s">
        <v>35</v>
      </c>
      <c r="BL454" s="157">
        <v>0</v>
      </c>
      <c r="BM454" s="157">
        <v>0</v>
      </c>
      <c r="BN454" s="157">
        <v>0</v>
      </c>
      <c r="BO454" s="157">
        <v>0</v>
      </c>
      <c r="BP454" s="14"/>
      <c r="BQ454" s="14"/>
      <c r="BR454" s="14"/>
      <c r="BS454" s="14"/>
      <c r="BU454" s="95"/>
      <c r="BV454" s="95"/>
      <c r="BW454" s="95"/>
      <c r="BX454" s="95"/>
      <c r="BY454" s="95"/>
      <c r="BZ454" s="95"/>
      <c r="CA454" s="11"/>
      <c r="CB454" s="171"/>
      <c r="CC454" s="90"/>
      <c r="CD454" s="90"/>
      <c r="CE454" s="90"/>
      <c r="CF454" s="90"/>
      <c r="CG454" s="90"/>
      <c r="CH454" s="90"/>
      <c r="CI454" s="90"/>
      <c r="CJ454" s="90"/>
      <c r="CK454" s="90"/>
      <c r="CL454" s="90"/>
      <c r="CM454" s="90"/>
    </row>
    <row r="455" spans="51:91">
      <c r="AY455" s="249"/>
      <c r="AZ455" s="14"/>
      <c r="BA455" s="14"/>
      <c r="BB455" s="14"/>
      <c r="BC455" s="14"/>
      <c r="BD455" s="14"/>
      <c r="BK455" s="14"/>
      <c r="BL455" s="14"/>
      <c r="BM455" s="14"/>
      <c r="BN455" s="14"/>
      <c r="BO455" s="14"/>
      <c r="BP455" s="14"/>
      <c r="BQ455" s="14"/>
      <c r="BR455" s="14"/>
      <c r="BS455" s="14"/>
      <c r="BV455" s="11"/>
      <c r="BW455" s="11"/>
      <c r="BX455" s="11"/>
      <c r="BY455" s="11"/>
      <c r="BZ455" s="11"/>
      <c r="CA455" s="11"/>
      <c r="CB455" s="171"/>
      <c r="CC455" s="90"/>
      <c r="CD455" s="90"/>
      <c r="CE455" s="90"/>
      <c r="CF455" s="90"/>
      <c r="CG455" s="90"/>
      <c r="CH455" s="90"/>
      <c r="CI455" s="90"/>
      <c r="CJ455" s="90"/>
      <c r="CK455" s="90"/>
      <c r="CL455" s="90"/>
      <c r="CM455" s="90"/>
    </row>
    <row r="456" spans="51:91">
      <c r="AY456" s="249"/>
      <c r="AZ456" s="14"/>
      <c r="BA456" s="14"/>
      <c r="BB456" s="14"/>
      <c r="BC456" s="14"/>
      <c r="BD456" s="14"/>
      <c r="BK456" s="14"/>
      <c r="BL456" s="14"/>
      <c r="BM456" s="14"/>
      <c r="BN456" s="14"/>
      <c r="BO456" s="14"/>
      <c r="BP456" s="14"/>
      <c r="BQ456" s="14"/>
      <c r="BR456" s="14"/>
      <c r="BS456" s="14"/>
      <c r="BV456" s="11"/>
      <c r="BW456" s="11"/>
      <c r="BX456" s="11"/>
      <c r="BY456" s="11"/>
      <c r="BZ456" s="11"/>
      <c r="CA456" s="11"/>
      <c r="CB456" s="171"/>
      <c r="CC456" s="90"/>
      <c r="CD456" s="90"/>
      <c r="CE456" s="90"/>
      <c r="CF456" s="90"/>
      <c r="CG456" s="90"/>
      <c r="CH456" s="90"/>
      <c r="CI456" s="90"/>
      <c r="CJ456" s="90"/>
      <c r="CK456" s="90"/>
      <c r="CL456" s="90"/>
      <c r="CM456" s="90"/>
    </row>
    <row r="457" spans="51:91">
      <c r="AY457" s="249"/>
      <c r="AZ457" s="14"/>
      <c r="BA457" s="14"/>
      <c r="BB457" s="14"/>
      <c r="BC457" s="14"/>
      <c r="BD457" s="14"/>
      <c r="BK457" s="14"/>
      <c r="BL457" s="14"/>
      <c r="BM457" s="14"/>
      <c r="BN457" s="14"/>
      <c r="BO457" s="14"/>
      <c r="BP457" s="14"/>
      <c r="BQ457" s="14"/>
      <c r="BR457" s="14"/>
      <c r="BS457" s="14"/>
      <c r="BV457" s="11"/>
      <c r="BW457" s="11"/>
      <c r="BX457" s="11"/>
      <c r="BY457" s="11"/>
      <c r="BZ457" s="11"/>
      <c r="CA457" s="11"/>
      <c r="CB457" s="171"/>
      <c r="CC457" s="90"/>
      <c r="CD457" s="90"/>
      <c r="CE457" s="90"/>
      <c r="CF457" s="90"/>
      <c r="CG457" s="90"/>
      <c r="CH457" s="90"/>
      <c r="CI457" s="90"/>
      <c r="CJ457" s="90"/>
      <c r="CK457" s="90"/>
      <c r="CL457" s="90"/>
      <c r="CM457" s="90"/>
    </row>
    <row r="458" spans="51:91">
      <c r="AY458" s="249"/>
      <c r="AZ458" s="14"/>
      <c r="BA458" s="14"/>
      <c r="BB458" s="14"/>
      <c r="BC458" s="14"/>
      <c r="BD458" s="14"/>
      <c r="BK458" s="14"/>
      <c r="BL458" s="14"/>
      <c r="BM458" s="14"/>
      <c r="BN458" s="14"/>
      <c r="BO458" s="14"/>
      <c r="BP458" s="14"/>
      <c r="BQ458" s="14"/>
      <c r="BR458" s="14"/>
      <c r="BS458" s="14"/>
      <c r="BV458" s="11"/>
      <c r="BW458" s="11"/>
      <c r="BX458" s="11"/>
      <c r="BY458" s="11"/>
      <c r="BZ458" s="11"/>
      <c r="CA458" s="11"/>
      <c r="CB458" s="171"/>
      <c r="CC458" s="90"/>
      <c r="CD458" s="90"/>
      <c r="CE458" s="90"/>
      <c r="CF458" s="90"/>
      <c r="CG458" s="90"/>
      <c r="CH458" s="90"/>
      <c r="CI458" s="90"/>
      <c r="CJ458" s="90"/>
      <c r="CK458" s="90"/>
      <c r="CL458" s="90"/>
      <c r="CM458" s="90"/>
    </row>
    <row r="459" spans="51:91">
      <c r="AY459" s="249"/>
      <c r="AZ459" s="14"/>
      <c r="BA459" s="14"/>
      <c r="BB459" s="14"/>
      <c r="BC459" s="14"/>
      <c r="BD459" s="14"/>
      <c r="BK459" s="14"/>
      <c r="BL459" s="14"/>
      <c r="BM459" s="14"/>
      <c r="BN459" s="14"/>
      <c r="BO459" s="14"/>
      <c r="BP459" s="14"/>
      <c r="BQ459" s="14"/>
      <c r="BR459" s="14"/>
      <c r="BS459" s="14"/>
      <c r="BV459" s="11"/>
      <c r="BW459" s="11"/>
      <c r="BX459" s="11"/>
      <c r="BY459" s="11"/>
      <c r="BZ459" s="11"/>
      <c r="CA459" s="11"/>
      <c r="CB459" s="171"/>
      <c r="CC459" s="90"/>
      <c r="CD459" s="90"/>
      <c r="CE459" s="90"/>
      <c r="CF459" s="90"/>
      <c r="CG459" s="90"/>
      <c r="CH459" s="90"/>
      <c r="CI459" s="90"/>
      <c r="CJ459" s="90"/>
      <c r="CK459" s="90"/>
      <c r="CL459" s="90"/>
      <c r="CM459" s="90"/>
    </row>
    <row r="460" spans="51:91">
      <c r="AY460" s="249"/>
      <c r="AZ460" s="14"/>
      <c r="BA460" s="14"/>
      <c r="BB460" s="14"/>
      <c r="BC460" s="14"/>
      <c r="BD460" s="14"/>
      <c r="BK460" s="14"/>
      <c r="BL460" s="14"/>
      <c r="BM460" s="14"/>
      <c r="BN460" s="14"/>
      <c r="BO460" s="14"/>
      <c r="BP460" s="14"/>
      <c r="BQ460" s="14"/>
      <c r="BR460" s="14"/>
      <c r="BS460" s="14"/>
      <c r="BV460" s="11"/>
      <c r="BW460" s="11"/>
      <c r="BX460" s="11"/>
      <c r="BY460" s="11"/>
      <c r="BZ460" s="11"/>
      <c r="CA460" s="11"/>
      <c r="CB460" s="171"/>
      <c r="CC460" s="90"/>
      <c r="CD460" s="90"/>
      <c r="CE460" s="90"/>
      <c r="CF460" s="90"/>
      <c r="CG460" s="90"/>
      <c r="CH460" s="90"/>
      <c r="CI460" s="90"/>
      <c r="CJ460" s="90"/>
      <c r="CK460" s="90"/>
      <c r="CL460" s="90"/>
      <c r="CM460" s="90"/>
    </row>
    <row r="461" spans="51:91">
      <c r="AY461" s="249"/>
      <c r="AZ461" s="14"/>
      <c r="BA461" s="14"/>
      <c r="BB461" s="14"/>
      <c r="BC461" s="14"/>
      <c r="BD461" s="14"/>
      <c r="BK461" s="14"/>
      <c r="BL461" s="14"/>
      <c r="BM461" s="14"/>
      <c r="BN461" s="14"/>
      <c r="BO461" s="14"/>
      <c r="BP461" s="14"/>
      <c r="BQ461" s="14"/>
      <c r="BR461" s="14"/>
      <c r="BS461" s="14"/>
      <c r="BV461" s="11"/>
      <c r="BW461" s="11"/>
      <c r="BX461" s="11"/>
      <c r="BY461" s="11"/>
      <c r="BZ461" s="11"/>
      <c r="CA461" s="11"/>
      <c r="CB461" s="171"/>
      <c r="CC461" s="90"/>
      <c r="CD461" s="90"/>
      <c r="CE461" s="90"/>
      <c r="CF461" s="90"/>
      <c r="CG461" s="90"/>
      <c r="CH461" s="90"/>
      <c r="CI461" s="90"/>
      <c r="CJ461" s="90"/>
      <c r="CK461" s="90"/>
      <c r="CL461" s="90"/>
      <c r="CM461" s="90"/>
    </row>
    <row r="462" spans="51:91">
      <c r="AY462" s="249"/>
      <c r="AZ462" s="14"/>
      <c r="BA462" s="14"/>
      <c r="BB462" s="14"/>
      <c r="BC462" s="14"/>
      <c r="BD462" s="14"/>
      <c r="BK462" s="14"/>
      <c r="BL462" s="14"/>
      <c r="BM462" s="14"/>
      <c r="BN462" s="14"/>
      <c r="BO462" s="14"/>
      <c r="BP462" s="14"/>
      <c r="BQ462" s="14"/>
      <c r="BR462" s="14"/>
      <c r="BS462" s="14"/>
      <c r="BV462" s="11"/>
      <c r="BW462" s="11"/>
      <c r="BX462" s="11"/>
      <c r="BY462" s="11"/>
      <c r="BZ462" s="11"/>
      <c r="CA462" s="11"/>
      <c r="CB462" s="171"/>
      <c r="CC462" s="90"/>
      <c r="CD462" s="90"/>
      <c r="CE462" s="90"/>
      <c r="CF462" s="90"/>
      <c r="CG462" s="90"/>
      <c r="CH462" s="90"/>
      <c r="CI462" s="90"/>
      <c r="CJ462" s="90"/>
      <c r="CK462" s="90"/>
      <c r="CL462" s="90"/>
      <c r="CM462" s="90"/>
    </row>
    <row r="463" spans="51:91">
      <c r="AY463" s="249"/>
      <c r="AZ463" s="14"/>
      <c r="BA463" s="14"/>
      <c r="BB463" s="14"/>
      <c r="BC463" s="14"/>
      <c r="BD463" s="14"/>
      <c r="BK463" s="14"/>
      <c r="BL463" s="14"/>
      <c r="BM463" s="14"/>
      <c r="BN463" s="14"/>
      <c r="BO463" s="14"/>
      <c r="BP463" s="14"/>
      <c r="BQ463" s="14"/>
      <c r="BR463" s="14"/>
      <c r="BS463" s="14"/>
      <c r="BV463" s="11"/>
      <c r="BW463" s="11"/>
      <c r="BX463" s="11"/>
      <c r="BY463" s="11"/>
      <c r="BZ463" s="11"/>
      <c r="CA463" s="11"/>
      <c r="CB463" s="171"/>
      <c r="CC463" s="90"/>
      <c r="CD463" s="90"/>
      <c r="CE463" s="90"/>
      <c r="CF463" s="90"/>
      <c r="CG463" s="90"/>
      <c r="CH463" s="90"/>
      <c r="CI463" s="90"/>
      <c r="CJ463" s="90"/>
      <c r="CK463" s="90"/>
      <c r="CL463" s="90"/>
      <c r="CM463" s="90"/>
    </row>
    <row r="464" spans="51:91">
      <c r="AY464" s="249"/>
      <c r="AZ464" s="14"/>
      <c r="BA464" s="14"/>
      <c r="BB464" s="14"/>
      <c r="BC464" s="14"/>
      <c r="BD464" s="14"/>
      <c r="BK464" s="14"/>
      <c r="BL464" s="14"/>
      <c r="BM464" s="14"/>
      <c r="BN464" s="14"/>
      <c r="BO464" s="14"/>
      <c r="BP464" s="14"/>
      <c r="BQ464" s="14"/>
      <c r="BR464" s="14"/>
      <c r="BS464" s="14"/>
      <c r="BV464" s="11"/>
      <c r="BW464" s="11"/>
      <c r="BX464" s="11"/>
      <c r="BY464" s="11"/>
      <c r="BZ464" s="11"/>
      <c r="CA464" s="11"/>
      <c r="CB464" s="171"/>
      <c r="CC464" s="90"/>
      <c r="CD464" s="90"/>
      <c r="CE464" s="90"/>
      <c r="CF464" s="90"/>
      <c r="CG464" s="90"/>
      <c r="CH464" s="90"/>
      <c r="CI464" s="90"/>
      <c r="CJ464" s="90"/>
      <c r="CK464" s="90"/>
      <c r="CL464" s="90"/>
      <c r="CM464" s="90"/>
    </row>
    <row r="465" spans="1:91">
      <c r="AY465" s="249"/>
      <c r="AZ465" s="14"/>
      <c r="BA465" s="14"/>
      <c r="BB465" s="14"/>
      <c r="BC465" s="14"/>
      <c r="BD465" s="14"/>
      <c r="BK465" s="14"/>
      <c r="BL465" s="14"/>
      <c r="BM465" s="14"/>
      <c r="BN465" s="14"/>
      <c r="BO465" s="14"/>
      <c r="BP465" s="14"/>
      <c r="BQ465" s="14"/>
      <c r="BR465" s="14"/>
      <c r="BS465" s="14"/>
      <c r="BV465" s="11"/>
      <c r="BW465" s="11"/>
      <c r="BX465" s="11"/>
      <c r="BY465" s="11"/>
      <c r="BZ465" s="11"/>
      <c r="CA465" s="11"/>
      <c r="CB465" s="171"/>
      <c r="CC465" s="90"/>
      <c r="CD465" s="90"/>
      <c r="CE465" s="90"/>
      <c r="CF465" s="90"/>
      <c r="CG465" s="90"/>
      <c r="CH465" s="90"/>
      <c r="CI465" s="90"/>
      <c r="CJ465" s="90"/>
      <c r="CK465" s="90"/>
      <c r="CL465" s="90"/>
      <c r="CM465" s="90"/>
    </row>
    <row r="466" spans="1:91">
      <c r="BK466" s="14"/>
      <c r="BL466" s="14"/>
      <c r="BM466" s="14"/>
      <c r="BN466" s="14"/>
      <c r="BO466" s="14"/>
      <c r="BP466" s="14"/>
      <c r="BQ466" s="14"/>
      <c r="BR466" s="14"/>
      <c r="BS466" s="14"/>
      <c r="BV466" s="254"/>
      <c r="BW466" s="254"/>
      <c r="BX466" s="254"/>
      <c r="BY466" s="254"/>
      <c r="BZ466" s="254"/>
      <c r="CA466" s="254"/>
      <c r="CB466" s="255"/>
      <c r="CC466" s="90"/>
      <c r="CD466" s="90"/>
      <c r="CE466" s="90"/>
      <c r="CF466" s="90"/>
      <c r="CG466" s="90"/>
      <c r="CH466" s="90"/>
      <c r="CI466" s="90"/>
      <c r="CJ466" s="90"/>
      <c r="CK466" s="90"/>
      <c r="CL466" s="90"/>
      <c r="CM466" s="90"/>
    </row>
    <row r="467" spans="1:91" s="11" customFormat="1">
      <c r="A467" s="155"/>
      <c r="B467" s="1321" t="s">
        <v>488</v>
      </c>
      <c r="C467" s="1321"/>
      <c r="D467" s="1321"/>
      <c r="E467" s="1321"/>
      <c r="F467" s="1321"/>
      <c r="G467" s="1321"/>
      <c r="H467" s="1321"/>
      <c r="I467" s="1321"/>
      <c r="J467" s="1321"/>
      <c r="K467" s="1321"/>
      <c r="L467" s="1321"/>
      <c r="M467" s="1321"/>
      <c r="N467" s="1321"/>
      <c r="O467" s="1321"/>
      <c r="P467" s="1321"/>
      <c r="Q467" s="1321"/>
      <c r="R467" s="1321"/>
      <c r="S467" s="1321"/>
      <c r="BE467" s="13"/>
      <c r="BF467" s="13"/>
      <c r="BG467" s="13"/>
      <c r="BH467" s="13"/>
      <c r="BI467" s="13"/>
      <c r="BJ467" s="13"/>
      <c r="BK467" s="172"/>
      <c r="BL467" s="172"/>
      <c r="BM467" s="172"/>
      <c r="BN467" s="172"/>
      <c r="BO467" s="172"/>
      <c r="BP467" s="172"/>
      <c r="BQ467" s="14"/>
      <c r="BR467" s="14"/>
      <c r="BS467" s="14"/>
      <c r="BU467" s="14"/>
      <c r="BV467" s="254"/>
      <c r="BW467" s="254"/>
      <c r="BX467" s="254"/>
      <c r="BY467" s="254"/>
      <c r="BZ467" s="254"/>
      <c r="CA467" s="254"/>
      <c r="CB467" s="255"/>
      <c r="CC467" s="171"/>
      <c r="CD467" s="171"/>
      <c r="CE467" s="171"/>
      <c r="CF467" s="171"/>
      <c r="CG467" s="171"/>
      <c r="CH467" s="171"/>
      <c r="CI467" s="171"/>
      <c r="CJ467" s="171"/>
      <c r="CK467" s="171"/>
      <c r="CL467" s="171"/>
      <c r="CM467" s="171"/>
    </row>
    <row r="468" spans="1:91" s="11" customFormat="1">
      <c r="A468" s="155"/>
      <c r="B468" s="181" t="s">
        <v>489</v>
      </c>
      <c r="BE468" s="13"/>
      <c r="BF468" s="13"/>
      <c r="BG468" s="13"/>
      <c r="BH468" s="13"/>
      <c r="BI468" s="13"/>
      <c r="BJ468" s="13"/>
      <c r="BK468" s="172"/>
      <c r="BL468" s="172"/>
      <c r="BM468" s="172"/>
      <c r="BN468" s="172"/>
      <c r="BO468" s="172"/>
      <c r="BP468" s="172"/>
      <c r="BQ468" s="14"/>
      <c r="BR468" s="14"/>
      <c r="BS468" s="14"/>
      <c r="BT468" s="13"/>
      <c r="BU468" s="172"/>
      <c r="BV468" s="254"/>
      <c r="BW468" s="254"/>
      <c r="BX468" s="254"/>
      <c r="BY468" s="254"/>
      <c r="BZ468" s="254"/>
      <c r="CA468" s="254"/>
      <c r="CB468" s="255"/>
      <c r="CC468" s="171"/>
      <c r="CD468" s="171"/>
      <c r="CE468" s="171"/>
      <c r="CF468" s="171"/>
      <c r="CG468" s="171"/>
      <c r="CH468" s="171"/>
      <c r="CI468" s="171"/>
      <c r="CJ468" s="171"/>
      <c r="CK468" s="171"/>
      <c r="CL468" s="171"/>
      <c r="CM468" s="171"/>
    </row>
    <row r="469" spans="1:91" s="11" customFormat="1" ht="16.5" customHeight="1">
      <c r="A469" s="155"/>
      <c r="B469" s="1361" t="s">
        <v>490</v>
      </c>
      <c r="C469" s="1435" t="s">
        <v>491</v>
      </c>
      <c r="D469" s="1435"/>
      <c r="E469" s="1435"/>
      <c r="F469" s="1322" t="s">
        <v>22</v>
      </c>
      <c r="G469" s="1323"/>
      <c r="H469" s="1324"/>
      <c r="I469" s="1322" t="s">
        <v>380</v>
      </c>
      <c r="J469" s="1322"/>
      <c r="K469" s="1322"/>
      <c r="L469" s="1322"/>
      <c r="M469" s="1322"/>
      <c r="N469" s="1323"/>
      <c r="O469" s="1324"/>
      <c r="P469" s="1322" t="s">
        <v>383</v>
      </c>
      <c r="Q469" s="1323"/>
      <c r="R469" s="1324"/>
      <c r="S469" s="1322" t="s">
        <v>384</v>
      </c>
      <c r="T469" s="1323"/>
      <c r="U469" s="1325"/>
      <c r="V469" s="1326" t="s">
        <v>492</v>
      </c>
      <c r="W469" s="1327"/>
      <c r="X469" s="1327"/>
      <c r="Y469" s="1327"/>
      <c r="Z469" s="1327"/>
      <c r="AA469" s="1327"/>
      <c r="AB469" s="1327"/>
      <c r="AC469" s="1327"/>
      <c r="AD469" s="1327"/>
      <c r="AE469" s="1328"/>
      <c r="AF469" s="1326" t="s">
        <v>493</v>
      </c>
      <c r="AG469" s="1327"/>
      <c r="AH469" s="1327"/>
      <c r="AI469" s="1328"/>
      <c r="AJ469" s="1437" t="s">
        <v>494</v>
      </c>
      <c r="AK469" s="1438"/>
      <c r="AL469" s="1438"/>
      <c r="AM469" s="1438"/>
      <c r="AN469" s="1438"/>
      <c r="AO469" s="1438"/>
      <c r="AP469" s="1438"/>
      <c r="AQ469" s="1439"/>
      <c r="BE469" s="13"/>
      <c r="BF469" s="13"/>
      <c r="BG469" s="13"/>
      <c r="BH469" s="13"/>
      <c r="BI469" s="13"/>
      <c r="BJ469" s="13"/>
      <c r="BK469" s="172"/>
      <c r="BL469" s="172"/>
      <c r="BM469" s="172"/>
      <c r="BN469" s="172"/>
      <c r="BO469" s="172"/>
      <c r="BP469" s="172"/>
      <c r="BQ469" s="14"/>
      <c r="BR469" s="14"/>
      <c r="BS469" s="14"/>
      <c r="BT469" s="13"/>
      <c r="BU469" s="172"/>
      <c r="BV469" s="254"/>
      <c r="BW469" s="254"/>
      <c r="BX469" s="254"/>
      <c r="BY469" s="254"/>
      <c r="BZ469" s="254"/>
      <c r="CA469" s="254"/>
      <c r="CB469" s="255"/>
      <c r="CC469" s="171"/>
      <c r="CD469" s="171"/>
      <c r="CE469" s="171"/>
      <c r="CF469" s="171"/>
      <c r="CG469" s="171"/>
      <c r="CH469" s="171"/>
      <c r="CI469" s="171"/>
      <c r="CJ469" s="171"/>
      <c r="CK469" s="171"/>
      <c r="CL469" s="171"/>
      <c r="CM469" s="171"/>
    </row>
    <row r="470" spans="1:91" s="11" customFormat="1" ht="16.5" customHeight="1">
      <c r="A470" s="155"/>
      <c r="B470" s="1362"/>
      <c r="C470" s="1436"/>
      <c r="D470" s="1436"/>
      <c r="E470" s="1436"/>
      <c r="F470" s="1343" t="s">
        <v>27</v>
      </c>
      <c r="G470" s="1345" t="s">
        <v>70</v>
      </c>
      <c r="H470" s="1341" t="s">
        <v>111</v>
      </c>
      <c r="I470" s="1343" t="s">
        <v>27</v>
      </c>
      <c r="J470" s="1343" t="s">
        <v>27</v>
      </c>
      <c r="K470" s="1345" t="s">
        <v>70</v>
      </c>
      <c r="L470" s="1341" t="s">
        <v>111</v>
      </c>
      <c r="M470" s="1343" t="s">
        <v>27</v>
      </c>
      <c r="N470" s="1345" t="s">
        <v>70</v>
      </c>
      <c r="O470" s="1341" t="s">
        <v>111</v>
      </c>
      <c r="P470" s="1343" t="s">
        <v>27</v>
      </c>
      <c r="Q470" s="1345" t="s">
        <v>70</v>
      </c>
      <c r="R470" s="1341" t="s">
        <v>111</v>
      </c>
      <c r="S470" s="1343" t="s">
        <v>27</v>
      </c>
      <c r="T470" s="1345" t="s">
        <v>70</v>
      </c>
      <c r="U470" s="1347" t="s">
        <v>111</v>
      </c>
      <c r="V470" s="1329" t="s">
        <v>380</v>
      </c>
      <c r="W470" s="1330"/>
      <c r="X470" s="1343" t="s">
        <v>27</v>
      </c>
      <c r="Y470" s="1345" t="s">
        <v>70</v>
      </c>
      <c r="Z470" s="1341" t="s">
        <v>111</v>
      </c>
      <c r="AA470" s="1343" t="s">
        <v>27</v>
      </c>
      <c r="AB470" s="1330" t="s">
        <v>383</v>
      </c>
      <c r="AC470" s="1330"/>
      <c r="AD470" s="1330" t="s">
        <v>384</v>
      </c>
      <c r="AE470" s="1331"/>
      <c r="AF470" s="1329" t="s">
        <v>380</v>
      </c>
      <c r="AG470" s="1330"/>
      <c r="AH470" s="1330" t="s">
        <v>384</v>
      </c>
      <c r="AI470" s="1331"/>
      <c r="AJ470" s="1440"/>
      <c r="AK470" s="1441"/>
      <c r="AL470" s="1441"/>
      <c r="AM470" s="1441"/>
      <c r="AN470" s="1441"/>
      <c r="AO470" s="1441"/>
      <c r="AP470" s="1441"/>
      <c r="AQ470" s="1442"/>
      <c r="BE470" s="13"/>
      <c r="BF470" s="13"/>
      <c r="BG470" s="13"/>
      <c r="BH470" s="13"/>
      <c r="BI470" s="13"/>
      <c r="BJ470" s="13"/>
      <c r="BK470" s="172"/>
      <c r="BL470" s="172"/>
      <c r="BM470" s="172"/>
      <c r="BN470" s="172"/>
      <c r="BO470" s="172"/>
      <c r="BP470" s="172"/>
      <c r="BQ470" s="14"/>
      <c r="BR470" s="14"/>
      <c r="BS470" s="14"/>
      <c r="BT470" s="13"/>
      <c r="BU470" s="172"/>
      <c r="BV470" s="254"/>
      <c r="BW470" s="254"/>
      <c r="BX470" s="254"/>
      <c r="BY470" s="254"/>
      <c r="BZ470" s="254"/>
      <c r="CA470" s="254"/>
      <c r="CB470" s="255"/>
      <c r="CC470" s="171"/>
      <c r="CD470" s="171"/>
      <c r="CE470" s="171"/>
      <c r="CF470" s="171"/>
      <c r="CG470" s="171"/>
      <c r="CH470" s="171"/>
      <c r="CI470" s="171"/>
      <c r="CJ470" s="171"/>
      <c r="CK470" s="171"/>
      <c r="CL470" s="171"/>
      <c r="CM470" s="171"/>
    </row>
    <row r="471" spans="1:91" s="11" customFormat="1" ht="16.5" customHeight="1">
      <c r="A471" s="155"/>
      <c r="B471" s="1362"/>
      <c r="C471" s="1436"/>
      <c r="D471" s="1436"/>
      <c r="E471" s="1436"/>
      <c r="F471" s="1344"/>
      <c r="G471" s="1346"/>
      <c r="H471" s="1342"/>
      <c r="I471" s="1344"/>
      <c r="J471" s="1344"/>
      <c r="K471" s="1346"/>
      <c r="L471" s="1342"/>
      <c r="M471" s="1344"/>
      <c r="N471" s="1346"/>
      <c r="O471" s="1342"/>
      <c r="P471" s="1344"/>
      <c r="Q471" s="1346"/>
      <c r="R471" s="1342"/>
      <c r="S471" s="1344"/>
      <c r="T471" s="1346"/>
      <c r="U471" s="1348"/>
      <c r="V471" s="215" t="s">
        <v>317</v>
      </c>
      <c r="W471" s="216" t="s">
        <v>495</v>
      </c>
      <c r="X471" s="1344"/>
      <c r="Y471" s="1346"/>
      <c r="Z471" s="1342"/>
      <c r="AA471" s="1344"/>
      <c r="AB471" s="216" t="s">
        <v>317</v>
      </c>
      <c r="AC471" s="216" t="s">
        <v>495</v>
      </c>
      <c r="AD471" s="216" t="s">
        <v>317</v>
      </c>
      <c r="AE471" s="236" t="s">
        <v>495</v>
      </c>
      <c r="AF471" s="215" t="s">
        <v>317</v>
      </c>
      <c r="AG471" s="216" t="s">
        <v>495</v>
      </c>
      <c r="AH471" s="216" t="s">
        <v>317</v>
      </c>
      <c r="AI471" s="236" t="s">
        <v>495</v>
      </c>
      <c r="AJ471" s="1440"/>
      <c r="AK471" s="1441"/>
      <c r="AL471" s="1441"/>
      <c r="AM471" s="1441"/>
      <c r="AN471" s="1441"/>
      <c r="AO471" s="1441"/>
      <c r="AP471" s="1441"/>
      <c r="AQ471" s="1442"/>
      <c r="BE471" s="13"/>
      <c r="BF471" s="13"/>
      <c r="BG471" s="13"/>
      <c r="BH471" s="13"/>
      <c r="BI471" s="13"/>
      <c r="BJ471" s="13"/>
      <c r="BK471" s="172"/>
      <c r="BL471" s="172"/>
      <c r="BM471" s="172"/>
      <c r="BN471" s="172"/>
      <c r="BO471" s="172"/>
      <c r="BP471" s="172"/>
      <c r="BQ471" s="14"/>
      <c r="BR471" s="14"/>
      <c r="BS471" s="14"/>
      <c r="BT471" s="13"/>
      <c r="BU471" s="172"/>
      <c r="BV471" s="254"/>
      <c r="BW471" s="254"/>
      <c r="BX471" s="254"/>
      <c r="BY471" s="254"/>
      <c r="BZ471" s="254"/>
      <c r="CA471" s="254"/>
      <c r="CB471" s="255"/>
      <c r="CC471" s="171"/>
      <c r="CD471" s="171"/>
      <c r="CE471" s="171"/>
      <c r="CF471" s="171"/>
      <c r="CG471" s="171"/>
      <c r="CH471" s="171"/>
      <c r="CI471" s="171"/>
      <c r="CJ471" s="171"/>
      <c r="CK471" s="171"/>
      <c r="CL471" s="171"/>
      <c r="CM471" s="171"/>
    </row>
    <row r="472" spans="1:91" s="11" customFormat="1">
      <c r="A472" s="155"/>
      <c r="B472" s="1332" t="s">
        <v>22</v>
      </c>
      <c r="C472" s="1333"/>
      <c r="D472" s="1333"/>
      <c r="E472" s="1333"/>
      <c r="F472" s="182"/>
      <c r="G472" s="183"/>
      <c r="H472" s="184"/>
      <c r="I472" s="182"/>
      <c r="J472" s="182"/>
      <c r="K472" s="183"/>
      <c r="L472" s="184"/>
      <c r="M472" s="182"/>
      <c r="N472" s="183"/>
      <c r="O472" s="184"/>
      <c r="P472" s="182"/>
      <c r="Q472" s="183"/>
      <c r="R472" s="184"/>
      <c r="S472" s="182"/>
      <c r="T472" s="183"/>
      <c r="U472" s="217"/>
      <c r="V472" s="218"/>
      <c r="W472" s="219"/>
      <c r="X472" s="182"/>
      <c r="Y472" s="183"/>
      <c r="Z472" s="184"/>
      <c r="AA472" s="182"/>
      <c r="AB472" s="219"/>
      <c r="AC472" s="219"/>
      <c r="AD472" s="219"/>
      <c r="AE472" s="237"/>
      <c r="AF472" s="238"/>
      <c r="AG472" s="242"/>
      <c r="AH472" s="242"/>
      <c r="AI472" s="243"/>
      <c r="AJ472" s="1334"/>
      <c r="AK472" s="1335"/>
      <c r="AL472" s="1335"/>
      <c r="AM472" s="1335"/>
      <c r="AN472" s="1335"/>
      <c r="AO472" s="1335"/>
      <c r="AP472" s="1335"/>
      <c r="AQ472" s="1336"/>
      <c r="BE472" s="13"/>
      <c r="BF472" s="13"/>
      <c r="BG472" s="13"/>
      <c r="BH472" s="13"/>
      <c r="BI472" s="13"/>
      <c r="BJ472" s="13"/>
      <c r="BK472" s="172"/>
      <c r="BL472" s="172"/>
      <c r="BM472" s="172"/>
      <c r="BN472" s="172"/>
      <c r="BO472" s="172"/>
      <c r="BP472" s="172"/>
      <c r="BQ472" s="14"/>
      <c r="BR472" s="14"/>
      <c r="BS472" s="14"/>
      <c r="BT472" s="13"/>
      <c r="BU472" s="172"/>
      <c r="BV472" s="254"/>
      <c r="BW472" s="254"/>
      <c r="BX472" s="254"/>
      <c r="BY472" s="254"/>
      <c r="BZ472" s="254"/>
      <c r="CA472" s="254"/>
      <c r="CB472" s="255"/>
      <c r="CC472" s="171"/>
      <c r="CD472" s="171"/>
      <c r="CE472" s="171"/>
      <c r="CF472" s="171"/>
      <c r="CG472" s="171"/>
      <c r="CH472" s="171"/>
      <c r="CI472" s="171"/>
      <c r="CJ472" s="171"/>
      <c r="CK472" s="171"/>
      <c r="CL472" s="171"/>
      <c r="CM472" s="171"/>
    </row>
    <row r="473" spans="1:91" s="11" customFormat="1" ht="28.5" customHeight="1">
      <c r="A473" s="155"/>
      <c r="B473" s="1363">
        <v>1</v>
      </c>
      <c r="C473" s="1337" t="s">
        <v>482</v>
      </c>
      <c r="D473" s="1337"/>
      <c r="E473" s="1337"/>
      <c r="F473" s="185"/>
      <c r="G473" s="186"/>
      <c r="H473" s="187"/>
      <c r="I473" s="185"/>
      <c r="J473" s="185"/>
      <c r="K473" s="186"/>
      <c r="L473" s="187"/>
      <c r="M473" s="185"/>
      <c r="N473" s="186"/>
      <c r="O473" s="187"/>
      <c r="P473" s="185"/>
      <c r="Q473" s="186"/>
      <c r="R473" s="187"/>
      <c r="S473" s="185"/>
      <c r="T473" s="186"/>
      <c r="U473" s="220"/>
      <c r="V473" s="221"/>
      <c r="W473" s="186"/>
      <c r="X473" s="185"/>
      <c r="Y473" s="186"/>
      <c r="Z473" s="187"/>
      <c r="AA473" s="185"/>
      <c r="AB473" s="186"/>
      <c r="AC473" s="186"/>
      <c r="AD473" s="186"/>
      <c r="AE473" s="187"/>
      <c r="AF473" s="231"/>
      <c r="AG473" s="205"/>
      <c r="AH473" s="205"/>
      <c r="AI473" s="206"/>
      <c r="AJ473" s="1338"/>
      <c r="AK473" s="1339"/>
      <c r="AL473" s="1339"/>
      <c r="AM473" s="1339"/>
      <c r="AN473" s="1339"/>
      <c r="AO473" s="1339"/>
      <c r="AP473" s="1339"/>
      <c r="AQ473" s="1340"/>
      <c r="BE473" s="13"/>
      <c r="BF473" s="13"/>
      <c r="BG473" s="13"/>
      <c r="BH473" s="13"/>
      <c r="BI473" s="13"/>
      <c r="BJ473" s="13"/>
      <c r="BK473" s="172"/>
      <c r="BL473" s="172"/>
      <c r="BM473" s="172"/>
      <c r="BN473" s="172"/>
      <c r="BO473" s="172"/>
      <c r="BP473" s="172"/>
      <c r="BQ473" s="14"/>
      <c r="BR473" s="14"/>
      <c r="BS473" s="14"/>
      <c r="BT473" s="13"/>
      <c r="BU473" s="172"/>
      <c r="BV473" s="254"/>
      <c r="BW473" s="254"/>
      <c r="BX473" s="254"/>
      <c r="BY473" s="254"/>
      <c r="BZ473" s="254"/>
      <c r="CA473" s="254"/>
      <c r="CB473" s="255"/>
      <c r="CC473" s="171"/>
      <c r="CD473" s="171"/>
      <c r="CE473" s="171"/>
      <c r="CF473" s="171"/>
      <c r="CG473" s="171"/>
      <c r="CH473" s="171"/>
      <c r="CI473" s="171"/>
      <c r="CJ473" s="171"/>
      <c r="CK473" s="171"/>
      <c r="CL473" s="171"/>
      <c r="CM473" s="171"/>
    </row>
    <row r="474" spans="1:91" s="11" customFormat="1" ht="28.5" customHeight="1">
      <c r="A474" s="155"/>
      <c r="B474" s="1364"/>
      <c r="C474" s="188" t="s">
        <v>496</v>
      </c>
      <c r="D474" s="1352"/>
      <c r="E474" s="1352"/>
      <c r="F474" s="189"/>
      <c r="G474" s="190"/>
      <c r="H474" s="191"/>
      <c r="I474" s="189"/>
      <c r="J474" s="189"/>
      <c r="K474" s="190"/>
      <c r="L474" s="191"/>
      <c r="M474" s="189"/>
      <c r="N474" s="190"/>
      <c r="O474" s="191"/>
      <c r="P474" s="189"/>
      <c r="Q474" s="190"/>
      <c r="R474" s="191"/>
      <c r="S474" s="189"/>
      <c r="T474" s="190"/>
      <c r="U474" s="222"/>
      <c r="V474" s="223"/>
      <c r="W474" s="190"/>
      <c r="X474" s="189"/>
      <c r="Y474" s="190"/>
      <c r="Z474" s="191"/>
      <c r="AA474" s="189"/>
      <c r="AB474" s="190"/>
      <c r="AC474" s="190"/>
      <c r="AD474" s="190"/>
      <c r="AE474" s="191"/>
      <c r="AF474" s="233"/>
      <c r="AG474" s="209"/>
      <c r="AH474" s="209"/>
      <c r="AI474" s="210"/>
      <c r="AJ474" s="1349"/>
      <c r="AK474" s="1350"/>
      <c r="AL474" s="1350"/>
      <c r="AM474" s="1350"/>
      <c r="AN474" s="1350"/>
      <c r="AO474" s="1350"/>
      <c r="AP474" s="1350"/>
      <c r="AQ474" s="1351"/>
      <c r="BE474" s="13"/>
      <c r="BF474" s="13"/>
      <c r="BG474" s="13"/>
      <c r="BH474" s="13"/>
      <c r="BI474" s="13"/>
      <c r="BJ474" s="13"/>
      <c r="BK474" s="172"/>
      <c r="BL474" s="172"/>
      <c r="BM474" s="172"/>
      <c r="BN474" s="172"/>
      <c r="BO474" s="172"/>
      <c r="BP474" s="172"/>
      <c r="BQ474" s="14"/>
      <c r="BR474" s="14"/>
      <c r="BS474" s="14"/>
      <c r="BT474" s="13"/>
      <c r="BU474" s="172"/>
      <c r="BV474" s="254"/>
      <c r="BW474" s="254"/>
      <c r="BX474" s="254"/>
      <c r="BY474" s="254"/>
      <c r="BZ474" s="254"/>
      <c r="CA474" s="254"/>
      <c r="CB474" s="255"/>
      <c r="CC474" s="171"/>
      <c r="CD474" s="171"/>
      <c r="CE474" s="171"/>
      <c r="CF474" s="171"/>
      <c r="CG474" s="171"/>
      <c r="CH474" s="171"/>
      <c r="CI474" s="171"/>
      <c r="CJ474" s="171"/>
      <c r="CK474" s="171"/>
      <c r="CL474" s="171"/>
      <c r="CM474" s="171"/>
    </row>
    <row r="475" spans="1:91" s="11" customFormat="1" ht="28.5" customHeight="1">
      <c r="A475" s="155"/>
      <c r="B475" s="1364"/>
      <c r="C475" s="188" t="s">
        <v>497</v>
      </c>
      <c r="D475" s="1352"/>
      <c r="E475" s="1352"/>
      <c r="F475" s="189"/>
      <c r="G475" s="190"/>
      <c r="H475" s="191"/>
      <c r="I475" s="189"/>
      <c r="J475" s="189"/>
      <c r="K475" s="190"/>
      <c r="L475" s="191"/>
      <c r="M475" s="189"/>
      <c r="N475" s="190"/>
      <c r="O475" s="191"/>
      <c r="P475" s="189"/>
      <c r="Q475" s="190"/>
      <c r="R475" s="191"/>
      <c r="S475" s="189"/>
      <c r="T475" s="190"/>
      <c r="U475" s="222"/>
      <c r="V475" s="223"/>
      <c r="W475" s="190"/>
      <c r="X475" s="189"/>
      <c r="Y475" s="190"/>
      <c r="Z475" s="191"/>
      <c r="AA475" s="189"/>
      <c r="AB475" s="190"/>
      <c r="AC475" s="190"/>
      <c r="AD475" s="190"/>
      <c r="AE475" s="191"/>
      <c r="AF475" s="233"/>
      <c r="AG475" s="209"/>
      <c r="AH475" s="209"/>
      <c r="AI475" s="210"/>
      <c r="AJ475" s="1349"/>
      <c r="AK475" s="1350"/>
      <c r="AL475" s="1350"/>
      <c r="AM475" s="1350"/>
      <c r="AN475" s="1350"/>
      <c r="AO475" s="1350"/>
      <c r="AP475" s="1350"/>
      <c r="AQ475" s="1351"/>
      <c r="BE475" s="13"/>
      <c r="BF475" s="13"/>
      <c r="BG475" s="13"/>
      <c r="BH475" s="13"/>
      <c r="BI475" s="13"/>
      <c r="BJ475" s="13"/>
      <c r="BK475" s="172"/>
      <c r="BL475" s="172"/>
      <c r="BM475" s="172"/>
      <c r="BN475" s="172"/>
      <c r="BO475" s="172"/>
      <c r="BP475" s="172"/>
      <c r="BQ475" s="14"/>
      <c r="BR475" s="14"/>
      <c r="BS475" s="14"/>
      <c r="BT475" s="13"/>
      <c r="BU475" s="172"/>
      <c r="BV475" s="254"/>
      <c r="BW475" s="254"/>
      <c r="BX475" s="254"/>
      <c r="BY475" s="254"/>
      <c r="BZ475" s="254"/>
      <c r="CA475" s="254"/>
      <c r="CB475" s="255"/>
      <c r="CC475" s="171"/>
      <c r="CD475" s="171"/>
      <c r="CE475" s="171"/>
      <c r="CF475" s="171"/>
      <c r="CG475" s="171"/>
      <c r="CH475" s="171"/>
      <c r="CI475" s="171"/>
      <c r="CJ475" s="171"/>
      <c r="CK475" s="171"/>
      <c r="CL475" s="171"/>
      <c r="CM475" s="171"/>
    </row>
    <row r="476" spans="1:91" s="11" customFormat="1" ht="28.5" customHeight="1">
      <c r="A476" s="155"/>
      <c r="B476" s="1364"/>
      <c r="C476" s="188" t="s">
        <v>498</v>
      </c>
      <c r="D476" s="1352"/>
      <c r="E476" s="1352"/>
      <c r="F476" s="189"/>
      <c r="G476" s="190"/>
      <c r="H476" s="191"/>
      <c r="I476" s="189"/>
      <c r="J476" s="189"/>
      <c r="K476" s="190"/>
      <c r="L476" s="191"/>
      <c r="M476" s="189"/>
      <c r="N476" s="190"/>
      <c r="O476" s="191"/>
      <c r="P476" s="189"/>
      <c r="Q476" s="190"/>
      <c r="R476" s="191"/>
      <c r="S476" s="189"/>
      <c r="T476" s="190"/>
      <c r="U476" s="222"/>
      <c r="V476" s="223"/>
      <c r="W476" s="190"/>
      <c r="X476" s="189"/>
      <c r="Y476" s="190"/>
      <c r="Z476" s="191"/>
      <c r="AA476" s="189"/>
      <c r="AB476" s="190"/>
      <c r="AC476" s="190"/>
      <c r="AD476" s="190"/>
      <c r="AE476" s="191"/>
      <c r="AF476" s="233"/>
      <c r="AG476" s="209"/>
      <c r="AH476" s="209"/>
      <c r="AI476" s="210"/>
      <c r="AJ476" s="1349"/>
      <c r="AK476" s="1350"/>
      <c r="AL476" s="1350"/>
      <c r="AM476" s="1350"/>
      <c r="AN476" s="1350"/>
      <c r="AO476" s="1350"/>
      <c r="AP476" s="1350"/>
      <c r="AQ476" s="1351"/>
      <c r="BE476" s="13"/>
      <c r="BF476" s="13"/>
      <c r="BG476" s="13"/>
      <c r="BH476" s="13"/>
      <c r="BI476" s="13"/>
      <c r="BJ476" s="13"/>
      <c r="BK476" s="172"/>
      <c r="BL476" s="172"/>
      <c r="BM476" s="172"/>
      <c r="BN476" s="172"/>
      <c r="BO476" s="172"/>
      <c r="BP476" s="172"/>
      <c r="BQ476" s="14"/>
      <c r="BR476" s="14"/>
      <c r="BS476" s="14"/>
      <c r="BT476" s="13"/>
      <c r="BU476" s="172"/>
      <c r="BV476" s="254"/>
      <c r="BW476" s="254"/>
      <c r="BX476" s="254"/>
      <c r="BY476" s="254"/>
      <c r="BZ476" s="254"/>
      <c r="CA476" s="254"/>
      <c r="CB476" s="255"/>
      <c r="CC476" s="171"/>
      <c r="CD476" s="171"/>
      <c r="CE476" s="171"/>
      <c r="CF476" s="171"/>
      <c r="CG476" s="171"/>
      <c r="CH476" s="171"/>
      <c r="CI476" s="171"/>
      <c r="CJ476" s="171"/>
      <c r="CK476" s="171"/>
      <c r="CL476" s="171"/>
      <c r="CM476" s="171"/>
    </row>
    <row r="477" spans="1:91" s="11" customFormat="1" ht="28.5" customHeight="1">
      <c r="A477" s="155"/>
      <c r="B477" s="1365"/>
      <c r="C477" s="192" t="s">
        <v>499</v>
      </c>
      <c r="D477" s="1353"/>
      <c r="E477" s="1353"/>
      <c r="F477" s="193"/>
      <c r="G477" s="194"/>
      <c r="H477" s="195"/>
      <c r="I477" s="193"/>
      <c r="J477" s="193"/>
      <c r="K477" s="194"/>
      <c r="L477" s="195"/>
      <c r="M477" s="193"/>
      <c r="N477" s="194"/>
      <c r="O477" s="195"/>
      <c r="P477" s="193"/>
      <c r="Q477" s="194"/>
      <c r="R477" s="195"/>
      <c r="S477" s="193"/>
      <c r="T477" s="194"/>
      <c r="U477" s="224"/>
      <c r="V477" s="225"/>
      <c r="W477" s="194"/>
      <c r="X477" s="193"/>
      <c r="Y477" s="194"/>
      <c r="Z477" s="195"/>
      <c r="AA477" s="193"/>
      <c r="AB477" s="194"/>
      <c r="AC477" s="194"/>
      <c r="AD477" s="194"/>
      <c r="AE477" s="195"/>
      <c r="AF477" s="235"/>
      <c r="AG477" s="213"/>
      <c r="AH477" s="213"/>
      <c r="AI477" s="214"/>
      <c r="AJ477" s="1354"/>
      <c r="AK477" s="1355"/>
      <c r="AL477" s="1355"/>
      <c r="AM477" s="1355"/>
      <c r="AN477" s="1355"/>
      <c r="AO477" s="1355"/>
      <c r="AP477" s="1355"/>
      <c r="AQ477" s="1356"/>
      <c r="BE477" s="13"/>
      <c r="BF477" s="13"/>
      <c r="BG477" s="13"/>
      <c r="BH477" s="13"/>
      <c r="BI477" s="13"/>
      <c r="BJ477" s="13"/>
      <c r="BK477" s="172"/>
      <c r="BL477" s="172"/>
      <c r="BM477" s="172"/>
      <c r="BN477" s="172"/>
      <c r="BO477" s="172"/>
      <c r="BP477" s="172"/>
      <c r="BQ477" s="14"/>
      <c r="BR477" s="14"/>
      <c r="BS477" s="14"/>
      <c r="BT477" s="13"/>
      <c r="BU477" s="172"/>
      <c r="BV477" s="254"/>
      <c r="BW477" s="254"/>
      <c r="BX477" s="254"/>
      <c r="BY477" s="254"/>
      <c r="BZ477" s="254"/>
      <c r="CA477" s="254"/>
      <c r="CB477" s="255"/>
      <c r="CC477" s="171"/>
      <c r="CD477" s="171"/>
      <c r="CE477" s="171"/>
      <c r="CF477" s="171"/>
      <c r="CG477" s="171"/>
      <c r="CH477" s="171"/>
      <c r="CI477" s="171"/>
      <c r="CJ477" s="171"/>
      <c r="CK477" s="171"/>
      <c r="CL477" s="171"/>
      <c r="CM477" s="171"/>
    </row>
    <row r="478" spans="1:91" s="11" customFormat="1" ht="28.5" customHeight="1">
      <c r="A478" s="155"/>
      <c r="B478" s="1367">
        <v>2</v>
      </c>
      <c r="C478" s="1357" t="s">
        <v>484</v>
      </c>
      <c r="D478" s="1357"/>
      <c r="E478" s="1357"/>
      <c r="F478" s="185"/>
      <c r="G478" s="186"/>
      <c r="H478" s="187"/>
      <c r="I478" s="185"/>
      <c r="J478" s="185"/>
      <c r="K478" s="186"/>
      <c r="L478" s="187"/>
      <c r="M478" s="185"/>
      <c r="N478" s="186"/>
      <c r="O478" s="187"/>
      <c r="P478" s="185"/>
      <c r="Q478" s="186"/>
      <c r="R478" s="187"/>
      <c r="S478" s="185"/>
      <c r="T478" s="186"/>
      <c r="U478" s="220"/>
      <c r="V478" s="221"/>
      <c r="W478" s="186"/>
      <c r="X478" s="185"/>
      <c r="Y478" s="186"/>
      <c r="Z478" s="187"/>
      <c r="AA478" s="185"/>
      <c r="AB478" s="186"/>
      <c r="AC478" s="186"/>
      <c r="AD478" s="186"/>
      <c r="AE478" s="187"/>
      <c r="AF478" s="231"/>
      <c r="AG478" s="205"/>
      <c r="AH478" s="205"/>
      <c r="AI478" s="206"/>
      <c r="AJ478" s="1338"/>
      <c r="AK478" s="1339"/>
      <c r="AL478" s="1339"/>
      <c r="AM478" s="1339"/>
      <c r="AN478" s="1339"/>
      <c r="AO478" s="1339"/>
      <c r="AP478" s="1339"/>
      <c r="AQ478" s="1340"/>
      <c r="BE478" s="13"/>
      <c r="BF478" s="13"/>
      <c r="BG478" s="13"/>
      <c r="BH478" s="13"/>
      <c r="BI478" s="13"/>
      <c r="BJ478" s="13"/>
      <c r="BK478" s="172"/>
      <c r="BL478" s="172"/>
      <c r="BM478" s="172"/>
      <c r="BN478" s="172"/>
      <c r="BO478" s="172"/>
      <c r="BP478" s="172"/>
      <c r="BQ478" s="14"/>
      <c r="BR478" s="14"/>
      <c r="BS478" s="14"/>
      <c r="BT478" s="13"/>
      <c r="BU478" s="172"/>
      <c r="BV478" s="254"/>
      <c r="BW478" s="254"/>
      <c r="BX478" s="254"/>
      <c r="BY478" s="254"/>
      <c r="BZ478" s="254"/>
      <c r="CA478" s="254"/>
      <c r="CB478" s="255"/>
      <c r="CC478" s="171"/>
      <c r="CD478" s="171"/>
      <c r="CE478" s="171"/>
      <c r="CF478" s="171"/>
      <c r="CG478" s="171"/>
      <c r="CH478" s="171"/>
      <c r="CI478" s="171"/>
      <c r="CJ478" s="171"/>
      <c r="CK478" s="171"/>
      <c r="CL478" s="171"/>
      <c r="CM478" s="171"/>
    </row>
    <row r="479" spans="1:91" s="11" customFormat="1" ht="28.5" customHeight="1">
      <c r="A479" s="155"/>
      <c r="B479" s="1364"/>
      <c r="C479" s="188" t="s">
        <v>500</v>
      </c>
      <c r="D479" s="1352"/>
      <c r="E479" s="1352"/>
      <c r="F479" s="189"/>
      <c r="G479" s="190"/>
      <c r="H479" s="191"/>
      <c r="I479" s="189"/>
      <c r="J479" s="189"/>
      <c r="K479" s="190"/>
      <c r="L479" s="191"/>
      <c r="M479" s="189"/>
      <c r="N479" s="190"/>
      <c r="O479" s="191"/>
      <c r="P479" s="189"/>
      <c r="Q479" s="190"/>
      <c r="R479" s="191"/>
      <c r="S479" s="189"/>
      <c r="T479" s="190"/>
      <c r="U479" s="222"/>
      <c r="V479" s="223"/>
      <c r="W479" s="190"/>
      <c r="X479" s="189"/>
      <c r="Y479" s="190"/>
      <c r="Z479" s="191"/>
      <c r="AA479" s="189"/>
      <c r="AB479" s="190"/>
      <c r="AC479" s="190"/>
      <c r="AD479" s="190"/>
      <c r="AE479" s="191"/>
      <c r="AF479" s="233"/>
      <c r="AG479" s="209"/>
      <c r="AH479" s="209"/>
      <c r="AI479" s="210"/>
      <c r="AJ479" s="1349"/>
      <c r="AK479" s="1350"/>
      <c r="AL479" s="1350"/>
      <c r="AM479" s="1350"/>
      <c r="AN479" s="1350"/>
      <c r="AO479" s="1350"/>
      <c r="AP479" s="1350"/>
      <c r="AQ479" s="1351"/>
      <c r="BE479" s="13"/>
      <c r="BF479" s="13"/>
      <c r="BG479" s="13"/>
      <c r="BH479" s="13"/>
      <c r="BI479" s="13"/>
      <c r="BJ479" s="13"/>
      <c r="BK479" s="172"/>
      <c r="BL479" s="172"/>
      <c r="BM479" s="172"/>
      <c r="BN479" s="172"/>
      <c r="BO479" s="172"/>
      <c r="BP479" s="172"/>
      <c r="BQ479" s="14"/>
      <c r="BR479" s="14"/>
      <c r="BS479" s="14"/>
      <c r="BT479" s="13"/>
      <c r="BU479" s="172"/>
      <c r="BV479" s="254"/>
      <c r="BW479" s="254"/>
      <c r="BX479" s="254"/>
      <c r="BY479" s="254"/>
      <c r="BZ479" s="254"/>
      <c r="CA479" s="254"/>
      <c r="CB479" s="255"/>
      <c r="CC479" s="171"/>
      <c r="CD479" s="171"/>
      <c r="CE479" s="171"/>
      <c r="CF479" s="171"/>
      <c r="CG479" s="171"/>
      <c r="CH479" s="171"/>
      <c r="CI479" s="171"/>
      <c r="CJ479" s="171"/>
      <c r="CK479" s="171"/>
      <c r="CL479" s="171"/>
      <c r="CM479" s="171"/>
    </row>
    <row r="480" spans="1:91" s="11" customFormat="1" ht="28.5" customHeight="1">
      <c r="A480" s="155"/>
      <c r="B480" s="1365"/>
      <c r="C480" s="192" t="s">
        <v>501</v>
      </c>
      <c r="D480" s="1353"/>
      <c r="E480" s="1353"/>
      <c r="F480" s="193"/>
      <c r="G480" s="194"/>
      <c r="H480" s="195"/>
      <c r="I480" s="193"/>
      <c r="J480" s="193"/>
      <c r="K480" s="194"/>
      <c r="L480" s="195"/>
      <c r="M480" s="193"/>
      <c r="N480" s="194"/>
      <c r="O480" s="195"/>
      <c r="P480" s="193"/>
      <c r="Q480" s="194"/>
      <c r="R480" s="195"/>
      <c r="S480" s="193"/>
      <c r="T480" s="194"/>
      <c r="U480" s="224"/>
      <c r="V480" s="225"/>
      <c r="W480" s="194"/>
      <c r="X480" s="193"/>
      <c r="Y480" s="194"/>
      <c r="Z480" s="195"/>
      <c r="AA480" s="193"/>
      <c r="AB480" s="194"/>
      <c r="AC480" s="194"/>
      <c r="AD480" s="194"/>
      <c r="AE480" s="195"/>
      <c r="AF480" s="239"/>
      <c r="AG480" s="244"/>
      <c r="AH480" s="244"/>
      <c r="AI480" s="245"/>
      <c r="AJ480" s="1354"/>
      <c r="AK480" s="1355"/>
      <c r="AL480" s="1355"/>
      <c r="AM480" s="1355"/>
      <c r="AN480" s="1355"/>
      <c r="AO480" s="1355"/>
      <c r="AP480" s="1355"/>
      <c r="AQ480" s="1356"/>
      <c r="BE480" s="13"/>
      <c r="BF480" s="13"/>
      <c r="BG480" s="13"/>
      <c r="BH480" s="13"/>
      <c r="BI480" s="13"/>
      <c r="BJ480" s="13"/>
      <c r="BK480" s="172"/>
      <c r="BL480" s="172"/>
      <c r="BM480" s="172"/>
      <c r="BN480" s="172"/>
      <c r="BO480" s="172"/>
      <c r="BP480" s="172"/>
      <c r="BQ480" s="14"/>
      <c r="BR480" s="14"/>
      <c r="BS480" s="14"/>
      <c r="BT480" s="13"/>
      <c r="BU480" s="172"/>
      <c r="BV480" s="254"/>
      <c r="BW480" s="254"/>
      <c r="BX480" s="254"/>
      <c r="BY480" s="254"/>
      <c r="BZ480" s="254"/>
      <c r="CA480" s="254"/>
      <c r="CB480" s="255"/>
      <c r="CC480" s="171"/>
      <c r="CD480" s="171"/>
      <c r="CE480" s="171"/>
      <c r="CF480" s="171"/>
      <c r="CG480" s="171"/>
      <c r="CH480" s="171"/>
      <c r="CI480" s="171"/>
      <c r="CJ480" s="171"/>
      <c r="CK480" s="171"/>
      <c r="CL480" s="171"/>
      <c r="CM480" s="171"/>
    </row>
    <row r="481" spans="1:91" s="11" customFormat="1" ht="28.5" customHeight="1">
      <c r="A481" s="155"/>
      <c r="B481" s="196">
        <v>3</v>
      </c>
      <c r="C481" s="1366" t="s">
        <v>35</v>
      </c>
      <c r="D481" s="1366"/>
      <c r="E481" s="1366"/>
      <c r="F481" s="197"/>
      <c r="G481" s="198"/>
      <c r="H481" s="199"/>
      <c r="I481" s="197"/>
      <c r="J481" s="197"/>
      <c r="K481" s="198"/>
      <c r="L481" s="199"/>
      <c r="M481" s="197"/>
      <c r="N481" s="198"/>
      <c r="O481" s="199"/>
      <c r="P481" s="197"/>
      <c r="Q481" s="198"/>
      <c r="R481" s="199"/>
      <c r="S481" s="197"/>
      <c r="T481" s="198"/>
      <c r="U481" s="226"/>
      <c r="V481" s="197"/>
      <c r="W481" s="198"/>
      <c r="X481" s="197"/>
      <c r="Y481" s="198"/>
      <c r="Z481" s="199"/>
      <c r="AA481" s="197"/>
      <c r="AB481" s="198"/>
      <c r="AC481" s="198"/>
      <c r="AD481" s="198"/>
      <c r="AE481" s="199"/>
      <c r="AF481" s="240"/>
      <c r="AG481" s="246"/>
      <c r="AH481" s="246"/>
      <c r="AI481" s="247"/>
      <c r="AJ481" s="1358"/>
      <c r="AK481" s="1359"/>
      <c r="AL481" s="1359"/>
      <c r="AM481" s="1359"/>
      <c r="AN481" s="1359"/>
      <c r="AO481" s="1359"/>
      <c r="AP481" s="1359"/>
      <c r="AQ481" s="1360"/>
      <c r="BE481" s="13"/>
      <c r="BF481" s="13"/>
      <c r="BG481" s="13"/>
      <c r="BH481" s="13"/>
      <c r="BI481" s="13"/>
      <c r="BJ481" s="13"/>
      <c r="BK481" s="172"/>
      <c r="BL481" s="172"/>
      <c r="BM481" s="172"/>
      <c r="BN481" s="172"/>
      <c r="BO481" s="172"/>
      <c r="BP481" s="172"/>
      <c r="BQ481" s="14"/>
      <c r="BR481" s="14"/>
      <c r="BS481" s="14"/>
      <c r="BT481" s="13"/>
      <c r="BU481" s="172"/>
      <c r="BV481" s="254"/>
      <c r="BW481" s="254"/>
      <c r="BX481" s="254"/>
      <c r="BY481" s="254"/>
      <c r="BZ481" s="254"/>
      <c r="CA481" s="254"/>
      <c r="CB481" s="255"/>
      <c r="CC481" s="171"/>
      <c r="CD481" s="171"/>
      <c r="CE481" s="171"/>
      <c r="CF481" s="171"/>
      <c r="CG481" s="171"/>
      <c r="CH481" s="171"/>
      <c r="CI481" s="171"/>
      <c r="CJ481" s="171"/>
      <c r="CK481" s="171"/>
      <c r="CL481" s="171"/>
      <c r="CM481" s="171"/>
    </row>
    <row r="482" spans="1:91" s="11" customFormat="1">
      <c r="A482" s="155"/>
      <c r="B482" s="181"/>
      <c r="BE482" s="13"/>
      <c r="BF482" s="13"/>
      <c r="BG482" s="13"/>
      <c r="BH482" s="13"/>
      <c r="BI482" s="13"/>
      <c r="BJ482" s="13"/>
      <c r="BK482" s="172"/>
      <c r="BL482" s="172"/>
      <c r="BM482" s="172"/>
      <c r="BN482" s="172"/>
      <c r="BO482" s="172"/>
      <c r="BP482" s="172"/>
      <c r="BQ482" s="14"/>
      <c r="BR482" s="14"/>
      <c r="BS482" s="14"/>
      <c r="BT482" s="13"/>
      <c r="BU482" s="172"/>
      <c r="BV482" s="254"/>
      <c r="BW482" s="254"/>
      <c r="BX482" s="254"/>
      <c r="BY482" s="254"/>
      <c r="BZ482" s="254"/>
      <c r="CA482" s="254"/>
      <c r="CB482" s="255"/>
      <c r="CC482" s="171"/>
      <c r="CD482" s="171"/>
      <c r="CE482" s="171"/>
      <c r="CF482" s="171"/>
      <c r="CG482" s="171"/>
      <c r="CH482" s="171"/>
      <c r="CI482" s="171"/>
      <c r="CJ482" s="171"/>
      <c r="CK482" s="171"/>
      <c r="CL482" s="171"/>
      <c r="CM482" s="171"/>
    </row>
    <row r="483" spans="1:91" s="11" customFormat="1">
      <c r="A483" s="155"/>
      <c r="B483" s="181"/>
      <c r="BE483" s="13"/>
      <c r="BF483" s="13"/>
      <c r="BG483" s="13"/>
      <c r="BH483" s="13"/>
      <c r="BI483" s="13"/>
      <c r="BJ483" s="13"/>
      <c r="BK483" s="172"/>
      <c r="BL483" s="172"/>
      <c r="BM483" s="172"/>
      <c r="BN483" s="172"/>
      <c r="BO483" s="172"/>
      <c r="BP483" s="172"/>
      <c r="BQ483" s="14"/>
      <c r="BR483" s="14"/>
      <c r="BS483" s="14"/>
      <c r="BT483" s="13"/>
      <c r="BU483" s="172"/>
      <c r="BV483" s="254"/>
      <c r="BW483" s="254"/>
      <c r="BX483" s="254"/>
      <c r="BY483" s="254"/>
      <c r="BZ483" s="254"/>
      <c r="CA483" s="254"/>
      <c r="CB483" s="255"/>
      <c r="CC483" s="171"/>
      <c r="CD483" s="171"/>
      <c r="CE483" s="171"/>
      <c r="CF483" s="171"/>
      <c r="CG483" s="171"/>
      <c r="CH483" s="171"/>
      <c r="CI483" s="171"/>
      <c r="CJ483" s="171"/>
      <c r="CK483" s="171"/>
      <c r="CL483" s="171"/>
      <c r="CM483" s="171"/>
    </row>
    <row r="484" spans="1:91" s="11" customFormat="1" ht="1.5" customHeight="1">
      <c r="A484" s="155"/>
      <c r="AY484" s="250"/>
      <c r="AZ484" s="251"/>
      <c r="BA484" s="251"/>
      <c r="BB484" s="251"/>
      <c r="BC484" s="251"/>
      <c r="BD484" s="251"/>
      <c r="BE484" s="251"/>
      <c r="BF484" s="251"/>
      <c r="BG484" s="251"/>
      <c r="BH484" s="251"/>
      <c r="BI484" s="251"/>
      <c r="BJ484" s="251"/>
      <c r="BK484" s="251"/>
      <c r="BL484" s="251"/>
      <c r="BM484" s="251"/>
      <c r="BN484" s="251"/>
      <c r="BO484" s="251"/>
      <c r="BP484" s="251"/>
      <c r="BQ484" s="251"/>
      <c r="BR484" s="251"/>
      <c r="BS484" s="251"/>
      <c r="BT484" s="251"/>
      <c r="BU484" s="252"/>
      <c r="BV484" s="254"/>
      <c r="BW484" s="254"/>
      <c r="BX484" s="254"/>
      <c r="BY484" s="254"/>
      <c r="BZ484" s="254"/>
      <c r="CA484" s="254"/>
      <c r="CB484" s="255"/>
      <c r="CC484" s="171"/>
      <c r="CD484" s="171"/>
      <c r="CE484" s="171"/>
      <c r="CF484" s="171"/>
      <c r="CG484" s="171"/>
      <c r="CH484" s="171"/>
      <c r="CI484" s="171"/>
      <c r="CJ484" s="171"/>
      <c r="CK484" s="171"/>
      <c r="CL484" s="171"/>
      <c r="CM484" s="171"/>
    </row>
    <row r="485" spans="1:91" s="11" customFormat="1">
      <c r="A485" s="200" t="s">
        <v>502</v>
      </c>
      <c r="B485" s="181"/>
      <c r="AY485" s="251"/>
      <c r="AZ485" s="251"/>
      <c r="BA485" s="251"/>
      <c r="BB485" s="251"/>
      <c r="BC485" s="251"/>
      <c r="BD485" s="251"/>
      <c r="BE485" s="251"/>
      <c r="BF485" s="251"/>
      <c r="BG485" s="251"/>
      <c r="BH485" s="251"/>
      <c r="BI485" s="251"/>
      <c r="BJ485" s="251"/>
      <c r="BK485" s="251"/>
      <c r="BL485" s="251"/>
      <c r="BM485" s="251"/>
      <c r="BN485" s="251"/>
      <c r="BO485" s="251"/>
      <c r="BP485" s="251"/>
      <c r="BQ485" s="251"/>
      <c r="BR485" s="251"/>
      <c r="BS485" s="251"/>
      <c r="BT485" s="251"/>
      <c r="BU485" s="252"/>
      <c r="BV485" s="254"/>
      <c r="BW485" s="254"/>
      <c r="BX485" s="254"/>
      <c r="BY485" s="254"/>
      <c r="BZ485" s="254"/>
      <c r="CA485" s="254"/>
      <c r="CB485" s="255"/>
      <c r="CC485" s="171"/>
      <c r="CD485" s="171"/>
      <c r="CE485" s="171"/>
      <c r="CF485" s="171"/>
      <c r="CG485" s="171"/>
      <c r="CH485" s="171"/>
      <c r="CI485" s="171"/>
      <c r="CJ485" s="171"/>
      <c r="CK485" s="171"/>
      <c r="CL485" s="171"/>
      <c r="CM485" s="171"/>
    </row>
    <row r="486" spans="1:91" s="11" customFormat="1" ht="16.5" customHeight="1">
      <c r="A486" s="155"/>
      <c r="B486" s="1361" t="s">
        <v>490</v>
      </c>
      <c r="C486" s="1435" t="s">
        <v>491</v>
      </c>
      <c r="D486" s="1435"/>
      <c r="E486" s="1435"/>
      <c r="F486" s="1322" t="s">
        <v>22</v>
      </c>
      <c r="G486" s="1323"/>
      <c r="H486" s="1324"/>
      <c r="I486" s="1322" t="s">
        <v>380</v>
      </c>
      <c r="J486" s="1322"/>
      <c r="K486" s="1322"/>
      <c r="L486" s="1322"/>
      <c r="M486" s="1322"/>
      <c r="N486" s="1323"/>
      <c r="O486" s="1324"/>
      <c r="P486" s="1322" t="s">
        <v>383</v>
      </c>
      <c r="Q486" s="1323"/>
      <c r="R486" s="1324"/>
      <c r="S486" s="1322" t="s">
        <v>384</v>
      </c>
      <c r="T486" s="1323"/>
      <c r="U486" s="1325"/>
      <c r="V486" s="1326" t="s">
        <v>492</v>
      </c>
      <c r="W486" s="1327"/>
      <c r="X486" s="1327"/>
      <c r="Y486" s="1327"/>
      <c r="Z486" s="1327"/>
      <c r="AA486" s="1327"/>
      <c r="AB486" s="1327"/>
      <c r="AC486" s="1327"/>
      <c r="AD486" s="1327"/>
      <c r="AE486" s="1328"/>
      <c r="AF486" s="1326" t="s">
        <v>503</v>
      </c>
      <c r="AG486" s="1327"/>
      <c r="AH486" s="1327"/>
      <c r="AI486" s="1327"/>
      <c r="AJ486" s="1327"/>
      <c r="AK486" s="1328"/>
      <c r="AL486" s="1437" t="s">
        <v>494</v>
      </c>
      <c r="AM486" s="1438"/>
      <c r="AN486" s="1438"/>
      <c r="AO486" s="1438"/>
      <c r="AP486" s="1438"/>
      <c r="AQ486" s="1438"/>
      <c r="AR486" s="1438"/>
      <c r="AS486" s="1439"/>
      <c r="BE486" s="13"/>
      <c r="BF486" s="13"/>
      <c r="BG486" s="13"/>
      <c r="BH486" s="13"/>
      <c r="BI486" s="13"/>
      <c r="BJ486" s="13"/>
      <c r="BK486" s="172"/>
      <c r="BL486" s="172"/>
      <c r="BM486" s="172"/>
      <c r="BN486" s="172"/>
      <c r="BO486" s="172"/>
      <c r="BP486" s="172"/>
      <c r="BQ486" s="14"/>
      <c r="BR486" s="14"/>
      <c r="BS486" s="14"/>
      <c r="BT486" s="13"/>
      <c r="BU486" s="172"/>
      <c r="BV486" s="254"/>
      <c r="BW486" s="254"/>
      <c r="BX486" s="254"/>
      <c r="BY486" s="254"/>
      <c r="BZ486" s="254"/>
      <c r="CA486" s="254"/>
      <c r="CB486" s="255"/>
      <c r="CC486" s="171"/>
      <c r="CD486" s="171"/>
      <c r="CE486" s="171"/>
      <c r="CF486" s="171"/>
      <c r="CG486" s="171"/>
      <c r="CH486" s="171"/>
      <c r="CI486" s="171"/>
      <c r="CJ486" s="171"/>
      <c r="CK486" s="171"/>
      <c r="CL486" s="171"/>
      <c r="CM486" s="171"/>
    </row>
    <row r="487" spans="1:91" s="11" customFormat="1" ht="16.5" customHeight="1">
      <c r="A487" s="155"/>
      <c r="B487" s="1362"/>
      <c r="C487" s="1436"/>
      <c r="D487" s="1436"/>
      <c r="E487" s="1436"/>
      <c r="F487" s="1343" t="s">
        <v>27</v>
      </c>
      <c r="G487" s="1345" t="s">
        <v>70</v>
      </c>
      <c r="H487" s="1341" t="s">
        <v>111</v>
      </c>
      <c r="I487" s="1343" t="s">
        <v>27</v>
      </c>
      <c r="J487" s="1343" t="s">
        <v>27</v>
      </c>
      <c r="K487" s="1345" t="s">
        <v>70</v>
      </c>
      <c r="L487" s="1341" t="s">
        <v>111</v>
      </c>
      <c r="M487" s="1343" t="s">
        <v>27</v>
      </c>
      <c r="N487" s="1345" t="s">
        <v>70</v>
      </c>
      <c r="O487" s="1341" t="s">
        <v>111</v>
      </c>
      <c r="P487" s="1343" t="s">
        <v>27</v>
      </c>
      <c r="Q487" s="1345" t="s">
        <v>70</v>
      </c>
      <c r="R487" s="1341" t="s">
        <v>111</v>
      </c>
      <c r="S487" s="1343" t="s">
        <v>27</v>
      </c>
      <c r="T487" s="1345" t="s">
        <v>70</v>
      </c>
      <c r="U487" s="1347" t="s">
        <v>111</v>
      </c>
      <c r="V487" s="1329" t="s">
        <v>380</v>
      </c>
      <c r="W487" s="1330"/>
      <c r="X487" s="1343" t="s">
        <v>27</v>
      </c>
      <c r="Y487" s="1345" t="s">
        <v>70</v>
      </c>
      <c r="Z487" s="1341" t="s">
        <v>111</v>
      </c>
      <c r="AA487" s="1343" t="s">
        <v>27</v>
      </c>
      <c r="AB487" s="1330" t="s">
        <v>383</v>
      </c>
      <c r="AC487" s="1330"/>
      <c r="AD487" s="1330" t="s">
        <v>384</v>
      </c>
      <c r="AE487" s="1331"/>
      <c r="AF487" s="1329" t="s">
        <v>380</v>
      </c>
      <c r="AG487" s="1330"/>
      <c r="AH487" s="1330" t="s">
        <v>383</v>
      </c>
      <c r="AI487" s="1330"/>
      <c r="AJ487" s="1330" t="s">
        <v>384</v>
      </c>
      <c r="AK487" s="1331"/>
      <c r="AL487" s="1440"/>
      <c r="AM487" s="1441"/>
      <c r="AN487" s="1441"/>
      <c r="AO487" s="1441"/>
      <c r="AP487" s="1441"/>
      <c r="AQ487" s="1441"/>
      <c r="AR487" s="1441"/>
      <c r="AS487" s="1442"/>
      <c r="BE487" s="13"/>
      <c r="BF487" s="13"/>
      <c r="BG487" s="13"/>
      <c r="BH487" s="13"/>
      <c r="BI487" s="13"/>
      <c r="BJ487" s="13"/>
      <c r="BK487" s="172"/>
      <c r="BL487" s="172"/>
      <c r="BM487" s="172"/>
      <c r="BN487" s="172"/>
      <c r="BO487" s="172"/>
      <c r="BP487" s="172"/>
      <c r="BQ487" s="14"/>
      <c r="BR487" s="14"/>
      <c r="BS487" s="14"/>
      <c r="BT487" s="13"/>
      <c r="BU487" s="172"/>
      <c r="BV487" s="254"/>
      <c r="BW487" s="254"/>
      <c r="BX487" s="254"/>
      <c r="BY487" s="254"/>
      <c r="BZ487" s="254"/>
      <c r="CA487" s="254"/>
      <c r="CB487" s="255"/>
      <c r="CC487" s="171"/>
      <c r="CD487" s="171"/>
      <c r="CE487" s="171"/>
      <c r="CF487" s="171"/>
      <c r="CG487" s="171"/>
      <c r="CH487" s="171"/>
      <c r="CI487" s="171"/>
      <c r="CJ487" s="171"/>
      <c r="CK487" s="171"/>
      <c r="CL487" s="171"/>
      <c r="CM487" s="171"/>
    </row>
    <row r="488" spans="1:91" s="11" customFormat="1" ht="16.5" customHeight="1">
      <c r="A488" s="155"/>
      <c r="B488" s="1362"/>
      <c r="C488" s="1436"/>
      <c r="D488" s="1436"/>
      <c r="E488" s="1436"/>
      <c r="F488" s="1344"/>
      <c r="G488" s="1346"/>
      <c r="H488" s="1342"/>
      <c r="I488" s="1344"/>
      <c r="J488" s="1344"/>
      <c r="K488" s="1346"/>
      <c r="L488" s="1342"/>
      <c r="M488" s="1344"/>
      <c r="N488" s="1346"/>
      <c r="O488" s="1342"/>
      <c r="P488" s="1344"/>
      <c r="Q488" s="1346"/>
      <c r="R488" s="1342"/>
      <c r="S488" s="1344"/>
      <c r="T488" s="1346"/>
      <c r="U488" s="1348"/>
      <c r="V488" s="215" t="s">
        <v>317</v>
      </c>
      <c r="W488" s="216" t="s">
        <v>495</v>
      </c>
      <c r="X488" s="1344"/>
      <c r="Y488" s="1346"/>
      <c r="Z488" s="1342"/>
      <c r="AA488" s="1344"/>
      <c r="AB488" s="216" t="s">
        <v>317</v>
      </c>
      <c r="AC488" s="216" t="s">
        <v>495</v>
      </c>
      <c r="AD488" s="216" t="s">
        <v>317</v>
      </c>
      <c r="AE488" s="236" t="s">
        <v>495</v>
      </c>
      <c r="AF488" s="215" t="s">
        <v>317</v>
      </c>
      <c r="AG488" s="216" t="s">
        <v>495</v>
      </c>
      <c r="AH488" s="216" t="s">
        <v>317</v>
      </c>
      <c r="AI488" s="216" t="s">
        <v>495</v>
      </c>
      <c r="AJ488" s="216" t="s">
        <v>317</v>
      </c>
      <c r="AK488" s="236" t="s">
        <v>495</v>
      </c>
      <c r="AL488" s="1440"/>
      <c r="AM488" s="1441"/>
      <c r="AN488" s="1441"/>
      <c r="AO488" s="1441"/>
      <c r="AP488" s="1441"/>
      <c r="AQ488" s="1441"/>
      <c r="AR488" s="1441"/>
      <c r="AS488" s="1442"/>
      <c r="BE488" s="13"/>
      <c r="BF488" s="13"/>
      <c r="BG488" s="13"/>
      <c r="BH488" s="13"/>
      <c r="BI488" s="13"/>
      <c r="BJ488" s="13"/>
      <c r="BK488" s="172"/>
      <c r="BL488" s="172"/>
      <c r="BM488" s="172"/>
      <c r="BN488" s="172"/>
      <c r="BO488" s="172"/>
      <c r="BP488" s="172"/>
      <c r="BQ488" s="14"/>
      <c r="BR488" s="14"/>
      <c r="BS488" s="14"/>
      <c r="BT488" s="13"/>
      <c r="BU488" s="172"/>
      <c r="BV488" s="254"/>
      <c r="BW488" s="254"/>
      <c r="BX488" s="254"/>
      <c r="BY488" s="254"/>
      <c r="BZ488" s="254"/>
      <c r="CA488" s="254"/>
      <c r="CB488" s="255"/>
      <c r="CC488" s="171"/>
      <c r="CD488" s="171"/>
      <c r="CE488" s="171"/>
      <c r="CF488" s="171"/>
      <c r="CG488" s="171"/>
      <c r="CH488" s="171"/>
      <c r="CI488" s="171"/>
      <c r="CJ488" s="171"/>
      <c r="CK488" s="171"/>
      <c r="CL488" s="171"/>
      <c r="CM488" s="171"/>
    </row>
    <row r="489" spans="1:91" s="11" customFormat="1">
      <c r="A489" s="155"/>
      <c r="B489" s="1332" t="s">
        <v>22</v>
      </c>
      <c r="C489" s="1333"/>
      <c r="D489" s="1333"/>
      <c r="E489" s="1333"/>
      <c r="F489" s="182"/>
      <c r="G489" s="183"/>
      <c r="H489" s="184"/>
      <c r="I489" s="182"/>
      <c r="J489" s="182"/>
      <c r="K489" s="183"/>
      <c r="L489" s="184"/>
      <c r="M489" s="182"/>
      <c r="N489" s="183"/>
      <c r="O489" s="184"/>
      <c r="P489" s="182"/>
      <c r="Q489" s="183"/>
      <c r="R489" s="184"/>
      <c r="S489" s="182"/>
      <c r="T489" s="183"/>
      <c r="U489" s="217"/>
      <c r="V489" s="218"/>
      <c r="W489" s="219"/>
      <c r="X489" s="182"/>
      <c r="Y489" s="183"/>
      <c r="Z489" s="184"/>
      <c r="AA489" s="182"/>
      <c r="AB489" s="219"/>
      <c r="AC489" s="219"/>
      <c r="AD489" s="219"/>
      <c r="AE489" s="237"/>
      <c r="AF489" s="218"/>
      <c r="AG489" s="219"/>
      <c r="AH489" s="219"/>
      <c r="AI489" s="219"/>
      <c r="AJ489" s="219"/>
      <c r="AK489" s="237"/>
      <c r="AL489" s="1334"/>
      <c r="AM489" s="1335"/>
      <c r="AN489" s="1335"/>
      <c r="AO489" s="1335"/>
      <c r="AP489" s="1335"/>
      <c r="AQ489" s="1335"/>
      <c r="AR489" s="1335"/>
      <c r="AS489" s="1336"/>
      <c r="BE489" s="13"/>
      <c r="BF489" s="13"/>
      <c r="BG489" s="13"/>
      <c r="BH489" s="13"/>
      <c r="BI489" s="13"/>
      <c r="BJ489" s="13"/>
      <c r="BK489" s="172"/>
      <c r="BL489" s="172"/>
      <c r="BM489" s="172"/>
      <c r="BN489" s="172"/>
      <c r="BO489" s="172"/>
      <c r="BP489" s="172"/>
      <c r="BQ489" s="14"/>
      <c r="BR489" s="14"/>
      <c r="BS489" s="14"/>
      <c r="BT489" s="13"/>
      <c r="BU489" s="172"/>
      <c r="BV489" s="254"/>
      <c r="BW489" s="254"/>
      <c r="BX489" s="254"/>
      <c r="BY489" s="254"/>
      <c r="BZ489" s="254"/>
      <c r="CA489" s="254"/>
      <c r="CB489" s="255"/>
      <c r="CC489" s="171"/>
      <c r="CD489" s="171"/>
      <c r="CE489" s="171"/>
      <c r="CF489" s="171"/>
      <c r="CG489" s="171"/>
      <c r="CH489" s="171"/>
      <c r="CI489" s="171"/>
      <c r="CJ489" s="171"/>
      <c r="CK489" s="171"/>
      <c r="CL489" s="171"/>
      <c r="CM489" s="171"/>
    </row>
    <row r="490" spans="1:91" s="11" customFormat="1" ht="28.5" customHeight="1">
      <c r="A490" s="155"/>
      <c r="B490" s="1363">
        <v>1</v>
      </c>
      <c r="C490" s="1337" t="s">
        <v>482</v>
      </c>
      <c r="D490" s="1337"/>
      <c r="E490" s="1337"/>
      <c r="F490" s="185"/>
      <c r="G490" s="186"/>
      <c r="H490" s="187"/>
      <c r="I490" s="185"/>
      <c r="J490" s="185"/>
      <c r="K490" s="186"/>
      <c r="L490" s="187"/>
      <c r="M490" s="185"/>
      <c r="N490" s="186"/>
      <c r="O490" s="187"/>
      <c r="P490" s="185"/>
      <c r="Q490" s="186"/>
      <c r="R490" s="187"/>
      <c r="S490" s="185"/>
      <c r="T490" s="186"/>
      <c r="U490" s="220"/>
      <c r="V490" s="221"/>
      <c r="W490" s="186"/>
      <c r="X490" s="185"/>
      <c r="Y490" s="186"/>
      <c r="Z490" s="187"/>
      <c r="AA490" s="185"/>
      <c r="AB490" s="186"/>
      <c r="AC490" s="186"/>
      <c r="AD490" s="186"/>
      <c r="AE490" s="187"/>
      <c r="AF490" s="221"/>
      <c r="AG490" s="186"/>
      <c r="AH490" s="186"/>
      <c r="AI490" s="186"/>
      <c r="AJ490" s="186"/>
      <c r="AK490" s="187"/>
      <c r="AL490" s="1338"/>
      <c r="AM490" s="1339"/>
      <c r="AN490" s="1339"/>
      <c r="AO490" s="1339"/>
      <c r="AP490" s="1339"/>
      <c r="AQ490" s="1339"/>
      <c r="AR490" s="1339"/>
      <c r="AS490" s="1340"/>
      <c r="BE490" s="13"/>
      <c r="BF490" s="13"/>
      <c r="BG490" s="13"/>
      <c r="BH490" s="13"/>
      <c r="BI490" s="13"/>
      <c r="BJ490" s="13"/>
      <c r="BK490" s="172"/>
      <c r="BL490" s="172"/>
      <c r="BM490" s="172"/>
      <c r="BN490" s="172"/>
      <c r="BO490" s="172"/>
      <c r="BP490" s="172"/>
      <c r="BQ490" s="14"/>
      <c r="BR490" s="14"/>
      <c r="BS490" s="14"/>
      <c r="BT490" s="13"/>
      <c r="BU490" s="172"/>
      <c r="BV490" s="254"/>
      <c r="BW490" s="254"/>
      <c r="BX490" s="254"/>
      <c r="BY490" s="254"/>
      <c r="BZ490" s="254"/>
      <c r="CA490" s="254"/>
      <c r="CB490" s="255"/>
      <c r="CC490" s="171"/>
      <c r="CD490" s="171"/>
      <c r="CE490" s="171"/>
      <c r="CF490" s="171"/>
      <c r="CG490" s="171"/>
      <c r="CH490" s="171"/>
      <c r="CI490" s="171"/>
      <c r="CJ490" s="171"/>
      <c r="CK490" s="171"/>
      <c r="CL490" s="171"/>
      <c r="CM490" s="171"/>
    </row>
    <row r="491" spans="1:91" s="11" customFormat="1" ht="28.5" customHeight="1">
      <c r="A491" s="155"/>
      <c r="B491" s="1364"/>
      <c r="C491" s="188" t="s">
        <v>496</v>
      </c>
      <c r="D491" s="1352"/>
      <c r="E491" s="1352"/>
      <c r="F491" s="189"/>
      <c r="G491" s="190"/>
      <c r="H491" s="191"/>
      <c r="I491" s="189"/>
      <c r="J491" s="189"/>
      <c r="K491" s="190"/>
      <c r="L491" s="191"/>
      <c r="M491" s="189"/>
      <c r="N491" s="190"/>
      <c r="O491" s="191"/>
      <c r="P491" s="189"/>
      <c r="Q491" s="190"/>
      <c r="R491" s="191"/>
      <c r="S491" s="189"/>
      <c r="T491" s="190"/>
      <c r="U491" s="222"/>
      <c r="V491" s="223"/>
      <c r="W491" s="190"/>
      <c r="X491" s="189"/>
      <c r="Y491" s="190"/>
      <c r="Z491" s="191"/>
      <c r="AA491" s="189"/>
      <c r="AB491" s="190"/>
      <c r="AC491" s="190"/>
      <c r="AD491" s="190"/>
      <c r="AE491" s="191"/>
      <c r="AF491" s="223"/>
      <c r="AG491" s="190"/>
      <c r="AH491" s="190"/>
      <c r="AI491" s="190"/>
      <c r="AJ491" s="190"/>
      <c r="AK491" s="191"/>
      <c r="AL491" s="1349"/>
      <c r="AM491" s="1350"/>
      <c r="AN491" s="1350"/>
      <c r="AO491" s="1350"/>
      <c r="AP491" s="1350"/>
      <c r="AQ491" s="1350"/>
      <c r="AR491" s="1350"/>
      <c r="AS491" s="1351"/>
      <c r="BE491" s="13"/>
      <c r="BF491" s="13"/>
      <c r="BG491" s="13"/>
      <c r="BH491" s="13"/>
      <c r="BI491" s="13"/>
      <c r="BJ491" s="13"/>
      <c r="BK491" s="172"/>
      <c r="BL491" s="172"/>
      <c r="BM491" s="172"/>
      <c r="BN491" s="172"/>
      <c r="BO491" s="172"/>
      <c r="BP491" s="172"/>
      <c r="BQ491" s="14"/>
      <c r="BR491" s="14"/>
      <c r="BS491" s="14"/>
      <c r="BT491" s="13"/>
      <c r="BU491" s="172"/>
      <c r="BV491" s="254"/>
      <c r="BW491" s="254"/>
      <c r="BX491" s="254"/>
      <c r="BY491" s="254"/>
      <c r="BZ491" s="254"/>
      <c r="CA491" s="254"/>
      <c r="CB491" s="255"/>
      <c r="CC491" s="171"/>
      <c r="CD491" s="171"/>
      <c r="CE491" s="171"/>
      <c r="CF491" s="171"/>
      <c r="CG491" s="171"/>
      <c r="CH491" s="171"/>
      <c r="CI491" s="171"/>
      <c r="CJ491" s="171"/>
      <c r="CK491" s="171"/>
      <c r="CL491" s="171"/>
      <c r="CM491" s="171"/>
    </row>
    <row r="492" spans="1:91" s="11" customFormat="1" ht="28.5" customHeight="1">
      <c r="A492" s="155"/>
      <c r="B492" s="1364"/>
      <c r="C492" s="188" t="s">
        <v>497</v>
      </c>
      <c r="D492" s="1352"/>
      <c r="E492" s="1352"/>
      <c r="F492" s="189"/>
      <c r="G492" s="190"/>
      <c r="H492" s="191"/>
      <c r="I492" s="189"/>
      <c r="J492" s="189"/>
      <c r="K492" s="190"/>
      <c r="L492" s="191"/>
      <c r="M492" s="189"/>
      <c r="N492" s="190"/>
      <c r="O492" s="191"/>
      <c r="P492" s="189"/>
      <c r="Q492" s="190"/>
      <c r="R492" s="191"/>
      <c r="S492" s="189"/>
      <c r="T492" s="190"/>
      <c r="U492" s="222"/>
      <c r="V492" s="223"/>
      <c r="W492" s="190"/>
      <c r="X492" s="189"/>
      <c r="Y492" s="190"/>
      <c r="Z492" s="191"/>
      <c r="AA492" s="189"/>
      <c r="AB492" s="190"/>
      <c r="AC492" s="190"/>
      <c r="AD492" s="190"/>
      <c r="AE492" s="191"/>
      <c r="AF492" s="223"/>
      <c r="AG492" s="190"/>
      <c r="AH492" s="190"/>
      <c r="AI492" s="190"/>
      <c r="AJ492" s="190"/>
      <c r="AK492" s="191"/>
      <c r="AL492" s="1349"/>
      <c r="AM492" s="1350"/>
      <c r="AN492" s="1350"/>
      <c r="AO492" s="1350"/>
      <c r="AP492" s="1350"/>
      <c r="AQ492" s="1350"/>
      <c r="AR492" s="1350"/>
      <c r="AS492" s="1351"/>
      <c r="BE492" s="13"/>
      <c r="BF492" s="13"/>
      <c r="BG492" s="13"/>
      <c r="BH492" s="13"/>
      <c r="BI492" s="13"/>
      <c r="BJ492" s="13"/>
      <c r="BK492" s="172"/>
      <c r="BL492" s="172"/>
      <c r="BM492" s="172"/>
      <c r="BN492" s="172"/>
      <c r="BO492" s="172"/>
      <c r="BP492" s="172"/>
      <c r="BQ492" s="14"/>
      <c r="BR492" s="14"/>
      <c r="BS492" s="14"/>
      <c r="BT492" s="13"/>
      <c r="BU492" s="172"/>
      <c r="BV492" s="254"/>
      <c r="BW492" s="254"/>
      <c r="BX492" s="254"/>
      <c r="BY492" s="254"/>
      <c r="BZ492" s="254"/>
      <c r="CA492" s="254"/>
      <c r="CB492" s="255"/>
      <c r="CC492" s="171"/>
      <c r="CD492" s="171"/>
      <c r="CE492" s="171"/>
      <c r="CF492" s="171"/>
      <c r="CG492" s="171"/>
      <c r="CH492" s="171"/>
      <c r="CI492" s="171"/>
      <c r="CJ492" s="171"/>
      <c r="CK492" s="171"/>
      <c r="CL492" s="171"/>
      <c r="CM492" s="171"/>
    </row>
    <row r="493" spans="1:91" s="11" customFormat="1" ht="28.5" customHeight="1">
      <c r="A493" s="155"/>
      <c r="B493" s="1364"/>
      <c r="C493" s="188" t="s">
        <v>498</v>
      </c>
      <c r="D493" s="1352"/>
      <c r="E493" s="1352"/>
      <c r="F493" s="189"/>
      <c r="G493" s="190"/>
      <c r="H493" s="191"/>
      <c r="I493" s="189"/>
      <c r="J493" s="189"/>
      <c r="K493" s="190"/>
      <c r="L493" s="191"/>
      <c r="M493" s="189"/>
      <c r="N493" s="190"/>
      <c r="O493" s="191"/>
      <c r="P493" s="189"/>
      <c r="Q493" s="190"/>
      <c r="R493" s="191"/>
      <c r="S493" s="189"/>
      <c r="T493" s="190"/>
      <c r="U493" s="222"/>
      <c r="V493" s="223"/>
      <c r="W493" s="190"/>
      <c r="X493" s="189"/>
      <c r="Y493" s="190"/>
      <c r="Z493" s="191"/>
      <c r="AA493" s="189"/>
      <c r="AB493" s="190"/>
      <c r="AC493" s="190"/>
      <c r="AD493" s="190"/>
      <c r="AE493" s="191"/>
      <c r="AF493" s="223"/>
      <c r="AG493" s="190"/>
      <c r="AH493" s="190"/>
      <c r="AI493" s="190"/>
      <c r="AJ493" s="190"/>
      <c r="AK493" s="191"/>
      <c r="AL493" s="1349"/>
      <c r="AM493" s="1350"/>
      <c r="AN493" s="1350"/>
      <c r="AO493" s="1350"/>
      <c r="AP493" s="1350"/>
      <c r="AQ493" s="1350"/>
      <c r="AR493" s="1350"/>
      <c r="AS493" s="1351"/>
      <c r="BE493" s="13"/>
      <c r="BF493" s="13"/>
      <c r="BG493" s="13"/>
      <c r="BH493" s="13"/>
      <c r="BI493" s="13"/>
      <c r="BJ493" s="13"/>
      <c r="BK493" s="172"/>
      <c r="BL493" s="172"/>
      <c r="BM493" s="172"/>
      <c r="BN493" s="172"/>
      <c r="BO493" s="172"/>
      <c r="BP493" s="172"/>
      <c r="BQ493" s="14"/>
      <c r="BR493" s="14"/>
      <c r="BS493" s="14"/>
      <c r="BT493" s="13"/>
      <c r="BU493" s="172"/>
      <c r="BV493" s="254"/>
      <c r="BW493" s="254"/>
      <c r="BX493" s="254"/>
      <c r="BY493" s="254"/>
      <c r="BZ493" s="254"/>
      <c r="CA493" s="254"/>
      <c r="CB493" s="255"/>
      <c r="CC493" s="171"/>
      <c r="CD493" s="171"/>
      <c r="CE493" s="171"/>
      <c r="CF493" s="171"/>
      <c r="CG493" s="171"/>
      <c r="CH493" s="171"/>
      <c r="CI493" s="171"/>
      <c r="CJ493" s="171"/>
      <c r="CK493" s="171"/>
      <c r="CL493" s="171"/>
      <c r="CM493" s="171"/>
    </row>
    <row r="494" spans="1:91" s="11" customFormat="1" ht="28.5" customHeight="1">
      <c r="A494" s="155"/>
      <c r="B494" s="1365"/>
      <c r="C494" s="192" t="s">
        <v>499</v>
      </c>
      <c r="D494" s="1353"/>
      <c r="E494" s="1353"/>
      <c r="F494" s="193"/>
      <c r="G494" s="194"/>
      <c r="H494" s="195"/>
      <c r="I494" s="193"/>
      <c r="J494" s="193"/>
      <c r="K494" s="194"/>
      <c r="L494" s="195"/>
      <c r="M494" s="193"/>
      <c r="N494" s="194"/>
      <c r="O494" s="195"/>
      <c r="P494" s="193"/>
      <c r="Q494" s="194"/>
      <c r="R494" s="195"/>
      <c r="S494" s="193"/>
      <c r="T494" s="194"/>
      <c r="U494" s="224"/>
      <c r="V494" s="225"/>
      <c r="W494" s="194"/>
      <c r="X494" s="193"/>
      <c r="Y494" s="194"/>
      <c r="Z494" s="195"/>
      <c r="AA494" s="193"/>
      <c r="AB494" s="194"/>
      <c r="AC494" s="194"/>
      <c r="AD494" s="194"/>
      <c r="AE494" s="195"/>
      <c r="AF494" s="225"/>
      <c r="AG494" s="194"/>
      <c r="AH494" s="194"/>
      <c r="AI494" s="194"/>
      <c r="AJ494" s="194"/>
      <c r="AK494" s="195"/>
      <c r="AL494" s="1354"/>
      <c r="AM494" s="1355"/>
      <c r="AN494" s="1355"/>
      <c r="AO494" s="1355"/>
      <c r="AP494" s="1355"/>
      <c r="AQ494" s="1355"/>
      <c r="AR494" s="1355"/>
      <c r="AS494" s="1356"/>
      <c r="BE494" s="13"/>
      <c r="BF494" s="13"/>
      <c r="BG494" s="13"/>
      <c r="BH494" s="13"/>
      <c r="BI494" s="13"/>
      <c r="BJ494" s="13"/>
      <c r="BK494" s="172"/>
      <c r="BL494" s="172"/>
      <c r="BM494" s="172"/>
      <c r="BN494" s="172"/>
      <c r="BO494" s="172"/>
      <c r="BP494" s="172"/>
      <c r="BQ494" s="14"/>
      <c r="BR494" s="14"/>
      <c r="BS494" s="14"/>
      <c r="BT494" s="13"/>
      <c r="BU494" s="172"/>
      <c r="BV494" s="254"/>
      <c r="BW494" s="254"/>
      <c r="BX494" s="254"/>
      <c r="BY494" s="254"/>
      <c r="BZ494" s="254"/>
      <c r="CA494" s="254"/>
      <c r="CB494" s="255"/>
      <c r="CC494" s="171"/>
      <c r="CD494" s="171"/>
      <c r="CE494" s="171"/>
      <c r="CF494" s="171"/>
      <c r="CG494" s="171"/>
      <c r="CH494" s="171"/>
      <c r="CI494" s="171"/>
      <c r="CJ494" s="171"/>
      <c r="CK494" s="171"/>
      <c r="CL494" s="171"/>
      <c r="CM494" s="171"/>
    </row>
    <row r="495" spans="1:91" s="11" customFormat="1" ht="28.5" customHeight="1">
      <c r="A495" s="155"/>
      <c r="B495" s="1367">
        <v>2</v>
      </c>
      <c r="C495" s="1357" t="s">
        <v>484</v>
      </c>
      <c r="D495" s="1357"/>
      <c r="E495" s="1357"/>
      <c r="F495" s="185"/>
      <c r="G495" s="186"/>
      <c r="H495" s="187"/>
      <c r="I495" s="185"/>
      <c r="J495" s="185"/>
      <c r="K495" s="186"/>
      <c r="L495" s="187"/>
      <c r="M495" s="185"/>
      <c r="N495" s="186"/>
      <c r="O495" s="187"/>
      <c r="P495" s="185"/>
      <c r="Q495" s="186"/>
      <c r="R495" s="187"/>
      <c r="S495" s="185"/>
      <c r="T495" s="186"/>
      <c r="U495" s="220"/>
      <c r="V495" s="221"/>
      <c r="W495" s="186"/>
      <c r="X495" s="185"/>
      <c r="Y495" s="186"/>
      <c r="Z495" s="187"/>
      <c r="AA495" s="185"/>
      <c r="AB495" s="186"/>
      <c r="AC495" s="186"/>
      <c r="AD495" s="186"/>
      <c r="AE495" s="187"/>
      <c r="AF495" s="221"/>
      <c r="AG495" s="186"/>
      <c r="AH495" s="186"/>
      <c r="AI495" s="186"/>
      <c r="AJ495" s="186"/>
      <c r="AK495" s="187"/>
      <c r="AL495" s="1338"/>
      <c r="AM495" s="1339"/>
      <c r="AN495" s="1339"/>
      <c r="AO495" s="1339"/>
      <c r="AP495" s="1339"/>
      <c r="AQ495" s="1339"/>
      <c r="AR495" s="1339"/>
      <c r="AS495" s="1340"/>
      <c r="BE495" s="13"/>
      <c r="BF495" s="13"/>
      <c r="BG495" s="13"/>
      <c r="BH495" s="13"/>
      <c r="BI495" s="13"/>
      <c r="BJ495" s="13"/>
      <c r="BK495" s="172"/>
      <c r="BL495" s="172"/>
      <c r="BM495" s="172"/>
      <c r="BN495" s="172"/>
      <c r="BO495" s="172"/>
      <c r="BP495" s="172"/>
      <c r="BQ495" s="14"/>
      <c r="BR495" s="14"/>
      <c r="BS495" s="14"/>
      <c r="BT495" s="13"/>
      <c r="BU495" s="172"/>
      <c r="BV495" s="254"/>
      <c r="BW495" s="254"/>
      <c r="BX495" s="254"/>
      <c r="BY495" s="254"/>
      <c r="BZ495" s="254"/>
      <c r="CA495" s="254"/>
      <c r="CB495" s="255"/>
      <c r="CC495" s="171"/>
      <c r="CD495" s="171"/>
      <c r="CE495" s="171"/>
      <c r="CF495" s="171"/>
      <c r="CG495" s="171"/>
      <c r="CH495" s="171"/>
      <c r="CI495" s="171"/>
      <c r="CJ495" s="171"/>
      <c r="CK495" s="171"/>
      <c r="CL495" s="171"/>
      <c r="CM495" s="171"/>
    </row>
    <row r="496" spans="1:91" s="11" customFormat="1" ht="28.5" customHeight="1">
      <c r="A496" s="155"/>
      <c r="B496" s="1364"/>
      <c r="C496" s="188" t="s">
        <v>500</v>
      </c>
      <c r="D496" s="1352"/>
      <c r="E496" s="1352"/>
      <c r="F496" s="189"/>
      <c r="G496" s="190"/>
      <c r="H496" s="191"/>
      <c r="I496" s="189"/>
      <c r="J496" s="189"/>
      <c r="K496" s="190"/>
      <c r="L496" s="191"/>
      <c r="M496" s="189"/>
      <c r="N496" s="190"/>
      <c r="O496" s="191"/>
      <c r="P496" s="189"/>
      <c r="Q496" s="190"/>
      <c r="R496" s="191"/>
      <c r="S496" s="189"/>
      <c r="T496" s="190"/>
      <c r="U496" s="222"/>
      <c r="V496" s="223"/>
      <c r="W496" s="190"/>
      <c r="X496" s="189"/>
      <c r="Y496" s="190"/>
      <c r="Z496" s="191"/>
      <c r="AA496" s="189"/>
      <c r="AB496" s="190"/>
      <c r="AC496" s="190"/>
      <c r="AD496" s="190"/>
      <c r="AE496" s="191"/>
      <c r="AF496" s="223"/>
      <c r="AG496" s="190"/>
      <c r="AH496" s="190"/>
      <c r="AI496" s="190"/>
      <c r="AJ496" s="190"/>
      <c r="AK496" s="191"/>
      <c r="AL496" s="1349"/>
      <c r="AM496" s="1350"/>
      <c r="AN496" s="1350"/>
      <c r="AO496" s="1350"/>
      <c r="AP496" s="1350"/>
      <c r="AQ496" s="1350"/>
      <c r="AR496" s="1350"/>
      <c r="AS496" s="1351"/>
      <c r="BE496" s="13"/>
      <c r="BF496" s="13"/>
      <c r="BG496" s="13"/>
      <c r="BH496" s="13"/>
      <c r="BI496" s="13"/>
      <c r="BJ496" s="13"/>
      <c r="BK496" s="172"/>
      <c r="BL496" s="172"/>
      <c r="BM496" s="172"/>
      <c r="BN496" s="172"/>
      <c r="BO496" s="172"/>
      <c r="BP496" s="172"/>
      <c r="BQ496" s="14"/>
      <c r="BR496" s="14"/>
      <c r="BS496" s="14"/>
      <c r="BT496" s="13"/>
      <c r="BU496" s="172"/>
      <c r="BV496" s="254"/>
      <c r="BW496" s="254"/>
      <c r="BX496" s="254"/>
      <c r="BY496" s="254"/>
      <c r="BZ496" s="254"/>
      <c r="CA496" s="254"/>
      <c r="CB496" s="255"/>
      <c r="CC496" s="171"/>
      <c r="CD496" s="171"/>
      <c r="CE496" s="171"/>
      <c r="CF496" s="171"/>
      <c r="CG496" s="171"/>
      <c r="CH496" s="171"/>
      <c r="CI496" s="171"/>
      <c r="CJ496" s="171"/>
      <c r="CK496" s="171"/>
      <c r="CL496" s="171"/>
      <c r="CM496" s="171"/>
    </row>
    <row r="497" spans="1:91" s="11" customFormat="1" ht="28.5" customHeight="1">
      <c r="A497" s="155"/>
      <c r="B497" s="1365"/>
      <c r="C497" s="192" t="s">
        <v>501</v>
      </c>
      <c r="D497" s="1353"/>
      <c r="E497" s="1353"/>
      <c r="F497" s="193"/>
      <c r="G497" s="194"/>
      <c r="H497" s="195"/>
      <c r="I497" s="193"/>
      <c r="J497" s="193"/>
      <c r="K497" s="194"/>
      <c r="L497" s="195"/>
      <c r="M497" s="193"/>
      <c r="N497" s="194"/>
      <c r="O497" s="195"/>
      <c r="P497" s="193"/>
      <c r="Q497" s="194"/>
      <c r="R497" s="195"/>
      <c r="S497" s="193"/>
      <c r="T497" s="194"/>
      <c r="U497" s="224"/>
      <c r="V497" s="225"/>
      <c r="W497" s="194"/>
      <c r="X497" s="193"/>
      <c r="Y497" s="194"/>
      <c r="Z497" s="195"/>
      <c r="AA497" s="193"/>
      <c r="AB497" s="194"/>
      <c r="AC497" s="194"/>
      <c r="AD497" s="194"/>
      <c r="AE497" s="195"/>
      <c r="AF497" s="225"/>
      <c r="AG497" s="194"/>
      <c r="AH497" s="194"/>
      <c r="AI497" s="194"/>
      <c r="AJ497" s="194"/>
      <c r="AK497" s="195"/>
      <c r="AL497" s="1354"/>
      <c r="AM497" s="1355"/>
      <c r="AN497" s="1355"/>
      <c r="AO497" s="1355"/>
      <c r="AP497" s="1355"/>
      <c r="AQ497" s="1355"/>
      <c r="AR497" s="1355"/>
      <c r="AS497" s="1356"/>
      <c r="BE497" s="13"/>
      <c r="BF497" s="13"/>
      <c r="BG497" s="13"/>
      <c r="BH497" s="13"/>
      <c r="BI497" s="13"/>
      <c r="BJ497" s="13"/>
      <c r="BK497" s="172"/>
      <c r="BL497" s="172"/>
      <c r="BM497" s="172"/>
      <c r="BN497" s="172"/>
      <c r="BO497" s="172"/>
      <c r="BP497" s="172"/>
      <c r="BQ497" s="14"/>
      <c r="BR497" s="14"/>
      <c r="BS497" s="14"/>
      <c r="BT497" s="13"/>
      <c r="BU497" s="172"/>
      <c r="BV497" s="254"/>
      <c r="BW497" s="254"/>
      <c r="BX497" s="254"/>
      <c r="BY497" s="254"/>
      <c r="BZ497" s="254"/>
      <c r="CA497" s="254"/>
      <c r="CB497" s="255"/>
      <c r="CC497" s="171"/>
      <c r="CD497" s="171"/>
      <c r="CE497" s="171"/>
      <c r="CF497" s="171"/>
      <c r="CG497" s="171"/>
      <c r="CH497" s="171"/>
      <c r="CI497" s="171"/>
      <c r="CJ497" s="171"/>
      <c r="CK497" s="171"/>
      <c r="CL497" s="171"/>
      <c r="CM497" s="171"/>
    </row>
    <row r="498" spans="1:91" s="11" customFormat="1" ht="28.5" customHeight="1">
      <c r="A498" s="155"/>
      <c r="B498" s="196">
        <v>3</v>
      </c>
      <c r="C498" s="1366" t="s">
        <v>35</v>
      </c>
      <c r="D498" s="1366"/>
      <c r="E498" s="1366"/>
      <c r="F498" s="197"/>
      <c r="G498" s="198"/>
      <c r="H498" s="199"/>
      <c r="I498" s="197"/>
      <c r="J498" s="197"/>
      <c r="K498" s="198"/>
      <c r="L498" s="199"/>
      <c r="M498" s="197"/>
      <c r="N498" s="198"/>
      <c r="O498" s="199"/>
      <c r="P498" s="197"/>
      <c r="Q498" s="198"/>
      <c r="R498" s="199"/>
      <c r="S498" s="197"/>
      <c r="T498" s="198"/>
      <c r="U498" s="226"/>
      <c r="V498" s="197"/>
      <c r="W498" s="198"/>
      <c r="X498" s="197"/>
      <c r="Y498" s="198"/>
      <c r="Z498" s="199"/>
      <c r="AA498" s="197"/>
      <c r="AB498" s="198"/>
      <c r="AC498" s="198"/>
      <c r="AD498" s="198"/>
      <c r="AE498" s="199"/>
      <c r="AF498" s="197"/>
      <c r="AG498" s="198"/>
      <c r="AH498" s="198"/>
      <c r="AI498" s="198"/>
      <c r="AJ498" s="198"/>
      <c r="AK498" s="199"/>
      <c r="AL498" s="1358"/>
      <c r="AM498" s="1359"/>
      <c r="AN498" s="1359"/>
      <c r="AO498" s="1359"/>
      <c r="AP498" s="1359"/>
      <c r="AQ498" s="1359"/>
      <c r="AR498" s="1359"/>
      <c r="AS498" s="1360"/>
      <c r="BE498" s="13"/>
      <c r="BF498" s="13"/>
      <c r="BG498" s="13"/>
      <c r="BH498" s="13"/>
      <c r="BI498" s="13"/>
      <c r="BJ498" s="13"/>
      <c r="BK498" s="172"/>
      <c r="BL498" s="172"/>
      <c r="BM498" s="172"/>
      <c r="BN498" s="172"/>
      <c r="BO498" s="172"/>
      <c r="BP498" s="172"/>
      <c r="BQ498" s="14"/>
      <c r="BR498" s="14"/>
      <c r="BS498" s="14"/>
      <c r="BT498" s="13"/>
      <c r="BU498" s="172"/>
      <c r="BV498" s="254"/>
      <c r="BW498" s="254"/>
      <c r="BX498" s="254"/>
      <c r="BY498" s="254"/>
      <c r="BZ498" s="254"/>
      <c r="CA498" s="254"/>
      <c r="CB498" s="255"/>
      <c r="CC498" s="171"/>
      <c r="CD498" s="171"/>
      <c r="CE498" s="171"/>
      <c r="CF498" s="171"/>
      <c r="CG498" s="171"/>
      <c r="CH498" s="171"/>
      <c r="CI498" s="171"/>
      <c r="CJ498" s="171"/>
      <c r="CK498" s="171"/>
      <c r="CL498" s="171"/>
      <c r="CM498" s="171"/>
    </row>
    <row r="499" spans="1:91">
      <c r="BC499" s="250"/>
      <c r="BD499" s="251"/>
      <c r="BE499" s="251"/>
      <c r="BF499" s="251"/>
      <c r="BG499" s="251"/>
      <c r="BH499" s="251"/>
      <c r="BI499" s="251"/>
      <c r="BJ499" s="251"/>
      <c r="BK499" s="251"/>
      <c r="BL499" s="251"/>
      <c r="BM499" s="251"/>
      <c r="BN499" s="251"/>
      <c r="BO499" s="251"/>
      <c r="BP499" s="251"/>
      <c r="BQ499" s="251"/>
      <c r="BR499" s="251"/>
      <c r="BS499" s="251"/>
      <c r="BT499" s="251"/>
      <c r="BU499" s="252"/>
      <c r="BV499" s="254"/>
      <c r="BW499" s="254"/>
      <c r="BX499" s="254"/>
      <c r="BY499" s="254"/>
      <c r="BZ499" s="254"/>
      <c r="CA499" s="254"/>
      <c r="CB499" s="254"/>
    </row>
    <row r="500" spans="1:91" s="11" customFormat="1">
      <c r="A500" s="1321" t="s">
        <v>504</v>
      </c>
      <c r="B500" s="1321"/>
      <c r="C500" s="1321"/>
      <c r="D500" s="1321"/>
      <c r="E500" s="1321"/>
      <c r="F500" s="1321"/>
      <c r="G500" s="1321"/>
      <c r="H500" s="1321"/>
      <c r="I500" s="1321"/>
      <c r="J500" s="1321"/>
      <c r="K500" s="1321"/>
      <c r="L500" s="1321"/>
      <c r="M500" s="1321"/>
      <c r="N500" s="1321"/>
      <c r="AY500" s="252"/>
      <c r="AZ500" s="252"/>
      <c r="BA500" s="252"/>
      <c r="BB500" s="252"/>
      <c r="BC500" s="251"/>
      <c r="BD500" s="251"/>
      <c r="BE500" s="251"/>
      <c r="BF500" s="251"/>
      <c r="BG500" s="251"/>
      <c r="BH500" s="251"/>
      <c r="BI500" s="251"/>
      <c r="BJ500" s="251"/>
      <c r="BK500" s="251"/>
      <c r="BL500" s="251"/>
      <c r="BM500" s="251"/>
      <c r="BN500" s="251"/>
      <c r="BO500" s="251"/>
      <c r="BP500" s="251"/>
      <c r="BQ500" s="251"/>
      <c r="BR500" s="251"/>
      <c r="BS500" s="251"/>
      <c r="BT500" s="251"/>
      <c r="BU500" s="252"/>
      <c r="BV500" s="254"/>
      <c r="BW500" s="254"/>
      <c r="BX500" s="254"/>
      <c r="BY500" s="254"/>
      <c r="BZ500" s="254"/>
      <c r="CA500" s="254"/>
      <c r="CB500" s="254"/>
    </row>
    <row r="501" spans="1:91" s="11" customFormat="1">
      <c r="A501" s="155"/>
      <c r="B501" s="181" t="s">
        <v>489</v>
      </c>
      <c r="AY501" s="252"/>
      <c r="AZ501" s="252"/>
      <c r="BA501" s="252"/>
      <c r="BB501" s="252"/>
      <c r="BC501" s="251"/>
      <c r="BD501" s="251"/>
      <c r="BE501" s="251"/>
      <c r="BF501" s="251"/>
      <c r="BG501" s="251"/>
      <c r="BH501" s="251"/>
      <c r="BI501" s="251"/>
      <c r="BJ501" s="251"/>
      <c r="BK501" s="251"/>
      <c r="BL501" s="251"/>
      <c r="BM501" s="251"/>
      <c r="BN501" s="251"/>
      <c r="BO501" s="251"/>
      <c r="BP501" s="251"/>
      <c r="BQ501" s="251"/>
      <c r="BR501" s="251"/>
      <c r="BS501" s="251"/>
      <c r="BT501" s="251"/>
      <c r="BU501" s="252"/>
      <c r="BV501" s="254"/>
      <c r="BW501" s="254"/>
      <c r="BX501" s="254"/>
      <c r="BY501" s="254"/>
      <c r="BZ501" s="254"/>
      <c r="CA501" s="254"/>
      <c r="CB501" s="254"/>
    </row>
    <row r="502" spans="1:91" s="11" customFormat="1" ht="16.5" customHeight="1">
      <c r="A502" s="155"/>
      <c r="B502" s="1361" t="s">
        <v>490</v>
      </c>
      <c r="C502" s="1435" t="s">
        <v>491</v>
      </c>
      <c r="D502" s="1435"/>
      <c r="E502" s="1435"/>
      <c r="F502" s="1322" t="s">
        <v>22</v>
      </c>
      <c r="G502" s="1323"/>
      <c r="H502" s="1324"/>
      <c r="I502" s="1322" t="s">
        <v>380</v>
      </c>
      <c r="J502" s="1322"/>
      <c r="K502" s="1322"/>
      <c r="L502" s="1322"/>
      <c r="M502" s="1322"/>
      <c r="N502" s="1323"/>
      <c r="O502" s="1324"/>
      <c r="P502" s="1322" t="s">
        <v>383</v>
      </c>
      <c r="Q502" s="1323"/>
      <c r="R502" s="1324"/>
      <c r="S502" s="1322" t="s">
        <v>384</v>
      </c>
      <c r="T502" s="1323"/>
      <c r="U502" s="1325"/>
      <c r="V502" s="1326" t="s">
        <v>492</v>
      </c>
      <c r="W502" s="1327"/>
      <c r="X502" s="1327"/>
      <c r="Y502" s="1327"/>
      <c r="Z502" s="1327"/>
      <c r="AA502" s="1327"/>
      <c r="AB502" s="1327"/>
      <c r="AC502" s="1327"/>
      <c r="AD502" s="1327"/>
      <c r="AE502" s="1328"/>
      <c r="AF502" s="1326" t="s">
        <v>493</v>
      </c>
      <c r="AG502" s="1327"/>
      <c r="AH502" s="1327"/>
      <c r="AI502" s="1328"/>
      <c r="AJ502" s="1437" t="s">
        <v>494</v>
      </c>
      <c r="AK502" s="1438"/>
      <c r="AL502" s="1438"/>
      <c r="AM502" s="1438"/>
      <c r="AN502" s="1438"/>
      <c r="AO502" s="1438"/>
      <c r="AP502" s="1438"/>
      <c r="AQ502" s="1439"/>
      <c r="BE502" s="13"/>
      <c r="BF502" s="13"/>
      <c r="BG502" s="13"/>
      <c r="BH502" s="13"/>
      <c r="BI502" s="13"/>
      <c r="BJ502" s="13"/>
      <c r="BK502" s="172"/>
      <c r="BL502" s="172"/>
      <c r="BM502" s="172"/>
      <c r="BN502" s="172"/>
      <c r="BO502" s="172"/>
      <c r="BP502" s="172"/>
      <c r="BQ502" s="14"/>
      <c r="BR502" s="14"/>
      <c r="BS502" s="14"/>
      <c r="BT502" s="13"/>
      <c r="BU502" s="172"/>
      <c r="BV502" s="254"/>
      <c r="BW502" s="254"/>
      <c r="BX502" s="254"/>
      <c r="BY502" s="254"/>
      <c r="BZ502" s="254"/>
      <c r="CA502" s="254"/>
      <c r="CB502" s="255"/>
      <c r="CC502" s="171"/>
      <c r="CD502" s="171"/>
      <c r="CE502" s="171"/>
      <c r="CF502" s="171"/>
      <c r="CG502" s="171"/>
      <c r="CH502" s="171"/>
      <c r="CI502" s="171"/>
      <c r="CJ502" s="171"/>
      <c r="CK502" s="171"/>
      <c r="CL502" s="171"/>
      <c r="CM502" s="171"/>
    </row>
    <row r="503" spans="1:91" s="11" customFormat="1" ht="16.5" customHeight="1">
      <c r="A503" s="155"/>
      <c r="B503" s="1362"/>
      <c r="C503" s="1436"/>
      <c r="D503" s="1436"/>
      <c r="E503" s="1436"/>
      <c r="F503" s="1343" t="s">
        <v>27</v>
      </c>
      <c r="G503" s="1345" t="s">
        <v>70</v>
      </c>
      <c r="H503" s="1341" t="s">
        <v>111</v>
      </c>
      <c r="I503" s="1343" t="s">
        <v>27</v>
      </c>
      <c r="J503" s="1343" t="s">
        <v>27</v>
      </c>
      <c r="K503" s="1345" t="s">
        <v>70</v>
      </c>
      <c r="L503" s="1341" t="s">
        <v>111</v>
      </c>
      <c r="M503" s="1343" t="s">
        <v>27</v>
      </c>
      <c r="N503" s="1345" t="s">
        <v>70</v>
      </c>
      <c r="O503" s="1341" t="s">
        <v>111</v>
      </c>
      <c r="P503" s="1343" t="s">
        <v>27</v>
      </c>
      <c r="Q503" s="1345" t="s">
        <v>70</v>
      </c>
      <c r="R503" s="1341" t="s">
        <v>111</v>
      </c>
      <c r="S503" s="1343" t="s">
        <v>27</v>
      </c>
      <c r="T503" s="1345" t="s">
        <v>70</v>
      </c>
      <c r="U503" s="1347" t="s">
        <v>111</v>
      </c>
      <c r="V503" s="1329" t="s">
        <v>380</v>
      </c>
      <c r="W503" s="1330"/>
      <c r="X503" s="1343" t="s">
        <v>27</v>
      </c>
      <c r="Y503" s="1345" t="s">
        <v>70</v>
      </c>
      <c r="Z503" s="1341" t="s">
        <v>111</v>
      </c>
      <c r="AA503" s="1343" t="s">
        <v>27</v>
      </c>
      <c r="AB503" s="1330" t="s">
        <v>383</v>
      </c>
      <c r="AC503" s="1330"/>
      <c r="AD503" s="1330" t="s">
        <v>384</v>
      </c>
      <c r="AE503" s="1331"/>
      <c r="AF503" s="1329" t="s">
        <v>380</v>
      </c>
      <c r="AG503" s="1330"/>
      <c r="AH503" s="1330" t="s">
        <v>384</v>
      </c>
      <c r="AI503" s="1331"/>
      <c r="AJ503" s="1440"/>
      <c r="AK503" s="1441"/>
      <c r="AL503" s="1441"/>
      <c r="AM503" s="1441"/>
      <c r="AN503" s="1441"/>
      <c r="AO503" s="1441"/>
      <c r="AP503" s="1441"/>
      <c r="AQ503" s="1442"/>
      <c r="BE503" s="13"/>
      <c r="BF503" s="13"/>
      <c r="BG503" s="13"/>
      <c r="BH503" s="13"/>
      <c r="BI503" s="13"/>
      <c r="BJ503" s="13"/>
      <c r="BK503" s="172"/>
      <c r="BL503" s="172"/>
      <c r="BM503" s="172"/>
      <c r="BN503" s="172"/>
      <c r="BO503" s="172"/>
      <c r="BP503" s="172"/>
      <c r="BQ503" s="14"/>
      <c r="BR503" s="14"/>
      <c r="BS503" s="14"/>
      <c r="BT503" s="13"/>
      <c r="BU503" s="172"/>
      <c r="BV503" s="254"/>
      <c r="BW503" s="254"/>
      <c r="BX503" s="254"/>
      <c r="BY503" s="254"/>
      <c r="BZ503" s="254"/>
      <c r="CA503" s="254"/>
      <c r="CB503" s="255"/>
      <c r="CC503" s="171"/>
      <c r="CD503" s="171"/>
      <c r="CE503" s="171"/>
      <c r="CF503" s="171"/>
      <c r="CG503" s="171"/>
      <c r="CH503" s="171"/>
      <c r="CI503" s="171"/>
      <c r="CJ503" s="171"/>
      <c r="CK503" s="171"/>
      <c r="CL503" s="171"/>
      <c r="CM503" s="171"/>
    </row>
    <row r="504" spans="1:91" s="11" customFormat="1" ht="16.5" customHeight="1">
      <c r="A504" s="155"/>
      <c r="B504" s="1362"/>
      <c r="C504" s="1436"/>
      <c r="D504" s="1436"/>
      <c r="E504" s="1436"/>
      <c r="F504" s="1344"/>
      <c r="G504" s="1346"/>
      <c r="H504" s="1342"/>
      <c r="I504" s="1344"/>
      <c r="J504" s="1344"/>
      <c r="K504" s="1346"/>
      <c r="L504" s="1342"/>
      <c r="M504" s="1344"/>
      <c r="N504" s="1346"/>
      <c r="O504" s="1342"/>
      <c r="P504" s="1344"/>
      <c r="Q504" s="1346"/>
      <c r="R504" s="1342"/>
      <c r="S504" s="1344"/>
      <c r="T504" s="1346"/>
      <c r="U504" s="1348"/>
      <c r="V504" s="215" t="s">
        <v>317</v>
      </c>
      <c r="W504" s="216" t="s">
        <v>495</v>
      </c>
      <c r="X504" s="1344"/>
      <c r="Y504" s="1346"/>
      <c r="Z504" s="1342"/>
      <c r="AA504" s="1344"/>
      <c r="AB504" s="216" t="s">
        <v>317</v>
      </c>
      <c r="AC504" s="216" t="s">
        <v>495</v>
      </c>
      <c r="AD504" s="216" t="s">
        <v>317</v>
      </c>
      <c r="AE504" s="236" t="s">
        <v>495</v>
      </c>
      <c r="AF504" s="215" t="s">
        <v>317</v>
      </c>
      <c r="AG504" s="216" t="s">
        <v>495</v>
      </c>
      <c r="AH504" s="216" t="s">
        <v>317</v>
      </c>
      <c r="AI504" s="236" t="s">
        <v>495</v>
      </c>
      <c r="AJ504" s="1440"/>
      <c r="AK504" s="1441"/>
      <c r="AL504" s="1441"/>
      <c r="AM504" s="1441"/>
      <c r="AN504" s="1441"/>
      <c r="AO504" s="1441"/>
      <c r="AP504" s="1441"/>
      <c r="AQ504" s="1442"/>
      <c r="BE504" s="13"/>
      <c r="BF504" s="13"/>
      <c r="BG504" s="13"/>
      <c r="BH504" s="13"/>
      <c r="BI504" s="13"/>
      <c r="BJ504" s="13"/>
      <c r="BK504" s="172"/>
      <c r="BL504" s="172"/>
      <c r="BM504" s="172"/>
      <c r="BN504" s="172"/>
      <c r="BO504" s="172"/>
      <c r="BP504" s="172"/>
      <c r="BQ504" s="14"/>
      <c r="BR504" s="14"/>
      <c r="BS504" s="14"/>
      <c r="BT504" s="13"/>
      <c r="BU504" s="172"/>
      <c r="BV504" s="254"/>
      <c r="BW504" s="254"/>
      <c r="BX504" s="254"/>
      <c r="BY504" s="254"/>
      <c r="BZ504" s="254"/>
      <c r="CA504" s="254"/>
      <c r="CB504" s="255"/>
      <c r="CC504" s="171"/>
      <c r="CD504" s="171"/>
      <c r="CE504" s="171"/>
      <c r="CF504" s="171"/>
      <c r="CG504" s="171"/>
      <c r="CH504" s="171"/>
      <c r="CI504" s="171"/>
      <c r="CJ504" s="171"/>
      <c r="CK504" s="171"/>
      <c r="CL504" s="171"/>
      <c r="CM504" s="171"/>
    </row>
    <row r="505" spans="1:91" s="11" customFormat="1">
      <c r="A505" s="155"/>
      <c r="B505" s="1368" t="s">
        <v>22</v>
      </c>
      <c r="C505" s="1369"/>
      <c r="D505" s="1369"/>
      <c r="E505" s="1369"/>
      <c r="F505" s="201"/>
      <c r="G505" s="202"/>
      <c r="H505" s="203"/>
      <c r="I505" s="201"/>
      <c r="J505" s="201"/>
      <c r="K505" s="202"/>
      <c r="L505" s="203"/>
      <c r="M505" s="201"/>
      <c r="N505" s="202"/>
      <c r="O505" s="203"/>
      <c r="P505" s="201"/>
      <c r="Q505" s="202"/>
      <c r="R505" s="203"/>
      <c r="S505" s="201"/>
      <c r="T505" s="202"/>
      <c r="U505" s="227"/>
      <c r="V505" s="228"/>
      <c r="W505" s="229"/>
      <c r="X505" s="201"/>
      <c r="Y505" s="202"/>
      <c r="Z505" s="203"/>
      <c r="AA505" s="201"/>
      <c r="AB505" s="229"/>
      <c r="AC505" s="229"/>
      <c r="AD505" s="229"/>
      <c r="AE505" s="241"/>
      <c r="AF505" s="238"/>
      <c r="AG505" s="242"/>
      <c r="AH505" s="242"/>
      <c r="AI505" s="243"/>
      <c r="AJ505" s="1370"/>
      <c r="AK505" s="1371"/>
      <c r="AL505" s="1371"/>
      <c r="AM505" s="1371"/>
      <c r="AN505" s="1371"/>
      <c r="AO505" s="1371"/>
      <c r="AP505" s="1371"/>
      <c r="AQ505" s="1372"/>
      <c r="BE505" s="13"/>
      <c r="BF505" s="13"/>
      <c r="BG505" s="13"/>
      <c r="BH505" s="13"/>
      <c r="BI505" s="13"/>
      <c r="BJ505" s="13"/>
      <c r="BK505" s="172"/>
      <c r="BL505" s="172"/>
      <c r="BM505" s="172"/>
      <c r="BN505" s="172"/>
      <c r="BO505" s="172"/>
      <c r="BP505" s="172"/>
      <c r="BQ505" s="14"/>
      <c r="BR505" s="14"/>
      <c r="BS505" s="14"/>
      <c r="BT505" s="13"/>
      <c r="BU505" s="172"/>
      <c r="BV505" s="254"/>
      <c r="BW505" s="254"/>
      <c r="BX505" s="254"/>
      <c r="BY505" s="254"/>
      <c r="BZ505" s="254"/>
      <c r="CA505" s="254"/>
      <c r="CB505" s="255"/>
      <c r="CC505" s="171"/>
      <c r="CD505" s="171"/>
      <c r="CE505" s="171"/>
      <c r="CF505" s="171"/>
      <c r="CG505" s="171"/>
      <c r="CH505" s="171"/>
      <c r="CI505" s="171"/>
      <c r="CJ505" s="171"/>
      <c r="CK505" s="171"/>
      <c r="CL505" s="171"/>
      <c r="CM505" s="171"/>
    </row>
    <row r="506" spans="1:91" s="11" customFormat="1" ht="28.5" customHeight="1">
      <c r="A506" s="155"/>
      <c r="B506" s="1377">
        <v>1</v>
      </c>
      <c r="C506" s="1373" t="s">
        <v>482</v>
      </c>
      <c r="D506" s="1373"/>
      <c r="E506" s="1373"/>
      <c r="F506" s="204"/>
      <c r="G506" s="205"/>
      <c r="H506" s="206"/>
      <c r="I506" s="204"/>
      <c r="J506" s="204"/>
      <c r="K506" s="205"/>
      <c r="L506" s="206"/>
      <c r="M506" s="204"/>
      <c r="N506" s="205"/>
      <c r="O506" s="206"/>
      <c r="P506" s="204"/>
      <c r="Q506" s="205"/>
      <c r="R506" s="206"/>
      <c r="S506" s="204"/>
      <c r="T506" s="205"/>
      <c r="U506" s="230"/>
      <c r="V506" s="231"/>
      <c r="W506" s="205"/>
      <c r="X506" s="204"/>
      <c r="Y506" s="205"/>
      <c r="Z506" s="206"/>
      <c r="AA506" s="204"/>
      <c r="AB506" s="205"/>
      <c r="AC506" s="205"/>
      <c r="AD506" s="205"/>
      <c r="AE506" s="206"/>
      <c r="AF506" s="231"/>
      <c r="AG506" s="205"/>
      <c r="AH506" s="205"/>
      <c r="AI506" s="206"/>
      <c r="AJ506" s="1374"/>
      <c r="AK506" s="1375"/>
      <c r="AL506" s="1375"/>
      <c r="AM506" s="1375"/>
      <c r="AN506" s="1375"/>
      <c r="AO506" s="1375"/>
      <c r="AP506" s="1375"/>
      <c r="AQ506" s="1376"/>
      <c r="BE506" s="13"/>
      <c r="BF506" s="13"/>
      <c r="BG506" s="13"/>
      <c r="BH506" s="13"/>
      <c r="BI506" s="13"/>
      <c r="BJ506" s="13"/>
      <c r="BK506" s="172"/>
      <c r="BL506" s="172"/>
      <c r="BM506" s="172"/>
      <c r="BN506" s="172"/>
      <c r="BO506" s="172"/>
      <c r="BP506" s="172"/>
      <c r="BQ506" s="14"/>
      <c r="BR506" s="14"/>
      <c r="BS506" s="14"/>
      <c r="BT506" s="13"/>
      <c r="BU506" s="172"/>
      <c r="BV506" s="254"/>
      <c r="BW506" s="254"/>
      <c r="BX506" s="254"/>
      <c r="BY506" s="254"/>
      <c r="BZ506" s="254"/>
      <c r="CA506" s="254"/>
      <c r="CB506" s="255"/>
      <c r="CC506" s="171"/>
      <c r="CD506" s="171"/>
      <c r="CE506" s="171"/>
      <c r="CF506" s="171"/>
      <c r="CG506" s="171"/>
      <c r="CH506" s="171"/>
      <c r="CI506" s="171"/>
      <c r="CJ506" s="171"/>
      <c r="CK506" s="171"/>
      <c r="CL506" s="171"/>
      <c r="CM506" s="171"/>
    </row>
    <row r="507" spans="1:91" s="11" customFormat="1" ht="28.5" customHeight="1">
      <c r="A507" s="155"/>
      <c r="B507" s="1378"/>
      <c r="C507" s="207" t="s">
        <v>496</v>
      </c>
      <c r="D507" s="1443" t="s">
        <v>505</v>
      </c>
      <c r="E507" s="1444"/>
      <c r="F507" s="208"/>
      <c r="G507" s="209"/>
      <c r="H507" s="210"/>
      <c r="I507" s="208"/>
      <c r="J507" s="208"/>
      <c r="K507" s="209"/>
      <c r="L507" s="210"/>
      <c r="M507" s="208"/>
      <c r="N507" s="209"/>
      <c r="O507" s="210"/>
      <c r="P507" s="208"/>
      <c r="Q507" s="209"/>
      <c r="R507" s="210"/>
      <c r="S507" s="208"/>
      <c r="T507" s="209"/>
      <c r="U507" s="232"/>
      <c r="V507" s="233"/>
      <c r="W507" s="209"/>
      <c r="X507" s="208"/>
      <c r="Y507" s="209"/>
      <c r="Z507" s="210"/>
      <c r="AA507" s="208"/>
      <c r="AB507" s="209"/>
      <c r="AC507" s="209"/>
      <c r="AD507" s="209"/>
      <c r="AE507" s="210"/>
      <c r="AF507" s="233"/>
      <c r="AG507" s="209"/>
      <c r="AH507" s="209"/>
      <c r="AI507" s="210"/>
      <c r="AJ507" s="1380"/>
      <c r="AK507" s="1381"/>
      <c r="AL507" s="1381"/>
      <c r="AM507" s="1381"/>
      <c r="AN507" s="1381"/>
      <c r="AO507" s="1381"/>
      <c r="AP507" s="1381"/>
      <c r="AQ507" s="1382"/>
      <c r="BE507" s="13"/>
      <c r="BF507" s="13"/>
      <c r="BG507" s="13"/>
      <c r="BH507" s="13"/>
      <c r="BI507" s="13"/>
      <c r="BJ507" s="13"/>
      <c r="BK507" s="172"/>
      <c r="BL507" s="172"/>
      <c r="BM507" s="172"/>
      <c r="BN507" s="172"/>
      <c r="BO507" s="172"/>
      <c r="BP507" s="172"/>
      <c r="BQ507" s="14"/>
      <c r="BR507" s="14"/>
      <c r="BS507" s="14"/>
      <c r="BT507" s="13"/>
      <c r="BU507" s="172"/>
      <c r="BV507" s="254"/>
      <c r="BW507" s="254"/>
      <c r="BX507" s="254"/>
      <c r="BY507" s="254"/>
      <c r="BZ507" s="254"/>
      <c r="CA507" s="254"/>
      <c r="CB507" s="255"/>
      <c r="CC507" s="171"/>
      <c r="CD507" s="171"/>
      <c r="CE507" s="171"/>
      <c r="CF507" s="171"/>
      <c r="CG507" s="171"/>
      <c r="CH507" s="171"/>
      <c r="CI507" s="171"/>
      <c r="CJ507" s="171"/>
      <c r="CK507" s="171"/>
      <c r="CL507" s="171"/>
      <c r="CM507" s="171"/>
    </row>
    <row r="508" spans="1:91" s="11" customFormat="1" ht="28.5" customHeight="1">
      <c r="A508" s="155"/>
      <c r="B508" s="1378"/>
      <c r="C508" s="207" t="s">
        <v>497</v>
      </c>
      <c r="D508" s="1447"/>
      <c r="E508" s="1448"/>
      <c r="F508" s="208"/>
      <c r="G508" s="209"/>
      <c r="H508" s="210"/>
      <c r="I508" s="208"/>
      <c r="J508" s="208"/>
      <c r="K508" s="209"/>
      <c r="L508" s="210"/>
      <c r="M508" s="208"/>
      <c r="N508" s="209"/>
      <c r="O508" s="210"/>
      <c r="P508" s="208"/>
      <c r="Q508" s="209"/>
      <c r="R508" s="210"/>
      <c r="S508" s="208"/>
      <c r="T508" s="209"/>
      <c r="U508" s="232"/>
      <c r="V508" s="233"/>
      <c r="W508" s="209"/>
      <c r="X508" s="208"/>
      <c r="Y508" s="209"/>
      <c r="Z508" s="210"/>
      <c r="AA508" s="208"/>
      <c r="AB508" s="209"/>
      <c r="AC508" s="209"/>
      <c r="AD508" s="209"/>
      <c r="AE508" s="210"/>
      <c r="AF508" s="233"/>
      <c r="AG508" s="209"/>
      <c r="AH508" s="209"/>
      <c r="AI508" s="210"/>
      <c r="AJ508" s="1380"/>
      <c r="AK508" s="1381"/>
      <c r="AL508" s="1381"/>
      <c r="AM508" s="1381"/>
      <c r="AN508" s="1381"/>
      <c r="AO508" s="1381"/>
      <c r="AP508" s="1381"/>
      <c r="AQ508" s="1382"/>
      <c r="BE508" s="13"/>
      <c r="BF508" s="13"/>
      <c r="BG508" s="13"/>
      <c r="BH508" s="13"/>
      <c r="BI508" s="13"/>
      <c r="BJ508" s="13"/>
      <c r="BK508" s="172"/>
      <c r="BL508" s="172"/>
      <c r="BM508" s="172"/>
      <c r="BN508" s="172"/>
      <c r="BO508" s="172"/>
      <c r="BP508" s="172"/>
      <c r="BQ508" s="14"/>
      <c r="BR508" s="14"/>
      <c r="BS508" s="14"/>
      <c r="BT508" s="13"/>
      <c r="BU508" s="172"/>
      <c r="BV508" s="254"/>
      <c r="BW508" s="254"/>
      <c r="BX508" s="254"/>
      <c r="BY508" s="254"/>
      <c r="BZ508" s="254"/>
      <c r="CA508" s="254"/>
      <c r="CB508" s="255"/>
      <c r="CC508" s="171"/>
      <c r="CD508" s="171"/>
      <c r="CE508" s="171"/>
      <c r="CF508" s="171"/>
      <c r="CG508" s="171"/>
      <c r="CH508" s="171"/>
      <c r="CI508" s="171"/>
      <c r="CJ508" s="171"/>
      <c r="CK508" s="171"/>
      <c r="CL508" s="171"/>
      <c r="CM508" s="171"/>
    </row>
    <row r="509" spans="1:91" s="11" customFormat="1" ht="28.5" customHeight="1">
      <c r="A509" s="155"/>
      <c r="B509" s="1378"/>
      <c r="C509" s="207" t="s">
        <v>498</v>
      </c>
      <c r="D509" s="1447"/>
      <c r="E509" s="1448"/>
      <c r="F509" s="208"/>
      <c r="G509" s="209"/>
      <c r="H509" s="210"/>
      <c r="I509" s="208"/>
      <c r="J509" s="208"/>
      <c r="K509" s="209"/>
      <c r="L509" s="210"/>
      <c r="M509" s="208"/>
      <c r="N509" s="209"/>
      <c r="O509" s="210"/>
      <c r="P509" s="208"/>
      <c r="Q509" s="209"/>
      <c r="R509" s="210"/>
      <c r="S509" s="208"/>
      <c r="T509" s="209"/>
      <c r="U509" s="232"/>
      <c r="V509" s="233"/>
      <c r="W509" s="209"/>
      <c r="X509" s="208"/>
      <c r="Y509" s="209"/>
      <c r="Z509" s="210"/>
      <c r="AA509" s="208"/>
      <c r="AB509" s="209"/>
      <c r="AC509" s="209"/>
      <c r="AD509" s="209"/>
      <c r="AE509" s="210"/>
      <c r="AF509" s="233"/>
      <c r="AG509" s="209"/>
      <c r="AH509" s="209"/>
      <c r="AI509" s="210"/>
      <c r="AJ509" s="1380"/>
      <c r="AK509" s="1381"/>
      <c r="AL509" s="1381"/>
      <c r="AM509" s="1381"/>
      <c r="AN509" s="1381"/>
      <c r="AO509" s="1381"/>
      <c r="AP509" s="1381"/>
      <c r="AQ509" s="1382"/>
      <c r="BE509" s="13"/>
      <c r="BF509" s="13"/>
      <c r="BG509" s="13"/>
      <c r="BH509" s="13"/>
      <c r="BI509" s="13"/>
      <c r="BJ509" s="13"/>
      <c r="BK509" s="172"/>
      <c r="BL509" s="172"/>
      <c r="BM509" s="172"/>
      <c r="BN509" s="172"/>
      <c r="BO509" s="172"/>
      <c r="BP509" s="172"/>
      <c r="BQ509" s="14"/>
      <c r="BR509" s="14"/>
      <c r="BS509" s="14"/>
      <c r="BT509" s="13"/>
      <c r="BU509" s="172"/>
      <c r="BV509" s="254"/>
      <c r="BW509" s="254"/>
      <c r="BX509" s="254"/>
      <c r="BY509" s="254"/>
      <c r="BZ509" s="254"/>
      <c r="CA509" s="254"/>
      <c r="CB509" s="255"/>
      <c r="CC509" s="171"/>
      <c r="CD509" s="171"/>
      <c r="CE509" s="171"/>
      <c r="CF509" s="171"/>
      <c r="CG509" s="171"/>
      <c r="CH509" s="171"/>
      <c r="CI509" s="171"/>
      <c r="CJ509" s="171"/>
      <c r="CK509" s="171"/>
      <c r="CL509" s="171"/>
      <c r="CM509" s="171"/>
    </row>
    <row r="510" spans="1:91" s="11" customFormat="1" ht="28.5" customHeight="1">
      <c r="A510" s="155"/>
      <c r="B510" s="1379"/>
      <c r="C510" s="211" t="s">
        <v>499</v>
      </c>
      <c r="D510" s="1445"/>
      <c r="E510" s="1446"/>
      <c r="F510" s="212"/>
      <c r="G510" s="213"/>
      <c r="H510" s="214"/>
      <c r="I510" s="212"/>
      <c r="J510" s="212"/>
      <c r="K510" s="213"/>
      <c r="L510" s="214"/>
      <c r="M510" s="212"/>
      <c r="N510" s="213"/>
      <c r="O510" s="214"/>
      <c r="P510" s="212"/>
      <c r="Q510" s="213"/>
      <c r="R510" s="214"/>
      <c r="S510" s="212"/>
      <c r="T510" s="213"/>
      <c r="U510" s="234"/>
      <c r="V510" s="235"/>
      <c r="W510" s="213"/>
      <c r="X510" s="212"/>
      <c r="Y510" s="213"/>
      <c r="Z510" s="214"/>
      <c r="AA510" s="212"/>
      <c r="AB510" s="213"/>
      <c r="AC510" s="213"/>
      <c r="AD510" s="213"/>
      <c r="AE510" s="214"/>
      <c r="AF510" s="235"/>
      <c r="AG510" s="213"/>
      <c r="AH510" s="213"/>
      <c r="AI510" s="214"/>
      <c r="AJ510" s="1383"/>
      <c r="AK510" s="1384"/>
      <c r="AL510" s="1384"/>
      <c r="AM510" s="1384"/>
      <c r="AN510" s="1384"/>
      <c r="AO510" s="1384"/>
      <c r="AP510" s="1384"/>
      <c r="AQ510" s="1385"/>
      <c r="BE510" s="13"/>
      <c r="BF510" s="13"/>
      <c r="BG510" s="13"/>
      <c r="BH510" s="13"/>
      <c r="BI510" s="13"/>
      <c r="BJ510" s="13"/>
      <c r="BK510" s="172"/>
      <c r="BL510" s="172"/>
      <c r="BM510" s="172"/>
      <c r="BN510" s="172"/>
      <c r="BO510" s="172"/>
      <c r="BP510" s="172"/>
      <c r="BQ510" s="14"/>
      <c r="BR510" s="14"/>
      <c r="BS510" s="14"/>
      <c r="BT510" s="13"/>
      <c r="BU510" s="172"/>
      <c r="BV510" s="254"/>
      <c r="BW510" s="254"/>
      <c r="BX510" s="254"/>
      <c r="BY510" s="254"/>
      <c r="BZ510" s="254"/>
      <c r="CA510" s="254"/>
      <c r="CB510" s="255"/>
      <c r="CC510" s="171"/>
      <c r="CD510" s="171"/>
      <c r="CE510" s="171"/>
      <c r="CF510" s="171"/>
      <c r="CG510" s="171"/>
      <c r="CH510" s="171"/>
      <c r="CI510" s="171"/>
      <c r="CJ510" s="171"/>
      <c r="CK510" s="171"/>
      <c r="CL510" s="171"/>
      <c r="CM510" s="171"/>
    </row>
    <row r="511" spans="1:91" s="11" customFormat="1" ht="28.5" customHeight="1">
      <c r="A511" s="155"/>
      <c r="B511" s="1410">
        <v>2</v>
      </c>
      <c r="C511" s="1386" t="s">
        <v>484</v>
      </c>
      <c r="D511" s="1386"/>
      <c r="E511" s="1386"/>
      <c r="F511" s="204"/>
      <c r="G511" s="205"/>
      <c r="H511" s="206"/>
      <c r="I511" s="204"/>
      <c r="J511" s="204"/>
      <c r="K511" s="205"/>
      <c r="L511" s="206"/>
      <c r="M511" s="204"/>
      <c r="N511" s="205"/>
      <c r="O511" s="206"/>
      <c r="P511" s="204"/>
      <c r="Q511" s="205"/>
      <c r="R511" s="206"/>
      <c r="S511" s="204"/>
      <c r="T511" s="205"/>
      <c r="U511" s="230"/>
      <c r="V511" s="231"/>
      <c r="W511" s="205"/>
      <c r="X511" s="204"/>
      <c r="Y511" s="205"/>
      <c r="Z511" s="206"/>
      <c r="AA511" s="204"/>
      <c r="AB511" s="205"/>
      <c r="AC511" s="205"/>
      <c r="AD511" s="205"/>
      <c r="AE511" s="206"/>
      <c r="AF511" s="231"/>
      <c r="AG511" s="205"/>
      <c r="AH511" s="205"/>
      <c r="AI511" s="206"/>
      <c r="AJ511" s="1374"/>
      <c r="AK511" s="1375"/>
      <c r="AL511" s="1375"/>
      <c r="AM511" s="1375"/>
      <c r="AN511" s="1375"/>
      <c r="AO511" s="1375"/>
      <c r="AP511" s="1375"/>
      <c r="AQ511" s="1376"/>
      <c r="BE511" s="13"/>
      <c r="BF511" s="13"/>
      <c r="BG511" s="13"/>
      <c r="BH511" s="13"/>
      <c r="BI511" s="13"/>
      <c r="BJ511" s="13"/>
      <c r="BK511" s="172"/>
      <c r="BL511" s="172"/>
      <c r="BM511" s="172"/>
      <c r="BN511" s="172"/>
      <c r="BO511" s="172"/>
      <c r="BP511" s="172"/>
      <c r="BQ511" s="14"/>
      <c r="BR511" s="14"/>
      <c r="BS511" s="14"/>
      <c r="BT511" s="13"/>
      <c r="BU511" s="172"/>
      <c r="BV511" s="254"/>
      <c r="BW511" s="254"/>
      <c r="BX511" s="254"/>
      <c r="BY511" s="254"/>
      <c r="BZ511" s="254"/>
      <c r="CA511" s="254"/>
      <c r="CB511" s="255"/>
      <c r="CC511" s="171"/>
      <c r="CD511" s="171"/>
      <c r="CE511" s="171"/>
      <c r="CF511" s="171"/>
      <c r="CG511" s="171"/>
      <c r="CH511" s="171"/>
      <c r="CI511" s="171"/>
      <c r="CJ511" s="171"/>
      <c r="CK511" s="171"/>
      <c r="CL511" s="171"/>
      <c r="CM511" s="171"/>
    </row>
    <row r="512" spans="1:91" s="11" customFormat="1" ht="28.5" customHeight="1">
      <c r="A512" s="155"/>
      <c r="B512" s="1378"/>
      <c r="C512" s="207" t="s">
        <v>500</v>
      </c>
      <c r="D512" s="1443" t="s">
        <v>505</v>
      </c>
      <c r="E512" s="1444"/>
      <c r="F512" s="208"/>
      <c r="G512" s="209"/>
      <c r="H512" s="210"/>
      <c r="I512" s="208"/>
      <c r="J512" s="208"/>
      <c r="K512" s="209"/>
      <c r="L512" s="210"/>
      <c r="M512" s="208"/>
      <c r="N512" s="209"/>
      <c r="O512" s="210"/>
      <c r="P512" s="208"/>
      <c r="Q512" s="209"/>
      <c r="R512" s="210"/>
      <c r="S512" s="208"/>
      <c r="T512" s="209"/>
      <c r="U512" s="232"/>
      <c r="V512" s="233"/>
      <c r="W512" s="209"/>
      <c r="X512" s="208"/>
      <c r="Y512" s="209"/>
      <c r="Z512" s="210"/>
      <c r="AA512" s="208"/>
      <c r="AB512" s="209"/>
      <c r="AC512" s="209"/>
      <c r="AD512" s="209"/>
      <c r="AE512" s="210"/>
      <c r="AF512" s="233"/>
      <c r="AG512" s="209"/>
      <c r="AH512" s="209"/>
      <c r="AI512" s="210"/>
      <c r="AJ512" s="1380"/>
      <c r="AK512" s="1381"/>
      <c r="AL512" s="1381"/>
      <c r="AM512" s="1381"/>
      <c r="AN512" s="1381"/>
      <c r="AO512" s="1381"/>
      <c r="AP512" s="1381"/>
      <c r="AQ512" s="1382"/>
      <c r="BE512" s="13"/>
      <c r="BF512" s="13"/>
      <c r="BG512" s="13"/>
      <c r="BH512" s="13"/>
      <c r="BI512" s="13"/>
      <c r="BJ512" s="13"/>
      <c r="BK512" s="172"/>
      <c r="BL512" s="172"/>
      <c r="BM512" s="172"/>
      <c r="BN512" s="172"/>
      <c r="BO512" s="172"/>
      <c r="BP512" s="172"/>
      <c r="BQ512" s="14"/>
      <c r="BR512" s="14"/>
      <c r="BS512" s="14"/>
      <c r="BT512" s="13"/>
      <c r="BU512" s="172"/>
      <c r="BV512" s="254"/>
      <c r="BW512" s="254"/>
      <c r="BX512" s="254"/>
      <c r="BY512" s="254"/>
      <c r="BZ512" s="254"/>
      <c r="CA512" s="254"/>
      <c r="CB512" s="255"/>
      <c r="CC512" s="171"/>
      <c r="CD512" s="171"/>
      <c r="CE512" s="171"/>
      <c r="CF512" s="171"/>
      <c r="CG512" s="171"/>
      <c r="CH512" s="171"/>
      <c r="CI512" s="171"/>
      <c r="CJ512" s="171"/>
      <c r="CK512" s="171"/>
      <c r="CL512" s="171"/>
      <c r="CM512" s="171"/>
    </row>
    <row r="513" spans="1:91" s="11" customFormat="1" ht="28.5" customHeight="1">
      <c r="A513" s="155"/>
      <c r="B513" s="1379"/>
      <c r="C513" s="211" t="s">
        <v>501</v>
      </c>
      <c r="D513" s="1445"/>
      <c r="E513" s="1446"/>
      <c r="F513" s="212"/>
      <c r="G513" s="213"/>
      <c r="H513" s="214"/>
      <c r="I513" s="212"/>
      <c r="J513" s="212"/>
      <c r="K513" s="213"/>
      <c r="L513" s="214"/>
      <c r="M513" s="212"/>
      <c r="N513" s="213"/>
      <c r="O513" s="214"/>
      <c r="P513" s="212"/>
      <c r="Q513" s="213"/>
      <c r="R513" s="214"/>
      <c r="S513" s="212"/>
      <c r="T513" s="213"/>
      <c r="U513" s="234"/>
      <c r="V513" s="235"/>
      <c r="W513" s="213"/>
      <c r="X513" s="212"/>
      <c r="Y513" s="213"/>
      <c r="Z513" s="214"/>
      <c r="AA513" s="212"/>
      <c r="AB513" s="213"/>
      <c r="AC513" s="213"/>
      <c r="AD513" s="213"/>
      <c r="AE513" s="214"/>
      <c r="AF513" s="239"/>
      <c r="AG513" s="244"/>
      <c r="AH513" s="244"/>
      <c r="AI513" s="245"/>
      <c r="AJ513" s="1383"/>
      <c r="AK513" s="1384"/>
      <c r="AL513" s="1384"/>
      <c r="AM513" s="1384"/>
      <c r="AN513" s="1384"/>
      <c r="AO513" s="1384"/>
      <c r="AP513" s="1384"/>
      <c r="AQ513" s="1385"/>
      <c r="BE513" s="13"/>
      <c r="BF513" s="13"/>
      <c r="BG513" s="13"/>
      <c r="BH513" s="13"/>
      <c r="BI513" s="13"/>
      <c r="BJ513" s="13"/>
      <c r="BK513" s="172"/>
      <c r="BL513" s="172"/>
      <c r="BM513" s="172"/>
      <c r="BN513" s="172"/>
      <c r="BO513" s="172"/>
      <c r="BP513" s="172"/>
      <c r="BQ513" s="14"/>
      <c r="BR513" s="14"/>
      <c r="BS513" s="14"/>
      <c r="BT513" s="13"/>
      <c r="BU513" s="172"/>
      <c r="BV513" s="254"/>
      <c r="BW513" s="254"/>
      <c r="BX513" s="254"/>
      <c r="BY513" s="254"/>
      <c r="BZ513" s="254"/>
      <c r="CA513" s="254"/>
      <c r="CB513" s="255"/>
      <c r="CC513" s="171"/>
      <c r="CD513" s="171"/>
      <c r="CE513" s="171"/>
      <c r="CF513" s="171"/>
      <c r="CG513" s="171"/>
      <c r="CH513" s="171"/>
      <c r="CI513" s="171"/>
      <c r="CJ513" s="171"/>
      <c r="CK513" s="171"/>
      <c r="CL513" s="171"/>
      <c r="CM513" s="171"/>
    </row>
    <row r="514" spans="1:91" s="11" customFormat="1" ht="28.5" customHeight="1">
      <c r="A514" s="155"/>
      <c r="B514" s="256">
        <v>3</v>
      </c>
      <c r="C514" s="1387" t="s">
        <v>35</v>
      </c>
      <c r="D514" s="1387"/>
      <c r="E514" s="1387"/>
      <c r="F514" s="240"/>
      <c r="G514" s="246"/>
      <c r="H514" s="247"/>
      <c r="I514" s="240"/>
      <c r="J514" s="240"/>
      <c r="K514" s="246"/>
      <c r="L514" s="247"/>
      <c r="M514" s="240"/>
      <c r="N514" s="246"/>
      <c r="O514" s="247"/>
      <c r="P514" s="240"/>
      <c r="Q514" s="246"/>
      <c r="R514" s="247"/>
      <c r="S514" s="240"/>
      <c r="T514" s="246"/>
      <c r="U514" s="257"/>
      <c r="V514" s="240"/>
      <c r="W514" s="246"/>
      <c r="X514" s="240"/>
      <c r="Y514" s="246"/>
      <c r="Z514" s="247"/>
      <c r="AA514" s="240"/>
      <c r="AB514" s="246"/>
      <c r="AC514" s="246"/>
      <c r="AD514" s="246"/>
      <c r="AE514" s="247"/>
      <c r="AF514" s="240"/>
      <c r="AG514" s="246"/>
      <c r="AH514" s="246"/>
      <c r="AI514" s="247"/>
      <c r="AJ514" s="1388"/>
      <c r="AK514" s="1389"/>
      <c r="AL514" s="1389"/>
      <c r="AM514" s="1389"/>
      <c r="AN514" s="1389"/>
      <c r="AO514" s="1389"/>
      <c r="AP514" s="1389"/>
      <c r="AQ514" s="1390"/>
      <c r="BE514" s="13"/>
      <c r="BF514" s="13"/>
      <c r="BG514" s="13"/>
      <c r="BH514" s="13"/>
      <c r="BI514" s="13"/>
      <c r="BJ514" s="13"/>
      <c r="BK514" s="172"/>
      <c r="BL514" s="172"/>
      <c r="BM514" s="172"/>
      <c r="BN514" s="172"/>
      <c r="BO514" s="172"/>
      <c r="BP514" s="172"/>
      <c r="BQ514" s="14"/>
      <c r="BR514" s="14"/>
      <c r="BS514" s="14"/>
      <c r="BT514" s="13"/>
      <c r="BU514" s="172"/>
      <c r="BV514" s="254"/>
      <c r="BW514" s="254"/>
      <c r="BX514" s="254"/>
      <c r="BY514" s="254"/>
      <c r="BZ514" s="254"/>
      <c r="CA514" s="254"/>
      <c r="CB514" s="255"/>
      <c r="CC514" s="171"/>
      <c r="CD514" s="171"/>
      <c r="CE514" s="171"/>
      <c r="CF514" s="171"/>
      <c r="CG514" s="171"/>
      <c r="CH514" s="171"/>
      <c r="CI514" s="171"/>
      <c r="CJ514" s="171"/>
      <c r="CK514" s="171"/>
      <c r="CL514" s="171"/>
      <c r="CM514" s="171"/>
    </row>
    <row r="515" spans="1:91" ht="6" customHeight="1">
      <c r="AY515" s="250"/>
      <c r="AZ515" s="251"/>
      <c r="BA515" s="251"/>
      <c r="BB515" s="251"/>
      <c r="BC515" s="251"/>
      <c r="BD515" s="251"/>
      <c r="BE515" s="251"/>
      <c r="BF515" s="251"/>
      <c r="BG515" s="251"/>
      <c r="BH515" s="251"/>
      <c r="BI515" s="251"/>
      <c r="BJ515" s="251"/>
      <c r="BK515" s="251"/>
      <c r="BL515" s="251"/>
      <c r="BM515" s="251"/>
      <c r="BN515" s="251"/>
      <c r="BO515" s="251"/>
      <c r="BP515" s="251"/>
      <c r="BQ515" s="251"/>
      <c r="BR515" s="251"/>
      <c r="BS515" s="251"/>
      <c r="BT515" s="251"/>
      <c r="BU515" s="252"/>
      <c r="BV515" s="254"/>
      <c r="BW515" s="254"/>
      <c r="BX515" s="254"/>
      <c r="BY515" s="254"/>
      <c r="BZ515" s="254"/>
      <c r="CA515" s="254"/>
      <c r="CB515" s="254"/>
    </row>
    <row r="516" spans="1:91">
      <c r="B516" s="181" t="s">
        <v>502</v>
      </c>
      <c r="AY516" s="251"/>
      <c r="AZ516" s="251"/>
      <c r="BA516" s="251"/>
      <c r="BB516" s="251"/>
      <c r="BC516" s="251"/>
      <c r="BD516" s="251"/>
      <c r="BE516" s="251"/>
      <c r="BF516" s="251"/>
      <c r="BG516" s="251"/>
      <c r="BH516" s="251"/>
      <c r="BI516" s="251"/>
      <c r="BJ516" s="251"/>
      <c r="BK516" s="251"/>
      <c r="BL516" s="251"/>
      <c r="BM516" s="251"/>
      <c r="BN516" s="251"/>
      <c r="BO516" s="251"/>
      <c r="BP516" s="251"/>
      <c r="BQ516" s="251"/>
      <c r="BR516" s="251"/>
      <c r="BS516" s="251"/>
      <c r="BT516" s="251"/>
      <c r="BU516" s="252"/>
      <c r="BV516" s="254"/>
      <c r="BW516" s="254"/>
      <c r="BX516" s="254"/>
      <c r="BY516" s="254"/>
      <c r="BZ516" s="254"/>
      <c r="CA516" s="254"/>
      <c r="CB516" s="254"/>
    </row>
    <row r="517" spans="1:91" s="11" customFormat="1" ht="16.5" customHeight="1">
      <c r="A517" s="155"/>
      <c r="B517" s="1361" t="s">
        <v>490</v>
      </c>
      <c r="C517" s="1435" t="s">
        <v>491</v>
      </c>
      <c r="D517" s="1435"/>
      <c r="E517" s="1435"/>
      <c r="F517" s="1322" t="s">
        <v>22</v>
      </c>
      <c r="G517" s="1323"/>
      <c r="H517" s="1324"/>
      <c r="I517" s="1322" t="s">
        <v>380</v>
      </c>
      <c r="J517" s="1322"/>
      <c r="K517" s="1322"/>
      <c r="L517" s="1322"/>
      <c r="M517" s="1322"/>
      <c r="N517" s="1323"/>
      <c r="O517" s="1324"/>
      <c r="P517" s="1322" t="s">
        <v>383</v>
      </c>
      <c r="Q517" s="1323"/>
      <c r="R517" s="1324"/>
      <c r="S517" s="1322" t="s">
        <v>384</v>
      </c>
      <c r="T517" s="1323"/>
      <c r="U517" s="1325"/>
      <c r="V517" s="1326" t="s">
        <v>492</v>
      </c>
      <c r="W517" s="1327"/>
      <c r="X517" s="1327"/>
      <c r="Y517" s="1327"/>
      <c r="Z517" s="1327"/>
      <c r="AA517" s="1327"/>
      <c r="AB517" s="1327"/>
      <c r="AC517" s="1327"/>
      <c r="AD517" s="1327"/>
      <c r="AE517" s="1328"/>
      <c r="AF517" s="1326" t="s">
        <v>503</v>
      </c>
      <c r="AG517" s="1327"/>
      <c r="AH517" s="1327"/>
      <c r="AI517" s="1327"/>
      <c r="AJ517" s="1327"/>
      <c r="AK517" s="1328"/>
      <c r="AL517" s="1437" t="s">
        <v>494</v>
      </c>
      <c r="AM517" s="1438"/>
      <c r="AN517" s="1438"/>
      <c r="AO517" s="1438"/>
      <c r="AP517" s="1438"/>
      <c r="AQ517" s="1438"/>
      <c r="AR517" s="1438"/>
      <c r="AS517" s="1439"/>
      <c r="BE517" s="13"/>
      <c r="BF517" s="13"/>
      <c r="BG517" s="13"/>
      <c r="BH517" s="13"/>
      <c r="BI517" s="13"/>
      <c r="BJ517" s="13"/>
      <c r="BK517" s="172"/>
      <c r="BL517" s="172"/>
      <c r="BM517" s="172"/>
      <c r="BN517" s="172"/>
      <c r="BO517" s="172"/>
      <c r="BP517" s="172"/>
      <c r="BQ517" s="14"/>
      <c r="BR517" s="14"/>
      <c r="BS517" s="14"/>
      <c r="BT517" s="13"/>
      <c r="BU517" s="172"/>
      <c r="BV517" s="254"/>
      <c r="BW517" s="254"/>
      <c r="BX517" s="254"/>
      <c r="BY517" s="254"/>
      <c r="BZ517" s="254"/>
      <c r="CA517" s="254"/>
      <c r="CB517" s="255"/>
      <c r="CC517" s="171"/>
      <c r="CD517" s="171"/>
      <c r="CE517" s="171"/>
      <c r="CF517" s="171"/>
      <c r="CG517" s="171"/>
      <c r="CH517" s="171"/>
      <c r="CI517" s="171"/>
      <c r="CJ517" s="171"/>
      <c r="CK517" s="171"/>
      <c r="CL517" s="171"/>
      <c r="CM517" s="171"/>
    </row>
    <row r="518" spans="1:91" s="11" customFormat="1" ht="16.5" customHeight="1">
      <c r="A518" s="155"/>
      <c r="B518" s="1362"/>
      <c r="C518" s="1436"/>
      <c r="D518" s="1436"/>
      <c r="E518" s="1436"/>
      <c r="F518" s="1343" t="s">
        <v>27</v>
      </c>
      <c r="G518" s="1345" t="s">
        <v>70</v>
      </c>
      <c r="H518" s="1341" t="s">
        <v>111</v>
      </c>
      <c r="I518" s="1343" t="s">
        <v>27</v>
      </c>
      <c r="J518" s="1343" t="s">
        <v>27</v>
      </c>
      <c r="K518" s="1345" t="s">
        <v>70</v>
      </c>
      <c r="L518" s="1341" t="s">
        <v>111</v>
      </c>
      <c r="M518" s="1343" t="s">
        <v>27</v>
      </c>
      <c r="N518" s="1345" t="s">
        <v>70</v>
      </c>
      <c r="O518" s="1341" t="s">
        <v>111</v>
      </c>
      <c r="P518" s="1343" t="s">
        <v>27</v>
      </c>
      <c r="Q518" s="1345" t="s">
        <v>70</v>
      </c>
      <c r="R518" s="1341" t="s">
        <v>111</v>
      </c>
      <c r="S518" s="1343" t="s">
        <v>27</v>
      </c>
      <c r="T518" s="1345" t="s">
        <v>70</v>
      </c>
      <c r="U518" s="1347" t="s">
        <v>111</v>
      </c>
      <c r="V518" s="1329" t="s">
        <v>380</v>
      </c>
      <c r="W518" s="1330"/>
      <c r="X518" s="1343" t="s">
        <v>27</v>
      </c>
      <c r="Y518" s="1345" t="s">
        <v>70</v>
      </c>
      <c r="Z518" s="1341" t="s">
        <v>111</v>
      </c>
      <c r="AA518" s="1343" t="s">
        <v>27</v>
      </c>
      <c r="AB518" s="1330" t="s">
        <v>383</v>
      </c>
      <c r="AC518" s="1330"/>
      <c r="AD518" s="1330" t="s">
        <v>384</v>
      </c>
      <c r="AE518" s="1331"/>
      <c r="AF518" s="1329" t="s">
        <v>380</v>
      </c>
      <c r="AG518" s="1330"/>
      <c r="AH518" s="1330" t="s">
        <v>383</v>
      </c>
      <c r="AI518" s="1330"/>
      <c r="AJ518" s="1330" t="s">
        <v>384</v>
      </c>
      <c r="AK518" s="1331"/>
      <c r="AL518" s="1440"/>
      <c r="AM518" s="1441"/>
      <c r="AN518" s="1441"/>
      <c r="AO518" s="1441"/>
      <c r="AP518" s="1441"/>
      <c r="AQ518" s="1441"/>
      <c r="AR518" s="1441"/>
      <c r="AS518" s="1442"/>
      <c r="BE518" s="13"/>
      <c r="BF518" s="13"/>
      <c r="BG518" s="13"/>
      <c r="BH518" s="13"/>
      <c r="BI518" s="13"/>
      <c r="BJ518" s="13"/>
      <c r="BK518" s="172"/>
      <c r="BL518" s="172"/>
      <c r="BM518" s="172"/>
      <c r="BN518" s="172"/>
      <c r="BO518" s="172"/>
      <c r="BP518" s="172"/>
      <c r="BQ518" s="14"/>
      <c r="BR518" s="14"/>
      <c r="BS518" s="14"/>
      <c r="BT518" s="13"/>
      <c r="BU518" s="172"/>
      <c r="BV518" s="254"/>
      <c r="BW518" s="254"/>
      <c r="BX518" s="254"/>
      <c r="BY518" s="254"/>
      <c r="BZ518" s="254"/>
      <c r="CA518" s="254"/>
      <c r="CB518" s="255"/>
      <c r="CC518" s="171"/>
      <c r="CD518" s="171"/>
      <c r="CE518" s="171"/>
      <c r="CF518" s="171"/>
      <c r="CG518" s="171"/>
      <c r="CH518" s="171"/>
      <c r="CI518" s="171"/>
      <c r="CJ518" s="171"/>
      <c r="CK518" s="171"/>
      <c r="CL518" s="171"/>
      <c r="CM518" s="171"/>
    </row>
    <row r="519" spans="1:91" s="11" customFormat="1" ht="16.5" customHeight="1">
      <c r="A519" s="155"/>
      <c r="B519" s="1362"/>
      <c r="C519" s="1436"/>
      <c r="D519" s="1436"/>
      <c r="E519" s="1436"/>
      <c r="F519" s="1344"/>
      <c r="G519" s="1346"/>
      <c r="H519" s="1342"/>
      <c r="I519" s="1344"/>
      <c r="J519" s="1344"/>
      <c r="K519" s="1346"/>
      <c r="L519" s="1342"/>
      <c r="M519" s="1344"/>
      <c r="N519" s="1346"/>
      <c r="O519" s="1342"/>
      <c r="P519" s="1344"/>
      <c r="Q519" s="1346"/>
      <c r="R519" s="1342"/>
      <c r="S519" s="1344"/>
      <c r="T519" s="1346"/>
      <c r="U519" s="1348"/>
      <c r="V519" s="215" t="s">
        <v>317</v>
      </c>
      <c r="W519" s="216" t="s">
        <v>495</v>
      </c>
      <c r="X519" s="1344"/>
      <c r="Y519" s="1346"/>
      <c r="Z519" s="1342"/>
      <c r="AA519" s="1344"/>
      <c r="AB519" s="216" t="s">
        <v>317</v>
      </c>
      <c r="AC519" s="216" t="s">
        <v>495</v>
      </c>
      <c r="AD519" s="216" t="s">
        <v>317</v>
      </c>
      <c r="AE519" s="236" t="s">
        <v>495</v>
      </c>
      <c r="AF519" s="215" t="s">
        <v>317</v>
      </c>
      <c r="AG519" s="216" t="s">
        <v>495</v>
      </c>
      <c r="AH519" s="216" t="s">
        <v>317</v>
      </c>
      <c r="AI519" s="216" t="s">
        <v>495</v>
      </c>
      <c r="AJ519" s="216" t="s">
        <v>317</v>
      </c>
      <c r="AK519" s="236" t="s">
        <v>495</v>
      </c>
      <c r="AL519" s="1440"/>
      <c r="AM519" s="1441"/>
      <c r="AN519" s="1441"/>
      <c r="AO519" s="1441"/>
      <c r="AP519" s="1441"/>
      <c r="AQ519" s="1441"/>
      <c r="AR519" s="1441"/>
      <c r="AS519" s="1442"/>
      <c r="BE519" s="13"/>
      <c r="BF519" s="13"/>
      <c r="BG519" s="13"/>
      <c r="BH519" s="13"/>
      <c r="BI519" s="13"/>
      <c r="BJ519" s="13"/>
      <c r="BK519" s="172"/>
      <c r="BL519" s="172"/>
      <c r="BM519" s="172"/>
      <c r="BN519" s="172"/>
      <c r="BO519" s="172"/>
      <c r="BP519" s="172"/>
      <c r="BQ519" s="14"/>
      <c r="BR519" s="14"/>
      <c r="BS519" s="14"/>
      <c r="BT519" s="13"/>
      <c r="BU519" s="172"/>
      <c r="BV519" s="254"/>
      <c r="BW519" s="254"/>
      <c r="BX519" s="254"/>
      <c r="BY519" s="254"/>
      <c r="BZ519" s="254"/>
      <c r="CA519" s="254"/>
      <c r="CB519" s="255"/>
      <c r="CC519" s="171"/>
      <c r="CD519" s="171"/>
      <c r="CE519" s="171"/>
      <c r="CF519" s="171"/>
      <c r="CG519" s="171"/>
      <c r="CH519" s="171"/>
      <c r="CI519" s="171"/>
      <c r="CJ519" s="171"/>
      <c r="CK519" s="171"/>
      <c r="CL519" s="171"/>
      <c r="CM519" s="171"/>
    </row>
    <row r="520" spans="1:91" s="11" customFormat="1">
      <c r="A520" s="155"/>
      <c r="B520" s="1332" t="s">
        <v>22</v>
      </c>
      <c r="C520" s="1333"/>
      <c r="D520" s="1333"/>
      <c r="E520" s="1333"/>
      <c r="F520" s="182"/>
      <c r="G520" s="183"/>
      <c r="H520" s="184"/>
      <c r="I520" s="182"/>
      <c r="J520" s="182"/>
      <c r="K520" s="183"/>
      <c r="L520" s="184"/>
      <c r="M520" s="182"/>
      <c r="N520" s="183"/>
      <c r="O520" s="184"/>
      <c r="P520" s="182"/>
      <c r="Q520" s="183"/>
      <c r="R520" s="184"/>
      <c r="S520" s="182"/>
      <c r="T520" s="183"/>
      <c r="U520" s="217"/>
      <c r="V520" s="218"/>
      <c r="W520" s="219"/>
      <c r="X520" s="182"/>
      <c r="Y520" s="183"/>
      <c r="Z520" s="184"/>
      <c r="AA520" s="182"/>
      <c r="AB520" s="219"/>
      <c r="AC520" s="219"/>
      <c r="AD520" s="219"/>
      <c r="AE520" s="237"/>
      <c r="AF520" s="218"/>
      <c r="AG520" s="219"/>
      <c r="AH520" s="219"/>
      <c r="AI520" s="219"/>
      <c r="AJ520" s="219"/>
      <c r="AK520" s="237"/>
      <c r="AL520" s="1334"/>
      <c r="AM520" s="1335"/>
      <c r="AN520" s="1335"/>
      <c r="AO520" s="1335"/>
      <c r="AP520" s="1335"/>
      <c r="AQ520" s="1335"/>
      <c r="AR520" s="1335"/>
      <c r="AS520" s="1336"/>
      <c r="BE520" s="13"/>
      <c r="BF520" s="13"/>
      <c r="BG520" s="13"/>
      <c r="BH520" s="13"/>
      <c r="BI520" s="13"/>
      <c r="BJ520" s="13"/>
      <c r="BK520" s="172"/>
      <c r="BL520" s="172"/>
      <c r="BM520" s="172"/>
      <c r="BN520" s="172"/>
      <c r="BO520" s="172"/>
      <c r="BP520" s="172"/>
      <c r="BQ520" s="14"/>
      <c r="BR520" s="14"/>
      <c r="BS520" s="14"/>
      <c r="BT520" s="13"/>
      <c r="BU520" s="172"/>
      <c r="BV520" s="254"/>
      <c r="BW520" s="254"/>
      <c r="BX520" s="254"/>
      <c r="BY520" s="254"/>
      <c r="BZ520" s="254"/>
      <c r="CA520" s="254"/>
      <c r="CB520" s="255"/>
      <c r="CC520" s="171"/>
      <c r="CD520" s="171"/>
      <c r="CE520" s="171"/>
      <c r="CF520" s="171"/>
      <c r="CG520" s="171"/>
      <c r="CH520" s="171"/>
      <c r="CI520" s="171"/>
      <c r="CJ520" s="171"/>
      <c r="CK520" s="171"/>
      <c r="CL520" s="171"/>
      <c r="CM520" s="171"/>
    </row>
    <row r="521" spans="1:91" s="11" customFormat="1" ht="28.5" customHeight="1">
      <c r="A521" s="155"/>
      <c r="B521" s="1363">
        <v>1</v>
      </c>
      <c r="C521" s="1337" t="s">
        <v>482</v>
      </c>
      <c r="D521" s="1337"/>
      <c r="E521" s="1337"/>
      <c r="F521" s="185"/>
      <c r="G521" s="186"/>
      <c r="H521" s="187"/>
      <c r="I521" s="185"/>
      <c r="J521" s="185"/>
      <c r="K521" s="186"/>
      <c r="L521" s="187"/>
      <c r="M521" s="185"/>
      <c r="N521" s="186"/>
      <c r="O521" s="187"/>
      <c r="P521" s="185"/>
      <c r="Q521" s="186"/>
      <c r="R521" s="187"/>
      <c r="S521" s="185"/>
      <c r="T521" s="186"/>
      <c r="U521" s="220"/>
      <c r="V521" s="221"/>
      <c r="W521" s="186"/>
      <c r="X521" s="185"/>
      <c r="Y521" s="186"/>
      <c r="Z521" s="187"/>
      <c r="AA521" s="185"/>
      <c r="AB521" s="186"/>
      <c r="AC521" s="186"/>
      <c r="AD521" s="186"/>
      <c r="AE521" s="187"/>
      <c r="AF521" s="221"/>
      <c r="AG521" s="186"/>
      <c r="AH521" s="186"/>
      <c r="AI521" s="186"/>
      <c r="AJ521" s="186"/>
      <c r="AK521" s="187"/>
      <c r="AL521" s="1338"/>
      <c r="AM521" s="1339"/>
      <c r="AN521" s="1339"/>
      <c r="AO521" s="1339"/>
      <c r="AP521" s="1339"/>
      <c r="AQ521" s="1339"/>
      <c r="AR521" s="1339"/>
      <c r="AS521" s="1340"/>
      <c r="BE521" s="13"/>
      <c r="BF521" s="13"/>
      <c r="BG521" s="13"/>
      <c r="BH521" s="13"/>
      <c r="BI521" s="13"/>
      <c r="BJ521" s="13"/>
      <c r="BK521" s="172"/>
      <c r="BL521" s="172"/>
      <c r="BM521" s="172"/>
      <c r="BN521" s="172"/>
      <c r="BO521" s="172"/>
      <c r="BP521" s="172"/>
      <c r="BQ521" s="14"/>
      <c r="BR521" s="14"/>
      <c r="BS521" s="14"/>
      <c r="BT521" s="13"/>
      <c r="BU521" s="172"/>
      <c r="BV521" s="254"/>
      <c r="BW521" s="254"/>
      <c r="BX521" s="254"/>
      <c r="BY521" s="254"/>
      <c r="BZ521" s="254"/>
      <c r="CA521" s="254"/>
      <c r="CB521" s="255"/>
      <c r="CC521" s="171"/>
      <c r="CD521" s="171"/>
      <c r="CE521" s="171"/>
      <c r="CF521" s="171"/>
      <c r="CG521" s="171"/>
      <c r="CH521" s="171"/>
      <c r="CI521" s="171"/>
      <c r="CJ521" s="171"/>
      <c r="CK521" s="171"/>
      <c r="CL521" s="171"/>
      <c r="CM521" s="171"/>
    </row>
    <row r="522" spans="1:91" s="11" customFormat="1" ht="28.5" customHeight="1">
      <c r="A522" s="155"/>
      <c r="B522" s="1364"/>
      <c r="C522" s="188" t="s">
        <v>496</v>
      </c>
      <c r="D522" s="1352"/>
      <c r="E522" s="1352"/>
      <c r="F522" s="189"/>
      <c r="G522" s="190"/>
      <c r="H522" s="191"/>
      <c r="I522" s="189"/>
      <c r="J522" s="189"/>
      <c r="K522" s="190"/>
      <c r="L522" s="191"/>
      <c r="M522" s="189"/>
      <c r="N522" s="190"/>
      <c r="O522" s="191"/>
      <c r="P522" s="189"/>
      <c r="Q522" s="190"/>
      <c r="R522" s="191"/>
      <c r="S522" s="189"/>
      <c r="T522" s="190"/>
      <c r="U522" s="222"/>
      <c r="V522" s="223"/>
      <c r="W522" s="190"/>
      <c r="X522" s="189"/>
      <c r="Y522" s="190"/>
      <c r="Z522" s="191"/>
      <c r="AA522" s="189"/>
      <c r="AB522" s="190"/>
      <c r="AC522" s="190"/>
      <c r="AD522" s="190"/>
      <c r="AE522" s="191"/>
      <c r="AF522" s="223"/>
      <c r="AG522" s="190"/>
      <c r="AH522" s="190"/>
      <c r="AI522" s="190"/>
      <c r="AJ522" s="190"/>
      <c r="AK522" s="191"/>
      <c r="AL522" s="1349"/>
      <c r="AM522" s="1350"/>
      <c r="AN522" s="1350"/>
      <c r="AO522" s="1350"/>
      <c r="AP522" s="1350"/>
      <c r="AQ522" s="1350"/>
      <c r="AR522" s="1350"/>
      <c r="AS522" s="1351"/>
      <c r="BE522" s="13"/>
      <c r="BF522" s="13"/>
      <c r="BG522" s="13"/>
      <c r="BH522" s="13"/>
      <c r="BI522" s="13"/>
      <c r="BJ522" s="13"/>
      <c r="BK522" s="172"/>
      <c r="BL522" s="172"/>
      <c r="BM522" s="172"/>
      <c r="BN522" s="172"/>
      <c r="BO522" s="172"/>
      <c r="BP522" s="172"/>
      <c r="BQ522" s="14"/>
      <c r="BR522" s="14"/>
      <c r="BS522" s="14"/>
      <c r="BT522" s="13"/>
      <c r="BU522" s="172"/>
      <c r="BV522" s="254"/>
      <c r="BW522" s="254"/>
      <c r="BX522" s="254"/>
      <c r="BY522" s="254"/>
      <c r="BZ522" s="254"/>
      <c r="CA522" s="254"/>
      <c r="CB522" s="255"/>
      <c r="CC522" s="171"/>
      <c r="CD522" s="171"/>
      <c r="CE522" s="171"/>
      <c r="CF522" s="171"/>
      <c r="CG522" s="171"/>
      <c r="CH522" s="171"/>
      <c r="CI522" s="171"/>
      <c r="CJ522" s="171"/>
      <c r="CK522" s="171"/>
      <c r="CL522" s="171"/>
      <c r="CM522" s="171"/>
    </row>
    <row r="523" spans="1:91" s="11" customFormat="1" ht="28.5" customHeight="1">
      <c r="A523" s="155"/>
      <c r="B523" s="1364"/>
      <c r="C523" s="188" t="s">
        <v>497</v>
      </c>
      <c r="D523" s="1352"/>
      <c r="E523" s="1352"/>
      <c r="F523" s="189"/>
      <c r="G523" s="190"/>
      <c r="H523" s="191"/>
      <c r="I523" s="189"/>
      <c r="J523" s="189"/>
      <c r="K523" s="190"/>
      <c r="L523" s="191"/>
      <c r="M523" s="189"/>
      <c r="N523" s="190"/>
      <c r="O523" s="191"/>
      <c r="P523" s="189"/>
      <c r="Q523" s="190"/>
      <c r="R523" s="191"/>
      <c r="S523" s="189"/>
      <c r="T523" s="190"/>
      <c r="U523" s="222"/>
      <c r="V523" s="223"/>
      <c r="W523" s="190"/>
      <c r="X523" s="189"/>
      <c r="Y523" s="190"/>
      <c r="Z523" s="191"/>
      <c r="AA523" s="189"/>
      <c r="AB523" s="190"/>
      <c r="AC523" s="190"/>
      <c r="AD523" s="190"/>
      <c r="AE523" s="191"/>
      <c r="AF523" s="223"/>
      <c r="AG523" s="190"/>
      <c r="AH523" s="190"/>
      <c r="AI523" s="190"/>
      <c r="AJ523" s="190"/>
      <c r="AK523" s="191"/>
      <c r="AL523" s="1349"/>
      <c r="AM523" s="1350"/>
      <c r="AN523" s="1350"/>
      <c r="AO523" s="1350"/>
      <c r="AP523" s="1350"/>
      <c r="AQ523" s="1350"/>
      <c r="AR523" s="1350"/>
      <c r="AS523" s="1351"/>
      <c r="BE523" s="13"/>
      <c r="BF523" s="13"/>
      <c r="BG523" s="13"/>
      <c r="BH523" s="13"/>
      <c r="BI523" s="13"/>
      <c r="BJ523" s="13"/>
      <c r="BK523" s="172"/>
      <c r="BL523" s="172"/>
      <c r="BM523" s="172"/>
      <c r="BN523" s="172"/>
      <c r="BO523" s="172"/>
      <c r="BP523" s="172"/>
      <c r="BQ523" s="14"/>
      <c r="BR523" s="14"/>
      <c r="BS523" s="14"/>
      <c r="BT523" s="13"/>
      <c r="BU523" s="172"/>
      <c r="BV523" s="254"/>
      <c r="BW523" s="254"/>
      <c r="BX523" s="254"/>
      <c r="BY523" s="254"/>
      <c r="BZ523" s="254"/>
      <c r="CA523" s="254"/>
      <c r="CB523" s="255"/>
      <c r="CC523" s="171"/>
      <c r="CD523" s="171"/>
      <c r="CE523" s="171"/>
      <c r="CF523" s="171"/>
      <c r="CG523" s="171"/>
      <c r="CH523" s="171"/>
      <c r="CI523" s="171"/>
      <c r="CJ523" s="171"/>
      <c r="CK523" s="171"/>
      <c r="CL523" s="171"/>
      <c r="CM523" s="171"/>
    </row>
    <row r="524" spans="1:91" s="11" customFormat="1" ht="28.5" customHeight="1">
      <c r="A524" s="155"/>
      <c r="B524" s="1364"/>
      <c r="C524" s="188" t="s">
        <v>498</v>
      </c>
      <c r="D524" s="1352"/>
      <c r="E524" s="1352"/>
      <c r="F524" s="189"/>
      <c r="G524" s="190"/>
      <c r="H524" s="191"/>
      <c r="I524" s="189"/>
      <c r="J524" s="189"/>
      <c r="K524" s="190"/>
      <c r="L524" s="191"/>
      <c r="M524" s="189"/>
      <c r="N524" s="190"/>
      <c r="O524" s="191"/>
      <c r="P524" s="189"/>
      <c r="Q524" s="190"/>
      <c r="R524" s="191"/>
      <c r="S524" s="189"/>
      <c r="T524" s="190"/>
      <c r="U524" s="222"/>
      <c r="V524" s="223"/>
      <c r="W524" s="190"/>
      <c r="X524" s="189"/>
      <c r="Y524" s="190"/>
      <c r="Z524" s="191"/>
      <c r="AA524" s="189"/>
      <c r="AB524" s="190"/>
      <c r="AC524" s="190"/>
      <c r="AD524" s="190"/>
      <c r="AE524" s="191"/>
      <c r="AF524" s="223"/>
      <c r="AG524" s="190"/>
      <c r="AH524" s="190"/>
      <c r="AI524" s="190"/>
      <c r="AJ524" s="190"/>
      <c r="AK524" s="191"/>
      <c r="AL524" s="1349"/>
      <c r="AM524" s="1350"/>
      <c r="AN524" s="1350"/>
      <c r="AO524" s="1350"/>
      <c r="AP524" s="1350"/>
      <c r="AQ524" s="1350"/>
      <c r="AR524" s="1350"/>
      <c r="AS524" s="1351"/>
      <c r="BE524" s="13"/>
      <c r="BF524" s="13"/>
      <c r="BG524" s="13"/>
      <c r="BH524" s="13"/>
      <c r="BI524" s="13"/>
      <c r="BJ524" s="13"/>
      <c r="BK524" s="172"/>
      <c r="BL524" s="172"/>
      <c r="BM524" s="172"/>
      <c r="BN524" s="172"/>
      <c r="BO524" s="172"/>
      <c r="BP524" s="172"/>
      <c r="BQ524" s="14"/>
      <c r="BR524" s="14"/>
      <c r="BS524" s="14"/>
      <c r="BT524" s="13"/>
      <c r="BU524" s="172"/>
      <c r="BV524" s="254"/>
      <c r="BW524" s="254"/>
      <c r="BX524" s="254"/>
      <c r="BY524" s="254"/>
      <c r="BZ524" s="254"/>
      <c r="CA524" s="254"/>
      <c r="CB524" s="255"/>
      <c r="CC524" s="171"/>
      <c r="CD524" s="171"/>
      <c r="CE524" s="171"/>
      <c r="CF524" s="171"/>
      <c r="CG524" s="171"/>
      <c r="CH524" s="171"/>
      <c r="CI524" s="171"/>
      <c r="CJ524" s="171"/>
      <c r="CK524" s="171"/>
      <c r="CL524" s="171"/>
      <c r="CM524" s="171"/>
    </row>
    <row r="525" spans="1:91" s="11" customFormat="1" ht="28.5" customHeight="1">
      <c r="A525" s="155"/>
      <c r="B525" s="1365"/>
      <c r="C525" s="192" t="s">
        <v>499</v>
      </c>
      <c r="D525" s="1353"/>
      <c r="E525" s="1353"/>
      <c r="F525" s="193"/>
      <c r="G525" s="194"/>
      <c r="H525" s="195"/>
      <c r="I525" s="193"/>
      <c r="J525" s="193"/>
      <c r="K525" s="194"/>
      <c r="L525" s="195"/>
      <c r="M525" s="193"/>
      <c r="N525" s="194"/>
      <c r="O525" s="195"/>
      <c r="P525" s="193"/>
      <c r="Q525" s="194"/>
      <c r="R525" s="195"/>
      <c r="S525" s="193"/>
      <c r="T525" s="194"/>
      <c r="U525" s="224"/>
      <c r="V525" s="225"/>
      <c r="W525" s="194"/>
      <c r="X525" s="193"/>
      <c r="Y525" s="194"/>
      <c r="Z525" s="195"/>
      <c r="AA525" s="193"/>
      <c r="AB525" s="194"/>
      <c r="AC525" s="194"/>
      <c r="AD525" s="194"/>
      <c r="AE525" s="195"/>
      <c r="AF525" s="225"/>
      <c r="AG525" s="194"/>
      <c r="AH525" s="194"/>
      <c r="AI525" s="194"/>
      <c r="AJ525" s="194"/>
      <c r="AK525" s="195"/>
      <c r="AL525" s="1354"/>
      <c r="AM525" s="1355"/>
      <c r="AN525" s="1355"/>
      <c r="AO525" s="1355"/>
      <c r="AP525" s="1355"/>
      <c r="AQ525" s="1355"/>
      <c r="AR525" s="1355"/>
      <c r="AS525" s="1356"/>
      <c r="BE525" s="13"/>
      <c r="BF525" s="13"/>
      <c r="BG525" s="13"/>
      <c r="BH525" s="13"/>
      <c r="BI525" s="13"/>
      <c r="BJ525" s="13"/>
      <c r="BK525" s="172"/>
      <c r="BL525" s="172"/>
      <c r="BM525" s="172"/>
      <c r="BN525" s="172"/>
      <c r="BO525" s="172"/>
      <c r="BP525" s="172"/>
      <c r="BQ525" s="14"/>
      <c r="BR525" s="14"/>
      <c r="BS525" s="14"/>
      <c r="BT525" s="13"/>
      <c r="BU525" s="172"/>
      <c r="BV525" s="254"/>
      <c r="BW525" s="254"/>
      <c r="BX525" s="254"/>
      <c r="BY525" s="254"/>
      <c r="BZ525" s="254"/>
      <c r="CA525" s="254"/>
      <c r="CB525" s="255"/>
      <c r="CC525" s="171"/>
      <c r="CD525" s="171"/>
      <c r="CE525" s="171"/>
      <c r="CF525" s="171"/>
      <c r="CG525" s="171"/>
      <c r="CH525" s="171"/>
      <c r="CI525" s="171"/>
      <c r="CJ525" s="171"/>
      <c r="CK525" s="171"/>
      <c r="CL525" s="171"/>
      <c r="CM525" s="171"/>
    </row>
    <row r="526" spans="1:91" s="11" customFormat="1" ht="28.5" customHeight="1">
      <c r="A526" s="155"/>
      <c r="B526" s="1367">
        <v>2</v>
      </c>
      <c r="C526" s="1357" t="s">
        <v>484</v>
      </c>
      <c r="D526" s="1357"/>
      <c r="E526" s="1357"/>
      <c r="F526" s="185"/>
      <c r="G526" s="186"/>
      <c r="H526" s="187"/>
      <c r="I526" s="185"/>
      <c r="J526" s="185"/>
      <c r="K526" s="186"/>
      <c r="L526" s="187"/>
      <c r="M526" s="185"/>
      <c r="N526" s="186"/>
      <c r="O526" s="187"/>
      <c r="P526" s="185"/>
      <c r="Q526" s="186"/>
      <c r="R526" s="187"/>
      <c r="S526" s="185"/>
      <c r="T526" s="186"/>
      <c r="U526" s="220"/>
      <c r="V526" s="221"/>
      <c r="W526" s="186"/>
      <c r="X526" s="185"/>
      <c r="Y526" s="186"/>
      <c r="Z526" s="187"/>
      <c r="AA526" s="185"/>
      <c r="AB526" s="186"/>
      <c r="AC526" s="186"/>
      <c r="AD526" s="186"/>
      <c r="AE526" s="187"/>
      <c r="AF526" s="221"/>
      <c r="AG526" s="186"/>
      <c r="AH526" s="186"/>
      <c r="AI526" s="186"/>
      <c r="AJ526" s="186"/>
      <c r="AK526" s="187"/>
      <c r="AL526" s="1338"/>
      <c r="AM526" s="1339"/>
      <c r="AN526" s="1339"/>
      <c r="AO526" s="1339"/>
      <c r="AP526" s="1339"/>
      <c r="AQ526" s="1339"/>
      <c r="AR526" s="1339"/>
      <c r="AS526" s="1340"/>
      <c r="BE526" s="13"/>
      <c r="BF526" s="13"/>
      <c r="BG526" s="13"/>
      <c r="BH526" s="13"/>
      <c r="BI526" s="13"/>
      <c r="BJ526" s="13"/>
      <c r="BK526" s="172"/>
      <c r="BL526" s="172"/>
      <c r="BM526" s="172"/>
      <c r="BN526" s="172"/>
      <c r="BO526" s="172"/>
      <c r="BP526" s="172"/>
      <c r="BQ526" s="14"/>
      <c r="BR526" s="14"/>
      <c r="BS526" s="14"/>
      <c r="BT526" s="13"/>
      <c r="BU526" s="172"/>
      <c r="BV526" s="254"/>
      <c r="BW526" s="254"/>
      <c r="BX526" s="254"/>
      <c r="BY526" s="254"/>
      <c r="BZ526" s="254"/>
      <c r="CA526" s="254"/>
      <c r="CB526" s="255"/>
      <c r="CC526" s="171"/>
      <c r="CD526" s="171"/>
      <c r="CE526" s="171"/>
      <c r="CF526" s="171"/>
      <c r="CG526" s="171"/>
      <c r="CH526" s="171"/>
      <c r="CI526" s="171"/>
      <c r="CJ526" s="171"/>
      <c r="CK526" s="171"/>
      <c r="CL526" s="171"/>
      <c r="CM526" s="171"/>
    </row>
    <row r="527" spans="1:91" s="11" customFormat="1" ht="28.5" customHeight="1">
      <c r="A527" s="155"/>
      <c r="B527" s="1364"/>
      <c r="C527" s="188" t="s">
        <v>500</v>
      </c>
      <c r="D527" s="1352"/>
      <c r="E527" s="1352"/>
      <c r="F527" s="189"/>
      <c r="G527" s="190"/>
      <c r="H527" s="191"/>
      <c r="I527" s="189"/>
      <c r="J527" s="189"/>
      <c r="K527" s="190"/>
      <c r="L527" s="191"/>
      <c r="M527" s="189"/>
      <c r="N527" s="190"/>
      <c r="O527" s="191"/>
      <c r="P527" s="189"/>
      <c r="Q527" s="190"/>
      <c r="R527" s="191"/>
      <c r="S527" s="189"/>
      <c r="T527" s="190"/>
      <c r="U527" s="222"/>
      <c r="V527" s="223"/>
      <c r="W527" s="190"/>
      <c r="X527" s="189"/>
      <c r="Y527" s="190"/>
      <c r="Z527" s="191"/>
      <c r="AA527" s="189"/>
      <c r="AB527" s="190"/>
      <c r="AC527" s="190"/>
      <c r="AD527" s="190"/>
      <c r="AE527" s="191"/>
      <c r="AF527" s="223"/>
      <c r="AG527" s="190"/>
      <c r="AH527" s="190"/>
      <c r="AI527" s="190"/>
      <c r="AJ527" s="190"/>
      <c r="AK527" s="191"/>
      <c r="AL527" s="1349"/>
      <c r="AM527" s="1350"/>
      <c r="AN527" s="1350"/>
      <c r="AO527" s="1350"/>
      <c r="AP527" s="1350"/>
      <c r="AQ527" s="1350"/>
      <c r="AR527" s="1350"/>
      <c r="AS527" s="1351"/>
      <c r="BE527" s="13"/>
      <c r="BF527" s="13"/>
      <c r="BG527" s="13"/>
      <c r="BH527" s="13"/>
      <c r="BI527" s="13"/>
      <c r="BJ527" s="13"/>
      <c r="BK527" s="172"/>
      <c r="BL527" s="172"/>
      <c r="BM527" s="172"/>
      <c r="BN527" s="172"/>
      <c r="BO527" s="172"/>
      <c r="BP527" s="172"/>
      <c r="BQ527" s="14"/>
      <c r="BR527" s="14"/>
      <c r="BS527" s="14"/>
      <c r="BT527" s="13"/>
      <c r="BU527" s="172"/>
      <c r="BV527" s="254"/>
      <c r="BW527" s="254"/>
      <c r="BX527" s="254"/>
      <c r="BY527" s="254"/>
      <c r="BZ527" s="254"/>
      <c r="CA527" s="254"/>
      <c r="CB527" s="255"/>
      <c r="CC527" s="171"/>
      <c r="CD527" s="171"/>
      <c r="CE527" s="171"/>
      <c r="CF527" s="171"/>
      <c r="CG527" s="171"/>
      <c r="CH527" s="171"/>
      <c r="CI527" s="171"/>
      <c r="CJ527" s="171"/>
      <c r="CK527" s="171"/>
      <c r="CL527" s="171"/>
      <c r="CM527" s="171"/>
    </row>
    <row r="528" spans="1:91" s="11" customFormat="1" ht="28.5" customHeight="1">
      <c r="A528" s="155"/>
      <c r="B528" s="1365"/>
      <c r="C528" s="192" t="s">
        <v>501</v>
      </c>
      <c r="D528" s="1353"/>
      <c r="E528" s="1353"/>
      <c r="F528" s="193"/>
      <c r="G528" s="194"/>
      <c r="H528" s="195"/>
      <c r="I528" s="193"/>
      <c r="J528" s="193"/>
      <c r="K528" s="194"/>
      <c r="L528" s="195"/>
      <c r="M528" s="193"/>
      <c r="N528" s="194"/>
      <c r="O528" s="195"/>
      <c r="P528" s="193"/>
      <c r="Q528" s="194"/>
      <c r="R528" s="195"/>
      <c r="S528" s="193"/>
      <c r="T528" s="194"/>
      <c r="U528" s="224"/>
      <c r="V528" s="225"/>
      <c r="W528" s="194"/>
      <c r="X528" s="193"/>
      <c r="Y528" s="194"/>
      <c r="Z528" s="195"/>
      <c r="AA528" s="193"/>
      <c r="AB528" s="194"/>
      <c r="AC528" s="194"/>
      <c r="AD528" s="194"/>
      <c r="AE528" s="195"/>
      <c r="AF528" s="225"/>
      <c r="AG528" s="194"/>
      <c r="AH528" s="194"/>
      <c r="AI528" s="194"/>
      <c r="AJ528" s="194"/>
      <c r="AK528" s="195"/>
      <c r="AL528" s="1354"/>
      <c r="AM528" s="1355"/>
      <c r="AN528" s="1355"/>
      <c r="AO528" s="1355"/>
      <c r="AP528" s="1355"/>
      <c r="AQ528" s="1355"/>
      <c r="AR528" s="1355"/>
      <c r="AS528" s="1356"/>
      <c r="BE528" s="13"/>
      <c r="BF528" s="13"/>
      <c r="BG528" s="13"/>
      <c r="BH528" s="13"/>
      <c r="BI528" s="13"/>
      <c r="BJ528" s="13"/>
      <c r="BK528" s="172"/>
      <c r="BL528" s="172"/>
      <c r="BM528" s="172"/>
      <c r="BN528" s="172"/>
      <c r="BO528" s="172"/>
      <c r="BP528" s="172"/>
      <c r="BQ528" s="14"/>
      <c r="BR528" s="14"/>
      <c r="BS528" s="14"/>
      <c r="BT528" s="13"/>
      <c r="BU528" s="172"/>
      <c r="BV528" s="254"/>
      <c r="BW528" s="254"/>
      <c r="BX528" s="254"/>
      <c r="BY528" s="254"/>
      <c r="BZ528" s="254"/>
      <c r="CA528" s="254"/>
      <c r="CB528" s="255"/>
      <c r="CC528" s="171"/>
      <c r="CD528" s="171"/>
      <c r="CE528" s="171"/>
      <c r="CF528" s="171"/>
      <c r="CG528" s="171"/>
      <c r="CH528" s="171"/>
      <c r="CI528" s="171"/>
      <c r="CJ528" s="171"/>
      <c r="CK528" s="171"/>
      <c r="CL528" s="171"/>
      <c r="CM528" s="171"/>
    </row>
    <row r="529" spans="1:91" s="11" customFormat="1" ht="28.5" customHeight="1">
      <c r="A529" s="155"/>
      <c r="B529" s="196">
        <v>3</v>
      </c>
      <c r="C529" s="1366" t="s">
        <v>35</v>
      </c>
      <c r="D529" s="1366"/>
      <c r="E529" s="1366"/>
      <c r="F529" s="197"/>
      <c r="G529" s="198"/>
      <c r="H529" s="199"/>
      <c r="I529" s="197"/>
      <c r="J529" s="197"/>
      <c r="K529" s="198"/>
      <c r="L529" s="199"/>
      <c r="M529" s="197"/>
      <c r="N529" s="198"/>
      <c r="O529" s="199"/>
      <c r="P529" s="197"/>
      <c r="Q529" s="198"/>
      <c r="R529" s="199"/>
      <c r="S529" s="197"/>
      <c r="T529" s="198"/>
      <c r="U529" s="226"/>
      <c r="V529" s="197"/>
      <c r="W529" s="198"/>
      <c r="X529" s="197"/>
      <c r="Y529" s="198"/>
      <c r="Z529" s="199"/>
      <c r="AA529" s="197"/>
      <c r="AB529" s="198"/>
      <c r="AC529" s="198"/>
      <c r="AD529" s="198"/>
      <c r="AE529" s="199"/>
      <c r="AF529" s="197"/>
      <c r="AG529" s="198"/>
      <c r="AH529" s="198"/>
      <c r="AI529" s="198"/>
      <c r="AJ529" s="198"/>
      <c r="AK529" s="199"/>
      <c r="AL529" s="1358"/>
      <c r="AM529" s="1359"/>
      <c r="AN529" s="1359"/>
      <c r="AO529" s="1359"/>
      <c r="AP529" s="1359"/>
      <c r="AQ529" s="1359"/>
      <c r="AR529" s="1359"/>
      <c r="AS529" s="1360"/>
      <c r="BE529" s="13"/>
      <c r="BF529" s="13"/>
      <c r="BG529" s="13"/>
      <c r="BH529" s="13"/>
      <c r="BI529" s="13"/>
      <c r="BJ529" s="13"/>
      <c r="BK529" s="172"/>
      <c r="BL529" s="172"/>
      <c r="BM529" s="172"/>
      <c r="BN529" s="172"/>
      <c r="BO529" s="172"/>
      <c r="BP529" s="172"/>
      <c r="BQ529" s="14"/>
      <c r="BR529" s="14"/>
      <c r="BS529" s="14"/>
      <c r="BT529" s="13"/>
      <c r="BU529" s="172"/>
      <c r="BV529" s="254"/>
      <c r="BW529" s="254"/>
      <c r="BX529" s="254"/>
      <c r="BY529" s="254"/>
      <c r="BZ529" s="254"/>
      <c r="CA529" s="254"/>
      <c r="CB529" s="255"/>
      <c r="CC529" s="171"/>
      <c r="CD529" s="171"/>
      <c r="CE529" s="171"/>
      <c r="CF529" s="171"/>
      <c r="CG529" s="171"/>
      <c r="CH529" s="171"/>
      <c r="CI529" s="171"/>
      <c r="CJ529" s="171"/>
      <c r="CK529" s="171"/>
      <c r="CL529" s="171"/>
      <c r="CM529" s="171"/>
    </row>
    <row r="530" spans="1:91">
      <c r="AY530" s="250"/>
      <c r="AZ530" s="250"/>
      <c r="BA530" s="250"/>
      <c r="BB530" s="250"/>
      <c r="BC530" s="250"/>
      <c r="BD530" s="251"/>
      <c r="BE530" s="251"/>
      <c r="BF530" s="251"/>
      <c r="BG530" s="251"/>
      <c r="BH530" s="251"/>
      <c r="BI530" s="251"/>
      <c r="BJ530" s="251"/>
      <c r="BK530" s="251"/>
      <c r="BL530" s="251"/>
      <c r="BM530" s="251"/>
      <c r="BN530" s="251"/>
      <c r="BO530" s="251"/>
      <c r="BP530" s="251"/>
      <c r="BQ530" s="251"/>
      <c r="BR530" s="251"/>
      <c r="BS530" s="251"/>
      <c r="BT530" s="251"/>
      <c r="BU530" s="252"/>
    </row>
    <row r="531" spans="1:91">
      <c r="AY531" s="252"/>
      <c r="AZ531" s="252"/>
      <c r="BA531" s="252"/>
      <c r="BB531" s="252"/>
      <c r="BC531" s="251"/>
      <c r="BD531" s="251"/>
      <c r="BE531" s="251"/>
      <c r="BF531" s="251"/>
      <c r="BG531" s="251"/>
      <c r="BH531" s="251"/>
      <c r="BI531" s="251"/>
      <c r="BJ531" s="251"/>
      <c r="BK531" s="251"/>
      <c r="BL531" s="251"/>
      <c r="BM531" s="251"/>
      <c r="BN531" s="251"/>
      <c r="BO531" s="251"/>
      <c r="BP531" s="251"/>
      <c r="BQ531" s="251"/>
      <c r="BR531" s="251"/>
      <c r="BS531" s="251"/>
      <c r="BT531" s="251"/>
      <c r="BU531" s="252"/>
    </row>
    <row r="532" spans="1:91">
      <c r="AY532" s="252"/>
      <c r="AZ532" s="252"/>
      <c r="BA532" s="252"/>
      <c r="BB532" s="252"/>
      <c r="BC532" s="251"/>
      <c r="BD532" s="251"/>
      <c r="BE532" s="251"/>
      <c r="BF532" s="251"/>
      <c r="BG532" s="251"/>
      <c r="BH532" s="251"/>
      <c r="BI532" s="251"/>
      <c r="BJ532" s="251"/>
      <c r="BK532" s="251"/>
      <c r="BL532" s="251"/>
      <c r="BM532" s="251"/>
      <c r="BN532" s="251"/>
      <c r="BO532" s="251"/>
      <c r="BP532" s="251"/>
      <c r="BQ532" s="251"/>
      <c r="BR532" s="251"/>
      <c r="BS532" s="251"/>
      <c r="BT532" s="251"/>
      <c r="BU532" s="252"/>
    </row>
    <row r="533" spans="1:91">
      <c r="AY533" s="252"/>
      <c r="AZ533" s="252"/>
      <c r="BA533" s="252"/>
      <c r="BB533" s="252"/>
      <c r="BC533" s="251"/>
      <c r="BD533" s="251"/>
      <c r="BE533" s="251"/>
      <c r="BF533" s="251"/>
      <c r="BG533" s="251"/>
      <c r="BH533" s="251"/>
      <c r="BI533" s="251"/>
      <c r="BJ533" s="251"/>
      <c r="BK533" s="251"/>
      <c r="BL533" s="251"/>
      <c r="BM533" s="251"/>
      <c r="BN533" s="251"/>
      <c r="BO533" s="251"/>
      <c r="BP533" s="251"/>
      <c r="BQ533" s="251"/>
      <c r="BR533" s="251"/>
      <c r="BS533" s="251"/>
      <c r="BT533" s="251"/>
      <c r="BU533" s="252"/>
    </row>
    <row r="534" spans="1:91">
      <c r="AY534" s="252"/>
      <c r="AZ534" s="252"/>
      <c r="BA534" s="252"/>
      <c r="BB534" s="252"/>
      <c r="BC534" s="251"/>
      <c r="BD534" s="251"/>
      <c r="BE534" s="251"/>
      <c r="BF534" s="251"/>
      <c r="BG534" s="251"/>
      <c r="BH534" s="251"/>
      <c r="BI534" s="251"/>
      <c r="BJ534" s="251"/>
      <c r="BK534" s="251"/>
      <c r="BL534" s="251"/>
      <c r="BM534" s="251"/>
      <c r="BN534" s="251"/>
      <c r="BO534" s="251"/>
      <c r="BP534" s="251"/>
      <c r="BQ534" s="251"/>
      <c r="BR534" s="251"/>
      <c r="BS534" s="251"/>
      <c r="BT534" s="251"/>
      <c r="BU534" s="252"/>
    </row>
    <row r="535" spans="1:91">
      <c r="AY535" s="252"/>
      <c r="AZ535" s="252"/>
      <c r="BA535" s="252"/>
      <c r="BB535" s="251"/>
      <c r="BC535" s="251"/>
      <c r="BD535" s="251"/>
      <c r="BE535" s="251"/>
      <c r="BF535" s="251"/>
      <c r="BG535" s="251"/>
      <c r="BH535" s="251"/>
      <c r="BI535" s="251"/>
      <c r="BJ535" s="251"/>
      <c r="BK535" s="251"/>
      <c r="BL535" s="251"/>
      <c r="BM535" s="251"/>
      <c r="BN535" s="251"/>
      <c r="BO535" s="251"/>
      <c r="BP535" s="251"/>
      <c r="BQ535" s="251"/>
      <c r="BR535" s="251"/>
      <c r="BS535" s="251"/>
      <c r="BT535" s="251"/>
      <c r="BU535" s="252"/>
    </row>
    <row r="536" spans="1:91">
      <c r="BT536" s="251"/>
      <c r="BU536" s="252"/>
    </row>
    <row r="537" spans="1:91">
      <c r="BT537" s="251"/>
      <c r="BU537" s="252"/>
    </row>
    <row r="538" spans="1:91">
      <c r="BT538" s="251"/>
      <c r="BU538" s="252"/>
    </row>
    <row r="539" spans="1:91">
      <c r="BU539" s="252"/>
    </row>
  </sheetData>
  <mergeCells count="780">
    <mergeCell ref="BU367:BU368"/>
    <mergeCell ref="BU392:BU393"/>
    <mergeCell ref="C517:E519"/>
    <mergeCell ref="AL517:AS519"/>
    <mergeCell ref="D512:E513"/>
    <mergeCell ref="D507:E510"/>
    <mergeCell ref="AJ502:AQ504"/>
    <mergeCell ref="C502:E504"/>
    <mergeCell ref="C486:E488"/>
    <mergeCell ref="AL486:AS488"/>
    <mergeCell ref="C469:E471"/>
    <mergeCell ref="AJ469:AQ471"/>
    <mergeCell ref="S503:S504"/>
    <mergeCell ref="S518:S519"/>
    <mergeCell ref="T470:T471"/>
    <mergeCell ref="T487:T488"/>
    <mergeCell ref="T503:T504"/>
    <mergeCell ref="T518:T519"/>
    <mergeCell ref="P517:R517"/>
    <mergeCell ref="S517:U517"/>
    <mergeCell ref="V517:AE517"/>
    <mergeCell ref="AF517:AK517"/>
    <mergeCell ref="V518:W518"/>
    <mergeCell ref="AB518:AC518"/>
    <mergeCell ref="AY129:AY130"/>
    <mergeCell ref="AY164:AY165"/>
    <mergeCell ref="AY202:AY203"/>
    <mergeCell ref="AY367:AY368"/>
    <mergeCell ref="AY392:AY393"/>
    <mergeCell ref="BK129:BK130"/>
    <mergeCell ref="BK164:BK165"/>
    <mergeCell ref="BK202:BK203"/>
    <mergeCell ref="BK367:BK368"/>
    <mergeCell ref="BK392:BK393"/>
    <mergeCell ref="AA12:AA13"/>
    <mergeCell ref="AA470:AA471"/>
    <mergeCell ref="AA487:AA488"/>
    <mergeCell ref="AA503:AA504"/>
    <mergeCell ref="AA518:AA519"/>
    <mergeCell ref="AB38:AB63"/>
    <mergeCell ref="AB79:AB83"/>
    <mergeCell ref="AC38:AC63"/>
    <mergeCell ref="AC79:AC83"/>
    <mergeCell ref="O68:AA75"/>
    <mergeCell ref="O25:AA33"/>
    <mergeCell ref="W12:W13"/>
    <mergeCell ref="W362:W369"/>
    <mergeCell ref="X470:X471"/>
    <mergeCell ref="X487:X488"/>
    <mergeCell ref="X503:X504"/>
    <mergeCell ref="X518:X519"/>
    <mergeCell ref="Y470:Y471"/>
    <mergeCell ref="Y487:Y488"/>
    <mergeCell ref="Y503:Y504"/>
    <mergeCell ref="Y518:Y519"/>
    <mergeCell ref="S12:S13"/>
    <mergeCell ref="S470:S471"/>
    <mergeCell ref="S487:S488"/>
    <mergeCell ref="M12:M13"/>
    <mergeCell ref="M470:M471"/>
    <mergeCell ref="M487:M488"/>
    <mergeCell ref="M503:M504"/>
    <mergeCell ref="M518:M519"/>
    <mergeCell ref="N470:N471"/>
    <mergeCell ref="N487:N488"/>
    <mergeCell ref="N503:N504"/>
    <mergeCell ref="N518:N519"/>
    <mergeCell ref="I517:O517"/>
    <mergeCell ref="N105:O105"/>
    <mergeCell ref="C80:I80"/>
    <mergeCell ref="L80:AA80"/>
    <mergeCell ref="C81:I81"/>
    <mergeCell ref="L81:AA81"/>
    <mergeCell ref="C82:I82"/>
    <mergeCell ref="L82:AA82"/>
    <mergeCell ref="C83:I83"/>
    <mergeCell ref="L83:AA83"/>
    <mergeCell ref="B87:C87"/>
    <mergeCell ref="D87:O87"/>
    <mergeCell ref="P87:AE87"/>
    <mergeCell ref="B80:B81"/>
    <mergeCell ref="B82:B83"/>
    <mergeCell ref="B511:B513"/>
    <mergeCell ref="B517:B519"/>
    <mergeCell ref="B521:B525"/>
    <mergeCell ref="B526:B528"/>
    <mergeCell ref="F470:F471"/>
    <mergeCell ref="F487:F488"/>
    <mergeCell ref="F503:F504"/>
    <mergeCell ref="F518:F519"/>
    <mergeCell ref="G470:G471"/>
    <mergeCell ref="G487:G488"/>
    <mergeCell ref="G503:G504"/>
    <mergeCell ref="G518:G519"/>
    <mergeCell ref="D525:E525"/>
    <mergeCell ref="B520:E520"/>
    <mergeCell ref="F517:H517"/>
    <mergeCell ref="D496:E496"/>
    <mergeCell ref="D491:E491"/>
    <mergeCell ref="D479:E479"/>
    <mergeCell ref="D474:E474"/>
    <mergeCell ref="D497:E497"/>
    <mergeCell ref="D492:E492"/>
    <mergeCell ref="D480:E480"/>
    <mergeCell ref="C481:E481"/>
    <mergeCell ref="F486:H486"/>
    <mergeCell ref="B93:B95"/>
    <mergeCell ref="B96:B98"/>
    <mergeCell ref="B99:B101"/>
    <mergeCell ref="B102:B104"/>
    <mergeCell ref="B105:B120"/>
    <mergeCell ref="B370:B383"/>
    <mergeCell ref="B469:B471"/>
    <mergeCell ref="B473:B477"/>
    <mergeCell ref="B478:B480"/>
    <mergeCell ref="B12:B13"/>
    <mergeCell ref="B24:B25"/>
    <mergeCell ref="B26:B27"/>
    <mergeCell ref="B28:B29"/>
    <mergeCell ref="B30:B31"/>
    <mergeCell ref="B38:B49"/>
    <mergeCell ref="B50:B53"/>
    <mergeCell ref="B54:B63"/>
    <mergeCell ref="B67:B68"/>
    <mergeCell ref="B32:C32"/>
    <mergeCell ref="C54:I54"/>
    <mergeCell ref="C44:I44"/>
    <mergeCell ref="C39:I39"/>
    <mergeCell ref="D32:I32"/>
    <mergeCell ref="B33:C33"/>
    <mergeCell ref="D33:I33"/>
    <mergeCell ref="B34:G34"/>
    <mergeCell ref="C37:I37"/>
    <mergeCell ref="AL525:AS525"/>
    <mergeCell ref="C526:E526"/>
    <mergeCell ref="AL526:AS526"/>
    <mergeCell ref="D527:E527"/>
    <mergeCell ref="AL527:AS527"/>
    <mergeCell ref="D528:E528"/>
    <mergeCell ref="AL528:AS528"/>
    <mergeCell ref="C529:E529"/>
    <mergeCell ref="AL529:AS529"/>
    <mergeCell ref="AL520:AS520"/>
    <mergeCell ref="C521:E521"/>
    <mergeCell ref="AL521:AS521"/>
    <mergeCell ref="D522:E522"/>
    <mergeCell ref="AL522:AS522"/>
    <mergeCell ref="D523:E523"/>
    <mergeCell ref="AL523:AS523"/>
    <mergeCell ref="D524:E524"/>
    <mergeCell ref="AL524:AS524"/>
    <mergeCell ref="AJ509:AQ509"/>
    <mergeCell ref="AJ510:AQ510"/>
    <mergeCell ref="C511:E511"/>
    <mergeCell ref="AJ511:AQ511"/>
    <mergeCell ref="AJ512:AQ512"/>
    <mergeCell ref="AJ513:AQ513"/>
    <mergeCell ref="C514:E514"/>
    <mergeCell ref="AJ514:AQ514"/>
    <mergeCell ref="AD518:AE518"/>
    <mergeCell ref="AF518:AG518"/>
    <mergeCell ref="AH518:AI518"/>
    <mergeCell ref="AJ518:AK518"/>
    <mergeCell ref="H518:H519"/>
    <mergeCell ref="I518:I519"/>
    <mergeCell ref="J518:J519"/>
    <mergeCell ref="K518:K519"/>
    <mergeCell ref="L518:L519"/>
    <mergeCell ref="O518:O519"/>
    <mergeCell ref="P518:P519"/>
    <mergeCell ref="Q518:Q519"/>
    <mergeCell ref="R518:R519"/>
    <mergeCell ref="U518:U519"/>
    <mergeCell ref="Z518:Z519"/>
    <mergeCell ref="V503:W503"/>
    <mergeCell ref="AB503:AC503"/>
    <mergeCell ref="AD503:AE503"/>
    <mergeCell ref="AF503:AG503"/>
    <mergeCell ref="AH503:AI503"/>
    <mergeCell ref="B505:E505"/>
    <mergeCell ref="AJ505:AQ505"/>
    <mergeCell ref="C506:E506"/>
    <mergeCell ref="AJ506:AQ506"/>
    <mergeCell ref="B502:B504"/>
    <mergeCell ref="B506:B510"/>
    <mergeCell ref="H503:H504"/>
    <mergeCell ref="I503:I504"/>
    <mergeCell ref="J503:J504"/>
    <mergeCell ref="K503:K504"/>
    <mergeCell ref="L503:L504"/>
    <mergeCell ref="O503:O504"/>
    <mergeCell ref="P503:P504"/>
    <mergeCell ref="Q503:Q504"/>
    <mergeCell ref="R503:R504"/>
    <mergeCell ref="U503:U504"/>
    <mergeCell ref="Z503:Z504"/>
    <mergeCell ref="AJ507:AQ507"/>
    <mergeCell ref="AJ508:AQ508"/>
    <mergeCell ref="AL497:AS497"/>
    <mergeCell ref="C498:E498"/>
    <mergeCell ref="AL498:AS498"/>
    <mergeCell ref="A500:N500"/>
    <mergeCell ref="F502:H502"/>
    <mergeCell ref="I502:O502"/>
    <mergeCell ref="P502:R502"/>
    <mergeCell ref="S502:U502"/>
    <mergeCell ref="V502:AE502"/>
    <mergeCell ref="AF502:AI502"/>
    <mergeCell ref="B495:B497"/>
    <mergeCell ref="AL492:AS492"/>
    <mergeCell ref="D493:E493"/>
    <mergeCell ref="AL493:AS493"/>
    <mergeCell ref="D494:E494"/>
    <mergeCell ref="AL494:AS494"/>
    <mergeCell ref="C495:E495"/>
    <mergeCell ref="AL495:AS495"/>
    <mergeCell ref="AL496:AS496"/>
    <mergeCell ref="V487:W487"/>
    <mergeCell ref="AB487:AC487"/>
    <mergeCell ref="AD487:AE487"/>
    <mergeCell ref="AF487:AG487"/>
    <mergeCell ref="AH487:AI487"/>
    <mergeCell ref="AJ487:AK487"/>
    <mergeCell ref="B489:E489"/>
    <mergeCell ref="AL489:AS489"/>
    <mergeCell ref="C490:E490"/>
    <mergeCell ref="AL490:AS490"/>
    <mergeCell ref="B486:B488"/>
    <mergeCell ref="B490:B494"/>
    <mergeCell ref="H487:H488"/>
    <mergeCell ref="I487:I488"/>
    <mergeCell ref="J487:J488"/>
    <mergeCell ref="K487:K488"/>
    <mergeCell ref="L487:L488"/>
    <mergeCell ref="O487:O488"/>
    <mergeCell ref="P487:P488"/>
    <mergeCell ref="Q487:Q488"/>
    <mergeCell ref="R487:R488"/>
    <mergeCell ref="U487:U488"/>
    <mergeCell ref="Z487:Z488"/>
    <mergeCell ref="AL491:AS491"/>
    <mergeCell ref="AJ479:AQ479"/>
    <mergeCell ref="AJ480:AQ480"/>
    <mergeCell ref="AJ481:AQ481"/>
    <mergeCell ref="I486:O486"/>
    <mergeCell ref="P486:R486"/>
    <mergeCell ref="S486:U486"/>
    <mergeCell ref="V486:AE486"/>
    <mergeCell ref="AF486:AK486"/>
    <mergeCell ref="AJ474:AQ474"/>
    <mergeCell ref="D475:E475"/>
    <mergeCell ref="AJ475:AQ475"/>
    <mergeCell ref="D476:E476"/>
    <mergeCell ref="AJ476:AQ476"/>
    <mergeCell ref="D477:E477"/>
    <mergeCell ref="AJ477:AQ477"/>
    <mergeCell ref="C478:E478"/>
    <mergeCell ref="AJ478:AQ478"/>
    <mergeCell ref="V470:W470"/>
    <mergeCell ref="AB470:AC470"/>
    <mergeCell ref="AD470:AE470"/>
    <mergeCell ref="AF470:AG470"/>
    <mergeCell ref="AH470:AI470"/>
    <mergeCell ref="B472:E472"/>
    <mergeCell ref="AJ472:AQ472"/>
    <mergeCell ref="C473:E473"/>
    <mergeCell ref="AJ473:AQ473"/>
    <mergeCell ref="H470:H471"/>
    <mergeCell ref="I470:I471"/>
    <mergeCell ref="J470:J471"/>
    <mergeCell ref="K470:K471"/>
    <mergeCell ref="L470:L471"/>
    <mergeCell ref="O470:O471"/>
    <mergeCell ref="P470:P471"/>
    <mergeCell ref="Q470:Q471"/>
    <mergeCell ref="R470:R471"/>
    <mergeCell ref="U470:U471"/>
    <mergeCell ref="Z470:Z471"/>
    <mergeCell ref="AB362:AE362"/>
    <mergeCell ref="AF390:AG390"/>
    <mergeCell ref="B467:S467"/>
    <mergeCell ref="F469:H469"/>
    <mergeCell ref="I469:O469"/>
    <mergeCell ref="P469:R469"/>
    <mergeCell ref="S469:U469"/>
    <mergeCell ref="V469:AE469"/>
    <mergeCell ref="AF469:AI469"/>
    <mergeCell ref="AE390:AE391"/>
    <mergeCell ref="BX152:BY152"/>
    <mergeCell ref="BZ152:CA152"/>
    <mergeCell ref="CB152:CC152"/>
    <mergeCell ref="BV187:BW187"/>
    <mergeCell ref="BB225:BC225"/>
    <mergeCell ref="BV225:BW225"/>
    <mergeCell ref="BX225:BY225"/>
    <mergeCell ref="AZ359:BA359"/>
    <mergeCell ref="BB359:BC359"/>
    <mergeCell ref="BL359:BM359"/>
    <mergeCell ref="BN359:BO359"/>
    <mergeCell ref="BR164:BR165"/>
    <mergeCell ref="BU164:BU165"/>
    <mergeCell ref="BU202:BU203"/>
    <mergeCell ref="BU128:BW128"/>
    <mergeCell ref="AZ152:BA152"/>
    <mergeCell ref="BB152:BC152"/>
    <mergeCell ref="BD152:BE152"/>
    <mergeCell ref="BF152:BG152"/>
    <mergeCell ref="BH152:BI152"/>
    <mergeCell ref="BL152:BM152"/>
    <mergeCell ref="BN152:BO152"/>
    <mergeCell ref="BP152:BQ152"/>
    <mergeCell ref="BR152:BS152"/>
    <mergeCell ref="BV152:BW152"/>
    <mergeCell ref="BU129:BU130"/>
    <mergeCell ref="V120:W120"/>
    <mergeCell ref="X120:Y120"/>
    <mergeCell ref="Z120:AA120"/>
    <mergeCell ref="AB120:AC120"/>
    <mergeCell ref="AD120:AE120"/>
    <mergeCell ref="AG120:AH120"/>
    <mergeCell ref="AJ120:AK120"/>
    <mergeCell ref="B122:K122"/>
    <mergeCell ref="AZ128:BC128"/>
    <mergeCell ref="D120:E120"/>
    <mergeCell ref="F120:G120"/>
    <mergeCell ref="H120:I120"/>
    <mergeCell ref="J120:K120"/>
    <mergeCell ref="L120:M120"/>
    <mergeCell ref="N120:O120"/>
    <mergeCell ref="P120:Q120"/>
    <mergeCell ref="R120:S120"/>
    <mergeCell ref="T120:U120"/>
    <mergeCell ref="X118:Y118"/>
    <mergeCell ref="Z118:AA118"/>
    <mergeCell ref="AB118:AC118"/>
    <mergeCell ref="AD118:AE118"/>
    <mergeCell ref="AG118:AH118"/>
    <mergeCell ref="AJ118:AK118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AB119:AC119"/>
    <mergeCell ref="AD119:AE119"/>
    <mergeCell ref="AG119:AH119"/>
    <mergeCell ref="AJ119:AK119"/>
    <mergeCell ref="D118:E118"/>
    <mergeCell ref="F118:G118"/>
    <mergeCell ref="H118:I118"/>
    <mergeCell ref="J118:K118"/>
    <mergeCell ref="L118:M118"/>
    <mergeCell ref="N118:O118"/>
    <mergeCell ref="P118:Q118"/>
    <mergeCell ref="R118:S118"/>
    <mergeCell ref="T118:U118"/>
    <mergeCell ref="V116:W116"/>
    <mergeCell ref="H116:I116"/>
    <mergeCell ref="J116:K116"/>
    <mergeCell ref="L116:M116"/>
    <mergeCell ref="N116:O116"/>
    <mergeCell ref="P116:Q116"/>
    <mergeCell ref="R116:S116"/>
    <mergeCell ref="T116:U116"/>
    <mergeCell ref="V118:W118"/>
    <mergeCell ref="X116:Y116"/>
    <mergeCell ref="Z116:AA116"/>
    <mergeCell ref="AB116:AC116"/>
    <mergeCell ref="AD116:AE116"/>
    <mergeCell ref="AG116:AH116"/>
    <mergeCell ref="AJ116:AK116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AB117:AC117"/>
    <mergeCell ref="AD117:AE117"/>
    <mergeCell ref="AG117:AH117"/>
    <mergeCell ref="AJ117:AK117"/>
    <mergeCell ref="D116:E116"/>
    <mergeCell ref="F116:G116"/>
    <mergeCell ref="X114:Y114"/>
    <mergeCell ref="Z114:AA114"/>
    <mergeCell ref="AB114:AC114"/>
    <mergeCell ref="AD114:AE114"/>
    <mergeCell ref="AG114:AH114"/>
    <mergeCell ref="AJ114:AK114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AB115:AC115"/>
    <mergeCell ref="AD115:AE115"/>
    <mergeCell ref="AG115:AH115"/>
    <mergeCell ref="AJ115:AK115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2:W112"/>
    <mergeCell ref="H112:I112"/>
    <mergeCell ref="J112:K112"/>
    <mergeCell ref="L112:M112"/>
    <mergeCell ref="N112:O112"/>
    <mergeCell ref="P112:Q112"/>
    <mergeCell ref="R112:S112"/>
    <mergeCell ref="T112:U112"/>
    <mergeCell ref="V114:W114"/>
    <mergeCell ref="X112:Y112"/>
    <mergeCell ref="Z112:AA112"/>
    <mergeCell ref="AB112:AC112"/>
    <mergeCell ref="AD112:AE112"/>
    <mergeCell ref="AG112:AH112"/>
    <mergeCell ref="AJ112:AK112"/>
    <mergeCell ref="D113:E113"/>
    <mergeCell ref="F113:G113"/>
    <mergeCell ref="H113:I113"/>
    <mergeCell ref="J113:K113"/>
    <mergeCell ref="L113:M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G113:AH113"/>
    <mergeCell ref="AJ113:AK113"/>
    <mergeCell ref="D112:E112"/>
    <mergeCell ref="F112:G112"/>
    <mergeCell ref="X110:Y110"/>
    <mergeCell ref="Z110:AA110"/>
    <mergeCell ref="AB110:AC110"/>
    <mergeCell ref="AD110:AE110"/>
    <mergeCell ref="AG110:AH110"/>
    <mergeCell ref="AJ110:AK110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G111:AH111"/>
    <mergeCell ref="AJ111:AK111"/>
    <mergeCell ref="D110:E110"/>
    <mergeCell ref="F110:G110"/>
    <mergeCell ref="H110:I110"/>
    <mergeCell ref="J110:K110"/>
    <mergeCell ref="L110:M110"/>
    <mergeCell ref="N110:O110"/>
    <mergeCell ref="P110:Q110"/>
    <mergeCell ref="R110:S110"/>
    <mergeCell ref="T110:U110"/>
    <mergeCell ref="V108:W108"/>
    <mergeCell ref="H108:I108"/>
    <mergeCell ref="J108:K108"/>
    <mergeCell ref="L108:M108"/>
    <mergeCell ref="N108:O108"/>
    <mergeCell ref="P108:Q108"/>
    <mergeCell ref="R108:S108"/>
    <mergeCell ref="T108:U108"/>
    <mergeCell ref="V110:W110"/>
    <mergeCell ref="X108:Y108"/>
    <mergeCell ref="Z108:AA108"/>
    <mergeCell ref="AB108:AC108"/>
    <mergeCell ref="AD108:AE108"/>
    <mergeCell ref="AG108:AH108"/>
    <mergeCell ref="AJ108:AK108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G109:AH109"/>
    <mergeCell ref="AJ109:AK109"/>
    <mergeCell ref="D108:E108"/>
    <mergeCell ref="F108:G108"/>
    <mergeCell ref="AG106:AH106"/>
    <mergeCell ref="AJ106:AK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G107:AH107"/>
    <mergeCell ref="AJ107:AK107"/>
    <mergeCell ref="X105:Y105"/>
    <mergeCell ref="Z105:AA105"/>
    <mergeCell ref="AB105:AC105"/>
    <mergeCell ref="AD105:AE105"/>
    <mergeCell ref="D106:E106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D105:E105"/>
    <mergeCell ref="F105:G105"/>
    <mergeCell ref="H105:I105"/>
    <mergeCell ref="J105:K105"/>
    <mergeCell ref="L105:M105"/>
    <mergeCell ref="P105:Q105"/>
    <mergeCell ref="R105:S105"/>
    <mergeCell ref="T105:U105"/>
    <mergeCell ref="D103:G103"/>
    <mergeCell ref="H103:I103"/>
    <mergeCell ref="J103:M103"/>
    <mergeCell ref="N103:O103"/>
    <mergeCell ref="P103:S103"/>
    <mergeCell ref="T103:W103"/>
    <mergeCell ref="V105:W105"/>
    <mergeCell ref="X103:AA103"/>
    <mergeCell ref="AB103:AE103"/>
    <mergeCell ref="D104:G104"/>
    <mergeCell ref="H104:I104"/>
    <mergeCell ref="J104:M104"/>
    <mergeCell ref="N104:O104"/>
    <mergeCell ref="P104:S104"/>
    <mergeCell ref="T104:W104"/>
    <mergeCell ref="X104:AA104"/>
    <mergeCell ref="AB104:AE104"/>
    <mergeCell ref="D101:G101"/>
    <mergeCell ref="H101:I101"/>
    <mergeCell ref="J101:M101"/>
    <mergeCell ref="N101:O101"/>
    <mergeCell ref="P101:S101"/>
    <mergeCell ref="T101:W101"/>
    <mergeCell ref="X101:AA101"/>
    <mergeCell ref="AB101:AE101"/>
    <mergeCell ref="D102:G102"/>
    <mergeCell ref="H102:I102"/>
    <mergeCell ref="J102:M102"/>
    <mergeCell ref="N102:O102"/>
    <mergeCell ref="P102:S102"/>
    <mergeCell ref="T102:W102"/>
    <mergeCell ref="X102:AA102"/>
    <mergeCell ref="AB102:AE102"/>
    <mergeCell ref="D99:G99"/>
    <mergeCell ref="H99:I99"/>
    <mergeCell ref="J99:M99"/>
    <mergeCell ref="N99:O99"/>
    <mergeCell ref="P99:S99"/>
    <mergeCell ref="T99:W99"/>
    <mergeCell ref="X99:AA99"/>
    <mergeCell ref="AB99:AE99"/>
    <mergeCell ref="D100:G100"/>
    <mergeCell ref="H100:I100"/>
    <mergeCell ref="J100:M100"/>
    <mergeCell ref="N100:O100"/>
    <mergeCell ref="P100:S100"/>
    <mergeCell ref="T100:W100"/>
    <mergeCell ref="X100:AA100"/>
    <mergeCell ref="AB100:AE100"/>
    <mergeCell ref="D97:G97"/>
    <mergeCell ref="H97:I97"/>
    <mergeCell ref="J97:M97"/>
    <mergeCell ref="N97:O97"/>
    <mergeCell ref="P97:S97"/>
    <mergeCell ref="T97:W97"/>
    <mergeCell ref="X97:AA97"/>
    <mergeCell ref="AB97:AE97"/>
    <mergeCell ref="D98:G98"/>
    <mergeCell ref="H98:I98"/>
    <mergeCell ref="J98:M98"/>
    <mergeCell ref="N98:O98"/>
    <mergeCell ref="P98:S98"/>
    <mergeCell ref="T98:W98"/>
    <mergeCell ref="X98:AA98"/>
    <mergeCell ref="AB98:AE98"/>
    <mergeCell ref="D95:G95"/>
    <mergeCell ref="H95:I95"/>
    <mergeCell ref="J95:M95"/>
    <mergeCell ref="N95:O95"/>
    <mergeCell ref="P95:S95"/>
    <mergeCell ref="T95:W95"/>
    <mergeCell ref="X95:AA95"/>
    <mergeCell ref="AB95:AE95"/>
    <mergeCell ref="D96:G96"/>
    <mergeCell ref="H96:I96"/>
    <mergeCell ref="J96:M96"/>
    <mergeCell ref="N96:O96"/>
    <mergeCell ref="P96:S96"/>
    <mergeCell ref="T96:W96"/>
    <mergeCell ref="X96:AA96"/>
    <mergeCell ref="AB96:AE96"/>
    <mergeCell ref="D93:G93"/>
    <mergeCell ref="H93:I93"/>
    <mergeCell ref="J93:M93"/>
    <mergeCell ref="N93:O93"/>
    <mergeCell ref="P93:S93"/>
    <mergeCell ref="T93:W93"/>
    <mergeCell ref="X93:AA93"/>
    <mergeCell ref="AB93:AE93"/>
    <mergeCell ref="D94:G94"/>
    <mergeCell ref="H94:I94"/>
    <mergeCell ref="J94:M94"/>
    <mergeCell ref="N94:O94"/>
    <mergeCell ref="P94:S94"/>
    <mergeCell ref="T94:W94"/>
    <mergeCell ref="X94:AA94"/>
    <mergeCell ref="AB94:AE94"/>
    <mergeCell ref="B92:C92"/>
    <mergeCell ref="D92:G92"/>
    <mergeCell ref="H92:I92"/>
    <mergeCell ref="J92:M92"/>
    <mergeCell ref="N92:O92"/>
    <mergeCell ref="P92:S92"/>
    <mergeCell ref="T92:W92"/>
    <mergeCell ref="X92:AA92"/>
    <mergeCell ref="AB92:AE92"/>
    <mergeCell ref="B91:C91"/>
    <mergeCell ref="D91:G91"/>
    <mergeCell ref="H91:I91"/>
    <mergeCell ref="J91:M91"/>
    <mergeCell ref="N91:O91"/>
    <mergeCell ref="P91:S91"/>
    <mergeCell ref="T91:W91"/>
    <mergeCell ref="X91:AA91"/>
    <mergeCell ref="AB91:AE91"/>
    <mergeCell ref="B90:C90"/>
    <mergeCell ref="D90:G90"/>
    <mergeCell ref="H90:I90"/>
    <mergeCell ref="J90:M90"/>
    <mergeCell ref="N90:O90"/>
    <mergeCell ref="P90:S90"/>
    <mergeCell ref="T90:W90"/>
    <mergeCell ref="X90:AA90"/>
    <mergeCell ref="AB90:AE90"/>
    <mergeCell ref="B88:C88"/>
    <mergeCell ref="D88:O88"/>
    <mergeCell ref="P88:AE88"/>
    <mergeCell ref="B89:C89"/>
    <mergeCell ref="D89:G89"/>
    <mergeCell ref="H89:I89"/>
    <mergeCell ref="J89:M89"/>
    <mergeCell ref="N89:O89"/>
    <mergeCell ref="P89:S89"/>
    <mergeCell ref="T89:W89"/>
    <mergeCell ref="X89:AA89"/>
    <mergeCell ref="AB89:AE89"/>
    <mergeCell ref="C72:I72"/>
    <mergeCell ref="C73:I73"/>
    <mergeCell ref="C74:I74"/>
    <mergeCell ref="B75:C75"/>
    <mergeCell ref="D75:I75"/>
    <mergeCell ref="C78:I78"/>
    <mergeCell ref="L78:AA78"/>
    <mergeCell ref="C79:I79"/>
    <mergeCell ref="L79:AA79"/>
    <mergeCell ref="B71:B72"/>
    <mergeCell ref="B73:B74"/>
    <mergeCell ref="J71:J72"/>
    <mergeCell ref="J73:J74"/>
    <mergeCell ref="L61:AA61"/>
    <mergeCell ref="L62:AA62"/>
    <mergeCell ref="L63:AA63"/>
    <mergeCell ref="B66:T66"/>
    <mergeCell ref="K67:N67"/>
    <mergeCell ref="O67:AA67"/>
    <mergeCell ref="C69:I69"/>
    <mergeCell ref="C70:I70"/>
    <mergeCell ref="C71:I71"/>
    <mergeCell ref="B69:B70"/>
    <mergeCell ref="J67:J68"/>
    <mergeCell ref="J69:J70"/>
    <mergeCell ref="C67:I68"/>
    <mergeCell ref="L54:AA54"/>
    <mergeCell ref="C55:I55"/>
    <mergeCell ref="L55:AA55"/>
    <mergeCell ref="L56:AA56"/>
    <mergeCell ref="L57:AA57"/>
    <mergeCell ref="L58:AA58"/>
    <mergeCell ref="L59:AA59"/>
    <mergeCell ref="L60:AA60"/>
    <mergeCell ref="C49:I49"/>
    <mergeCell ref="L49:AA49"/>
    <mergeCell ref="C50:I50"/>
    <mergeCell ref="L50:AA50"/>
    <mergeCell ref="C51:I51"/>
    <mergeCell ref="L51:AA51"/>
    <mergeCell ref="C52:I52"/>
    <mergeCell ref="L52:AA52"/>
    <mergeCell ref="C53:I53"/>
    <mergeCell ref="L53:AA53"/>
    <mergeCell ref="L44:AA44"/>
    <mergeCell ref="C45:I45"/>
    <mergeCell ref="L45:AA45"/>
    <mergeCell ref="C46:I46"/>
    <mergeCell ref="L46:AA46"/>
    <mergeCell ref="C47:I47"/>
    <mergeCell ref="L47:AA47"/>
    <mergeCell ref="C48:I48"/>
    <mergeCell ref="L48:AA48"/>
    <mergeCell ref="L39:AA39"/>
    <mergeCell ref="C40:I40"/>
    <mergeCell ref="L40:AA40"/>
    <mergeCell ref="C41:I41"/>
    <mergeCell ref="L41:AA41"/>
    <mergeCell ref="C42:I42"/>
    <mergeCell ref="L42:AA42"/>
    <mergeCell ref="C43:I43"/>
    <mergeCell ref="L43:AA43"/>
    <mergeCell ref="L37:AA37"/>
    <mergeCell ref="C38:I38"/>
    <mergeCell ref="L38:AA38"/>
    <mergeCell ref="B23:U23"/>
    <mergeCell ref="K24:N24"/>
    <mergeCell ref="O24:AA24"/>
    <mergeCell ref="C26:I26"/>
    <mergeCell ref="C27:I27"/>
    <mergeCell ref="C28:I28"/>
    <mergeCell ref="C29:I29"/>
    <mergeCell ref="C30:I30"/>
    <mergeCell ref="C31:I31"/>
    <mergeCell ref="J24:J25"/>
    <mergeCell ref="C24:I25"/>
  </mergeCells>
  <phoneticPr fontId="97" type="noConversion"/>
  <pageMargins left="0.7" right="0.7" top="0.75" bottom="0.75" header="0.3" footer="0.3"/>
  <pageSetup paperSize="9" orientation="portrait" horizont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11"/>
  <sheetViews>
    <sheetView showGridLines="0" topLeftCell="W30" zoomScale="80" zoomScaleNormal="80" zoomScalePageLayoutView="80" workbookViewId="0">
      <selection activeCell="Y2" sqref="Y2"/>
    </sheetView>
  </sheetViews>
  <sheetFormatPr baseColWidth="10" defaultColWidth="9" defaultRowHeight="19.5" customHeight="1" x14ac:dyDescent="0"/>
  <cols>
    <col min="1" max="1" width="1.1640625" style="491" customWidth="1"/>
    <col min="2" max="2" width="8" style="491" customWidth="1"/>
    <col min="3" max="3" width="21.5" style="491" customWidth="1"/>
    <col min="4" max="4" width="10.1640625" style="491" customWidth="1"/>
    <col min="5" max="5" width="7.83203125" style="491" customWidth="1"/>
    <col min="6" max="6" width="10.1640625" style="491" customWidth="1"/>
    <col min="7" max="7" width="9" style="491" customWidth="1"/>
    <col min="8" max="8" width="4.83203125" style="491" customWidth="1"/>
    <col min="9" max="9" width="5.6640625" style="491" customWidth="1"/>
    <col min="10" max="10" width="9.83203125" style="491" customWidth="1"/>
    <col min="11" max="12" width="7.83203125" style="491" customWidth="1"/>
    <col min="13" max="13" width="8.83203125" style="491" customWidth="1"/>
    <col min="14" max="14" width="8.6640625" style="491" customWidth="1"/>
    <col min="15" max="15" width="7.83203125" style="491" customWidth="1"/>
    <col min="16" max="16" width="7" style="491" customWidth="1"/>
    <col min="17" max="17" width="6.1640625" style="491" customWidth="1"/>
    <col min="18" max="18" width="11.5" style="491" customWidth="1"/>
    <col min="19" max="30" width="6.1640625" style="491" customWidth="1"/>
    <col min="31" max="31" width="50.1640625" style="491" customWidth="1"/>
    <col min="32" max="32" width="10.1640625" style="491" customWidth="1"/>
    <col min="33" max="33" width="17" style="491" customWidth="1"/>
    <col min="34" max="34" width="13" style="491" customWidth="1"/>
    <col min="35" max="35" width="18.6640625" style="491" customWidth="1"/>
    <col min="36" max="36" width="13.6640625" style="491" customWidth="1"/>
    <col min="37" max="37" width="19" style="491" customWidth="1"/>
    <col min="38" max="39" width="14.5" style="491" customWidth="1"/>
    <col min="40" max="41" width="13" style="491" customWidth="1"/>
    <col min="42" max="46" width="1.33203125" style="491" customWidth="1"/>
    <col min="47" max="47" width="8.83203125" style="491" customWidth="1"/>
    <col min="48" max="48" width="1.83203125" style="491" customWidth="1"/>
    <col min="49" max="49" width="16.6640625" style="491" customWidth="1"/>
    <col min="50" max="50" width="13" style="491" customWidth="1"/>
    <col min="51" max="51" width="15.33203125" style="491" customWidth="1"/>
    <col min="52" max="52" width="13.6640625" style="491" customWidth="1"/>
    <col min="53" max="53" width="16.1640625" style="491" customWidth="1"/>
    <col min="54" max="54" width="13" style="491" customWidth="1"/>
    <col min="55" max="55" width="14.5" style="491" customWidth="1"/>
    <col min="56" max="57" width="14.1640625" style="491" customWidth="1"/>
    <col min="58" max="58" width="5" style="491" customWidth="1"/>
    <col min="59" max="59" width="16.6640625" style="492" customWidth="1"/>
    <col min="60" max="60" width="13" style="491" customWidth="1"/>
    <col min="61" max="61" width="18.6640625" style="491" customWidth="1"/>
    <col min="62" max="62" width="13.6640625" style="491" customWidth="1"/>
    <col min="63" max="63" width="19" style="491" customWidth="1"/>
    <col min="64" max="64" width="13.6640625" style="491" customWidth="1"/>
    <col min="65" max="65" width="19.83203125" style="491" customWidth="1"/>
    <col min="66" max="67" width="6.6640625" style="491" customWidth="1"/>
    <col min="68" max="68" width="2.6640625" style="491" customWidth="1"/>
    <col min="69" max="69" width="16.6640625" style="491" customWidth="1"/>
    <col min="70" max="70" width="13.83203125" style="491" customWidth="1"/>
    <col min="71" max="71" width="18.33203125" style="491" customWidth="1"/>
    <col min="72" max="72" width="13.6640625" style="491" customWidth="1"/>
    <col min="73" max="73" width="19.5" style="491" customWidth="1"/>
    <col min="74" max="74" width="13.6640625" style="491" customWidth="1"/>
    <col min="75" max="75" width="19.83203125" style="491" customWidth="1"/>
    <col min="76" max="77" width="12.33203125" style="491" customWidth="1"/>
    <col min="78" max="78" width="4.1640625" style="491" customWidth="1"/>
    <col min="79" max="79" width="16.6640625" style="491" customWidth="1"/>
    <col min="80" max="80" width="13.6640625" style="491" customWidth="1"/>
    <col min="81" max="81" width="18.6640625" style="491" customWidth="1"/>
    <col min="82" max="82" width="13.6640625" style="491" customWidth="1"/>
    <col min="83" max="83" width="15.1640625" style="491" customWidth="1"/>
    <col min="84" max="84" width="11.83203125" style="491" customWidth="1"/>
    <col min="85" max="85" width="16.5" style="491" customWidth="1"/>
    <col min="86" max="86" width="11.83203125" style="491" customWidth="1"/>
    <col min="87" max="87" width="12.33203125" style="491" customWidth="1"/>
    <col min="88" max="89" width="9" style="491"/>
    <col min="90" max="90" width="4.5" style="491" customWidth="1"/>
    <col min="91" max="91" width="14.83203125" style="491" customWidth="1"/>
    <col min="92" max="92" width="15.1640625" style="491" customWidth="1"/>
    <col min="93" max="93" width="18.6640625" style="491" customWidth="1"/>
    <col min="94" max="94" width="15.33203125" style="491" customWidth="1"/>
    <col min="95" max="95" width="19" style="491" customWidth="1"/>
    <col min="96" max="96" width="15.5" style="491" customWidth="1"/>
    <col min="97" max="97" width="19" style="491" customWidth="1"/>
    <col min="98" max="99" width="14.1640625" style="491" customWidth="1"/>
    <col min="100" max="101" width="14.5" style="491" customWidth="1"/>
    <col min="102" max="102" width="8.6640625" style="491" customWidth="1"/>
    <col min="103" max="103" width="14.5" style="491" customWidth="1"/>
    <col min="104" max="104" width="7.6640625" style="491" customWidth="1"/>
    <col min="105" max="105" width="8.6640625" style="491" customWidth="1"/>
    <col min="106" max="16384" width="9" style="491"/>
  </cols>
  <sheetData>
    <row r="1" spans="1:105" ht="19.5" customHeight="1">
      <c r="J1" s="491" t="s">
        <v>1</v>
      </c>
    </row>
    <row r="2" spans="1:105" s="489" customFormat="1" ht="19.5" customHeight="1">
      <c r="B2" s="1013" t="s">
        <v>146</v>
      </c>
      <c r="C2" s="1013"/>
      <c r="D2" s="1013"/>
      <c r="E2" s="1013"/>
      <c r="F2" s="1013"/>
      <c r="G2" s="1013"/>
      <c r="H2" s="1013"/>
      <c r="I2" s="1013"/>
      <c r="J2" s="1013"/>
      <c r="K2" s="1013"/>
      <c r="L2" s="1013"/>
      <c r="M2" s="1013"/>
      <c r="N2" s="1013"/>
      <c r="O2" s="1013"/>
      <c r="P2" s="1013"/>
      <c r="Q2" s="1013"/>
      <c r="R2" s="1013"/>
      <c r="BG2" s="514"/>
    </row>
    <row r="3" spans="1:105" s="489" customFormat="1" ht="19.5" customHeight="1">
      <c r="A3" s="493"/>
      <c r="C3" s="494"/>
      <c r="D3" s="494"/>
      <c r="E3" s="494"/>
      <c r="F3" s="494"/>
      <c r="BG3" s="514"/>
    </row>
    <row r="4" spans="1:105" s="489" customFormat="1" ht="17.25" customHeight="1">
      <c r="A4" s="493"/>
      <c r="C4" s="494"/>
      <c r="D4" s="494"/>
      <c r="E4" s="494"/>
      <c r="F4" s="494"/>
      <c r="AO4" s="519"/>
      <c r="AP4" s="519"/>
      <c r="AQ4" s="519"/>
      <c r="BG4" s="514"/>
    </row>
    <row r="5" spans="1:105" s="489" customFormat="1" ht="17.25" customHeight="1">
      <c r="A5" s="493"/>
      <c r="C5" s="494"/>
      <c r="D5" s="494"/>
      <c r="E5" s="494"/>
      <c r="F5" s="494"/>
      <c r="BG5" s="514"/>
    </row>
    <row r="6" spans="1:105" s="489" customFormat="1" ht="17.25" customHeight="1">
      <c r="A6" s="493"/>
      <c r="C6" s="494"/>
      <c r="D6" s="494"/>
      <c r="E6" s="494"/>
      <c r="F6" s="494"/>
      <c r="AG6" s="495" t="s">
        <v>147</v>
      </c>
      <c r="AH6" s="1014"/>
      <c r="AI6" s="1014"/>
      <c r="AJ6" s="1014"/>
      <c r="AK6" s="1014"/>
      <c r="AL6" s="496"/>
      <c r="AM6" s="496"/>
      <c r="AN6" s="496"/>
      <c r="AO6" s="496"/>
      <c r="AP6" s="496"/>
      <c r="AQ6" s="496"/>
      <c r="AR6" s="516"/>
      <c r="AS6" s="516"/>
      <c r="AT6" s="516"/>
      <c r="AU6" s="516"/>
      <c r="AV6" s="516"/>
      <c r="AW6" s="523" t="s">
        <v>97</v>
      </c>
      <c r="AX6" s="511"/>
      <c r="AY6" s="511"/>
      <c r="AZ6" s="511"/>
      <c r="BA6" s="516"/>
      <c r="BB6" s="516"/>
      <c r="BC6" s="516"/>
      <c r="BD6" s="516"/>
      <c r="BE6" s="516"/>
      <c r="BF6" s="496"/>
      <c r="BG6" s="1015" t="s">
        <v>148</v>
      </c>
      <c r="BH6" s="1016"/>
      <c r="BI6" s="1017"/>
      <c r="BJ6" s="496"/>
      <c r="BK6" s="496"/>
      <c r="BL6" s="496"/>
      <c r="BM6" s="496"/>
      <c r="BN6" s="496"/>
      <c r="BO6" s="496"/>
      <c r="BP6" s="496"/>
      <c r="BQ6" s="1015" t="s">
        <v>98</v>
      </c>
      <c r="BR6" s="1016"/>
      <c r="BS6" s="1017"/>
      <c r="BT6" s="496"/>
      <c r="BU6" s="496"/>
      <c r="BV6" s="496"/>
      <c r="BW6" s="496"/>
      <c r="BX6" s="496"/>
      <c r="BY6" s="496"/>
      <c r="CA6" s="523" t="s">
        <v>149</v>
      </c>
      <c r="CB6" s="496"/>
      <c r="CC6" s="496"/>
      <c r="CD6" s="496"/>
      <c r="CE6" s="496"/>
      <c r="CF6" s="496"/>
      <c r="CG6" s="496"/>
      <c r="CM6" s="517" t="s">
        <v>150</v>
      </c>
      <c r="CN6" s="1014"/>
      <c r="CO6" s="1014"/>
      <c r="CP6" s="1014"/>
      <c r="CQ6" s="1014"/>
      <c r="CR6" s="1014"/>
      <c r="CS6" s="1014"/>
      <c r="CT6" s="496"/>
      <c r="CU6" s="496"/>
      <c r="CV6" s="496"/>
      <c r="CW6" s="496"/>
    </row>
    <row r="7" spans="1:105" s="489" customFormat="1" ht="17.25" customHeight="1">
      <c r="A7" s="493"/>
      <c r="C7" s="494"/>
      <c r="D7" s="494"/>
      <c r="E7" s="494"/>
      <c r="F7" s="494"/>
      <c r="AG7" s="1052" t="s">
        <v>99</v>
      </c>
      <c r="AH7" s="1018" t="s">
        <v>151</v>
      </c>
      <c r="AI7" s="1019"/>
      <c r="AJ7" s="1018" t="s">
        <v>152</v>
      </c>
      <c r="AK7" s="1019"/>
      <c r="AL7" s="1018" t="s">
        <v>36</v>
      </c>
      <c r="AM7" s="1019"/>
      <c r="AN7" s="497" t="s">
        <v>153</v>
      </c>
      <c r="AO7" s="497" t="s">
        <v>153</v>
      </c>
      <c r="AV7" s="520"/>
      <c r="AW7" s="1052" t="s">
        <v>99</v>
      </c>
      <c r="AX7" s="1018" t="s">
        <v>154</v>
      </c>
      <c r="AY7" s="1019"/>
      <c r="AZ7" s="1018" t="s">
        <v>155</v>
      </c>
      <c r="BA7" s="1019"/>
      <c r="BB7" s="1015" t="s">
        <v>97</v>
      </c>
      <c r="BC7" s="1017"/>
      <c r="BD7" s="1020"/>
      <c r="BE7" s="1021"/>
      <c r="BF7" s="496"/>
      <c r="BG7" s="1070" t="s">
        <v>99</v>
      </c>
      <c r="BH7" s="1018" t="s">
        <v>156</v>
      </c>
      <c r="BI7" s="1019"/>
      <c r="BJ7" s="1018" t="s">
        <v>157</v>
      </c>
      <c r="BK7" s="1019"/>
      <c r="BL7" s="497" t="s">
        <v>148</v>
      </c>
      <c r="BM7" s="497" t="s">
        <v>148</v>
      </c>
      <c r="BP7" s="520"/>
      <c r="BQ7" s="1070" t="s">
        <v>99</v>
      </c>
      <c r="BR7" s="1018" t="s">
        <v>158</v>
      </c>
      <c r="BS7" s="1019"/>
      <c r="BT7" s="1018" t="s">
        <v>159</v>
      </c>
      <c r="BU7" s="1019"/>
      <c r="BV7" s="383" t="s">
        <v>98</v>
      </c>
      <c r="BW7" s="383" t="s">
        <v>98</v>
      </c>
      <c r="BX7" s="511"/>
      <c r="BY7" s="511"/>
      <c r="CA7" s="1052" t="s">
        <v>99</v>
      </c>
      <c r="CB7" s="1022" t="s">
        <v>160</v>
      </c>
      <c r="CC7" s="1022"/>
      <c r="CD7" s="1023" t="s">
        <v>161</v>
      </c>
      <c r="CE7" s="1023"/>
      <c r="CF7" s="1022" t="s">
        <v>162</v>
      </c>
      <c r="CG7" s="1022"/>
      <c r="CH7" s="1022" t="s">
        <v>149</v>
      </c>
      <c r="CI7" s="1022"/>
      <c r="CM7" s="1052" t="s">
        <v>99</v>
      </c>
      <c r="CN7" s="1018" t="s">
        <v>163</v>
      </c>
      <c r="CO7" s="1019"/>
      <c r="CP7" s="1018" t="s">
        <v>164</v>
      </c>
      <c r="CQ7" s="1019"/>
      <c r="CR7" s="1018" t="s">
        <v>165</v>
      </c>
      <c r="CS7" s="1019"/>
      <c r="CT7" s="497" t="s">
        <v>109</v>
      </c>
      <c r="CU7" s="497" t="s">
        <v>96</v>
      </c>
      <c r="CV7" s="520"/>
      <c r="CW7" s="520"/>
      <c r="CX7" s="520"/>
      <c r="CY7" s="520"/>
      <c r="CZ7" s="520"/>
      <c r="DA7" s="520"/>
    </row>
    <row r="8" spans="1:105" s="489" customFormat="1" ht="17.25" customHeight="1">
      <c r="A8" s="493"/>
      <c r="C8" s="494"/>
      <c r="D8" s="494"/>
      <c r="E8" s="494"/>
      <c r="F8" s="494"/>
      <c r="AG8" s="1052"/>
      <c r="AH8" s="383" t="s">
        <v>27</v>
      </c>
      <c r="AI8" s="102" t="s">
        <v>166</v>
      </c>
      <c r="AJ8" s="383" t="s">
        <v>27</v>
      </c>
      <c r="AK8" s="498" t="s">
        <v>152</v>
      </c>
      <c r="AL8" s="383" t="s">
        <v>27</v>
      </c>
      <c r="AM8" s="498" t="s">
        <v>36</v>
      </c>
      <c r="AN8" s="383" t="s">
        <v>27</v>
      </c>
      <c r="AO8" s="104" t="s">
        <v>111</v>
      </c>
      <c r="AV8" s="511"/>
      <c r="AW8" s="1052"/>
      <c r="AX8" s="383" t="s">
        <v>27</v>
      </c>
      <c r="AY8" s="102" t="s">
        <v>154</v>
      </c>
      <c r="AZ8" s="383" t="s">
        <v>27</v>
      </c>
      <c r="BA8" s="102" t="s">
        <v>155</v>
      </c>
      <c r="BB8" s="383" t="s">
        <v>27</v>
      </c>
      <c r="BC8" s="102" t="s">
        <v>167</v>
      </c>
      <c r="BD8" s="511"/>
      <c r="BE8" s="520"/>
      <c r="BF8" s="496"/>
      <c r="BG8" s="1071"/>
      <c r="BH8" s="383" t="s">
        <v>27</v>
      </c>
      <c r="BI8" s="102" t="s">
        <v>168</v>
      </c>
      <c r="BJ8" s="383" t="s">
        <v>27</v>
      </c>
      <c r="BK8" s="102" t="s">
        <v>169</v>
      </c>
      <c r="BL8" s="383" t="s">
        <v>27</v>
      </c>
      <c r="BM8" s="104" t="s">
        <v>111</v>
      </c>
      <c r="BP8" s="511"/>
      <c r="BQ8" s="1071"/>
      <c r="BR8" s="383" t="s">
        <v>27</v>
      </c>
      <c r="BS8" s="102" t="s">
        <v>158</v>
      </c>
      <c r="BT8" s="383" t="s">
        <v>27</v>
      </c>
      <c r="BU8" s="102" t="s">
        <v>159</v>
      </c>
      <c r="BV8" s="383" t="s">
        <v>27</v>
      </c>
      <c r="BW8" s="102" t="s">
        <v>170</v>
      </c>
      <c r="BX8" s="511"/>
      <c r="BY8" s="520"/>
      <c r="CA8" s="1052"/>
      <c r="CB8" s="383" t="s">
        <v>27</v>
      </c>
      <c r="CC8" s="542" t="s">
        <v>160</v>
      </c>
      <c r="CD8" s="383" t="s">
        <v>27</v>
      </c>
      <c r="CE8" s="542" t="s">
        <v>171</v>
      </c>
      <c r="CF8" s="497" t="s">
        <v>27</v>
      </c>
      <c r="CG8" s="542" t="s">
        <v>162</v>
      </c>
      <c r="CH8" s="383" t="s">
        <v>27</v>
      </c>
      <c r="CI8" s="383" t="s">
        <v>172</v>
      </c>
      <c r="CM8" s="1052"/>
      <c r="CN8" s="497" t="s">
        <v>27</v>
      </c>
      <c r="CO8" s="546" t="s">
        <v>163</v>
      </c>
      <c r="CP8" s="497" t="s">
        <v>27</v>
      </c>
      <c r="CQ8" s="546" t="s">
        <v>173</v>
      </c>
      <c r="CR8" s="383" t="s">
        <v>27</v>
      </c>
      <c r="CS8" s="546" t="s">
        <v>174</v>
      </c>
      <c r="CT8" s="383" t="s">
        <v>27</v>
      </c>
      <c r="CU8" s="383" t="s">
        <v>111</v>
      </c>
      <c r="CV8" s="511"/>
      <c r="CW8" s="530"/>
      <c r="CX8" s="511"/>
      <c r="CY8" s="520"/>
      <c r="CZ8" s="511"/>
      <c r="DA8" s="511"/>
    </row>
    <row r="9" spans="1:105" s="489" customFormat="1" ht="17.25" customHeight="1">
      <c r="A9" s="493"/>
      <c r="C9" s="494"/>
      <c r="D9" s="494"/>
      <c r="E9" s="494"/>
      <c r="F9" s="494"/>
      <c r="AG9" s="499" t="s">
        <v>175</v>
      </c>
      <c r="AH9" s="500">
        <v>73</v>
      </c>
      <c r="AI9" s="501">
        <v>37.169042769857398</v>
      </c>
      <c r="AJ9" s="383">
        <v>11</v>
      </c>
      <c r="AK9" s="502">
        <f>AJ9/AJ20*1000000</f>
        <v>8.2631342518933835</v>
      </c>
      <c r="AL9" s="383">
        <v>38</v>
      </c>
      <c r="AM9" s="502">
        <f>AL9/AL20*1000000</f>
        <v>68.026845541466841</v>
      </c>
      <c r="AN9" s="432">
        <v>84</v>
      </c>
      <c r="AO9" s="502">
        <v>23.494906500061699</v>
      </c>
      <c r="AV9" s="521"/>
      <c r="AW9" s="503" t="s">
        <v>175</v>
      </c>
      <c r="AX9" s="101">
        <v>118</v>
      </c>
      <c r="AY9" s="501">
        <f>AX9/AX20*1000000</f>
        <v>19.30448556081739</v>
      </c>
      <c r="AZ9" s="383">
        <v>16</v>
      </c>
      <c r="BA9" s="502">
        <f>AZ9/AZ20*1000000</f>
        <v>13.168778472339392</v>
      </c>
      <c r="BB9" s="432">
        <f>AX9+AZ9</f>
        <v>134</v>
      </c>
      <c r="BC9" s="502">
        <f>BB9/BB20*1000000</f>
        <v>19.514488269680907</v>
      </c>
      <c r="BD9" s="510"/>
      <c r="BE9" s="513"/>
      <c r="BF9" s="496"/>
      <c r="BG9" s="499" t="s">
        <v>175</v>
      </c>
      <c r="BH9" s="432">
        <v>116</v>
      </c>
      <c r="BI9" s="501">
        <v>25.793563438602199</v>
      </c>
      <c r="BJ9" s="383">
        <f>'[1]2WKs D6X  VS D7X&amp;D2y by pro'!BL9</f>
        <v>10</v>
      </c>
      <c r="BK9" s="502">
        <v>9.52247637711673</v>
      </c>
      <c r="BL9" s="432">
        <f>BH9+BJ9</f>
        <v>126</v>
      </c>
      <c r="BM9" s="502">
        <v>22.713371848722499</v>
      </c>
      <c r="BP9" s="513"/>
      <c r="BQ9" s="503" t="s">
        <v>175</v>
      </c>
      <c r="BR9" s="533">
        <v>135</v>
      </c>
      <c r="BS9" s="501">
        <f>BR9/BR20*1000000</f>
        <v>24.355982713386375</v>
      </c>
      <c r="BT9" s="383">
        <v>12</v>
      </c>
      <c r="BU9" s="502">
        <f>BT9/BT20*1000000</f>
        <v>9.1114097628755601</v>
      </c>
      <c r="BV9" s="432">
        <f>BR9+BT9</f>
        <v>147</v>
      </c>
      <c r="BW9" s="502">
        <v>24.301195966001501</v>
      </c>
      <c r="BX9" s="510"/>
      <c r="BY9" s="513"/>
      <c r="CA9" s="503" t="s">
        <v>175</v>
      </c>
      <c r="CB9" s="383">
        <v>85</v>
      </c>
      <c r="CC9" s="502">
        <f>CB9/CB19*1000000</f>
        <v>10.335610653412441</v>
      </c>
      <c r="CD9" s="505">
        <v>26</v>
      </c>
      <c r="CE9" s="543">
        <v>61</v>
      </c>
      <c r="CF9" s="430">
        <v>6.1159523404220604</v>
      </c>
      <c r="CG9" s="502">
        <f>CF9/CF19*1000000</f>
        <v>6.2341455050523482</v>
      </c>
      <c r="CH9" s="429">
        <f>CB9+CD9+CF9</f>
        <v>117.11595234042206</v>
      </c>
      <c r="CI9" s="430">
        <v>12.163997409288701</v>
      </c>
      <c r="CL9" s="547"/>
      <c r="CM9" s="503" t="s">
        <v>175</v>
      </c>
      <c r="CN9" s="548">
        <v>19</v>
      </c>
      <c r="CO9" s="501">
        <f>CN9/CN19*1000000</f>
        <v>4.795082163732876</v>
      </c>
      <c r="CP9" s="504">
        <v>1</v>
      </c>
      <c r="CQ9" s="549">
        <f>CP9/CP19*1000000</f>
        <v>0.71993618485657429</v>
      </c>
      <c r="CR9" s="504">
        <v>6</v>
      </c>
      <c r="CS9" s="549">
        <f>CR9/CR19*1000000</f>
        <v>1.9420945100872391</v>
      </c>
      <c r="CT9" s="556">
        <v>26</v>
      </c>
      <c r="CU9" s="430">
        <v>3.82175229694663</v>
      </c>
      <c r="CV9" s="511"/>
      <c r="CW9" s="513"/>
      <c r="CX9" s="511"/>
      <c r="CY9" s="513"/>
      <c r="CZ9" s="510"/>
      <c r="DA9" s="513"/>
    </row>
    <row r="10" spans="1:105" s="489" customFormat="1" ht="17.25" customHeight="1">
      <c r="A10" s="493"/>
      <c r="C10" s="494"/>
      <c r="D10" s="494"/>
      <c r="E10" s="494"/>
      <c r="F10" s="494"/>
      <c r="AG10" s="499" t="s">
        <v>113</v>
      </c>
      <c r="AH10" s="500">
        <v>39</v>
      </c>
      <c r="AI10" s="501">
        <v>19.857433808553999</v>
      </c>
      <c r="AJ10" s="383">
        <v>1</v>
      </c>
      <c r="AK10" s="502">
        <f>AJ10/AJ20*1000000</f>
        <v>0.75119402289939852</v>
      </c>
      <c r="AL10" s="383">
        <v>5</v>
      </c>
      <c r="AM10" s="502">
        <f>AL10/AL20*1000000</f>
        <v>8.9509007291403737</v>
      </c>
      <c r="AN10" s="432">
        <v>40</v>
      </c>
      <c r="AO10" s="502">
        <v>11.1880507143151</v>
      </c>
      <c r="AV10" s="521"/>
      <c r="AW10" s="503" t="s">
        <v>113</v>
      </c>
      <c r="AX10" s="101">
        <v>27</v>
      </c>
      <c r="AY10" s="501">
        <f>AX10/AX20*1000000</f>
        <v>4.4171280520514369</v>
      </c>
      <c r="AZ10" s="383">
        <v>2</v>
      </c>
      <c r="BA10" s="502">
        <f>AZ10/AZ20*1000000</f>
        <v>1.646097309042424</v>
      </c>
      <c r="BB10" s="432">
        <f t="shared" ref="BB10:BB19" si="0">AX10+AZ10</f>
        <v>29</v>
      </c>
      <c r="BC10" s="502">
        <f>BB10/BB20*1000000</f>
        <v>4.2232847747816891</v>
      </c>
      <c r="BD10" s="510"/>
      <c r="BE10" s="513"/>
      <c r="BF10" s="496"/>
      <c r="BG10" s="499" t="s">
        <v>113</v>
      </c>
      <c r="BH10" s="432">
        <v>43</v>
      </c>
      <c r="BI10" s="501">
        <v>9.5614071367232292</v>
      </c>
      <c r="BJ10" s="383">
        <v>1</v>
      </c>
      <c r="BK10" s="502">
        <v>0.95224763771167298</v>
      </c>
      <c r="BL10" s="432">
        <f t="shared" ref="BL10:BL19" si="1">BH10+BJ10</f>
        <v>44</v>
      </c>
      <c r="BM10" s="502">
        <v>7.9316536614586397</v>
      </c>
      <c r="BP10" s="513"/>
      <c r="BQ10" s="503" t="s">
        <v>113</v>
      </c>
      <c r="BR10" s="533">
        <v>11</v>
      </c>
      <c r="BS10" s="501">
        <f>BR10/BR20*1000000</f>
        <v>1.9845615544240747</v>
      </c>
      <c r="BT10" s="383"/>
      <c r="BU10" s="502"/>
      <c r="BV10" s="432">
        <f t="shared" ref="BV10:BV18" si="2">BR10+BT10</f>
        <v>11</v>
      </c>
      <c r="BW10" s="502">
        <v>0.82657129136059404</v>
      </c>
      <c r="BX10" s="510"/>
      <c r="BY10" s="513"/>
      <c r="CA10" s="503" t="s">
        <v>113</v>
      </c>
      <c r="CB10" s="383">
        <v>6</v>
      </c>
      <c r="CC10" s="502">
        <f>CB10/CB19*1000000</f>
        <v>0.7295725167114665</v>
      </c>
      <c r="CD10" s="505"/>
      <c r="CE10" s="543"/>
      <c r="CF10" s="430">
        <v>1.0193253900703401</v>
      </c>
      <c r="CG10" s="502">
        <f>CF10/CF19*1000000</f>
        <v>1.0390242508420544</v>
      </c>
      <c r="CH10" s="429">
        <f t="shared" ref="CH10:CH19" si="3">CB10+CD10+CF10</f>
        <v>7.0193253900703398</v>
      </c>
      <c r="CI10" s="430">
        <v>0.72904718916161404</v>
      </c>
      <c r="CL10" s="547"/>
      <c r="CM10" s="503" t="s">
        <v>113</v>
      </c>
      <c r="CN10" s="548">
        <v>2</v>
      </c>
      <c r="CO10" s="501">
        <f>CN10/CN19*1000000</f>
        <v>0.50474549091925014</v>
      </c>
      <c r="CP10" s="504"/>
      <c r="CQ10" s="550"/>
      <c r="CR10" s="504">
        <v>2</v>
      </c>
      <c r="CS10" s="549">
        <f>CR10/CR19*1000000</f>
        <v>0.64736483669574629</v>
      </c>
      <c r="CT10" s="556">
        <v>4</v>
      </c>
      <c r="CU10" s="431">
        <v>0.58796189183794201</v>
      </c>
      <c r="CV10" s="511"/>
      <c r="CW10" s="513"/>
      <c r="CX10" s="509"/>
      <c r="CY10" s="513"/>
      <c r="CZ10" s="510"/>
      <c r="DA10" s="513"/>
    </row>
    <row r="11" spans="1:105" s="489" customFormat="1" ht="17.25" customHeight="1">
      <c r="A11" s="493"/>
      <c r="C11" s="494"/>
      <c r="D11" s="494"/>
      <c r="E11" s="494"/>
      <c r="F11" s="494"/>
      <c r="AG11" s="503" t="s">
        <v>114</v>
      </c>
      <c r="AH11" s="500">
        <v>12</v>
      </c>
      <c r="AI11" s="501">
        <v>6.1099796334012204</v>
      </c>
      <c r="AJ11" s="383">
        <v>3</v>
      </c>
      <c r="AK11" s="502">
        <f>AJ11/AJ20*1000000</f>
        <v>2.2535820686981958</v>
      </c>
      <c r="AL11" s="383">
        <v>10</v>
      </c>
      <c r="AM11" s="502">
        <f>AL11/AL20*1000000</f>
        <v>17.901801458280747</v>
      </c>
      <c r="AN11" s="432">
        <v>15</v>
      </c>
      <c r="AO11" s="502">
        <v>4.1955190178681603</v>
      </c>
      <c r="AV11" s="521"/>
      <c r="AW11" s="503" t="s">
        <v>114</v>
      </c>
      <c r="AX11" s="101">
        <v>9</v>
      </c>
      <c r="AY11" s="501">
        <f>AX11/AX20*1000000</f>
        <v>1.472376017350479</v>
      </c>
      <c r="AZ11" s="383"/>
      <c r="BA11" s="502"/>
      <c r="BB11" s="432">
        <f t="shared" si="0"/>
        <v>9</v>
      </c>
      <c r="BC11" s="502">
        <f>BB11/BB20*1000000</f>
        <v>1.310674585277076</v>
      </c>
      <c r="BD11" s="510"/>
      <c r="BE11" s="513"/>
      <c r="BF11" s="496"/>
      <c r="BG11" s="503" t="s">
        <v>114</v>
      </c>
      <c r="BH11" s="432">
        <v>18</v>
      </c>
      <c r="BI11" s="501">
        <v>4.0024494990934496</v>
      </c>
      <c r="BJ11" s="383"/>
      <c r="BK11" s="528">
        <v>0</v>
      </c>
      <c r="BL11" s="432">
        <f t="shared" si="1"/>
        <v>18</v>
      </c>
      <c r="BM11" s="502">
        <v>3.2447674069603498</v>
      </c>
      <c r="BP11" s="513"/>
      <c r="BQ11" s="503" t="s">
        <v>114</v>
      </c>
      <c r="BR11" s="533">
        <v>5</v>
      </c>
      <c r="BS11" s="501">
        <f>BR11/BR20*1000000</f>
        <v>0.90207343382912497</v>
      </c>
      <c r="BT11" s="383">
        <v>1</v>
      </c>
      <c r="BU11" s="502">
        <f>BT11/BT20*1000000</f>
        <v>0.75928414690629675</v>
      </c>
      <c r="BV11" s="432">
        <f t="shared" si="2"/>
        <v>6</v>
      </c>
      <c r="BW11" s="502">
        <v>0.99188554963271303</v>
      </c>
      <c r="BX11" s="510"/>
      <c r="BY11" s="513"/>
      <c r="CA11" s="503" t="s">
        <v>114</v>
      </c>
      <c r="CB11" s="383">
        <v>7</v>
      </c>
      <c r="CC11" s="502">
        <f>CB11/CB19*1000000</f>
        <v>0.8511679361633776</v>
      </c>
      <c r="CD11" s="505">
        <v>2</v>
      </c>
      <c r="CE11" s="543">
        <v>5</v>
      </c>
      <c r="CF11" s="430">
        <v>3.0579761702110302</v>
      </c>
      <c r="CG11" s="502">
        <f>CF11/CF19*1000000</f>
        <v>3.1170727525261741</v>
      </c>
      <c r="CH11" s="429">
        <f t="shared" si="3"/>
        <v>12.057976170211031</v>
      </c>
      <c r="CI11" s="430">
        <v>1.25237585456656</v>
      </c>
      <c r="CL11" s="547"/>
      <c r="CM11" s="503" t="s">
        <v>114</v>
      </c>
      <c r="CN11" s="548">
        <v>2</v>
      </c>
      <c r="CO11" s="501">
        <f>CN11/CN19*1000000</f>
        <v>0.50474549091925014</v>
      </c>
      <c r="CP11" s="504"/>
      <c r="CQ11" s="550"/>
      <c r="CR11" s="504">
        <v>3</v>
      </c>
      <c r="CS11" s="549">
        <f>CR11/CR19*1000000</f>
        <v>0.97104725504361955</v>
      </c>
      <c r="CT11" s="556">
        <v>5</v>
      </c>
      <c r="CU11" s="430">
        <v>0.73495236479742798</v>
      </c>
      <c r="CV11" s="511"/>
      <c r="CW11" s="513"/>
      <c r="CX11" s="509"/>
      <c r="CY11" s="513"/>
      <c r="CZ11" s="510"/>
      <c r="DA11" s="513"/>
    </row>
    <row r="12" spans="1:105" s="489" customFormat="1" ht="17.25" customHeight="1">
      <c r="A12" s="493"/>
      <c r="C12" s="494"/>
      <c r="D12" s="494"/>
      <c r="E12" s="494"/>
      <c r="F12" s="494"/>
      <c r="AG12" s="503" t="s">
        <v>116</v>
      </c>
      <c r="AH12" s="500">
        <v>15</v>
      </c>
      <c r="AI12" s="501">
        <v>7.63747454175153</v>
      </c>
      <c r="AJ12" s="383">
        <v>4</v>
      </c>
      <c r="AK12" s="502">
        <f>AJ12/AJ20*1000000</f>
        <v>3.0047760915975941</v>
      </c>
      <c r="AL12" s="383">
        <v>10</v>
      </c>
      <c r="AM12" s="502">
        <f>AL12/AL20*1000000</f>
        <v>17.901801458280747</v>
      </c>
      <c r="AN12" s="432">
        <v>19</v>
      </c>
      <c r="AO12" s="502">
        <v>5.3143240892996602</v>
      </c>
      <c r="AV12" s="513"/>
      <c r="AW12" s="503" t="s">
        <v>116</v>
      </c>
      <c r="AX12" s="101">
        <v>9</v>
      </c>
      <c r="AY12" s="501">
        <f>AX12/AX20*1000000</f>
        <v>1.472376017350479</v>
      </c>
      <c r="AZ12" s="383">
        <v>1</v>
      </c>
      <c r="BA12" s="502">
        <f>AZ12/AZ20*1000000</f>
        <v>0.82304865452121201</v>
      </c>
      <c r="BB12" s="432">
        <f t="shared" si="0"/>
        <v>10</v>
      </c>
      <c r="BC12" s="502">
        <f>BB12/BB20*1000000</f>
        <v>1.4563050947523064</v>
      </c>
      <c r="BD12" s="510"/>
      <c r="BE12" s="513"/>
      <c r="BF12" s="496"/>
      <c r="BG12" s="503" t="s">
        <v>116</v>
      </c>
      <c r="BH12" s="432">
        <v>28</v>
      </c>
      <c r="BI12" s="501">
        <v>6.2260325541453598</v>
      </c>
      <c r="BJ12" s="383">
        <v>5</v>
      </c>
      <c r="BK12" s="502">
        <v>4.7612381885583597</v>
      </c>
      <c r="BL12" s="432">
        <f t="shared" si="1"/>
        <v>33</v>
      </c>
      <c r="BM12" s="502">
        <v>5.9487402460939798</v>
      </c>
      <c r="BP12" s="513"/>
      <c r="BQ12" s="503" t="s">
        <v>116</v>
      </c>
      <c r="BR12" s="533">
        <v>10</v>
      </c>
      <c r="BS12" s="501">
        <f>BR12/BR20*1000000</f>
        <v>1.8041468676582499</v>
      </c>
      <c r="BT12" s="383">
        <v>1</v>
      </c>
      <c r="BU12" s="502">
        <f>BT12/BT20*1000000</f>
        <v>0.75928414690629675</v>
      </c>
      <c r="BV12" s="432">
        <f t="shared" si="2"/>
        <v>11</v>
      </c>
      <c r="BW12" s="502">
        <v>1.6531425827211901</v>
      </c>
      <c r="BX12" s="510"/>
      <c r="BY12" s="513"/>
      <c r="CA12" s="503" t="s">
        <v>116</v>
      </c>
      <c r="CB12" s="383">
        <v>8</v>
      </c>
      <c r="CC12" s="502">
        <f>CB12/CB19*1000000</f>
        <v>0.97276335561528871</v>
      </c>
      <c r="CD12" s="505">
        <v>2</v>
      </c>
      <c r="CE12" s="543">
        <v>5</v>
      </c>
      <c r="CF12" s="430">
        <v>1.0193253900703401</v>
      </c>
      <c r="CG12" s="502">
        <f>CF12/CF19*1000000</f>
        <v>1.0390242508420544</v>
      </c>
      <c r="CH12" s="429">
        <f t="shared" si="3"/>
        <v>11.019325390070341</v>
      </c>
      <c r="CI12" s="430">
        <v>1.1444986171253</v>
      </c>
      <c r="CL12" s="547"/>
      <c r="CM12" s="503" t="s">
        <v>115</v>
      </c>
      <c r="CN12" s="548">
        <v>2</v>
      </c>
      <c r="CO12" s="501">
        <f>CN12/CN19*1000000</f>
        <v>0.50474549091925014</v>
      </c>
      <c r="CP12" s="504"/>
      <c r="CQ12" s="550"/>
      <c r="CR12" s="504">
        <v>3</v>
      </c>
      <c r="CS12" s="557">
        <f>CR12/CR19*1000000</f>
        <v>0.97104725504361955</v>
      </c>
      <c r="CT12" s="556">
        <v>5</v>
      </c>
      <c r="CU12" s="431">
        <v>0.73495236479742798</v>
      </c>
      <c r="CV12" s="511"/>
      <c r="CW12" s="513"/>
      <c r="CX12" s="509"/>
      <c r="CY12" s="513"/>
      <c r="CZ12" s="510"/>
      <c r="DA12" s="513"/>
    </row>
    <row r="13" spans="1:105" s="489" customFormat="1" ht="17.25" customHeight="1">
      <c r="A13" s="493"/>
      <c r="C13" s="494"/>
      <c r="D13" s="494"/>
      <c r="E13" s="494"/>
      <c r="F13" s="494"/>
      <c r="AG13" s="503" t="s">
        <v>176</v>
      </c>
      <c r="AH13" s="500">
        <v>20</v>
      </c>
      <c r="AI13" s="501">
        <v>10.183299389002</v>
      </c>
      <c r="AJ13" s="383">
        <v>3</v>
      </c>
      <c r="AK13" s="502">
        <f>AJ13/AJ20*1000000</f>
        <v>2.2535820686981958</v>
      </c>
      <c r="AL13" s="383">
        <v>7</v>
      </c>
      <c r="AM13" s="502">
        <f>AL13/AL20*1000000</f>
        <v>12.531261020796522</v>
      </c>
      <c r="AN13" s="432">
        <v>23</v>
      </c>
      <c r="AO13" s="502">
        <v>6.4331291607311698</v>
      </c>
      <c r="AV13" s="513"/>
      <c r="AW13" s="503" t="s">
        <v>177</v>
      </c>
      <c r="AX13" s="101"/>
      <c r="AY13" s="501"/>
      <c r="AZ13" s="383"/>
      <c r="BA13" s="502"/>
      <c r="BB13" s="432">
        <f t="shared" si="0"/>
        <v>0</v>
      </c>
      <c r="BC13" s="502"/>
      <c r="BD13" s="510"/>
      <c r="BE13" s="513"/>
      <c r="BF13" s="496"/>
      <c r="BG13" s="503" t="s">
        <v>176</v>
      </c>
      <c r="BH13" s="432">
        <v>20</v>
      </c>
      <c r="BI13" s="501">
        <v>4.4471661101038302</v>
      </c>
      <c r="BJ13" s="383">
        <v>3</v>
      </c>
      <c r="BK13" s="502">
        <v>2.8567429131350202</v>
      </c>
      <c r="BL13" s="432">
        <f t="shared" si="1"/>
        <v>23</v>
      </c>
      <c r="BM13" s="502">
        <v>4.1460916866715598</v>
      </c>
      <c r="BP13" s="521"/>
      <c r="BQ13" s="503" t="s">
        <v>176</v>
      </c>
      <c r="BR13" s="533">
        <v>2</v>
      </c>
      <c r="BS13" s="534">
        <f>BR13/BR20*1000000</f>
        <v>0.36082937353164996</v>
      </c>
      <c r="BT13" s="383"/>
      <c r="BU13" s="502"/>
      <c r="BV13" s="432">
        <f t="shared" si="2"/>
        <v>2</v>
      </c>
      <c r="BW13" s="532">
        <v>0.33062851654423803</v>
      </c>
      <c r="BX13" s="510"/>
      <c r="BY13" s="521"/>
      <c r="CA13" s="503" t="s">
        <v>177</v>
      </c>
      <c r="CB13" s="383">
        <v>7</v>
      </c>
      <c r="CC13" s="502">
        <f>CB13/CB19*1000000</f>
        <v>0.8511679361633776</v>
      </c>
      <c r="CD13" s="505">
        <v>1</v>
      </c>
      <c r="CE13" s="543">
        <v>2</v>
      </c>
      <c r="CF13" s="430">
        <v>2.0386507801406899</v>
      </c>
      <c r="CG13" s="502">
        <f>CF13/CF19*1000000</f>
        <v>2.078048501684119</v>
      </c>
      <c r="CH13" s="429">
        <f t="shared" si="3"/>
        <v>10.03865078014069</v>
      </c>
      <c r="CI13" s="430">
        <v>1.04264295035955</v>
      </c>
      <c r="CL13" s="547"/>
      <c r="CM13" s="503" t="s">
        <v>177</v>
      </c>
      <c r="CN13" s="548">
        <v>1</v>
      </c>
      <c r="CO13" s="501">
        <f>CN13/CN19*1000000</f>
        <v>0.25237274545962507</v>
      </c>
      <c r="CP13" s="504"/>
      <c r="CQ13" s="550"/>
      <c r="CR13" s="504">
        <v>0</v>
      </c>
      <c r="CS13" s="502"/>
      <c r="CT13" s="556">
        <v>1</v>
      </c>
      <c r="CU13" s="431">
        <v>0.146990472959486</v>
      </c>
      <c r="CV13" s="511"/>
      <c r="CW13" s="513"/>
      <c r="CX13" s="509"/>
      <c r="CY13" s="513"/>
      <c r="CZ13" s="510"/>
      <c r="DA13" s="521"/>
    </row>
    <row r="14" spans="1:105" s="489" customFormat="1" ht="17.25" customHeight="1">
      <c r="A14" s="493"/>
      <c r="C14" s="494"/>
      <c r="D14" s="494"/>
      <c r="E14" s="494"/>
      <c r="F14" s="494"/>
      <c r="AG14" s="499" t="s">
        <v>118</v>
      </c>
      <c r="AH14" s="500">
        <v>38</v>
      </c>
      <c r="AI14" s="501">
        <v>19.348268839103898</v>
      </c>
      <c r="AJ14" s="383">
        <v>2</v>
      </c>
      <c r="AK14" s="502">
        <f>AJ14/AJ20*1000000</f>
        <v>1.502388045798797</v>
      </c>
      <c r="AL14" s="383">
        <v>27</v>
      </c>
      <c r="AM14" s="502">
        <f>AL14/AL20*1000000</f>
        <v>48.334863937358016</v>
      </c>
      <c r="AN14" s="432">
        <v>40</v>
      </c>
      <c r="AO14" s="502">
        <v>11.1880507143151</v>
      </c>
      <c r="AV14" s="513"/>
      <c r="AW14" s="503" t="s">
        <v>118</v>
      </c>
      <c r="AX14" s="101">
        <v>43</v>
      </c>
      <c r="AY14" s="501">
        <f>AX14/AX20*1000000</f>
        <v>7.034685416230066</v>
      </c>
      <c r="AZ14" s="383">
        <v>2</v>
      </c>
      <c r="BA14" s="502">
        <f>AZ14/AZ20*1000000</f>
        <v>1.646097309042424</v>
      </c>
      <c r="BB14" s="432">
        <f t="shared" si="0"/>
        <v>45</v>
      </c>
      <c r="BC14" s="502">
        <f>BB14/BB20*1000000</f>
        <v>6.5533729263853795</v>
      </c>
      <c r="BD14" s="510"/>
      <c r="BE14" s="513"/>
      <c r="BF14" s="496"/>
      <c r="BG14" s="499" t="s">
        <v>118</v>
      </c>
      <c r="BH14" s="432">
        <v>70</v>
      </c>
      <c r="BI14" s="501">
        <v>15.565081385363399</v>
      </c>
      <c r="BJ14" s="383">
        <v>8</v>
      </c>
      <c r="BK14" s="502">
        <v>7.6179811016933803</v>
      </c>
      <c r="BL14" s="432">
        <f t="shared" si="1"/>
        <v>78</v>
      </c>
      <c r="BM14" s="502">
        <v>14.060658763494899</v>
      </c>
      <c r="BP14" s="513"/>
      <c r="BQ14" s="503" t="s">
        <v>118</v>
      </c>
      <c r="BR14" s="533">
        <v>38</v>
      </c>
      <c r="BS14" s="501">
        <f>BR14/BR20*1000000</f>
        <v>6.8557580971013499</v>
      </c>
      <c r="BT14" s="383">
        <v>2</v>
      </c>
      <c r="BU14" s="502">
        <f>BT14/BT20*1000000</f>
        <v>1.5185682938125935</v>
      </c>
      <c r="BV14" s="432">
        <f t="shared" si="2"/>
        <v>40</v>
      </c>
      <c r="BW14" s="502">
        <v>5.9513132977962799</v>
      </c>
      <c r="BX14" s="510"/>
      <c r="BY14" s="513"/>
      <c r="CA14" s="503" t="s">
        <v>118</v>
      </c>
      <c r="CB14" s="383">
        <v>7</v>
      </c>
      <c r="CC14" s="502">
        <f>CB14/CB19*1000000</f>
        <v>0.8511679361633776</v>
      </c>
      <c r="CD14" s="505">
        <v>2</v>
      </c>
      <c r="CE14" s="543">
        <v>5</v>
      </c>
      <c r="CF14" s="430">
        <v>5.0966269503517196</v>
      </c>
      <c r="CG14" s="502">
        <f>CF14/CF19*1000000</f>
        <v>5.1951212542102931</v>
      </c>
      <c r="CH14" s="429">
        <f t="shared" si="3"/>
        <v>14.09662695035172</v>
      </c>
      <c r="CI14" s="430">
        <v>1.4641159489987401</v>
      </c>
      <c r="CL14" s="547"/>
      <c r="CM14" s="503" t="s">
        <v>118</v>
      </c>
      <c r="CN14" s="548">
        <v>6</v>
      </c>
      <c r="CO14" s="501">
        <f>CN14/CN19*1000000</f>
        <v>1.5142364727577502</v>
      </c>
      <c r="CP14" s="504"/>
      <c r="CQ14" s="550"/>
      <c r="CR14" s="504">
        <v>4</v>
      </c>
      <c r="CS14" s="549">
        <f>CR14/CR19*1000000</f>
        <v>1.2947296733914926</v>
      </c>
      <c r="CT14" s="556">
        <v>10</v>
      </c>
      <c r="CU14" s="430">
        <v>1.46990472959486</v>
      </c>
      <c r="CV14" s="511"/>
      <c r="CW14" s="513"/>
      <c r="CX14" s="509"/>
      <c r="CY14" s="513"/>
      <c r="CZ14" s="510"/>
      <c r="DA14" s="513"/>
    </row>
    <row r="15" spans="1:105" s="489" customFormat="1" ht="17.25" customHeight="1">
      <c r="A15" s="493"/>
      <c r="C15" s="494"/>
      <c r="D15" s="494"/>
      <c r="E15" s="494"/>
      <c r="F15" s="494"/>
      <c r="AG15" s="503" t="s">
        <v>120</v>
      </c>
      <c r="AH15" s="500">
        <v>45</v>
      </c>
      <c r="AI15" s="501">
        <v>22.912423625254601</v>
      </c>
      <c r="AJ15" s="383">
        <v>5</v>
      </c>
      <c r="AK15" s="502">
        <f>AJ15/AJ20*1000000</f>
        <v>3.7559701144969933</v>
      </c>
      <c r="AL15" s="383">
        <v>10</v>
      </c>
      <c r="AM15" s="502">
        <f>AL15/AL20*1000000</f>
        <v>17.901801458280747</v>
      </c>
      <c r="AN15" s="432">
        <v>50</v>
      </c>
      <c r="AO15" s="502">
        <v>13.985063392893901</v>
      </c>
      <c r="AV15" s="513"/>
      <c r="AW15" s="503" t="s">
        <v>120</v>
      </c>
      <c r="AX15" s="101">
        <v>11</v>
      </c>
      <c r="AY15" s="501">
        <f>AX15/AX20*1000000</f>
        <v>1.7995706878728077</v>
      </c>
      <c r="AZ15" s="383"/>
      <c r="BA15" s="502"/>
      <c r="BB15" s="432">
        <f t="shared" si="0"/>
        <v>11</v>
      </c>
      <c r="BC15" s="502">
        <f>BB15/BB20*1000000</f>
        <v>1.6019356042275372</v>
      </c>
      <c r="BD15" s="510"/>
      <c r="BE15" s="513"/>
      <c r="BF15" s="496"/>
      <c r="BG15" s="503" t="s">
        <v>120</v>
      </c>
      <c r="BH15" s="432">
        <v>47</v>
      </c>
      <c r="BI15" s="501">
        <v>10.450840358743999</v>
      </c>
      <c r="BJ15" s="383">
        <v>3</v>
      </c>
      <c r="BK15" s="502">
        <v>2.8567429131350202</v>
      </c>
      <c r="BL15" s="432">
        <f t="shared" si="1"/>
        <v>50</v>
      </c>
      <c r="BM15" s="502">
        <v>9.0132427971120794</v>
      </c>
      <c r="BP15" s="513"/>
      <c r="BQ15" s="503" t="s">
        <v>120</v>
      </c>
      <c r="BR15" s="533">
        <v>19</v>
      </c>
      <c r="BS15" s="501">
        <f>BR15/BR20*1000000</f>
        <v>3.4278790485506749</v>
      </c>
      <c r="BT15" s="383"/>
      <c r="BU15" s="502"/>
      <c r="BV15" s="432">
        <f t="shared" si="2"/>
        <v>19</v>
      </c>
      <c r="BW15" s="502">
        <v>1.98377109926543</v>
      </c>
      <c r="BX15" s="510"/>
      <c r="BY15" s="513"/>
      <c r="CA15" s="503" t="s">
        <v>120</v>
      </c>
      <c r="CB15" s="383">
        <v>27</v>
      </c>
      <c r="CC15" s="502">
        <f>CB15/CB19*1000000</f>
        <v>3.2830763252015993</v>
      </c>
      <c r="CD15" s="505">
        <v>10</v>
      </c>
      <c r="CE15" s="543">
        <v>24</v>
      </c>
      <c r="CF15" s="432">
        <v>0</v>
      </c>
      <c r="CG15" s="502"/>
      <c r="CH15" s="429">
        <f t="shared" si="3"/>
        <v>37</v>
      </c>
      <c r="CI15" s="430">
        <v>3.84292570866406</v>
      </c>
      <c r="CL15" s="547"/>
      <c r="CM15" s="503" t="s">
        <v>119</v>
      </c>
      <c r="CN15" s="548">
        <v>2</v>
      </c>
      <c r="CO15" s="501">
        <f>CN15/CN19*1000000</f>
        <v>0.50474549091925014</v>
      </c>
      <c r="CP15" s="504"/>
      <c r="CQ15" s="550"/>
      <c r="CR15" s="504">
        <v>3</v>
      </c>
      <c r="CS15" s="549">
        <f>CR15/CR19*1000000</f>
        <v>0.97104725504361955</v>
      </c>
      <c r="CT15" s="556">
        <v>5</v>
      </c>
      <c r="CU15" s="431">
        <v>0.73495236479742798</v>
      </c>
      <c r="CV15" s="511"/>
      <c r="CW15" s="513"/>
      <c r="CX15" s="509"/>
      <c r="CY15" s="513"/>
      <c r="CZ15" s="510"/>
      <c r="DA15" s="521"/>
    </row>
    <row r="16" spans="1:105" s="489" customFormat="1" ht="17.25" customHeight="1">
      <c r="A16" s="493"/>
      <c r="C16" s="494"/>
      <c r="D16" s="494"/>
      <c r="E16" s="494"/>
      <c r="F16" s="494"/>
      <c r="AG16" s="503" t="s">
        <v>121</v>
      </c>
      <c r="AH16" s="500">
        <v>19</v>
      </c>
      <c r="AI16" s="501">
        <v>4.5824847250509197</v>
      </c>
      <c r="AJ16" s="383">
        <v>1</v>
      </c>
      <c r="AK16" s="502">
        <f>AJ16/AJ20*1000000</f>
        <v>0.75119402289939852</v>
      </c>
      <c r="AL16" s="383">
        <v>2</v>
      </c>
      <c r="AM16" s="502">
        <f>AL16/AL20*1000000</f>
        <v>3.5803602916561497</v>
      </c>
      <c r="AN16" s="432">
        <v>10</v>
      </c>
      <c r="AO16" s="502">
        <v>2.7970126785787701</v>
      </c>
      <c r="AV16" s="513"/>
      <c r="AW16" s="503" t="s">
        <v>121</v>
      </c>
      <c r="AX16" s="101">
        <v>33</v>
      </c>
      <c r="AY16" s="501">
        <f>AX16/AX20*1000000</f>
        <v>5.3987120636184232</v>
      </c>
      <c r="AZ16" s="383">
        <v>4</v>
      </c>
      <c r="BA16" s="502">
        <f>AZ16/AZ20*1000000</f>
        <v>3.292194618084848</v>
      </c>
      <c r="BB16" s="432">
        <f t="shared" si="0"/>
        <v>37</v>
      </c>
      <c r="BC16" s="502">
        <f>BB16/BB20*1000000</f>
        <v>5.3883288505835347</v>
      </c>
      <c r="BD16" s="510"/>
      <c r="BE16" s="513"/>
      <c r="BF16" s="496"/>
      <c r="BG16" s="503" t="s">
        <v>121</v>
      </c>
      <c r="BH16" s="432">
        <v>22</v>
      </c>
      <c r="BI16" s="501">
        <v>4.89188272111421</v>
      </c>
      <c r="BJ16" s="383">
        <v>2</v>
      </c>
      <c r="BK16" s="502">
        <v>1.90449527542335</v>
      </c>
      <c r="BL16" s="432">
        <f t="shared" si="1"/>
        <v>24</v>
      </c>
      <c r="BM16" s="502">
        <v>4.3263565426137998</v>
      </c>
      <c r="BP16" s="521"/>
      <c r="BQ16" s="503" t="s">
        <v>121</v>
      </c>
      <c r="BR16" s="533">
        <v>46</v>
      </c>
      <c r="BS16" s="501">
        <f>BR16/BR20*1000000</f>
        <v>8.2990755912279504</v>
      </c>
      <c r="BT16" s="383">
        <v>4</v>
      </c>
      <c r="BU16" s="502">
        <f>BT16/BT20*1000000</f>
        <v>3.037136587625187</v>
      </c>
      <c r="BV16" s="432">
        <f t="shared" si="2"/>
        <v>50</v>
      </c>
      <c r="BW16" s="502">
        <v>7.4391416222453497</v>
      </c>
      <c r="BX16" s="510"/>
      <c r="BY16" s="513"/>
      <c r="CA16" s="503" t="s">
        <v>121</v>
      </c>
      <c r="CB16" s="383">
        <v>1</v>
      </c>
      <c r="CC16" s="544">
        <f>CB16/CB19*1000000</f>
        <v>0.12159541945191109</v>
      </c>
      <c r="CD16" s="505">
        <v>1</v>
      </c>
      <c r="CE16" s="543">
        <v>2</v>
      </c>
      <c r="CF16" s="430">
        <v>1.0193253900703401</v>
      </c>
      <c r="CG16" s="502">
        <f>CF16/CF19*1000000</f>
        <v>1.0390242508420544</v>
      </c>
      <c r="CH16" s="429">
        <f t="shared" si="3"/>
        <v>3.0193253900703398</v>
      </c>
      <c r="CI16" s="430">
        <v>0.31359576119793198</v>
      </c>
      <c r="CL16" s="547"/>
      <c r="CM16" s="503" t="s">
        <v>121</v>
      </c>
      <c r="CN16" s="548">
        <v>0</v>
      </c>
      <c r="CO16" s="501">
        <f>CN16/CN19*1000000</f>
        <v>0</v>
      </c>
      <c r="CP16" s="504"/>
      <c r="CQ16" s="550"/>
      <c r="CR16" s="504">
        <v>1</v>
      </c>
      <c r="CS16" s="549">
        <f>CR16/CR19*1000000</f>
        <v>0.32368241834787315</v>
      </c>
      <c r="CT16" s="556">
        <v>1</v>
      </c>
      <c r="CU16" s="431">
        <v>0.146990472959486</v>
      </c>
      <c r="CV16" s="511"/>
      <c r="CW16" s="513"/>
      <c r="CX16" s="509"/>
      <c r="CY16" s="513"/>
      <c r="CZ16" s="510"/>
      <c r="DA16" s="521"/>
    </row>
    <row r="17" spans="1:105" s="489" customFormat="1" ht="17.25" customHeight="1">
      <c r="A17" s="493"/>
      <c r="C17" s="494"/>
      <c r="D17" s="494"/>
      <c r="E17" s="494"/>
      <c r="F17" s="494"/>
      <c r="AG17" s="503" t="s">
        <v>122</v>
      </c>
      <c r="AH17" s="500">
        <v>14</v>
      </c>
      <c r="AI17" s="501">
        <v>2.0366598778004099</v>
      </c>
      <c r="AJ17" s="383">
        <v>1</v>
      </c>
      <c r="AK17" s="502">
        <f>AJ17/AJ20*1000000</f>
        <v>0.75119402289939852</v>
      </c>
      <c r="AL17" s="383">
        <v>4</v>
      </c>
      <c r="AM17" s="502">
        <f>AL17/AL20*1000000</f>
        <v>7.1607205833122993</v>
      </c>
      <c r="AN17" s="432">
        <v>5</v>
      </c>
      <c r="AO17" s="502">
        <v>1.3985063392893899</v>
      </c>
      <c r="AV17" s="513"/>
      <c r="AW17" s="503" t="s">
        <v>122</v>
      </c>
      <c r="AX17" s="101">
        <v>3</v>
      </c>
      <c r="AY17" s="501">
        <f>AX17/AX20*1000000</f>
        <v>0.49079200578349302</v>
      </c>
      <c r="AZ17" s="383">
        <v>1</v>
      </c>
      <c r="BA17" s="502">
        <f>AZ17/AZ20*1000000</f>
        <v>0.82304865452121201</v>
      </c>
      <c r="BB17" s="432">
        <f t="shared" si="0"/>
        <v>4</v>
      </c>
      <c r="BC17" s="502">
        <f>BB17/BB20*1000000</f>
        <v>0.58252203790092261</v>
      </c>
      <c r="BD17" s="510"/>
      <c r="BE17" s="521"/>
      <c r="BF17" s="496"/>
      <c r="BG17" s="503" t="s">
        <v>122</v>
      </c>
      <c r="BH17" s="432">
        <v>11</v>
      </c>
      <c r="BI17" s="501">
        <v>2.4459413605571099</v>
      </c>
      <c r="BJ17" s="383"/>
      <c r="BK17" s="528">
        <v>0</v>
      </c>
      <c r="BL17" s="432">
        <f t="shared" si="1"/>
        <v>11</v>
      </c>
      <c r="BM17" s="502">
        <v>1.9829134153646599</v>
      </c>
      <c r="BP17" s="521"/>
      <c r="BQ17" s="503" t="s">
        <v>122</v>
      </c>
      <c r="BR17" s="533"/>
      <c r="BS17" s="501"/>
      <c r="BT17" s="383"/>
      <c r="BU17" s="502"/>
      <c r="BV17" s="432">
        <f t="shared" si="2"/>
        <v>0</v>
      </c>
      <c r="BW17" s="532">
        <v>0.49594277481635701</v>
      </c>
      <c r="BX17" s="510"/>
      <c r="BY17" s="521"/>
      <c r="CA17" s="503" t="s">
        <v>137</v>
      </c>
      <c r="CB17" s="383">
        <v>44</v>
      </c>
      <c r="CC17" s="502">
        <f>CB17/CB19*1000000</f>
        <v>5.3501984558840876</v>
      </c>
      <c r="CD17" s="505">
        <v>1</v>
      </c>
      <c r="CE17" s="543">
        <v>2</v>
      </c>
      <c r="CF17" s="432">
        <v>3</v>
      </c>
      <c r="CG17" s="502">
        <f>CF17/CF19*1000000</f>
        <v>3.0579761702110311</v>
      </c>
      <c r="CH17" s="429">
        <f t="shared" si="3"/>
        <v>48</v>
      </c>
      <c r="CI17" s="430">
        <v>4.9854171355641901</v>
      </c>
      <c r="CL17" s="547"/>
      <c r="CM17" s="503" t="s">
        <v>137</v>
      </c>
      <c r="CN17" s="432">
        <v>1</v>
      </c>
      <c r="CO17" s="501">
        <f>CN17/CN19*1000000</f>
        <v>0.25237274545962507</v>
      </c>
      <c r="CP17" s="504"/>
      <c r="CQ17" s="550"/>
      <c r="CR17" s="504">
        <v>0</v>
      </c>
      <c r="CS17" s="502"/>
      <c r="CT17" s="556">
        <v>1</v>
      </c>
      <c r="CU17" s="431">
        <v>0.146990472959486</v>
      </c>
      <c r="CV17" s="511"/>
      <c r="CW17" s="513"/>
      <c r="CX17" s="509"/>
      <c r="CY17" s="513"/>
      <c r="CZ17" s="510"/>
      <c r="DA17" s="521"/>
    </row>
    <row r="18" spans="1:105" s="489" customFormat="1" ht="17.25" customHeight="1">
      <c r="A18" s="493"/>
      <c r="C18" s="494"/>
      <c r="D18" s="494"/>
      <c r="E18" s="494"/>
      <c r="F18" s="494"/>
      <c r="AG18" s="503" t="s">
        <v>137</v>
      </c>
      <c r="AH18" s="504">
        <v>50</v>
      </c>
      <c r="AI18" s="501">
        <f>AH18/AH20*1000000</f>
        <v>22.281351978962839</v>
      </c>
      <c r="AJ18" s="383">
        <v>1</v>
      </c>
      <c r="AK18" s="502">
        <f>AJ18/AJ20*1000000</f>
        <v>0.75119402289939852</v>
      </c>
      <c r="AL18" s="383">
        <v>8</v>
      </c>
      <c r="AM18" s="502">
        <f>AL18/AL20*1000000</f>
        <v>14.321441166624599</v>
      </c>
      <c r="AN18" s="432">
        <v>2</v>
      </c>
      <c r="AO18" s="502">
        <v>0.55940253571575405</v>
      </c>
      <c r="AV18" s="521"/>
      <c r="AW18" s="503" t="s">
        <v>137</v>
      </c>
      <c r="AX18" s="101">
        <v>10</v>
      </c>
      <c r="AY18" s="501">
        <f>AX18/AX20*1000000</f>
        <v>1.6359733526116433</v>
      </c>
      <c r="AZ18" s="383"/>
      <c r="BA18" s="502"/>
      <c r="BB18" s="432">
        <f t="shared" si="0"/>
        <v>10</v>
      </c>
      <c r="BC18" s="502">
        <f>BB18/BB20*1000000</f>
        <v>1.4563050947523064</v>
      </c>
      <c r="BD18" s="510"/>
      <c r="BE18" s="521"/>
      <c r="BF18" s="496"/>
      <c r="BG18" s="503" t="s">
        <v>137</v>
      </c>
      <c r="BH18" s="432">
        <v>52</v>
      </c>
      <c r="BI18" s="501">
        <v>11.562631886269999</v>
      </c>
      <c r="BJ18" s="529">
        <v>4</v>
      </c>
      <c r="BK18" s="502">
        <v>0.95224763771167298</v>
      </c>
      <c r="BL18" s="432">
        <f t="shared" si="1"/>
        <v>56</v>
      </c>
      <c r="BM18" s="502">
        <v>10.0948319327655</v>
      </c>
      <c r="BP18" s="513"/>
      <c r="BQ18" s="503" t="s">
        <v>137</v>
      </c>
      <c r="BR18" s="429">
        <v>3</v>
      </c>
      <c r="BS18" s="501">
        <f>BR18/BR20*1000000</f>
        <v>0.54124406029747496</v>
      </c>
      <c r="BT18" s="383"/>
      <c r="BU18" s="502"/>
      <c r="BV18" s="432">
        <f t="shared" si="2"/>
        <v>3</v>
      </c>
      <c r="BW18" s="532">
        <v>0.49594277481635701</v>
      </c>
      <c r="BX18" s="510"/>
      <c r="BY18" s="521"/>
      <c r="CA18" s="503" t="s">
        <v>109</v>
      </c>
      <c r="CB18" s="383">
        <v>192</v>
      </c>
      <c r="CC18" s="502">
        <f>CB18/CB19*1000000</f>
        <v>23.346320534766928</v>
      </c>
      <c r="CD18" s="505">
        <v>49</v>
      </c>
      <c r="CE18" s="543">
        <v>116</v>
      </c>
      <c r="CF18" s="545">
        <v>22.425158581547599</v>
      </c>
      <c r="CG18" s="501">
        <f>CF18/CF19*1000000</f>
        <v>22.858533518525324</v>
      </c>
      <c r="CH18" s="429">
        <f t="shared" si="3"/>
        <v>263.42515858154758</v>
      </c>
      <c r="CI18" s="430">
        <v>27.360089573565901</v>
      </c>
      <c r="CL18" s="547"/>
      <c r="CM18" s="505" t="s">
        <v>109</v>
      </c>
      <c r="CN18" s="432">
        <v>35</v>
      </c>
      <c r="CO18" s="501">
        <f>CN18/CN19*1000000</f>
        <v>8.8330460910868762</v>
      </c>
      <c r="CP18" s="551">
        <v>1</v>
      </c>
      <c r="CQ18" s="552">
        <v>1</v>
      </c>
      <c r="CR18" s="504">
        <v>22</v>
      </c>
      <c r="CS18" s="506">
        <v>14.676613061696401</v>
      </c>
      <c r="CT18" s="556">
        <v>58</v>
      </c>
      <c r="CU18" s="430">
        <v>8.5254474316501607</v>
      </c>
      <c r="CV18" s="558"/>
      <c r="CW18" s="537"/>
      <c r="CX18" s="558"/>
      <c r="CY18" s="537"/>
      <c r="CZ18" s="537"/>
      <c r="DA18" s="537"/>
    </row>
    <row r="19" spans="1:105" s="489" customFormat="1" ht="17.25" customHeight="1">
      <c r="A19" s="493"/>
      <c r="C19" s="494"/>
      <c r="D19" s="494"/>
      <c r="E19" s="494"/>
      <c r="F19" s="494"/>
      <c r="AG19" s="503" t="s">
        <v>109</v>
      </c>
      <c r="AH19" s="505">
        <v>325</v>
      </c>
      <c r="AI19" s="501">
        <f>AH19/AH20*1000000</f>
        <v>144.82878786325844</v>
      </c>
      <c r="AJ19" s="505">
        <v>32</v>
      </c>
      <c r="AK19" s="502">
        <f>AJ19/AJ20*1000000</f>
        <v>24.038208732780753</v>
      </c>
      <c r="AL19" s="505">
        <v>121</v>
      </c>
      <c r="AM19" s="506">
        <f>AL19/AL20*1000000</f>
        <v>216.61179764519704</v>
      </c>
      <c r="AN19" s="507">
        <v>357</v>
      </c>
      <c r="AO19" s="502">
        <v>99.853352625262104</v>
      </c>
      <c r="AV19" s="521"/>
      <c r="AW19" s="524" t="s">
        <v>109</v>
      </c>
      <c r="AX19" s="505">
        <v>263</v>
      </c>
      <c r="AY19" s="501">
        <f>AX19/AX20*1000000</f>
        <v>43.02609917368622</v>
      </c>
      <c r="AZ19" s="505">
        <v>26</v>
      </c>
      <c r="BA19" s="502">
        <f>AZ19/AZ20*1000000</f>
        <v>21.399265017551514</v>
      </c>
      <c r="BB19" s="432">
        <f t="shared" si="0"/>
        <v>289</v>
      </c>
      <c r="BC19" s="502">
        <f>BB19/BB20*1000000</f>
        <v>42.087217238341658</v>
      </c>
      <c r="BD19" s="520"/>
      <c r="BE19" s="530"/>
      <c r="BF19" s="496"/>
      <c r="BG19" s="503" t="s">
        <v>109</v>
      </c>
      <c r="BH19" s="432">
        <v>427</v>
      </c>
      <c r="BI19" s="501">
        <v>94.946996450716696</v>
      </c>
      <c r="BJ19" s="524">
        <v>36</v>
      </c>
      <c r="BK19" s="531">
        <v>34.280914957620197</v>
      </c>
      <c r="BL19" s="432">
        <f t="shared" si="1"/>
        <v>463</v>
      </c>
      <c r="BM19" s="502">
        <v>83.462628301257894</v>
      </c>
      <c r="BP19" s="513"/>
      <c r="BQ19" s="524" t="s">
        <v>109</v>
      </c>
      <c r="BR19" s="429">
        <v>249</v>
      </c>
      <c r="BS19" s="501">
        <f>BR19/BR20*1000000</f>
        <v>44.92325700469042</v>
      </c>
      <c r="BT19" s="505">
        <v>20</v>
      </c>
      <c r="BU19" s="536">
        <v>18</v>
      </c>
      <c r="BV19" s="505">
        <v>269</v>
      </c>
      <c r="BW19" s="506">
        <v>44.965478250016297</v>
      </c>
      <c r="BX19" s="526"/>
      <c r="BY19" s="537"/>
      <c r="CA19" s="503" t="s">
        <v>178</v>
      </c>
      <c r="CB19" s="1044">
        <f>1292000+6931994</f>
        <v>8223994</v>
      </c>
      <c r="CC19" s="1045"/>
      <c r="CD19" s="1046">
        <v>423046</v>
      </c>
      <c r="CE19" s="1047"/>
      <c r="CF19" s="1032">
        <v>981041</v>
      </c>
      <c r="CG19" s="1033"/>
      <c r="CH19" s="1048">
        <f t="shared" si="3"/>
        <v>9628081</v>
      </c>
      <c r="CI19" s="1048"/>
      <c r="CL19" s="547"/>
      <c r="CM19" s="503" t="s">
        <v>178</v>
      </c>
      <c r="CN19" s="1024">
        <f>1568369+2394024</f>
        <v>3962393</v>
      </c>
      <c r="CO19" s="1024"/>
      <c r="CP19" s="1024">
        <v>1389012</v>
      </c>
      <c r="CQ19" s="1024"/>
      <c r="CR19" s="1024">
        <f>930189+2159259</f>
        <v>3089448</v>
      </c>
      <c r="CS19" s="1024"/>
      <c r="CT19" s="1025">
        <v>6803162</v>
      </c>
      <c r="CU19" s="1026"/>
      <c r="CV19" s="511"/>
      <c r="CW19" s="513"/>
      <c r="CX19" s="509"/>
      <c r="CY19" s="513"/>
      <c r="CZ19" s="510"/>
      <c r="DA19" s="521"/>
    </row>
    <row r="20" spans="1:105" s="489" customFormat="1" ht="17.25" customHeight="1">
      <c r="A20" s="493"/>
      <c r="C20" s="494"/>
      <c r="D20" s="494"/>
      <c r="E20" s="494"/>
      <c r="F20" s="494"/>
      <c r="AG20" s="383" t="s">
        <v>178</v>
      </c>
      <c r="AH20" s="1027">
        <v>2244029</v>
      </c>
      <c r="AI20" s="1027"/>
      <c r="AJ20" s="1027">
        <v>1331214</v>
      </c>
      <c r="AK20" s="1027"/>
      <c r="AL20" s="1028">
        <v>558603</v>
      </c>
      <c r="AM20" s="1029"/>
      <c r="AN20" s="1030"/>
      <c r="AO20" s="1030"/>
      <c r="AV20" s="513"/>
      <c r="AW20" s="394" t="s">
        <v>139</v>
      </c>
      <c r="AX20" s="922">
        <v>6112569</v>
      </c>
      <c r="AY20" s="923"/>
      <c r="AZ20" s="956">
        <v>1214995</v>
      </c>
      <c r="BA20" s="957"/>
      <c r="BB20" s="954">
        <v>6866693</v>
      </c>
      <c r="BC20" s="955"/>
      <c r="BD20" s="1031"/>
      <c r="BE20" s="1030"/>
      <c r="BF20" s="496"/>
      <c r="BG20" s="383" t="s">
        <v>139</v>
      </c>
      <c r="BH20" s="1032">
        <v>4497246</v>
      </c>
      <c r="BI20" s="1033"/>
      <c r="BJ20" s="1034">
        <v>1050147</v>
      </c>
      <c r="BK20" s="1035"/>
      <c r="BL20" s="1036">
        <v>5547393</v>
      </c>
      <c r="BM20" s="1037"/>
      <c r="BP20" s="521"/>
      <c r="BQ20" s="383" t="s">
        <v>139</v>
      </c>
      <c r="BR20" s="1038">
        <f>1807259+3735527</f>
        <v>5542786</v>
      </c>
      <c r="BS20" s="1039"/>
      <c r="BT20" s="1038">
        <f>1317030</f>
        <v>1317030</v>
      </c>
      <c r="BU20" s="1039"/>
      <c r="BV20" s="1040">
        <f>BR20+BT20</f>
        <v>6859816</v>
      </c>
      <c r="BW20" s="1041"/>
      <c r="BX20" s="1042"/>
      <c r="BY20" s="1043"/>
      <c r="CA20" s="511"/>
      <c r="CB20" s="511"/>
      <c r="CC20" s="510"/>
      <c r="CD20" s="511"/>
      <c r="CE20" s="510"/>
      <c r="CF20" s="510"/>
      <c r="CG20" s="521"/>
      <c r="CL20" s="547"/>
      <c r="CM20" s="512"/>
      <c r="CN20" s="509"/>
      <c r="CO20" s="510"/>
      <c r="CP20" s="510"/>
      <c r="CQ20" s="509"/>
      <c r="CR20" s="509"/>
      <c r="CS20" s="510"/>
      <c r="CT20" s="492"/>
      <c r="CU20" s="510"/>
      <c r="CV20" s="511"/>
      <c r="CW20" s="510"/>
      <c r="CX20" s="509"/>
      <c r="CY20" s="513"/>
      <c r="CZ20" s="510"/>
      <c r="DA20" s="513"/>
    </row>
    <row r="21" spans="1:105" s="489" customFormat="1" ht="17.25" customHeight="1">
      <c r="A21" s="493"/>
      <c r="C21" s="494"/>
      <c r="D21" s="494"/>
      <c r="E21" s="494"/>
      <c r="F21" s="494"/>
      <c r="AG21" s="508"/>
      <c r="AH21" s="509"/>
      <c r="AI21" s="510"/>
      <c r="AJ21" s="492"/>
      <c r="AK21" s="510"/>
      <c r="AL21" s="511"/>
      <c r="AM21" s="510"/>
      <c r="AN21" s="510"/>
      <c r="AO21" s="513"/>
      <c r="AV21" s="513"/>
      <c r="AW21" s="512"/>
      <c r="AX21" s="525"/>
      <c r="AY21" s="510"/>
      <c r="AZ21" s="511"/>
      <c r="BA21" s="513"/>
      <c r="BB21" s="525"/>
      <c r="BC21" s="513"/>
      <c r="BD21" s="511"/>
      <c r="BE21" s="521"/>
      <c r="BF21" s="496"/>
      <c r="BG21" s="508"/>
      <c r="BH21" s="525"/>
      <c r="BI21" s="510"/>
      <c r="BJ21" s="525"/>
      <c r="BK21" s="510"/>
      <c r="BL21" s="525"/>
      <c r="BM21" s="513"/>
      <c r="BN21" s="510"/>
      <c r="BO21" s="521"/>
      <c r="BP21" s="513"/>
      <c r="BQ21" s="512"/>
      <c r="BR21" s="525"/>
      <c r="BS21" s="510"/>
      <c r="BT21" s="511"/>
      <c r="BU21" s="513"/>
      <c r="BV21" s="525"/>
      <c r="BW21" s="510"/>
      <c r="BX21" s="510"/>
      <c r="BY21" s="513"/>
      <c r="CA21" s="508"/>
      <c r="CB21" s="525"/>
      <c r="CC21" s="513"/>
      <c r="CD21" s="525"/>
      <c r="CE21" s="510"/>
      <c r="CF21" s="510"/>
      <c r="CG21" s="521"/>
      <c r="CL21" s="547"/>
      <c r="CM21" s="512"/>
      <c r="CN21" s="509"/>
      <c r="CO21" s="510"/>
      <c r="CP21" s="510"/>
      <c r="CQ21" s="509"/>
      <c r="CR21" s="509"/>
      <c r="CS21" s="510"/>
      <c r="CT21" s="492"/>
      <c r="CU21" s="510"/>
      <c r="CV21" s="511"/>
      <c r="CW21" s="510"/>
      <c r="CX21" s="509"/>
      <c r="CY21" s="513"/>
      <c r="CZ21" s="510"/>
      <c r="DA21" s="513"/>
    </row>
    <row r="22" spans="1:105" s="489" customFormat="1" ht="17.25" customHeight="1">
      <c r="A22" s="493"/>
      <c r="C22" s="494"/>
      <c r="D22" s="494"/>
      <c r="E22" s="494"/>
      <c r="F22" s="494"/>
      <c r="AG22" s="512"/>
      <c r="AH22" s="509"/>
      <c r="AI22" s="513"/>
      <c r="AJ22" s="492"/>
      <c r="AK22" s="510"/>
      <c r="AL22" s="511"/>
      <c r="AM22" s="510"/>
      <c r="AN22" s="510"/>
      <c r="AO22" s="521"/>
      <c r="AV22" s="513"/>
      <c r="AW22" s="512"/>
      <c r="AX22" s="525"/>
      <c r="AY22" s="513"/>
      <c r="AZ22" s="511"/>
      <c r="BA22" s="513"/>
      <c r="BB22" s="525"/>
      <c r="BC22" s="513"/>
      <c r="BD22" s="511"/>
      <c r="BE22" s="521"/>
      <c r="BF22" s="496"/>
      <c r="BG22" s="512"/>
      <c r="BH22" s="525"/>
      <c r="BI22" s="521"/>
      <c r="BJ22" s="525"/>
      <c r="BK22" s="513"/>
      <c r="BL22" s="525"/>
      <c r="BM22" s="510"/>
      <c r="BN22" s="510"/>
      <c r="BO22" s="521"/>
      <c r="BP22" s="513"/>
      <c r="BQ22" s="512"/>
      <c r="BR22" s="525"/>
      <c r="BS22" s="513"/>
      <c r="BT22" s="511"/>
      <c r="BU22" s="513"/>
      <c r="BV22" s="525"/>
      <c r="BW22" s="513"/>
      <c r="BX22" s="510"/>
      <c r="BY22" s="513"/>
      <c r="CA22" s="512"/>
      <c r="CB22" s="1"/>
      <c r="CC22" s="1"/>
      <c r="CD22" s="1"/>
      <c r="CE22" s="12"/>
      <c r="CF22" s="12"/>
      <c r="CG22" s="513"/>
      <c r="CL22" s="547"/>
      <c r="CM22" s="512"/>
      <c r="CN22" s="509"/>
      <c r="CO22" s="513"/>
      <c r="CP22" s="513"/>
      <c r="CQ22" s="509"/>
      <c r="CR22" s="509"/>
      <c r="CS22" s="513"/>
      <c r="CT22" s="492"/>
      <c r="CU22" s="510"/>
      <c r="CV22" s="511"/>
      <c r="CW22" s="513"/>
      <c r="CX22" s="509"/>
      <c r="CY22" s="513"/>
      <c r="CZ22" s="510">
        <v>0</v>
      </c>
      <c r="DA22" s="513"/>
    </row>
    <row r="23" spans="1:105" s="489" customFormat="1" ht="17.25" customHeight="1">
      <c r="A23" s="493"/>
      <c r="C23" s="494"/>
      <c r="D23" s="494"/>
      <c r="E23" s="494"/>
      <c r="F23" s="494"/>
      <c r="AG23" s="512"/>
      <c r="AH23" s="509"/>
      <c r="AI23" s="510"/>
      <c r="AJ23" s="492"/>
      <c r="AK23" s="510"/>
      <c r="AL23" s="511"/>
      <c r="AM23" s="510"/>
      <c r="AN23" s="510"/>
      <c r="AO23" s="513"/>
      <c r="AV23" s="513"/>
      <c r="AW23" s="512"/>
      <c r="AX23" s="525"/>
      <c r="AY23" s="513"/>
      <c r="AZ23" s="511"/>
      <c r="BA23" s="513"/>
      <c r="BB23" s="525"/>
      <c r="BC23" s="513"/>
      <c r="BD23" s="511"/>
      <c r="BE23" s="521"/>
      <c r="BF23" s="496"/>
      <c r="BG23" s="512"/>
      <c r="BH23" s="525"/>
      <c r="BI23" s="510"/>
      <c r="BJ23" s="525"/>
      <c r="BK23" s="510"/>
      <c r="BL23" s="525"/>
      <c r="BM23" s="510"/>
      <c r="BN23" s="510"/>
      <c r="BO23" s="510"/>
      <c r="BP23" s="513"/>
      <c r="BQ23" s="512"/>
      <c r="BR23" s="13"/>
      <c r="BS23" s="510"/>
      <c r="BT23" s="511"/>
      <c r="BU23" s="510"/>
      <c r="BV23" s="525"/>
      <c r="BW23" s="510"/>
      <c r="BX23" s="510"/>
      <c r="BY23" s="521"/>
      <c r="CA23" s="512"/>
      <c r="CB23" s="525"/>
      <c r="CC23" s="510"/>
      <c r="CD23" s="525"/>
      <c r="CE23" s="510"/>
      <c r="CF23" s="510"/>
      <c r="CG23" s="510"/>
      <c r="CL23" s="547"/>
      <c r="CM23" s="512"/>
      <c r="CN23" s="509"/>
      <c r="CO23" s="510"/>
      <c r="CP23" s="510"/>
      <c r="CQ23" s="509"/>
      <c r="CR23" s="509"/>
      <c r="CS23" s="510"/>
      <c r="CT23" s="492"/>
      <c r="CU23" s="521"/>
      <c r="CV23" s="511"/>
      <c r="CW23" s="510"/>
      <c r="CX23" s="509"/>
      <c r="CY23" s="510"/>
      <c r="CZ23" s="510"/>
      <c r="DA23" s="513"/>
    </row>
    <row r="24" spans="1:105" s="489" customFormat="1" ht="17.25" customHeight="1">
      <c r="A24" s="493"/>
      <c r="C24" s="494"/>
      <c r="D24" s="494"/>
      <c r="E24" s="494"/>
      <c r="F24" s="494"/>
      <c r="AG24" s="512"/>
      <c r="AH24" s="509"/>
      <c r="AI24" s="510"/>
      <c r="AJ24" s="492"/>
      <c r="AK24" s="510"/>
      <c r="AL24" s="511"/>
      <c r="AM24" s="510"/>
      <c r="AN24" s="510"/>
      <c r="AO24" s="513"/>
      <c r="AV24" s="513"/>
      <c r="AW24" s="512"/>
      <c r="AX24" s="525"/>
      <c r="AY24" s="513"/>
      <c r="AZ24" s="511"/>
      <c r="BA24" s="513"/>
      <c r="BB24" s="525"/>
      <c r="BC24" s="513"/>
      <c r="BD24" s="511"/>
      <c r="BE24" s="521"/>
      <c r="BF24" s="496"/>
      <c r="BG24" s="512"/>
      <c r="BH24" s="525"/>
      <c r="BI24" s="510"/>
      <c r="BJ24" s="525"/>
      <c r="BK24" s="521"/>
      <c r="BL24" s="525"/>
      <c r="BM24" s="510"/>
      <c r="BN24" s="510"/>
      <c r="BO24" s="521"/>
      <c r="BP24" s="513"/>
      <c r="BQ24" s="512"/>
      <c r="BR24" s="525"/>
      <c r="BS24" s="513"/>
      <c r="BT24" s="511"/>
      <c r="BU24" s="513"/>
      <c r="BV24" s="525"/>
      <c r="BW24" s="510"/>
      <c r="BX24" s="510"/>
      <c r="BY24" s="521"/>
      <c r="CA24" s="512"/>
      <c r="CB24" s="525"/>
      <c r="CC24" s="513"/>
      <c r="CD24" s="525"/>
      <c r="CE24" s="510"/>
      <c r="CF24" s="510"/>
      <c r="CG24" s="521"/>
      <c r="CL24" s="547"/>
      <c r="CM24" s="512"/>
      <c r="CN24" s="509"/>
      <c r="CO24" s="510"/>
      <c r="CP24" s="510"/>
      <c r="CQ24" s="509"/>
      <c r="CR24" s="509"/>
      <c r="CS24" s="510"/>
      <c r="CT24" s="492"/>
      <c r="CU24" s="510"/>
      <c r="CV24" s="511"/>
      <c r="CW24" s="513"/>
      <c r="CX24" s="509"/>
      <c r="CY24" s="510"/>
      <c r="CZ24" s="510"/>
      <c r="DA24" s="513"/>
    </row>
    <row r="25" spans="1:105" s="489" customFormat="1" ht="17.25" customHeight="1">
      <c r="A25" s="493"/>
      <c r="C25" s="494"/>
      <c r="D25" s="494"/>
      <c r="E25" s="494"/>
      <c r="F25" s="494"/>
      <c r="AG25" s="512"/>
      <c r="AH25" s="509"/>
      <c r="AI25" s="510"/>
      <c r="AJ25" s="492"/>
      <c r="AK25" s="510"/>
      <c r="AL25" s="511"/>
      <c r="AM25" s="510"/>
      <c r="AN25" s="510"/>
      <c r="AO25" s="513"/>
      <c r="AV25" s="513"/>
      <c r="AW25" s="512"/>
      <c r="AX25" s="525"/>
      <c r="AY25" s="513"/>
      <c r="AZ25" s="511"/>
      <c r="BA25" s="513"/>
      <c r="BB25" s="525"/>
      <c r="BC25" s="513"/>
      <c r="BD25" s="511"/>
      <c r="BE25" s="521"/>
      <c r="BF25" s="496"/>
      <c r="BG25" s="512"/>
      <c r="BH25" s="525"/>
      <c r="BI25" s="510"/>
      <c r="BJ25" s="525"/>
      <c r="BK25" s="521"/>
      <c r="BL25" s="525"/>
      <c r="BM25" s="510"/>
      <c r="BN25" s="510"/>
      <c r="BO25" s="521"/>
      <c r="BP25" s="513"/>
      <c r="BQ25" s="512"/>
      <c r="BR25" s="525"/>
      <c r="BS25" s="513"/>
      <c r="BT25" s="511"/>
      <c r="BU25" s="510"/>
      <c r="BV25" s="525"/>
      <c r="BW25" s="510"/>
      <c r="BX25" s="510"/>
      <c r="BY25" s="521"/>
      <c r="CA25" s="512"/>
      <c r="CB25" s="525"/>
      <c r="CC25" s="510"/>
      <c r="CD25" s="525"/>
      <c r="CE25" s="510"/>
      <c r="CF25" s="510"/>
      <c r="CG25" s="521"/>
      <c r="CL25" s="547"/>
      <c r="CM25" s="512"/>
      <c r="CN25" s="509"/>
      <c r="CO25" s="510"/>
      <c r="CP25" s="510"/>
      <c r="CQ25" s="509"/>
      <c r="CR25" s="509"/>
      <c r="CS25" s="510"/>
      <c r="CT25" s="492"/>
      <c r="CU25" s="510"/>
      <c r="CV25" s="511"/>
      <c r="CW25" s="510"/>
      <c r="CX25" s="509"/>
      <c r="CY25" s="510"/>
      <c r="CZ25" s="510"/>
      <c r="DA25" s="513"/>
    </row>
    <row r="26" spans="1:105" s="489" customFormat="1" ht="17.25" customHeight="1">
      <c r="A26" s="493"/>
      <c r="C26" s="494"/>
      <c r="D26" s="494"/>
      <c r="E26" s="494"/>
      <c r="F26" s="494"/>
      <c r="AG26" s="512"/>
      <c r="AH26" s="509"/>
      <c r="AI26" s="510"/>
      <c r="AJ26" s="492"/>
      <c r="AK26" s="510"/>
      <c r="AL26" s="511"/>
      <c r="AM26" s="510"/>
      <c r="AN26" s="510"/>
      <c r="AO26" s="513"/>
      <c r="AV26" s="513"/>
      <c r="AW26" s="512"/>
      <c r="AX26" s="525"/>
      <c r="AY26" s="510"/>
      <c r="AZ26" s="511"/>
      <c r="BA26" s="513"/>
      <c r="BB26" s="525"/>
      <c r="BC26" s="513"/>
      <c r="BD26" s="511"/>
      <c r="BE26" s="530"/>
      <c r="BF26" s="496"/>
      <c r="BG26" s="512"/>
      <c r="BH26" s="525"/>
      <c r="BI26" s="510"/>
      <c r="BJ26" s="525"/>
      <c r="BK26" s="510"/>
      <c r="BL26" s="525"/>
      <c r="BM26" s="513"/>
      <c r="BN26" s="510"/>
      <c r="BO26" s="521"/>
      <c r="BP26" s="513"/>
      <c r="BQ26" s="512"/>
      <c r="BR26" s="525"/>
      <c r="BS26" s="510"/>
      <c r="BT26" s="511"/>
      <c r="BU26" s="510"/>
      <c r="BV26" s="525"/>
      <c r="BW26" s="510"/>
      <c r="BX26" s="510"/>
      <c r="BY26" s="521"/>
      <c r="CA26" s="512"/>
      <c r="CB26" s="525"/>
      <c r="CC26" s="510"/>
      <c r="CD26" s="525"/>
      <c r="CE26" s="510"/>
      <c r="CF26" s="510"/>
      <c r="CG26" s="510"/>
      <c r="CL26" s="547"/>
      <c r="CM26" s="512"/>
      <c r="CN26" s="509"/>
      <c r="CO26" s="513"/>
      <c r="CP26" s="513"/>
      <c r="CQ26" s="509"/>
      <c r="CR26" s="509"/>
      <c r="CS26" s="513"/>
      <c r="CT26" s="492"/>
      <c r="CU26" s="510"/>
      <c r="CV26" s="511"/>
      <c r="CW26" s="510"/>
      <c r="CX26" s="509"/>
      <c r="CY26" s="513"/>
      <c r="CZ26" s="510"/>
      <c r="DA26" s="513"/>
    </row>
    <row r="27" spans="1:105" s="489" customFormat="1" ht="17.25" customHeight="1">
      <c r="A27" s="493"/>
      <c r="C27" s="494"/>
      <c r="D27" s="494"/>
      <c r="E27" s="494"/>
      <c r="F27" s="494"/>
      <c r="AG27" s="512"/>
      <c r="AH27" s="509"/>
      <c r="AI27" s="510"/>
      <c r="AJ27" s="492"/>
      <c r="AK27" s="510"/>
      <c r="AL27" s="511"/>
      <c r="AM27" s="510"/>
      <c r="AN27" s="510"/>
      <c r="AO27" s="513"/>
      <c r="AV27" s="513"/>
      <c r="AW27" s="512"/>
      <c r="AX27" s="525"/>
      <c r="AY27" s="521"/>
      <c r="AZ27" s="511"/>
      <c r="BA27" s="513"/>
      <c r="BB27" s="525"/>
      <c r="BC27" s="513"/>
      <c r="BD27" s="511"/>
      <c r="BE27" s="530"/>
      <c r="BF27" s="496"/>
      <c r="BG27" s="512"/>
      <c r="BH27" s="525"/>
      <c r="BI27" s="510"/>
      <c r="BJ27" s="525"/>
      <c r="BK27" s="521"/>
      <c r="BL27" s="525"/>
      <c r="BM27" s="510"/>
      <c r="BN27" s="510"/>
      <c r="BO27" s="521"/>
      <c r="BP27" s="513"/>
      <c r="BQ27" s="512"/>
      <c r="BR27" s="525"/>
      <c r="BS27" s="510"/>
      <c r="BT27" s="511"/>
      <c r="BU27" s="510"/>
      <c r="BV27" s="525"/>
      <c r="BW27" s="510"/>
      <c r="BX27" s="510"/>
      <c r="BY27" s="510"/>
      <c r="CA27" s="512"/>
      <c r="CB27" s="525"/>
      <c r="CC27" s="510"/>
      <c r="CD27" s="525"/>
      <c r="CE27" s="510"/>
      <c r="CF27" s="510"/>
      <c r="CG27" s="510"/>
      <c r="CL27" s="547"/>
      <c r="CM27" s="512"/>
      <c r="CN27" s="509"/>
      <c r="CO27" s="510"/>
      <c r="CP27" s="510"/>
      <c r="CQ27" s="509"/>
      <c r="CR27" s="509"/>
      <c r="CS27" s="510"/>
      <c r="CT27" s="492"/>
      <c r="CU27" s="513"/>
      <c r="CV27" s="511"/>
      <c r="CW27" s="513"/>
      <c r="CX27" s="509"/>
      <c r="CY27" s="510"/>
      <c r="CZ27" s="510"/>
      <c r="DA27" s="513"/>
    </row>
    <row r="28" spans="1:105" s="489" customFormat="1" ht="17.25" customHeight="1">
      <c r="A28" s="493"/>
      <c r="C28" s="494"/>
      <c r="D28" s="494"/>
      <c r="E28" s="494"/>
      <c r="F28" s="494"/>
      <c r="AG28" s="512"/>
      <c r="AH28" s="509"/>
      <c r="AI28" s="513"/>
      <c r="AJ28" s="492"/>
      <c r="AK28" s="513"/>
      <c r="AL28" s="511"/>
      <c r="AM28" s="513"/>
      <c r="AN28" s="510"/>
      <c r="AO28" s="513"/>
      <c r="AV28" s="513"/>
      <c r="AW28" s="512"/>
      <c r="AX28" s="525"/>
      <c r="AY28" s="513"/>
      <c r="AZ28" s="511"/>
      <c r="BA28" s="513"/>
      <c r="BB28" s="525"/>
      <c r="BC28" s="513"/>
      <c r="BD28" s="511"/>
      <c r="BE28" s="521"/>
      <c r="BF28" s="496"/>
      <c r="BG28" s="512"/>
      <c r="BH28" s="525"/>
      <c r="BI28" s="513"/>
      <c r="BJ28" s="525"/>
      <c r="BK28" s="513"/>
      <c r="BL28" s="525"/>
      <c r="BM28" s="513"/>
      <c r="BN28" s="510"/>
      <c r="BO28" s="513"/>
      <c r="BP28" s="513"/>
      <c r="BQ28" s="512"/>
      <c r="BR28" s="511"/>
      <c r="BS28" s="513"/>
      <c r="BT28" s="511"/>
      <c r="BU28" s="513"/>
      <c r="BV28" s="525"/>
      <c r="BW28" s="510"/>
      <c r="BX28" s="510"/>
      <c r="BY28" s="513"/>
      <c r="CA28" s="512"/>
      <c r="CB28" s="525"/>
      <c r="CC28" s="513"/>
      <c r="CD28" s="525"/>
      <c r="CE28" s="521"/>
      <c r="CF28" s="510"/>
      <c r="CG28" s="513"/>
      <c r="CL28" s="547"/>
      <c r="CM28" s="512"/>
      <c r="CN28" s="509"/>
      <c r="CO28" s="513"/>
      <c r="CP28" s="513"/>
      <c r="CQ28" s="509"/>
      <c r="CR28" s="509"/>
      <c r="CS28" s="513"/>
      <c r="CT28" s="492"/>
      <c r="CU28" s="513"/>
      <c r="CV28" s="511"/>
      <c r="CW28" s="513"/>
      <c r="CX28" s="509"/>
      <c r="CY28" s="513"/>
      <c r="CZ28" s="510"/>
      <c r="DA28" s="513"/>
    </row>
    <row r="29" spans="1:105" s="489" customFormat="1" ht="17.25" customHeight="1">
      <c r="A29" s="493"/>
      <c r="C29" s="494"/>
      <c r="D29" s="494"/>
      <c r="E29" s="494"/>
      <c r="F29" s="494"/>
      <c r="AG29" s="512"/>
      <c r="AH29" s="509"/>
      <c r="AI29" s="510"/>
      <c r="AJ29" s="492"/>
      <c r="AK29" s="513"/>
      <c r="AL29" s="511"/>
      <c r="AM29" s="510"/>
      <c r="AN29" s="510"/>
      <c r="AO29" s="521"/>
      <c r="AV29" s="513"/>
      <c r="AW29" s="512"/>
      <c r="AX29" s="525"/>
      <c r="AY29" s="510"/>
      <c r="AZ29" s="525"/>
      <c r="BA29" s="513"/>
      <c r="BB29" s="525"/>
      <c r="BC29" s="513"/>
      <c r="BD29" s="511"/>
      <c r="BE29" s="530"/>
      <c r="BF29" s="496"/>
      <c r="BG29" s="512"/>
      <c r="BH29" s="525"/>
      <c r="BI29" s="510"/>
      <c r="BJ29" s="525"/>
      <c r="BK29" s="513"/>
      <c r="BL29" s="525"/>
      <c r="BM29" s="510"/>
      <c r="BN29" s="510"/>
      <c r="BO29" s="521"/>
      <c r="BP29" s="513"/>
      <c r="BQ29" s="512"/>
      <c r="BR29" s="525"/>
      <c r="BS29" s="510"/>
      <c r="BT29" s="525"/>
      <c r="BU29" s="510"/>
      <c r="BV29" s="525"/>
      <c r="BW29" s="510"/>
      <c r="BX29" s="510"/>
      <c r="BY29" s="510"/>
      <c r="CA29" s="512"/>
      <c r="CB29" s="525"/>
      <c r="CC29" s="510"/>
      <c r="CD29" s="525"/>
      <c r="CE29" s="510"/>
      <c r="CF29" s="510"/>
      <c r="CG29" s="510"/>
      <c r="CL29" s="547"/>
      <c r="CM29" s="512"/>
      <c r="CN29" s="509"/>
      <c r="CO29" s="553"/>
      <c r="CP29" s="553"/>
      <c r="CQ29" s="509"/>
      <c r="CR29" s="509"/>
      <c r="CS29" s="553"/>
      <c r="CT29" s="492"/>
      <c r="CU29" s="521"/>
      <c r="CV29" s="511"/>
      <c r="CW29" s="510"/>
      <c r="CX29" s="509"/>
      <c r="CY29" s="553"/>
      <c r="CZ29" s="510"/>
      <c r="DA29" s="513"/>
    </row>
    <row r="30" spans="1:105" s="489" customFormat="1" ht="17.25" customHeight="1">
      <c r="A30" s="493"/>
      <c r="C30" s="494"/>
      <c r="D30" s="494"/>
      <c r="E30" s="494"/>
      <c r="F30" s="494"/>
      <c r="AG30" s="512"/>
      <c r="AH30" s="514"/>
      <c r="AI30" s="515"/>
      <c r="AJ30" s="514"/>
      <c r="AK30" s="515"/>
      <c r="AL30" s="514"/>
      <c r="AM30" s="515"/>
      <c r="AN30" s="510"/>
      <c r="AO30" s="513"/>
      <c r="AV30" s="513"/>
      <c r="AW30" s="514"/>
      <c r="AX30" s="526"/>
      <c r="AY30" s="527"/>
      <c r="AZ30" s="526"/>
      <c r="BA30" s="527"/>
      <c r="BB30" s="526"/>
      <c r="BC30" s="527"/>
      <c r="BD30" s="520"/>
      <c r="BE30" s="530"/>
      <c r="BF30" s="496"/>
      <c r="BG30" s="512"/>
      <c r="BH30" s="514"/>
      <c r="BI30" s="515"/>
      <c r="BJ30" s="514"/>
      <c r="BK30" s="515"/>
      <c r="BL30" s="514"/>
      <c r="BM30" s="515"/>
      <c r="BN30" s="514"/>
      <c r="BO30" s="515"/>
      <c r="BP30" s="513"/>
      <c r="BQ30" s="514"/>
      <c r="BR30" s="514"/>
      <c r="BS30" s="515"/>
      <c r="BT30" s="514"/>
      <c r="BU30" s="515"/>
      <c r="BV30" s="514"/>
      <c r="BW30" s="538"/>
      <c r="BX30" s="514"/>
      <c r="BY30" s="515"/>
      <c r="CA30" s="512"/>
      <c r="CB30" s="514"/>
      <c r="CC30" s="515"/>
      <c r="CD30" s="514"/>
      <c r="CE30" s="515"/>
      <c r="CF30" s="510"/>
      <c r="CG30" s="515"/>
      <c r="CL30" s="547"/>
      <c r="CM30" s="514"/>
      <c r="CN30" s="554"/>
      <c r="CO30" s="515"/>
      <c r="CP30" s="515"/>
      <c r="CQ30" s="554"/>
      <c r="CR30" s="554"/>
      <c r="CS30" s="515"/>
      <c r="CT30" s="554"/>
      <c r="CU30" s="515"/>
      <c r="CV30" s="554"/>
      <c r="CW30" s="515"/>
      <c r="CX30" s="554"/>
      <c r="CY30" s="515"/>
      <c r="CZ30" s="515"/>
      <c r="DA30" s="515"/>
    </row>
    <row r="31" spans="1:105" s="489" customFormat="1" ht="17.25" customHeight="1">
      <c r="A31" s="493"/>
      <c r="C31" s="494"/>
      <c r="D31" s="494"/>
      <c r="E31" s="494"/>
      <c r="F31" s="494"/>
      <c r="AG31" s="511"/>
      <c r="AH31" s="1030"/>
      <c r="AI31" s="1030"/>
      <c r="AJ31" s="1030"/>
      <c r="AK31" s="1030"/>
      <c r="AL31" s="1030"/>
      <c r="AM31" s="1030"/>
      <c r="AN31" s="1030"/>
      <c r="AO31" s="1030"/>
      <c r="AV31" s="522"/>
      <c r="AW31" s="511"/>
      <c r="AX31" s="1030"/>
      <c r="AY31" s="1030"/>
      <c r="AZ31" s="949"/>
      <c r="BA31" s="949"/>
      <c r="BB31" s="949"/>
      <c r="BC31" s="949"/>
      <c r="BD31" s="1030"/>
      <c r="BE31" s="1030"/>
      <c r="BF31" s="496"/>
      <c r="BG31" s="511"/>
      <c r="BH31" s="1030"/>
      <c r="BI31" s="1030"/>
      <c r="BJ31" s="949"/>
      <c r="BK31" s="949"/>
      <c r="BL31" s="949"/>
      <c r="BM31" s="949"/>
      <c r="BN31" s="1030"/>
      <c r="BO31" s="1030"/>
      <c r="BP31" s="511"/>
      <c r="BQ31" s="511"/>
      <c r="BR31" s="1050"/>
      <c r="BS31" s="1050"/>
      <c r="BT31" s="1050"/>
      <c r="BU31" s="1050"/>
      <c r="BV31" s="1050"/>
      <c r="BW31" s="1050"/>
      <c r="BX31" s="1043"/>
      <c r="BY31" s="1043"/>
      <c r="CA31" s="511"/>
      <c r="CB31" s="949"/>
      <c r="CC31" s="1021"/>
      <c r="CD31" s="949"/>
      <c r="CE31" s="1021"/>
      <c r="CF31" s="1030"/>
      <c r="CG31" s="1030"/>
      <c r="CL31" s="547"/>
      <c r="CM31" s="511"/>
      <c r="CN31" s="1030"/>
      <c r="CO31" s="1049"/>
      <c r="CP31" s="522"/>
      <c r="CQ31" s="1030"/>
      <c r="CR31" s="1030"/>
      <c r="CS31" s="1049"/>
      <c r="CT31" s="1030"/>
      <c r="CU31" s="1049"/>
      <c r="CV31" s="1030"/>
      <c r="CW31" s="1049"/>
      <c r="CX31" s="1030"/>
      <c r="CY31" s="1049"/>
      <c r="CZ31" s="1030"/>
      <c r="DA31" s="1030"/>
    </row>
    <row r="32" spans="1:105" s="489" customFormat="1" ht="17.25" customHeight="1">
      <c r="A32" s="493"/>
      <c r="C32" s="494"/>
      <c r="D32" s="494"/>
      <c r="E32" s="494"/>
      <c r="F32" s="494"/>
      <c r="AG32" s="516"/>
      <c r="AH32" s="516"/>
      <c r="AI32" s="516"/>
      <c r="AJ32" s="516"/>
      <c r="AK32" s="516"/>
      <c r="AL32" s="516"/>
      <c r="AM32" s="516"/>
      <c r="AN32" s="516"/>
      <c r="AO32" s="516"/>
      <c r="AP32" s="496"/>
      <c r="AQ32" s="496"/>
      <c r="AT32" s="496"/>
      <c r="AU32" s="496"/>
      <c r="AV32" s="496"/>
      <c r="AW32" s="516"/>
      <c r="AX32" s="516"/>
      <c r="AY32" s="516"/>
      <c r="AZ32" s="516"/>
      <c r="BA32" s="516"/>
      <c r="BB32" s="516"/>
      <c r="BC32" s="516"/>
      <c r="BD32" s="516"/>
      <c r="BE32" s="516"/>
      <c r="BF32" s="496"/>
      <c r="BG32" s="516"/>
      <c r="BH32" s="496"/>
      <c r="BI32" s="496"/>
      <c r="BJ32" s="496"/>
      <c r="BK32" s="496"/>
      <c r="BL32" s="496"/>
      <c r="BM32" s="517"/>
      <c r="BN32" s="517"/>
      <c r="BO32" s="517"/>
      <c r="BP32" s="517"/>
      <c r="BQ32" s="517"/>
      <c r="BR32" s="517"/>
      <c r="BS32" s="517"/>
      <c r="BT32" s="517"/>
      <c r="BU32" s="517"/>
      <c r="BV32" s="517"/>
      <c r="BW32" s="496"/>
      <c r="BX32" s="496"/>
      <c r="BY32" s="496"/>
      <c r="CA32" s="514"/>
      <c r="CB32" s="514"/>
      <c r="CC32" s="514"/>
      <c r="CD32" s="514"/>
      <c r="CE32" s="514"/>
      <c r="CF32" s="492"/>
      <c r="CG32" s="492"/>
      <c r="CH32" s="491"/>
      <c r="CI32" s="491"/>
      <c r="CJ32" s="491"/>
      <c r="CK32" s="491"/>
      <c r="CL32" s="491"/>
      <c r="CM32" s="516"/>
      <c r="CN32" s="516"/>
      <c r="CO32" s="516"/>
      <c r="CP32" s="516"/>
      <c r="CQ32" s="516"/>
      <c r="CR32" s="516"/>
      <c r="CS32" s="516"/>
      <c r="CT32" s="516"/>
      <c r="CU32" s="516"/>
      <c r="CV32" s="516"/>
      <c r="CW32" s="516"/>
      <c r="CX32" s="516"/>
      <c r="CY32" s="516"/>
      <c r="CZ32" s="514"/>
      <c r="DA32" s="514"/>
    </row>
    <row r="33" spans="1:103" s="489" customFormat="1" ht="17.25" customHeight="1">
      <c r="A33" s="493"/>
      <c r="C33" s="494"/>
      <c r="D33" s="494"/>
      <c r="E33" s="494"/>
      <c r="F33" s="494"/>
      <c r="AG33" s="496"/>
      <c r="AH33" s="496"/>
      <c r="AI33" s="496"/>
      <c r="AJ33" s="496"/>
      <c r="AK33" s="496"/>
      <c r="AL33" s="496"/>
      <c r="AM33" s="496"/>
      <c r="AN33" s="496"/>
      <c r="AO33" s="496"/>
      <c r="AP33" s="496"/>
      <c r="AQ33" s="496"/>
      <c r="AR33" s="496"/>
      <c r="AS33" s="496"/>
      <c r="AT33" s="496"/>
      <c r="AU33" s="496"/>
      <c r="AV33" s="496"/>
      <c r="AW33" s="496"/>
      <c r="AX33" s="496"/>
      <c r="AY33" s="496"/>
      <c r="AZ33" s="496"/>
      <c r="BA33" s="496"/>
      <c r="BB33" s="496"/>
      <c r="BC33" s="496"/>
      <c r="BD33" s="496"/>
      <c r="BE33" s="496"/>
      <c r="BF33" s="496"/>
      <c r="BG33" s="516"/>
      <c r="BH33" s="496"/>
      <c r="BI33" s="496"/>
      <c r="BJ33" s="496"/>
      <c r="BK33" s="496"/>
      <c r="BL33" s="496"/>
      <c r="BM33" s="517"/>
      <c r="BN33" s="517"/>
      <c r="BO33" s="517"/>
      <c r="BP33" s="517"/>
      <c r="BQ33" s="517"/>
      <c r="BR33" s="517"/>
      <c r="BS33" s="517"/>
      <c r="BT33" s="517"/>
      <c r="BU33" s="517"/>
      <c r="BV33" s="517"/>
      <c r="BW33" s="496"/>
      <c r="BX33" s="496"/>
      <c r="BY33" s="496"/>
      <c r="CA33" s="514"/>
      <c r="CB33" s="514"/>
      <c r="CC33" s="514"/>
      <c r="CD33" s="514"/>
      <c r="CE33" s="514"/>
      <c r="CF33" s="492"/>
      <c r="CG33" s="492"/>
      <c r="CH33" s="491"/>
      <c r="CI33" s="491"/>
      <c r="CJ33" s="491"/>
      <c r="CK33" s="491"/>
      <c r="CL33" s="491"/>
      <c r="CM33" s="496"/>
      <c r="CN33" s="496"/>
      <c r="CO33" s="496"/>
      <c r="CP33" s="496"/>
      <c r="CQ33" s="496"/>
      <c r="CR33" s="496"/>
      <c r="CS33" s="496"/>
      <c r="CT33" s="496"/>
      <c r="CU33" s="496"/>
      <c r="CV33" s="496"/>
      <c r="CW33" s="496"/>
      <c r="CX33" s="496"/>
      <c r="CY33" s="496"/>
    </row>
    <row r="34" spans="1:103" ht="17.25" customHeight="1">
      <c r="AG34" s="517"/>
      <c r="AH34" s="517"/>
      <c r="AI34" s="517"/>
      <c r="AJ34" s="517"/>
      <c r="AK34" s="517"/>
      <c r="AL34" s="517"/>
      <c r="AM34" s="517"/>
      <c r="AN34" s="517"/>
      <c r="AO34" s="517"/>
      <c r="AP34" s="517"/>
      <c r="AQ34" s="517"/>
      <c r="AR34" s="517"/>
      <c r="AS34" s="517"/>
      <c r="AT34" s="517"/>
      <c r="AU34" s="517"/>
      <c r="AV34" s="517"/>
      <c r="AW34" s="517"/>
      <c r="AX34" s="517"/>
      <c r="AY34" s="517"/>
      <c r="AZ34" s="517"/>
      <c r="BA34" s="517"/>
      <c r="BB34" s="517"/>
      <c r="BC34" s="517"/>
      <c r="BD34" s="517"/>
      <c r="BE34" s="517"/>
      <c r="BF34" s="517"/>
      <c r="BG34" s="511"/>
      <c r="BH34" s="517"/>
      <c r="BI34" s="517"/>
      <c r="BJ34" s="517"/>
      <c r="BK34" s="517"/>
      <c r="BL34" s="517"/>
      <c r="BM34" s="517"/>
      <c r="BN34" s="517"/>
      <c r="BO34" s="517"/>
      <c r="BP34" s="517"/>
      <c r="BQ34" s="517"/>
      <c r="BR34" s="517"/>
      <c r="BS34" s="517"/>
      <c r="BT34" s="517"/>
      <c r="BU34" s="517"/>
      <c r="BV34" s="517"/>
      <c r="BW34" s="517"/>
      <c r="BX34" s="517"/>
      <c r="BY34" s="517"/>
      <c r="CM34" s="517"/>
      <c r="CN34" s="517"/>
      <c r="CO34" s="517"/>
      <c r="CP34" s="517"/>
      <c r="CQ34" s="517"/>
      <c r="CR34" s="517"/>
      <c r="CS34" s="517"/>
      <c r="CT34" s="517"/>
      <c r="CU34" s="517"/>
      <c r="CV34" s="517"/>
      <c r="CW34" s="517"/>
      <c r="CX34" s="517"/>
      <c r="CY34" s="517"/>
    </row>
    <row r="35" spans="1:103" ht="17.25" customHeight="1">
      <c r="AG35" s="517"/>
      <c r="AH35" s="517"/>
      <c r="AI35" s="517"/>
      <c r="AJ35" s="517"/>
      <c r="AK35" s="517"/>
      <c r="AL35" s="517"/>
      <c r="AM35" s="517"/>
      <c r="AN35" s="517"/>
      <c r="AO35" s="517"/>
      <c r="AP35" s="517"/>
      <c r="AQ35" s="517"/>
      <c r="AR35" s="517"/>
      <c r="AS35" s="517"/>
      <c r="AT35" s="517"/>
      <c r="AU35" s="517"/>
      <c r="AV35" s="517"/>
      <c r="AW35" s="517"/>
      <c r="AX35" s="517"/>
      <c r="AY35" s="517"/>
      <c r="AZ35" s="517"/>
      <c r="BA35" s="517"/>
      <c r="BB35" s="517"/>
      <c r="BC35" s="517"/>
      <c r="BD35" s="517"/>
      <c r="BE35" s="517"/>
      <c r="BF35" s="517"/>
      <c r="BG35" s="517"/>
      <c r="BH35" s="517"/>
      <c r="BI35" s="517"/>
      <c r="BJ35" s="517"/>
      <c r="BK35" s="517"/>
      <c r="BL35" s="517"/>
      <c r="BM35" s="517"/>
      <c r="BN35" s="517"/>
      <c r="BO35" s="517"/>
      <c r="BP35" s="517"/>
      <c r="BQ35" s="517"/>
      <c r="BR35" s="517"/>
      <c r="BS35" s="517"/>
      <c r="BT35" s="517"/>
      <c r="BU35" s="517"/>
      <c r="BV35" s="517"/>
      <c r="BW35" s="517"/>
      <c r="BX35" s="517"/>
      <c r="BY35" s="517"/>
    </row>
    <row r="36" spans="1:103" ht="17.25" customHeight="1">
      <c r="AG36" s="517"/>
      <c r="AH36" s="517"/>
      <c r="AI36" s="517"/>
      <c r="AJ36" s="517"/>
      <c r="AK36" s="517"/>
      <c r="AL36" s="517"/>
      <c r="AM36" s="517"/>
      <c r="AN36" s="517"/>
      <c r="AO36" s="517"/>
      <c r="AP36" s="517"/>
      <c r="AQ36" s="517"/>
      <c r="AR36" s="517"/>
      <c r="AS36" s="517"/>
      <c r="AT36" s="517"/>
      <c r="AU36" s="517"/>
      <c r="AV36" s="517"/>
      <c r="AW36" s="517"/>
      <c r="AX36" s="517"/>
      <c r="AY36" s="517"/>
      <c r="AZ36" s="517"/>
      <c r="BA36" s="517"/>
      <c r="BB36" s="517"/>
      <c r="BC36" s="517"/>
      <c r="BD36" s="517"/>
      <c r="BE36" s="517"/>
      <c r="BF36" s="517"/>
      <c r="BG36" s="517"/>
      <c r="BH36" s="517"/>
      <c r="BI36" s="517"/>
      <c r="BJ36" s="517"/>
      <c r="BK36" s="517"/>
      <c r="BL36" s="517"/>
      <c r="BM36" s="517"/>
      <c r="BN36" s="517"/>
      <c r="BO36" s="517"/>
      <c r="BP36" s="517"/>
      <c r="BQ36" s="517"/>
      <c r="BR36" s="517"/>
      <c r="BS36" s="517"/>
      <c r="BT36" s="517"/>
      <c r="BU36" s="517"/>
      <c r="BV36" s="517"/>
      <c r="BW36" s="517"/>
      <c r="BX36" s="517"/>
      <c r="BY36" s="517"/>
    </row>
    <row r="37" spans="1:103" ht="17.25" customHeight="1">
      <c r="AG37" s="517"/>
      <c r="AH37" s="517"/>
      <c r="AI37" s="517"/>
      <c r="AJ37" s="517"/>
      <c r="AK37" s="517"/>
      <c r="AL37" s="517"/>
      <c r="AM37" s="517"/>
      <c r="AN37" s="517"/>
      <c r="AO37" s="517"/>
      <c r="AP37" s="517"/>
      <c r="AQ37" s="517"/>
      <c r="AR37" s="517"/>
      <c r="AS37" s="517"/>
      <c r="AT37" s="517"/>
      <c r="AU37" s="517"/>
      <c r="AV37" s="517"/>
      <c r="AW37" s="517"/>
      <c r="AX37" s="517"/>
      <c r="AY37" s="517"/>
      <c r="AZ37" s="517"/>
      <c r="BA37" s="517"/>
      <c r="BB37" s="517"/>
      <c r="BC37" s="517"/>
      <c r="BD37" s="517"/>
      <c r="BE37" s="517"/>
      <c r="BF37" s="517"/>
      <c r="BG37" s="517"/>
      <c r="BH37" s="517"/>
      <c r="BI37" s="517"/>
      <c r="BJ37" s="517"/>
      <c r="BK37" s="517"/>
      <c r="BL37" s="517"/>
      <c r="BM37" s="517"/>
      <c r="BN37" s="517"/>
      <c r="BO37" s="517"/>
      <c r="BP37" s="517"/>
      <c r="BQ37" s="517"/>
      <c r="BR37" s="517"/>
      <c r="BS37" s="517"/>
      <c r="BT37" s="517"/>
      <c r="BU37" s="517"/>
      <c r="BV37" s="517"/>
      <c r="BW37" s="517"/>
      <c r="BX37" s="517"/>
      <c r="BY37" s="517"/>
    </row>
    <row r="38" spans="1:103" ht="17.25" customHeight="1">
      <c r="AG38" s="517"/>
      <c r="AH38" s="517"/>
      <c r="AI38" s="517"/>
      <c r="AJ38" s="517"/>
      <c r="AK38" s="517"/>
      <c r="AL38" s="517"/>
      <c r="AM38" s="517"/>
      <c r="AN38" s="517"/>
      <c r="AO38" s="517"/>
      <c r="AP38" s="517"/>
      <c r="AQ38" s="517"/>
      <c r="AR38" s="517"/>
      <c r="AS38" s="517"/>
      <c r="AT38" s="517"/>
      <c r="AU38" s="517"/>
      <c r="AV38" s="517"/>
      <c r="AW38" s="517"/>
      <c r="AX38" s="517"/>
      <c r="AY38" s="517"/>
      <c r="AZ38" s="517"/>
      <c r="BA38" s="517"/>
      <c r="BB38" s="517"/>
      <c r="BC38" s="517"/>
      <c r="BD38" s="517"/>
      <c r="BE38" s="517"/>
      <c r="BF38" s="517"/>
      <c r="BG38" s="517"/>
      <c r="BH38" s="517"/>
      <c r="BI38" s="517"/>
      <c r="BJ38" s="517"/>
      <c r="BK38" s="517"/>
      <c r="BL38" s="517"/>
      <c r="BM38" s="517"/>
      <c r="BN38" s="517"/>
      <c r="BO38" s="517"/>
      <c r="BP38" s="517"/>
      <c r="BQ38" s="517"/>
      <c r="BR38" s="517"/>
      <c r="BS38" s="517"/>
      <c r="BT38" s="517"/>
      <c r="BU38" s="517"/>
      <c r="BV38" s="517"/>
      <c r="BW38" s="517"/>
      <c r="BX38" s="517"/>
      <c r="BY38" s="517"/>
    </row>
    <row r="39" spans="1:103" ht="17.25" customHeight="1">
      <c r="AG39" s="517"/>
      <c r="AH39" s="517"/>
      <c r="AI39" s="517"/>
      <c r="AJ39" s="517"/>
      <c r="AK39" s="517"/>
      <c r="AL39" s="517"/>
      <c r="AM39" s="517"/>
      <c r="AN39" s="517"/>
      <c r="AO39" s="517"/>
      <c r="AP39" s="517"/>
      <c r="AQ39" s="517"/>
      <c r="AR39" s="517"/>
      <c r="AS39" s="517"/>
      <c r="AT39" s="517"/>
      <c r="AU39" s="517"/>
      <c r="AV39" s="517"/>
      <c r="AW39" s="517"/>
      <c r="AX39" s="517"/>
      <c r="AY39" s="517"/>
      <c r="AZ39" s="517"/>
      <c r="BA39" s="517"/>
      <c r="BB39" s="517"/>
      <c r="BC39" s="517"/>
      <c r="BD39" s="517"/>
      <c r="BE39" s="517"/>
      <c r="BF39" s="517"/>
      <c r="BG39" s="517"/>
      <c r="BH39" s="517"/>
      <c r="BI39" s="517"/>
      <c r="BJ39" s="517"/>
      <c r="BK39" s="517"/>
      <c r="BL39" s="517"/>
      <c r="BM39" s="517"/>
      <c r="BN39" s="517"/>
      <c r="BO39" s="517"/>
      <c r="BP39" s="517"/>
      <c r="BQ39" s="517"/>
      <c r="BR39" s="517"/>
      <c r="BS39" s="517"/>
      <c r="BT39" s="517"/>
      <c r="BU39" s="517"/>
      <c r="BV39" s="517"/>
      <c r="BW39" s="517"/>
      <c r="BX39" s="517"/>
      <c r="BY39" s="517"/>
    </row>
    <row r="40" spans="1:103" ht="17.25" customHeight="1">
      <c r="BG40" s="491"/>
      <c r="BM40" s="517"/>
      <c r="BN40" s="517"/>
      <c r="BO40" s="517"/>
      <c r="BP40" s="517"/>
      <c r="BW40" s="517"/>
      <c r="BX40" s="517"/>
      <c r="BY40" s="517"/>
    </row>
    <row r="41" spans="1:103" ht="17.25" customHeight="1">
      <c r="AG41" s="495" t="s">
        <v>179</v>
      </c>
      <c r="AH41" s="517"/>
      <c r="AI41" s="517"/>
      <c r="AJ41" s="517"/>
      <c r="AK41" s="517"/>
      <c r="AL41" s="517"/>
      <c r="AM41" s="517"/>
      <c r="AN41" s="517"/>
      <c r="AO41" s="517"/>
      <c r="AP41" s="517"/>
      <c r="AQ41" s="517"/>
      <c r="AR41" s="517"/>
      <c r="AS41" s="517"/>
      <c r="AT41" s="517"/>
      <c r="AU41" s="517"/>
      <c r="AV41" s="517"/>
      <c r="AZ41" s="517"/>
      <c r="BA41" s="517"/>
      <c r="BB41" s="517"/>
      <c r="BC41" s="517"/>
      <c r="BD41" s="517"/>
      <c r="BE41" s="517"/>
      <c r="BF41" s="517"/>
      <c r="BG41" s="517"/>
      <c r="BH41" s="517"/>
      <c r="BI41" s="517"/>
      <c r="BJ41" s="517"/>
      <c r="BL41" s="517"/>
      <c r="BM41" s="517"/>
      <c r="BN41" s="517"/>
      <c r="BO41" s="517"/>
      <c r="BP41" s="517"/>
      <c r="BQ41" s="511"/>
      <c r="BR41" s="517"/>
      <c r="BS41" s="517"/>
      <c r="BT41" s="517"/>
      <c r="BU41" s="517"/>
      <c r="BV41" s="517"/>
      <c r="BW41" s="517"/>
      <c r="BX41" s="517"/>
      <c r="BY41" s="517"/>
      <c r="CM41" s="495" t="s">
        <v>180</v>
      </c>
      <c r="CN41" s="517"/>
      <c r="CO41" s="517"/>
      <c r="CP41" s="517"/>
      <c r="CQ41" s="517"/>
      <c r="CR41" s="517"/>
      <c r="CS41" s="517"/>
      <c r="CT41" s="517"/>
      <c r="CU41" s="517"/>
      <c r="CV41" s="517"/>
      <c r="CW41" s="517"/>
      <c r="CX41" s="517"/>
      <c r="CY41" s="517"/>
    </row>
    <row r="42" spans="1:103" ht="19.5" customHeight="1">
      <c r="AG42" s="517" t="s">
        <v>181</v>
      </c>
      <c r="AH42" s="517"/>
      <c r="AI42" s="517"/>
      <c r="AJ42" s="517"/>
      <c r="AK42" s="517"/>
      <c r="AL42" s="517"/>
      <c r="AM42" s="517"/>
      <c r="AN42" s="517"/>
      <c r="AO42" s="517"/>
      <c r="AP42" s="517"/>
      <c r="AQ42" s="517"/>
      <c r="AR42" s="511"/>
      <c r="AS42" s="511"/>
      <c r="AT42" s="511"/>
      <c r="AU42" s="511"/>
      <c r="AV42" s="511"/>
      <c r="AW42" s="523" t="s">
        <v>182</v>
      </c>
      <c r="AX42" s="511"/>
      <c r="AY42" s="511"/>
      <c r="AZ42" s="511"/>
      <c r="BA42" s="511"/>
      <c r="BB42" s="511"/>
      <c r="BC42" s="511"/>
      <c r="BD42" s="511"/>
      <c r="BE42" s="511"/>
      <c r="BF42" s="511"/>
      <c r="BG42" s="491" t="s">
        <v>183</v>
      </c>
      <c r="BL42" s="517"/>
      <c r="BM42" s="517"/>
      <c r="BN42" s="517"/>
      <c r="BO42" s="517"/>
      <c r="BP42" s="517"/>
      <c r="BQ42" s="523" t="s">
        <v>184</v>
      </c>
      <c r="BR42" s="511"/>
      <c r="BS42" s="511"/>
      <c r="BT42" s="517"/>
      <c r="BU42" s="517"/>
      <c r="BV42" s="517"/>
      <c r="BW42" s="517"/>
      <c r="BX42" s="517"/>
      <c r="BY42" s="517"/>
      <c r="CA42" s="517" t="s">
        <v>185</v>
      </c>
      <c r="CB42" s="517"/>
      <c r="CC42" s="517"/>
      <c r="CM42" s="517" t="s">
        <v>186</v>
      </c>
      <c r="CN42" s="517"/>
      <c r="CO42" s="517"/>
      <c r="CP42" s="517"/>
      <c r="CQ42" s="517"/>
      <c r="CR42" s="517"/>
      <c r="CS42" s="517"/>
      <c r="CT42" s="517"/>
      <c r="CU42" s="517"/>
      <c r="CV42" s="517"/>
      <c r="CW42" s="517"/>
      <c r="CX42" s="517"/>
      <c r="CY42" s="517"/>
    </row>
    <row r="43" spans="1:103" ht="19.5" customHeight="1">
      <c r="AG43" s="1052" t="s">
        <v>99</v>
      </c>
      <c r="AH43" s="1018" t="s">
        <v>166</v>
      </c>
      <c r="AI43" s="1019"/>
      <c r="AJ43" s="497" t="s">
        <v>187</v>
      </c>
      <c r="AK43" s="497" t="s">
        <v>187</v>
      </c>
      <c r="AN43" s="511"/>
      <c r="AO43" s="511"/>
      <c r="AP43" s="511"/>
      <c r="AQ43" s="511"/>
      <c r="AR43" s="511"/>
      <c r="AS43" s="511"/>
      <c r="AT43" s="511"/>
      <c r="AU43" s="511"/>
      <c r="AV43" s="511"/>
      <c r="AW43" s="1052" t="s">
        <v>99</v>
      </c>
      <c r="AX43" s="383" t="s">
        <v>188</v>
      </c>
      <c r="AY43" s="104" t="s">
        <v>188</v>
      </c>
      <c r="AZ43" s="383" t="s">
        <v>188</v>
      </c>
      <c r="BA43" s="104" t="s">
        <v>97</v>
      </c>
      <c r="BB43" s="511"/>
      <c r="BC43" s="511"/>
      <c r="BD43" s="511"/>
      <c r="BE43" s="511"/>
      <c r="BF43" s="511"/>
      <c r="BG43" s="1052" t="s">
        <v>99</v>
      </c>
      <c r="BH43" s="497" t="s">
        <v>168</v>
      </c>
      <c r="BI43" s="102" t="s">
        <v>168</v>
      </c>
      <c r="BJ43" s="497" t="s">
        <v>148</v>
      </c>
      <c r="BK43" s="102" t="s">
        <v>148</v>
      </c>
      <c r="BL43" s="517"/>
      <c r="BM43" s="517"/>
      <c r="BN43" s="517"/>
      <c r="BO43" s="517"/>
      <c r="BP43" s="517"/>
      <c r="BQ43" s="1052" t="s">
        <v>99</v>
      </c>
      <c r="BR43" s="383" t="s">
        <v>189</v>
      </c>
      <c r="BS43" s="104" t="s">
        <v>158</v>
      </c>
      <c r="BT43" s="383" t="s">
        <v>190</v>
      </c>
      <c r="BU43" s="104" t="s">
        <v>98</v>
      </c>
      <c r="BV43" s="517"/>
      <c r="BW43" s="517"/>
      <c r="BX43" s="517"/>
      <c r="BY43" s="517"/>
      <c r="CA43" s="1052" t="s">
        <v>99</v>
      </c>
      <c r="CB43" s="497" t="s">
        <v>191</v>
      </c>
      <c r="CC43" s="497" t="s">
        <v>149</v>
      </c>
      <c r="CM43" s="1052" t="s">
        <v>99</v>
      </c>
      <c r="CN43" s="1018" t="s">
        <v>33</v>
      </c>
      <c r="CO43" s="1019"/>
      <c r="CP43" s="1018" t="s">
        <v>36</v>
      </c>
      <c r="CQ43" s="1019"/>
      <c r="CR43" s="497" t="s">
        <v>109</v>
      </c>
      <c r="CS43" s="497" t="s">
        <v>96</v>
      </c>
      <c r="CV43" s="511"/>
      <c r="CW43" s="511"/>
      <c r="CX43" s="511"/>
      <c r="CY43" s="511"/>
    </row>
    <row r="44" spans="1:103" ht="19.5" customHeight="1">
      <c r="AG44" s="1052"/>
      <c r="AH44" s="383" t="s">
        <v>27</v>
      </c>
      <c r="AI44" s="383" t="s">
        <v>166</v>
      </c>
      <c r="AJ44" s="383" t="s">
        <v>27</v>
      </c>
      <c r="AK44" s="104" t="s">
        <v>111</v>
      </c>
      <c r="AN44" s="511"/>
      <c r="AO44" s="511"/>
      <c r="AP44" s="511"/>
      <c r="AQ44" s="511"/>
      <c r="AR44" s="511"/>
      <c r="AS44" s="511"/>
      <c r="AT44" s="511"/>
      <c r="AU44" s="511"/>
      <c r="AV44" s="511"/>
      <c r="AW44" s="1052"/>
      <c r="AX44" s="383" t="s">
        <v>27</v>
      </c>
      <c r="AY44" s="104" t="s">
        <v>188</v>
      </c>
      <c r="AZ44" s="383" t="s">
        <v>27</v>
      </c>
      <c r="BA44" s="104" t="s">
        <v>111</v>
      </c>
      <c r="BB44" s="511"/>
      <c r="BC44" s="511"/>
      <c r="BD44" s="511"/>
      <c r="BE44" s="511"/>
      <c r="BF44" s="511"/>
      <c r="BG44" s="1052"/>
      <c r="BH44" s="383" t="s">
        <v>27</v>
      </c>
      <c r="BI44" s="104" t="s">
        <v>168</v>
      </c>
      <c r="BJ44" s="383" t="s">
        <v>27</v>
      </c>
      <c r="BK44" s="104" t="s">
        <v>111</v>
      </c>
      <c r="BL44" s="517"/>
      <c r="BM44" s="517"/>
      <c r="BN44" s="517"/>
      <c r="BO44" s="517"/>
      <c r="BP44" s="517"/>
      <c r="BQ44" s="1052"/>
      <c r="BR44" s="383" t="s">
        <v>27</v>
      </c>
      <c r="BS44" s="104" t="s">
        <v>158</v>
      </c>
      <c r="BT44" s="383" t="s">
        <v>27</v>
      </c>
      <c r="BU44" s="104" t="s">
        <v>111</v>
      </c>
      <c r="BV44" s="517"/>
      <c r="BW44" s="517"/>
      <c r="BX44" s="517"/>
      <c r="BY44" s="517"/>
      <c r="CA44" s="1052"/>
      <c r="CB44" s="383" t="s">
        <v>27</v>
      </c>
      <c r="CC44" s="104" t="s">
        <v>191</v>
      </c>
      <c r="CM44" s="1052"/>
      <c r="CN44" s="383" t="s">
        <v>27</v>
      </c>
      <c r="CO44" s="104" t="s">
        <v>192</v>
      </c>
      <c r="CP44" s="383" t="s">
        <v>27</v>
      </c>
      <c r="CQ44" s="104" t="s">
        <v>193</v>
      </c>
      <c r="CR44" s="383" t="s">
        <v>27</v>
      </c>
      <c r="CS44" s="383" t="s">
        <v>111</v>
      </c>
      <c r="CV44" s="511"/>
      <c r="CW44" s="511"/>
      <c r="CX44" s="511"/>
      <c r="CY44" s="511"/>
    </row>
    <row r="45" spans="1:103" ht="19.5" customHeight="1">
      <c r="AG45" s="499" t="s">
        <v>113</v>
      </c>
      <c r="AH45" s="380">
        <v>21</v>
      </c>
      <c r="AI45" s="502">
        <f>AH45/AI54*1000000</f>
        <v>21.450459652706844</v>
      </c>
      <c r="AJ45" s="380">
        <v>21</v>
      </c>
      <c r="AK45" s="502">
        <f>AI45</f>
        <v>21.450459652706844</v>
      </c>
      <c r="AN45" s="511"/>
      <c r="AO45" s="511"/>
      <c r="AP45" s="511"/>
      <c r="AQ45" s="511"/>
      <c r="AR45" s="511"/>
      <c r="AS45" s="511"/>
      <c r="AT45" s="511"/>
      <c r="AU45" s="511"/>
      <c r="AV45" s="511"/>
      <c r="AW45" s="499" t="s">
        <v>113</v>
      </c>
      <c r="AX45" s="101">
        <v>14</v>
      </c>
      <c r="AY45" s="502">
        <f>AX45/AX54*1000000</f>
        <v>8.2286869660537274</v>
      </c>
      <c r="AZ45" s="101">
        <v>14</v>
      </c>
      <c r="BA45" s="502">
        <f>AZ45/AZ54*1000000</f>
        <v>8.2286869660537274</v>
      </c>
      <c r="BB45" s="511"/>
      <c r="BC45" s="511"/>
      <c r="BD45" s="511"/>
      <c r="BE45" s="511"/>
      <c r="BF45" s="511"/>
      <c r="BG45" s="499" t="s">
        <v>113</v>
      </c>
      <c r="BH45" s="504">
        <v>20</v>
      </c>
      <c r="BI45" s="502">
        <v>6.9615728142227704</v>
      </c>
      <c r="BJ45" s="432">
        <v>20</v>
      </c>
      <c r="BK45" s="502">
        <v>6.9615728142227704</v>
      </c>
      <c r="BL45" s="517"/>
      <c r="BM45" s="517"/>
      <c r="BN45" s="517"/>
      <c r="BO45" s="517"/>
      <c r="BP45" s="517"/>
      <c r="BQ45" s="499" t="s">
        <v>113</v>
      </c>
      <c r="BR45" s="106">
        <v>11</v>
      </c>
      <c r="BS45" s="502">
        <f>BR45/BR54*1000000</f>
        <v>6.0865653456422129</v>
      </c>
      <c r="BT45" s="383">
        <f t="shared" ref="BT45:BT51" si="4">BR45</f>
        <v>11</v>
      </c>
      <c r="BU45" s="502">
        <f>BT45/BT54*1000000</f>
        <v>6.0865653456422129</v>
      </c>
      <c r="BV45" s="517"/>
      <c r="BW45" s="517"/>
      <c r="BX45" s="517"/>
      <c r="BY45" s="517"/>
      <c r="CA45" s="539" t="s">
        <v>113</v>
      </c>
      <c r="CB45" s="381">
        <v>6</v>
      </c>
      <c r="CC45" s="502">
        <f>CB45/CB54*1000000</f>
        <v>4.643962848297214</v>
      </c>
      <c r="CM45" s="503" t="s">
        <v>113</v>
      </c>
      <c r="CN45" s="504">
        <v>1</v>
      </c>
      <c r="CO45" s="502">
        <f>CN45/CN54*1000000</f>
        <v>0.71993618485657429</v>
      </c>
      <c r="CP45" s="504">
        <v>2</v>
      </c>
      <c r="CQ45" s="502">
        <f>CP45/CP54*1000000</f>
        <v>2.1501006784642689</v>
      </c>
      <c r="CR45" s="432">
        <v>3</v>
      </c>
      <c r="CS45" s="502">
        <v>2</v>
      </c>
      <c r="CV45" s="511"/>
      <c r="CW45" s="511"/>
      <c r="CX45" s="511"/>
      <c r="CY45" s="511"/>
    </row>
    <row r="46" spans="1:103" ht="19.5" customHeight="1">
      <c r="AG46" s="503" t="s">
        <v>114</v>
      </c>
      <c r="AH46" s="380">
        <v>1</v>
      </c>
      <c r="AI46" s="502">
        <f>AH46/AI54*1000000</f>
        <v>1.021450459652707</v>
      </c>
      <c r="AJ46" s="380">
        <v>1</v>
      </c>
      <c r="AK46" s="502">
        <f t="shared" ref="AK46:AK53" si="5">AI46</f>
        <v>1.021450459652707</v>
      </c>
      <c r="AN46" s="511"/>
      <c r="AO46" s="511"/>
      <c r="AP46" s="511"/>
      <c r="AQ46" s="511"/>
      <c r="AR46" s="511"/>
      <c r="AS46" s="511"/>
      <c r="AT46" s="511"/>
      <c r="AU46" s="511"/>
      <c r="AV46" s="511"/>
      <c r="AW46" s="503" t="s">
        <v>114</v>
      </c>
      <c r="AX46" s="101">
        <v>1</v>
      </c>
      <c r="AY46" s="502">
        <f>AX46/AX54*1000000</f>
        <v>0.58776335471812335</v>
      </c>
      <c r="AZ46" s="101">
        <v>1</v>
      </c>
      <c r="BA46" s="502">
        <f>AZ46/AZ54*1000000</f>
        <v>0.58776335471812335</v>
      </c>
      <c r="BB46" s="511"/>
      <c r="BC46" s="511"/>
      <c r="BD46" s="511"/>
      <c r="BE46" s="511"/>
      <c r="BF46" s="511"/>
      <c r="BG46" s="503" t="s">
        <v>114</v>
      </c>
      <c r="BH46" s="504">
        <v>1</v>
      </c>
      <c r="BI46" s="532">
        <v>0.34807864071113898</v>
      </c>
      <c r="BJ46" s="432">
        <v>1</v>
      </c>
      <c r="BK46" s="532">
        <v>0.34807864071113898</v>
      </c>
      <c r="BL46" s="517"/>
      <c r="BM46" s="517"/>
      <c r="BN46" s="517"/>
      <c r="BO46" s="517"/>
      <c r="BP46" s="517"/>
      <c r="BQ46" s="503" t="s">
        <v>114</v>
      </c>
      <c r="BR46" s="106"/>
      <c r="BS46" s="502"/>
      <c r="BT46" s="383"/>
      <c r="BU46" s="502"/>
      <c r="BV46" s="517"/>
      <c r="BW46" s="517"/>
      <c r="BX46" s="517"/>
      <c r="BY46" s="517"/>
      <c r="CA46" s="540" t="s">
        <v>114</v>
      </c>
      <c r="CB46" s="381">
        <v>4</v>
      </c>
      <c r="CC46" s="502">
        <f>CB46/CB54*1000000</f>
        <v>3.0959752321981422</v>
      </c>
      <c r="CM46" s="503" t="s">
        <v>114</v>
      </c>
      <c r="CN46" s="504">
        <v>1</v>
      </c>
      <c r="CO46" s="502">
        <f>CN46/CN54*1000000</f>
        <v>0.71993618485657429</v>
      </c>
      <c r="CP46" s="504">
        <v>1</v>
      </c>
      <c r="CQ46" s="502">
        <f>CP46/CP54*1000000</f>
        <v>1.0750503392321344</v>
      </c>
      <c r="CR46" s="432">
        <v>2</v>
      </c>
      <c r="CS46" s="502">
        <v>0.50951234064364703</v>
      </c>
      <c r="CV46" s="511"/>
      <c r="CW46" s="511"/>
      <c r="CX46" s="511"/>
      <c r="CY46" s="511"/>
    </row>
    <row r="47" spans="1:103" ht="19.5" customHeight="1">
      <c r="AG47" s="503" t="s">
        <v>116</v>
      </c>
      <c r="AH47" s="380">
        <v>1</v>
      </c>
      <c r="AI47" s="502">
        <f>AH47/AI54*1000000</f>
        <v>1.021450459652707</v>
      </c>
      <c r="AJ47" s="380">
        <v>1</v>
      </c>
      <c r="AK47" s="502">
        <f t="shared" si="5"/>
        <v>1.021450459652707</v>
      </c>
      <c r="AN47" s="511"/>
      <c r="AO47" s="511"/>
      <c r="AP47" s="511"/>
      <c r="AQ47" s="511"/>
      <c r="AR47" s="511"/>
      <c r="AS47" s="511"/>
      <c r="AT47" s="511"/>
      <c r="AU47" s="511"/>
      <c r="AV47" s="511"/>
      <c r="AW47" s="503" t="s">
        <v>116</v>
      </c>
      <c r="AX47" s="101"/>
      <c r="AY47" s="502"/>
      <c r="AZ47" s="101"/>
      <c r="BA47" s="502"/>
      <c r="BB47" s="511"/>
      <c r="BC47" s="511"/>
      <c r="BD47" s="511"/>
      <c r="BE47" s="511"/>
      <c r="BF47" s="511"/>
      <c r="BG47" s="503" t="s">
        <v>116</v>
      </c>
      <c r="BH47" s="504">
        <v>5</v>
      </c>
      <c r="BI47" s="502">
        <v>1.7403932035556899</v>
      </c>
      <c r="BJ47" s="432">
        <v>5</v>
      </c>
      <c r="BK47" s="502">
        <v>1.7403932035556899</v>
      </c>
      <c r="BL47" s="517"/>
      <c r="BM47" s="517"/>
      <c r="BN47" s="517"/>
      <c r="BO47" s="517"/>
      <c r="BP47" s="517"/>
      <c r="BQ47" s="503" t="s">
        <v>116</v>
      </c>
      <c r="BR47" s="106">
        <v>4</v>
      </c>
      <c r="BS47" s="502">
        <f>BR47/BR54*1000000</f>
        <v>2.2132964893244411</v>
      </c>
      <c r="BT47" s="383">
        <f t="shared" si="4"/>
        <v>4</v>
      </c>
      <c r="BU47" s="502">
        <f>BT47/BT54*1000000</f>
        <v>2.2132964893244411</v>
      </c>
      <c r="BV47" s="517"/>
      <c r="BW47" s="517"/>
      <c r="BX47" s="517"/>
      <c r="BY47" s="517"/>
      <c r="CA47" s="540" t="s">
        <v>116</v>
      </c>
      <c r="CB47" s="381">
        <v>3</v>
      </c>
      <c r="CC47" s="502">
        <f>CB47/CB54*1000000</f>
        <v>2.321981424148607</v>
      </c>
      <c r="CM47" s="503" t="s">
        <v>116</v>
      </c>
      <c r="CN47" s="504">
        <v>2</v>
      </c>
      <c r="CO47" s="502">
        <f>CN47/CN54*1000000</f>
        <v>1.4398723697131486</v>
      </c>
      <c r="CP47" s="504">
        <v>0</v>
      </c>
      <c r="CQ47" s="502"/>
      <c r="CR47" s="432">
        <v>2</v>
      </c>
      <c r="CS47" s="559">
        <v>1</v>
      </c>
      <c r="CV47" s="511"/>
      <c r="CW47" s="511"/>
      <c r="CX47" s="511"/>
      <c r="CY47" s="511"/>
    </row>
    <row r="48" spans="1:103" ht="19.5" customHeight="1">
      <c r="AG48" s="503" t="s">
        <v>177</v>
      </c>
      <c r="AH48" s="380">
        <v>9</v>
      </c>
      <c r="AI48" s="502">
        <f>AH48/AI54*1000000</f>
        <v>9.1930541368743626</v>
      </c>
      <c r="AJ48" s="380">
        <v>9</v>
      </c>
      <c r="AK48" s="502">
        <f t="shared" si="5"/>
        <v>9.1930541368743626</v>
      </c>
      <c r="AN48" s="511"/>
      <c r="AO48" s="511"/>
      <c r="AP48" s="511"/>
      <c r="AQ48" s="511"/>
      <c r="AR48" s="511"/>
      <c r="AS48" s="511"/>
      <c r="AT48" s="511"/>
      <c r="AU48" s="511"/>
      <c r="AV48" s="511"/>
      <c r="AW48" s="503" t="s">
        <v>176</v>
      </c>
      <c r="AX48" s="101"/>
      <c r="AY48" s="502"/>
      <c r="AZ48" s="101"/>
      <c r="BA48" s="502"/>
      <c r="BB48" s="511"/>
      <c r="BC48" s="511"/>
      <c r="BD48" s="511"/>
      <c r="BE48" s="511"/>
      <c r="BF48" s="511"/>
      <c r="BG48" s="503" t="s">
        <v>177</v>
      </c>
      <c r="BH48" s="504">
        <v>7</v>
      </c>
      <c r="BI48" s="502">
        <v>2.4365504849779702</v>
      </c>
      <c r="BJ48" s="432">
        <v>7</v>
      </c>
      <c r="BK48" s="502">
        <v>2.4365504849779702</v>
      </c>
      <c r="BL48" s="517"/>
      <c r="BM48" s="517"/>
      <c r="BN48" s="517"/>
      <c r="BO48" s="517"/>
      <c r="BP48" s="517"/>
      <c r="BQ48" s="503" t="s">
        <v>176</v>
      </c>
      <c r="BR48" s="106"/>
      <c r="BS48" s="502"/>
      <c r="BT48" s="383"/>
      <c r="BU48" s="502"/>
      <c r="BV48" s="517"/>
      <c r="BW48" s="517"/>
      <c r="BX48" s="517"/>
      <c r="BY48" s="517"/>
      <c r="CA48" s="540" t="s">
        <v>176</v>
      </c>
      <c r="CB48" s="381">
        <v>5</v>
      </c>
      <c r="CC48" s="502">
        <f>CB48/CB54*1000000</f>
        <v>3.8699690402476783</v>
      </c>
      <c r="CM48" s="503" t="s">
        <v>176</v>
      </c>
      <c r="CN48" s="504">
        <v>0</v>
      </c>
      <c r="CO48" s="502"/>
      <c r="CP48" s="504">
        <v>0</v>
      </c>
      <c r="CQ48" s="502"/>
      <c r="CR48" s="432">
        <v>0</v>
      </c>
      <c r="CS48" s="559"/>
      <c r="CV48" s="511"/>
      <c r="CW48" s="511"/>
      <c r="CX48" s="511"/>
      <c r="CY48" s="511"/>
    </row>
    <row r="49" spans="33:103" ht="19.5" customHeight="1">
      <c r="AG49" s="499" t="s">
        <v>118</v>
      </c>
      <c r="AH49" s="380">
        <v>2</v>
      </c>
      <c r="AI49" s="502">
        <f>AH49/AI54*1000000</f>
        <v>2.042900919305414</v>
      </c>
      <c r="AJ49" s="380">
        <v>2</v>
      </c>
      <c r="AK49" s="502">
        <f t="shared" si="5"/>
        <v>2.042900919305414</v>
      </c>
      <c r="AN49" s="511"/>
      <c r="AO49" s="511"/>
      <c r="AP49" s="511"/>
      <c r="AQ49" s="511"/>
      <c r="AR49" s="511"/>
      <c r="AS49" s="511"/>
      <c r="AT49" s="511"/>
      <c r="AU49" s="511"/>
      <c r="AV49" s="511"/>
      <c r="AW49" s="499" t="s">
        <v>118</v>
      </c>
      <c r="AX49" s="101">
        <v>8</v>
      </c>
      <c r="AY49" s="502">
        <f>AX49/AX54*1000000</f>
        <v>4.7021068377449868</v>
      </c>
      <c r="AZ49" s="101">
        <v>8</v>
      </c>
      <c r="BA49" s="502">
        <f>AZ49/AZ54*1000000</f>
        <v>4.7021068377449868</v>
      </c>
      <c r="BB49" s="511"/>
      <c r="BC49" s="511"/>
      <c r="BD49" s="511"/>
      <c r="BE49" s="511"/>
      <c r="BF49" s="511"/>
      <c r="BG49" s="499" t="s">
        <v>118</v>
      </c>
      <c r="BH49" s="504">
        <v>14</v>
      </c>
      <c r="BI49" s="502">
        <v>4.8731009699559404</v>
      </c>
      <c r="BJ49" s="432">
        <v>14</v>
      </c>
      <c r="BK49" s="502">
        <v>4.8731009699559404</v>
      </c>
      <c r="BL49" s="517"/>
      <c r="BM49" s="517"/>
      <c r="BN49" s="517"/>
      <c r="BO49" s="517"/>
      <c r="BP49" s="517"/>
      <c r="BQ49" s="499" t="s">
        <v>118</v>
      </c>
      <c r="BR49" s="106">
        <v>5</v>
      </c>
      <c r="BS49" s="502">
        <f>BR49/BR54*1000000</f>
        <v>2.7666206116555512</v>
      </c>
      <c r="BT49" s="383">
        <f t="shared" si="4"/>
        <v>5</v>
      </c>
      <c r="BU49" s="502">
        <f>BT49/BT54*1000000</f>
        <v>2.7666206116555512</v>
      </c>
      <c r="BV49" s="517"/>
      <c r="BW49" s="517"/>
      <c r="BX49" s="517"/>
      <c r="BY49" s="517"/>
      <c r="CA49" s="539" t="s">
        <v>118</v>
      </c>
      <c r="CB49" s="381">
        <v>6</v>
      </c>
      <c r="CC49" s="528">
        <v>5</v>
      </c>
      <c r="CM49" s="503" t="s">
        <v>118</v>
      </c>
      <c r="CN49" s="504">
        <v>3</v>
      </c>
      <c r="CO49" s="502">
        <f>CN49/CN54*1000000</f>
        <v>2.159808554569723</v>
      </c>
      <c r="CP49" s="504">
        <v>2</v>
      </c>
      <c r="CQ49" s="502">
        <f>CP49/CP54*1000000</f>
        <v>2.1501006784642689</v>
      </c>
      <c r="CR49" s="432">
        <f>CN49+CP49</f>
        <v>5</v>
      </c>
      <c r="CS49" s="502">
        <v>0.50951234064364703</v>
      </c>
      <c r="CV49" s="511"/>
      <c r="CW49" s="511"/>
      <c r="CX49" s="511"/>
      <c r="CY49" s="511"/>
    </row>
    <row r="50" spans="33:103" ht="19.5" customHeight="1">
      <c r="AG50" s="503" t="s">
        <v>120</v>
      </c>
      <c r="AH50" s="380">
        <v>8</v>
      </c>
      <c r="AI50" s="501">
        <f>AH50/AI54*1000000</f>
        <v>8.1716036772216558</v>
      </c>
      <c r="AJ50" s="380">
        <v>8</v>
      </c>
      <c r="AK50" s="502">
        <f t="shared" si="5"/>
        <v>8.1716036772216558</v>
      </c>
      <c r="AN50" s="511"/>
      <c r="AO50" s="511"/>
      <c r="AP50" s="511"/>
      <c r="AQ50" s="511"/>
      <c r="AR50" s="511"/>
      <c r="AS50" s="511"/>
      <c r="AT50" s="511"/>
      <c r="AU50" s="511"/>
      <c r="AV50" s="511"/>
      <c r="AW50" s="503" t="s">
        <v>120</v>
      </c>
      <c r="AX50" s="101">
        <v>9</v>
      </c>
      <c r="AY50" s="502">
        <f>AX50/AX54*1000000</f>
        <v>5.2898701924631109</v>
      </c>
      <c r="AZ50" s="101">
        <v>9</v>
      </c>
      <c r="BA50" s="502">
        <f>AZ50/AZ54*1000000</f>
        <v>5.2898701924631109</v>
      </c>
      <c r="BB50" s="511"/>
      <c r="BC50" s="511"/>
      <c r="BD50" s="511"/>
      <c r="BE50" s="511"/>
      <c r="BF50" s="511"/>
      <c r="BG50" s="503" t="s">
        <v>120</v>
      </c>
      <c r="BH50" s="504">
        <v>8</v>
      </c>
      <c r="BI50" s="502">
        <v>2.78462912568911</v>
      </c>
      <c r="BJ50" s="432">
        <v>8</v>
      </c>
      <c r="BK50" s="502">
        <v>2.78462912568911</v>
      </c>
      <c r="BL50" s="517"/>
      <c r="BM50" s="517"/>
      <c r="BN50" s="517"/>
      <c r="BO50" s="517"/>
      <c r="BP50" s="517"/>
      <c r="BQ50" s="503" t="s">
        <v>120</v>
      </c>
      <c r="BR50" s="106">
        <v>7</v>
      </c>
      <c r="BS50" s="502">
        <f>BR50/BR54*1000000</f>
        <v>3.8732688563177717</v>
      </c>
      <c r="BT50" s="383">
        <v>7</v>
      </c>
      <c r="BU50" s="502">
        <f>BT50/BT54*1000000</f>
        <v>3.8732688563177717</v>
      </c>
      <c r="BV50" s="517"/>
      <c r="BW50" s="517"/>
      <c r="BX50" s="517"/>
      <c r="BY50" s="517"/>
      <c r="CA50" s="541" t="s">
        <v>120</v>
      </c>
      <c r="CB50" s="381">
        <v>6</v>
      </c>
      <c r="CC50" s="502">
        <f>CB50/CB54*1000000</f>
        <v>4.643962848297214</v>
      </c>
      <c r="CM50" s="503" t="s">
        <v>120</v>
      </c>
      <c r="CN50" s="504">
        <v>1</v>
      </c>
      <c r="CO50" s="502">
        <f>CN50/CN54*1000000</f>
        <v>0.71993618485657429</v>
      </c>
      <c r="CP50" s="504">
        <v>3</v>
      </c>
      <c r="CQ50" s="502">
        <f>CP50/CP54*1000000</f>
        <v>3.2251510176964033</v>
      </c>
      <c r="CR50" s="432">
        <f>CN50+CP50</f>
        <v>4</v>
      </c>
      <c r="CS50" s="502">
        <v>0.50951234064364703</v>
      </c>
      <c r="CV50" s="511"/>
      <c r="CW50" s="511"/>
      <c r="CX50" s="511"/>
      <c r="CY50" s="511"/>
    </row>
    <row r="51" spans="33:103" ht="19.5" customHeight="1">
      <c r="AG51" s="503" t="s">
        <v>121</v>
      </c>
      <c r="AH51" s="380">
        <v>1</v>
      </c>
      <c r="AI51" s="501">
        <f>AH51/AI54*1000000</f>
        <v>1.021450459652707</v>
      </c>
      <c r="AJ51" s="380">
        <v>1</v>
      </c>
      <c r="AK51" s="502">
        <f t="shared" si="5"/>
        <v>1.021450459652707</v>
      </c>
      <c r="AN51" s="511"/>
      <c r="AO51" s="511"/>
      <c r="AP51" s="511"/>
      <c r="AQ51" s="511"/>
      <c r="AR51" s="511"/>
      <c r="AS51" s="511"/>
      <c r="AT51" s="511"/>
      <c r="AU51" s="511"/>
      <c r="AV51" s="511"/>
      <c r="AW51" s="503" t="s">
        <v>121</v>
      </c>
      <c r="AX51" s="101">
        <v>4</v>
      </c>
      <c r="AY51" s="502">
        <f>AX51/AX54*1000000</f>
        <v>2.3510534188724934</v>
      </c>
      <c r="AZ51" s="101">
        <v>4</v>
      </c>
      <c r="BA51" s="502">
        <f>AZ51/AZ54*1000000</f>
        <v>2.3510534188724934</v>
      </c>
      <c r="BB51" s="511"/>
      <c r="BC51" s="511"/>
      <c r="BD51" s="511"/>
      <c r="BE51" s="511"/>
      <c r="BF51" s="511"/>
      <c r="BG51" s="503" t="s">
        <v>121</v>
      </c>
      <c r="BH51" s="504">
        <v>2</v>
      </c>
      <c r="BI51" s="502">
        <v>0.69615728142227695</v>
      </c>
      <c r="BJ51" s="432">
        <v>2</v>
      </c>
      <c r="BK51" s="502">
        <v>0.69615728142227695</v>
      </c>
      <c r="BL51" s="517"/>
      <c r="BM51" s="517"/>
      <c r="BN51" s="517"/>
      <c r="BO51" s="517"/>
      <c r="BP51" s="517"/>
      <c r="BQ51" s="503" t="s">
        <v>121</v>
      </c>
      <c r="BR51" s="106">
        <v>6</v>
      </c>
      <c r="BS51" s="502">
        <f>BR51/BR54*1000000</f>
        <v>3.3199447339866612</v>
      </c>
      <c r="BT51" s="383">
        <f t="shared" si="4"/>
        <v>6</v>
      </c>
      <c r="BU51" s="502">
        <f>BT51/BT54*1000000</f>
        <v>3.3199447339866612</v>
      </c>
      <c r="BV51" s="517"/>
      <c r="BW51" s="517"/>
      <c r="BX51" s="517"/>
      <c r="BY51" s="517"/>
      <c r="CA51" s="503" t="s">
        <v>121</v>
      </c>
      <c r="CB51" s="381">
        <v>1</v>
      </c>
      <c r="CC51" s="502">
        <f>CB51/CB54*1000000</f>
        <v>0.77399380804953555</v>
      </c>
      <c r="CM51" s="503" t="s">
        <v>121</v>
      </c>
      <c r="CN51" s="504">
        <v>0</v>
      </c>
      <c r="CO51" s="502"/>
      <c r="CP51" s="504"/>
      <c r="CQ51" s="502"/>
      <c r="CR51" s="432"/>
      <c r="CS51" s="502"/>
      <c r="CV51" s="511"/>
      <c r="CW51" s="511"/>
      <c r="CX51" s="511"/>
      <c r="CY51" s="511"/>
    </row>
    <row r="52" spans="33:103" ht="19.5" customHeight="1">
      <c r="AG52" s="503" t="s">
        <v>137</v>
      </c>
      <c r="AH52" s="383">
        <v>2</v>
      </c>
      <c r="AI52" s="502">
        <f>AH52/AI54*1000000</f>
        <v>2.042900919305414</v>
      </c>
      <c r="AJ52" s="383">
        <v>2</v>
      </c>
      <c r="AK52" s="502">
        <f t="shared" si="5"/>
        <v>2.042900919305414</v>
      </c>
      <c r="AN52" s="511"/>
      <c r="AO52" s="511"/>
      <c r="AP52" s="511"/>
      <c r="AQ52" s="511"/>
      <c r="AR52" s="511"/>
      <c r="AS52" s="511"/>
      <c r="AT52" s="511"/>
      <c r="AU52" s="511"/>
      <c r="AV52" s="511"/>
      <c r="AW52" s="503" t="s">
        <v>137</v>
      </c>
      <c r="AX52" s="101">
        <v>5</v>
      </c>
      <c r="AY52" s="502">
        <f>AX52/AX54*1000000</f>
        <v>2.938816773590617</v>
      </c>
      <c r="AZ52" s="101">
        <v>5</v>
      </c>
      <c r="BA52" s="502">
        <f>AZ52/AZ54*1000000</f>
        <v>2.938816773590617</v>
      </c>
      <c r="BB52" s="511"/>
      <c r="BC52" s="511"/>
      <c r="BD52" s="511"/>
      <c r="BE52" s="511"/>
      <c r="BF52" s="511"/>
      <c r="BG52" s="503" t="s">
        <v>137</v>
      </c>
      <c r="BH52" s="504">
        <v>2</v>
      </c>
      <c r="BI52" s="502">
        <v>1</v>
      </c>
      <c r="BJ52" s="432">
        <v>2</v>
      </c>
      <c r="BK52" s="502">
        <v>1</v>
      </c>
      <c r="BL52" s="517"/>
      <c r="BM52" s="517"/>
      <c r="BN52" s="517"/>
      <c r="BO52" s="517"/>
      <c r="BP52" s="517"/>
      <c r="BQ52" s="503" t="s">
        <v>137</v>
      </c>
      <c r="BR52" s="382"/>
      <c r="BS52" s="535"/>
      <c r="BT52" s="382"/>
      <c r="BU52" s="535"/>
      <c r="BV52" s="517"/>
      <c r="BW52" s="517"/>
      <c r="BX52" s="517"/>
      <c r="BY52" s="517"/>
      <c r="CA52" s="503" t="s">
        <v>137</v>
      </c>
      <c r="CB52" s="381">
        <v>9</v>
      </c>
      <c r="CC52" s="502">
        <f>CB52/CB54*1000000</f>
        <v>6.9659442724458209</v>
      </c>
      <c r="CM52" s="503" t="s">
        <v>137</v>
      </c>
      <c r="CN52" s="382">
        <v>1</v>
      </c>
      <c r="CO52" s="502">
        <f>CN52/CN54*1000000</f>
        <v>0.71993618485657429</v>
      </c>
      <c r="CP52" s="382"/>
      <c r="CQ52" s="535"/>
      <c r="CR52" s="382">
        <v>1</v>
      </c>
      <c r="CS52" s="535">
        <v>1</v>
      </c>
      <c r="CV52" s="511"/>
      <c r="CW52" s="511"/>
      <c r="CX52" s="511"/>
      <c r="CY52" s="560"/>
    </row>
    <row r="53" spans="33:103" ht="19.5" customHeight="1">
      <c r="AG53" s="503" t="s">
        <v>109</v>
      </c>
      <c r="AH53" s="383">
        <v>45</v>
      </c>
      <c r="AI53" s="518">
        <f>AH53/AI54*1000000</f>
        <v>45.965270684371809</v>
      </c>
      <c r="AJ53" s="383">
        <v>32</v>
      </c>
      <c r="AK53" s="502">
        <f t="shared" si="5"/>
        <v>45.965270684371809</v>
      </c>
      <c r="AR53" s="511"/>
      <c r="AS53" s="511"/>
      <c r="AT53" s="511"/>
      <c r="AU53" s="511"/>
      <c r="AV53" s="511"/>
      <c r="AW53" s="503" t="s">
        <v>109</v>
      </c>
      <c r="AX53" s="101">
        <v>41</v>
      </c>
      <c r="AY53" s="502">
        <f>AX53/AX54*1000000</f>
        <v>24.09829754344306</v>
      </c>
      <c r="AZ53" s="101">
        <v>41</v>
      </c>
      <c r="BA53" s="502">
        <f>AZ53/AZ54*1000000</f>
        <v>24.09829754344306</v>
      </c>
      <c r="BB53" s="511"/>
      <c r="BC53" s="511"/>
      <c r="BD53" s="511"/>
      <c r="BE53" s="511"/>
      <c r="BF53" s="511"/>
      <c r="BG53" s="503" t="s">
        <v>109</v>
      </c>
      <c r="BH53" s="505">
        <v>85</v>
      </c>
      <c r="BI53" s="506">
        <v>29.586684460446801</v>
      </c>
      <c r="BJ53" s="505">
        <v>85</v>
      </c>
      <c r="BK53" s="506">
        <v>29.586684460446801</v>
      </c>
      <c r="BL53" s="517"/>
      <c r="BM53" s="517"/>
      <c r="BN53" s="517"/>
      <c r="BO53" s="517"/>
      <c r="BP53" s="517"/>
      <c r="BQ53" s="503" t="s">
        <v>109</v>
      </c>
      <c r="BR53" s="497">
        <v>33</v>
      </c>
      <c r="BS53" s="502">
        <f>BR53/BR54*1000000</f>
        <v>18.259696036926638</v>
      </c>
      <c r="BT53" s="497">
        <v>33</v>
      </c>
      <c r="BU53" s="502">
        <f>BT53/BT54*1000000</f>
        <v>18.259696036926638</v>
      </c>
      <c r="BV53" s="517"/>
      <c r="BW53" s="517"/>
      <c r="BX53" s="517"/>
      <c r="BY53" s="517"/>
      <c r="CA53" s="503" t="s">
        <v>109</v>
      </c>
      <c r="CB53" s="381">
        <v>40</v>
      </c>
      <c r="CC53" s="502">
        <f>CB53/CB54*1000000</f>
        <v>30.959752321981426</v>
      </c>
      <c r="CM53" s="524" t="s">
        <v>109</v>
      </c>
      <c r="CN53" s="555">
        <v>9</v>
      </c>
      <c r="CO53" s="502">
        <f>CN53/CN54*1000000</f>
        <v>6.4794256637091685</v>
      </c>
      <c r="CP53" s="504">
        <v>8</v>
      </c>
      <c r="CQ53" s="518">
        <f>CP53/CP54*1000000</f>
        <v>8.6004027138570756</v>
      </c>
      <c r="CR53" s="432">
        <f>CN53+CP53</f>
        <v>17</v>
      </c>
      <c r="CS53" s="502">
        <v>3</v>
      </c>
      <c r="CT53" s="510"/>
      <c r="CU53" s="561"/>
      <c r="CV53" s="511"/>
      <c r="CW53" s="511"/>
      <c r="CX53" s="511"/>
      <c r="CY53" s="511"/>
    </row>
    <row r="54" spans="33:103" ht="19.5" customHeight="1">
      <c r="AG54" s="511"/>
      <c r="AH54" s="511"/>
      <c r="AI54" s="922">
        <v>979000</v>
      </c>
      <c r="AJ54" s="923"/>
      <c r="AK54" s="513"/>
      <c r="AL54" s="492"/>
      <c r="AM54" s="492"/>
      <c r="AN54" s="511"/>
      <c r="AO54" s="511"/>
      <c r="AP54" s="511"/>
      <c r="AQ54" s="511"/>
      <c r="AR54" s="511"/>
      <c r="AS54" s="511"/>
      <c r="AT54" s="511"/>
      <c r="AU54" s="511"/>
      <c r="AV54" s="511"/>
      <c r="AW54" s="101" t="s">
        <v>139</v>
      </c>
      <c r="AX54" s="1051">
        <v>1701365</v>
      </c>
      <c r="AY54" s="1051"/>
      <c r="AZ54" s="1052">
        <f>AX54</f>
        <v>1701365</v>
      </c>
      <c r="BA54" s="1052"/>
      <c r="BB54" s="511"/>
      <c r="BC54" s="511"/>
      <c r="BD54" s="511"/>
      <c r="BE54" s="511"/>
      <c r="BF54" s="511"/>
      <c r="BL54" s="517"/>
      <c r="BM54" s="517"/>
      <c r="BN54" s="517"/>
      <c r="BO54" s="517"/>
      <c r="BP54" s="517"/>
      <c r="BQ54" s="383" t="s">
        <v>139</v>
      </c>
      <c r="BR54" s="1053">
        <v>1807259</v>
      </c>
      <c r="BS54" s="1053"/>
      <c r="BT54" s="1015">
        <f>BR54</f>
        <v>1807259</v>
      </c>
      <c r="BU54" s="1017"/>
      <c r="BV54" s="517"/>
      <c r="BW54" s="517"/>
      <c r="BX54" s="517"/>
      <c r="BY54" s="517"/>
      <c r="CA54" s="383" t="s">
        <v>178</v>
      </c>
      <c r="CB54" s="1054">
        <v>1292000</v>
      </c>
      <c r="CC54" s="1054"/>
      <c r="CM54" s="512"/>
      <c r="CN54" s="1024">
        <v>1389012</v>
      </c>
      <c r="CO54" s="1024"/>
      <c r="CP54" s="1055">
        <v>930189</v>
      </c>
      <c r="CQ54" s="1056"/>
      <c r="CR54" s="509"/>
      <c r="CS54" s="513"/>
      <c r="CT54" s="510"/>
      <c r="CU54" s="561"/>
      <c r="CV54" s="511"/>
      <c r="CW54" s="511"/>
      <c r="CX54" s="511"/>
      <c r="CY54" s="511"/>
    </row>
    <row r="55" spans="33:103" ht="19.5" customHeight="1">
      <c r="AG55" s="512"/>
      <c r="AH55" s="509"/>
      <c r="AI55" s="510"/>
      <c r="AJ55" s="510"/>
      <c r="AK55" s="510"/>
      <c r="AL55" s="492"/>
      <c r="AM55" s="492"/>
      <c r="AN55" s="511"/>
      <c r="AO55" s="511"/>
      <c r="AP55" s="511"/>
      <c r="AQ55" s="511"/>
      <c r="AR55" s="511"/>
      <c r="AS55" s="511"/>
      <c r="AT55" s="511"/>
      <c r="AU55" s="511"/>
      <c r="AV55" s="511"/>
      <c r="AW55" s="512"/>
      <c r="AX55" s="511"/>
      <c r="AY55" s="513"/>
      <c r="AZ55" s="511"/>
      <c r="BA55" s="513"/>
      <c r="BB55" s="511"/>
      <c r="BC55" s="511"/>
      <c r="BD55" s="511"/>
      <c r="BE55" s="511"/>
      <c r="BF55" s="511"/>
      <c r="BG55" s="512"/>
      <c r="BH55" s="509"/>
      <c r="BI55" s="521"/>
      <c r="BJ55" s="510"/>
      <c r="BK55" s="521"/>
      <c r="BL55" s="517"/>
      <c r="BM55" s="517"/>
      <c r="BN55" s="517"/>
      <c r="BO55" s="517"/>
      <c r="BP55" s="517"/>
      <c r="BQ55" s="512"/>
      <c r="BR55" s="511"/>
      <c r="BS55" s="513"/>
      <c r="BT55" s="511"/>
      <c r="BU55" s="513"/>
      <c r="BV55" s="517"/>
      <c r="BW55" s="517"/>
      <c r="BX55" s="517"/>
      <c r="BY55" s="517"/>
      <c r="CA55" s="512"/>
      <c r="CB55" s="510"/>
      <c r="CC55" s="513"/>
      <c r="CM55" s="512"/>
      <c r="CN55" s="509"/>
      <c r="CO55" s="510"/>
      <c r="CP55" s="510"/>
      <c r="CQ55" s="509"/>
      <c r="CR55" s="509"/>
      <c r="CS55" s="510"/>
      <c r="CT55" s="510"/>
      <c r="CU55" s="561"/>
      <c r="CV55" s="511"/>
      <c r="CW55" s="511"/>
      <c r="CX55" s="511"/>
      <c r="CY55" s="511"/>
    </row>
    <row r="56" spans="33:103" ht="19.5" customHeight="1">
      <c r="AG56" s="511"/>
      <c r="AH56" s="509"/>
      <c r="AI56" s="510"/>
      <c r="AJ56" s="510"/>
      <c r="AK56" s="510"/>
      <c r="AL56" s="492"/>
      <c r="AM56" s="492"/>
      <c r="AN56" s="511"/>
      <c r="AO56" s="511"/>
      <c r="AP56" s="511"/>
      <c r="AQ56" s="511"/>
      <c r="AR56" s="511"/>
      <c r="AS56" s="511"/>
      <c r="AT56" s="511"/>
      <c r="AU56" s="511"/>
      <c r="AV56" s="511"/>
      <c r="AW56" s="511"/>
      <c r="AX56" s="511"/>
      <c r="AY56" s="520"/>
      <c r="AZ56" s="511"/>
      <c r="BA56" s="520"/>
      <c r="BB56" s="511"/>
      <c r="BC56" s="511"/>
      <c r="BD56" s="511"/>
      <c r="BE56" s="511"/>
      <c r="BF56" s="511"/>
      <c r="BG56" s="511"/>
      <c r="BH56" s="509"/>
      <c r="BI56" s="510"/>
      <c r="BJ56" s="510"/>
      <c r="BK56" s="510"/>
      <c r="BL56" s="517"/>
      <c r="BM56" s="517"/>
      <c r="BN56" s="517"/>
      <c r="BO56" s="517"/>
      <c r="BP56" s="517"/>
      <c r="BQ56" s="511"/>
      <c r="BR56" s="511"/>
      <c r="BS56" s="513"/>
      <c r="BT56" s="511"/>
      <c r="BU56" s="513"/>
      <c r="BV56" s="517"/>
      <c r="BW56" s="517"/>
      <c r="BX56" s="517"/>
      <c r="BY56" s="517"/>
      <c r="CA56" s="511"/>
      <c r="CB56" s="510"/>
      <c r="CC56" s="510"/>
      <c r="CM56" s="512"/>
      <c r="CN56" s="509"/>
      <c r="CO56" s="510"/>
      <c r="CP56" s="510"/>
      <c r="CQ56" s="509"/>
      <c r="CR56" s="509"/>
      <c r="CS56" s="510"/>
      <c r="CT56" s="510"/>
      <c r="CU56" s="561"/>
      <c r="CV56" s="511"/>
      <c r="CW56" s="511"/>
      <c r="CX56" s="511"/>
      <c r="CY56" s="511"/>
    </row>
    <row r="57" spans="33:103" ht="19.5" customHeight="1">
      <c r="AG57" s="508"/>
      <c r="AH57" s="509"/>
      <c r="AI57" s="510"/>
      <c r="AJ57" s="510"/>
      <c r="AK57" s="510"/>
      <c r="AL57" s="492"/>
      <c r="AM57" s="492"/>
      <c r="AN57" s="511"/>
      <c r="AO57" s="511"/>
      <c r="AP57" s="511"/>
      <c r="AQ57" s="511"/>
      <c r="AR57" s="511"/>
      <c r="AS57" s="511"/>
      <c r="AT57" s="511"/>
      <c r="AU57" s="511"/>
      <c r="AV57" s="511"/>
      <c r="AW57" s="508"/>
      <c r="AX57" s="511"/>
      <c r="AY57" s="513"/>
      <c r="AZ57" s="511"/>
      <c r="BA57" s="513"/>
      <c r="BB57" s="511"/>
      <c r="BC57" s="511"/>
      <c r="BD57" s="511"/>
      <c r="BE57" s="511"/>
      <c r="BF57" s="511"/>
      <c r="BG57" s="508"/>
      <c r="BH57" s="509"/>
      <c r="BI57" s="510"/>
      <c r="BJ57" s="510"/>
      <c r="BK57" s="510"/>
      <c r="BL57" s="517"/>
      <c r="BM57" s="517"/>
      <c r="BN57" s="517"/>
      <c r="BO57" s="517"/>
      <c r="BP57" s="517"/>
      <c r="BQ57" s="508"/>
      <c r="BR57" s="511"/>
      <c r="BS57" s="513"/>
      <c r="BT57" s="511"/>
      <c r="BU57" s="513"/>
      <c r="BV57" s="517"/>
      <c r="BW57" s="517"/>
      <c r="BX57" s="517"/>
      <c r="BY57" s="517"/>
      <c r="CA57" s="508"/>
      <c r="CB57" s="510"/>
      <c r="CC57" s="510"/>
      <c r="CM57" s="512"/>
      <c r="CN57" s="509"/>
      <c r="CO57" s="513"/>
      <c r="CP57" s="513"/>
      <c r="CQ57" s="509"/>
      <c r="CR57" s="509"/>
      <c r="CS57" s="513"/>
      <c r="CT57" s="510"/>
      <c r="CU57" s="561"/>
      <c r="CV57" s="511"/>
      <c r="CW57" s="511"/>
      <c r="CX57" s="511"/>
      <c r="CY57" s="511"/>
    </row>
    <row r="58" spans="33:103" ht="19.5" customHeight="1">
      <c r="AG58" s="512"/>
      <c r="AH58" s="509"/>
      <c r="AI58" s="513"/>
      <c r="AJ58" s="510"/>
      <c r="AK58" s="513"/>
      <c r="AL58" s="492"/>
      <c r="AM58" s="492"/>
      <c r="AN58" s="511"/>
      <c r="AO58" s="511"/>
      <c r="AP58" s="511"/>
      <c r="AQ58" s="511"/>
      <c r="AR58" s="511"/>
      <c r="AS58" s="511"/>
      <c r="AT58" s="511"/>
      <c r="AU58" s="511"/>
      <c r="AV58" s="511"/>
      <c r="AW58" s="512"/>
      <c r="AX58" s="511"/>
      <c r="AY58" s="513"/>
      <c r="AZ58" s="511"/>
      <c r="BA58" s="513"/>
      <c r="BB58" s="511"/>
      <c r="BC58" s="511"/>
      <c r="BD58" s="511"/>
      <c r="BE58" s="511"/>
      <c r="BF58" s="511"/>
      <c r="BG58" s="512"/>
      <c r="BH58" s="509"/>
      <c r="BI58" s="521"/>
      <c r="BJ58" s="510"/>
      <c r="BK58" s="521"/>
      <c r="BL58" s="517"/>
      <c r="BM58" s="517"/>
      <c r="BN58" s="517"/>
      <c r="BO58" s="517"/>
      <c r="BP58" s="517"/>
      <c r="BQ58" s="512"/>
      <c r="BR58" s="511"/>
      <c r="BS58" s="513"/>
      <c r="BT58" s="511"/>
      <c r="BU58" s="513"/>
      <c r="BV58" s="517"/>
      <c r="BW58" s="517"/>
      <c r="BX58" s="517"/>
      <c r="BY58" s="517"/>
      <c r="CA58" s="512"/>
      <c r="CB58" s="510"/>
      <c r="CC58" s="513"/>
      <c r="CM58" s="512"/>
      <c r="CN58" s="509"/>
      <c r="CO58" s="510"/>
      <c r="CP58" s="510"/>
      <c r="CQ58" s="509"/>
      <c r="CR58" s="509"/>
      <c r="CS58" s="510"/>
      <c r="CT58" s="510"/>
      <c r="CU58" s="561"/>
      <c r="CV58" s="511"/>
      <c r="CW58" s="511"/>
      <c r="CX58" s="511"/>
      <c r="CY58" s="511"/>
    </row>
    <row r="59" spans="33:103" ht="19.5" customHeight="1">
      <c r="AG59" s="512"/>
      <c r="AH59" s="509"/>
      <c r="AI59" s="510"/>
      <c r="AJ59" s="510"/>
      <c r="AK59" s="510"/>
      <c r="AL59" s="492"/>
      <c r="AM59" s="492"/>
      <c r="AN59" s="511"/>
      <c r="AO59" s="511"/>
      <c r="AP59" s="511"/>
      <c r="AQ59" s="511"/>
      <c r="AR59" s="511"/>
      <c r="AS59" s="511"/>
      <c r="AT59" s="511"/>
      <c r="AU59" s="511"/>
      <c r="AV59" s="511"/>
      <c r="AW59" s="512"/>
      <c r="AX59" s="511"/>
      <c r="AY59" s="513"/>
      <c r="AZ59" s="511"/>
      <c r="BA59" s="513"/>
      <c r="BB59" s="511"/>
      <c r="BC59" s="511"/>
      <c r="BD59" s="511"/>
      <c r="BE59" s="511"/>
      <c r="BF59" s="511"/>
      <c r="BG59" s="512"/>
      <c r="BH59" s="509"/>
      <c r="BI59" s="510"/>
      <c r="BJ59" s="510"/>
      <c r="BK59" s="510"/>
      <c r="BL59" s="517"/>
      <c r="BM59" s="517"/>
      <c r="BN59" s="517"/>
      <c r="BO59" s="517"/>
      <c r="BP59" s="517"/>
      <c r="BQ59" s="512"/>
      <c r="BR59" s="511"/>
      <c r="BS59" s="513"/>
      <c r="BT59" s="511"/>
      <c r="BU59" s="513"/>
      <c r="BV59" s="517"/>
      <c r="BW59" s="517"/>
      <c r="BX59" s="517"/>
      <c r="BY59" s="517"/>
      <c r="CA59" s="512"/>
      <c r="CB59" s="510"/>
      <c r="CC59" s="510"/>
      <c r="CM59" s="512"/>
      <c r="CN59" s="509"/>
      <c r="CO59" s="510"/>
      <c r="CP59" s="510"/>
      <c r="CQ59" s="509"/>
      <c r="CR59" s="509"/>
      <c r="CS59" s="510"/>
      <c r="CT59" s="510"/>
      <c r="CU59" s="561"/>
      <c r="CV59" s="511"/>
      <c r="CW59" s="511"/>
      <c r="CX59" s="511"/>
      <c r="CY59" s="511"/>
    </row>
    <row r="60" spans="33:103" ht="19.5" customHeight="1">
      <c r="AG60" s="512"/>
      <c r="AH60" s="509"/>
      <c r="AI60" s="510"/>
      <c r="AJ60" s="510"/>
      <c r="AK60" s="510"/>
      <c r="AL60" s="492"/>
      <c r="AM60" s="492"/>
      <c r="AN60" s="511"/>
      <c r="AO60" s="511"/>
      <c r="AP60" s="511"/>
      <c r="AQ60" s="511"/>
      <c r="AR60" s="511"/>
      <c r="AS60" s="511"/>
      <c r="AT60" s="511"/>
      <c r="AU60" s="511"/>
      <c r="AV60" s="511"/>
      <c r="AW60" s="512"/>
      <c r="AX60" s="511"/>
      <c r="AY60" s="520"/>
      <c r="AZ60" s="511"/>
      <c r="BA60" s="520"/>
      <c r="BB60" s="511"/>
      <c r="BC60" s="511"/>
      <c r="BD60" s="511"/>
      <c r="BE60" s="511"/>
      <c r="BF60" s="511"/>
      <c r="BG60" s="512"/>
      <c r="BH60" s="509"/>
      <c r="BI60" s="510"/>
      <c r="BJ60" s="510"/>
      <c r="BK60" s="510"/>
      <c r="BL60" s="517"/>
      <c r="BM60" s="517"/>
      <c r="BN60" s="517"/>
      <c r="BO60" s="517"/>
      <c r="BP60" s="517"/>
      <c r="BQ60" s="512"/>
      <c r="BR60" s="511"/>
      <c r="BS60" s="513"/>
      <c r="BT60" s="511"/>
      <c r="BU60" s="513"/>
      <c r="BV60" s="517"/>
      <c r="BW60" s="517"/>
      <c r="BX60" s="517"/>
      <c r="BY60" s="517"/>
      <c r="CA60" s="512"/>
      <c r="CB60" s="510"/>
      <c r="CC60" s="513"/>
      <c r="CM60" s="512"/>
      <c r="CN60" s="509"/>
      <c r="CO60" s="510"/>
      <c r="CP60" s="510"/>
      <c r="CQ60" s="509"/>
      <c r="CR60" s="509"/>
      <c r="CS60" s="510"/>
      <c r="CT60" s="510"/>
      <c r="CU60" s="561"/>
      <c r="CV60" s="511"/>
      <c r="CW60" s="511"/>
      <c r="CX60" s="511"/>
      <c r="CY60" s="511"/>
    </row>
    <row r="61" spans="33:103" ht="19.5" customHeight="1">
      <c r="AG61" s="512"/>
      <c r="AH61" s="509"/>
      <c r="AI61" s="510"/>
      <c r="AJ61" s="510"/>
      <c r="AK61" s="510"/>
      <c r="AL61" s="492"/>
      <c r="AM61" s="492"/>
      <c r="AN61" s="511"/>
      <c r="AO61" s="511"/>
      <c r="AP61" s="511"/>
      <c r="AQ61" s="511"/>
      <c r="AR61" s="511"/>
      <c r="AS61" s="511"/>
      <c r="AT61" s="511"/>
      <c r="AU61" s="511"/>
      <c r="AV61" s="511"/>
      <c r="AW61" s="512"/>
      <c r="AX61" s="511"/>
      <c r="AY61" s="520"/>
      <c r="AZ61" s="511"/>
      <c r="BA61" s="520"/>
      <c r="BB61" s="511"/>
      <c r="BC61" s="511"/>
      <c r="BD61" s="511"/>
      <c r="BE61" s="511"/>
      <c r="BF61" s="511"/>
      <c r="BG61" s="512"/>
      <c r="BH61" s="509"/>
      <c r="BI61" s="510"/>
      <c r="BJ61" s="510"/>
      <c r="BK61" s="510"/>
      <c r="BL61" s="517"/>
      <c r="BM61" s="517"/>
      <c r="BN61" s="517"/>
      <c r="BO61" s="517"/>
      <c r="BP61" s="517"/>
      <c r="BQ61" s="512"/>
      <c r="BR61" s="511"/>
      <c r="BS61" s="513"/>
      <c r="BT61" s="511"/>
      <c r="BU61" s="513"/>
      <c r="BV61" s="517"/>
      <c r="BW61" s="517"/>
      <c r="BX61" s="517"/>
      <c r="BY61" s="517"/>
      <c r="CA61" s="512"/>
      <c r="CB61" s="510"/>
      <c r="CC61" s="513"/>
      <c r="CM61" s="512"/>
      <c r="CN61" s="509"/>
      <c r="CO61" s="513"/>
      <c r="CP61" s="513"/>
      <c r="CQ61" s="509"/>
      <c r="CR61" s="509"/>
      <c r="CS61" s="513"/>
      <c r="CT61" s="510"/>
      <c r="CU61" s="561"/>
      <c r="CV61" s="511"/>
      <c r="CW61" s="511"/>
      <c r="CX61" s="511"/>
      <c r="CY61" s="511"/>
    </row>
    <row r="62" spans="33:103" ht="19.5" customHeight="1">
      <c r="AG62" s="512"/>
      <c r="AH62" s="509"/>
      <c r="AI62" s="510"/>
      <c r="AJ62" s="510"/>
      <c r="AK62" s="510"/>
      <c r="AL62" s="492"/>
      <c r="AM62" s="492"/>
      <c r="AN62" s="511"/>
      <c r="AO62" s="511"/>
      <c r="AP62" s="511"/>
      <c r="AQ62" s="511"/>
      <c r="AR62" s="511"/>
      <c r="AS62" s="511"/>
      <c r="AT62" s="511"/>
      <c r="AU62" s="511"/>
      <c r="AV62" s="511"/>
      <c r="AW62" s="512"/>
      <c r="AX62" s="511"/>
      <c r="AY62" s="520"/>
      <c r="AZ62" s="511"/>
      <c r="BA62" s="520"/>
      <c r="BB62" s="511"/>
      <c r="BC62" s="511"/>
      <c r="BD62" s="511"/>
      <c r="BE62" s="511"/>
      <c r="BF62" s="511"/>
      <c r="BG62" s="512"/>
      <c r="BH62" s="509"/>
      <c r="BI62" s="510"/>
      <c r="BJ62" s="510"/>
      <c r="BK62" s="510"/>
      <c r="BL62" s="517"/>
      <c r="BQ62" s="512"/>
      <c r="BR62" s="511"/>
      <c r="BS62" s="513"/>
      <c r="BT62" s="511"/>
      <c r="BU62" s="513"/>
      <c r="BV62" s="517"/>
      <c r="BX62" s="517"/>
      <c r="BY62" s="517"/>
      <c r="CA62" s="512"/>
      <c r="CB62" s="510"/>
      <c r="CC62" s="510"/>
      <c r="CM62" s="512"/>
      <c r="CN62" s="509"/>
      <c r="CO62" s="510"/>
      <c r="CP62" s="510"/>
      <c r="CQ62" s="509"/>
      <c r="CR62" s="509"/>
      <c r="CS62" s="510"/>
      <c r="CT62" s="510"/>
      <c r="CU62" s="561"/>
      <c r="CV62" s="511"/>
      <c r="CW62" s="511"/>
      <c r="CX62" s="511"/>
      <c r="CY62" s="511"/>
    </row>
    <row r="63" spans="33:103" ht="19.5" customHeight="1">
      <c r="AG63" s="512"/>
      <c r="AH63" s="509"/>
      <c r="AI63" s="510"/>
      <c r="AJ63" s="510"/>
      <c r="AK63" s="510"/>
      <c r="AL63" s="492"/>
      <c r="AM63" s="492"/>
      <c r="AN63" s="511"/>
      <c r="AO63" s="511"/>
      <c r="AP63" s="511"/>
      <c r="AQ63" s="511"/>
      <c r="AR63" s="511"/>
      <c r="AS63" s="511"/>
      <c r="AT63" s="511"/>
      <c r="AU63" s="511"/>
      <c r="AV63" s="511"/>
      <c r="AW63" s="512"/>
      <c r="AX63" s="511"/>
      <c r="AY63" s="520"/>
      <c r="AZ63" s="511"/>
      <c r="BA63" s="520"/>
      <c r="BB63" s="511"/>
      <c r="BC63" s="511"/>
      <c r="BD63" s="511"/>
      <c r="BE63" s="511"/>
      <c r="BF63" s="511"/>
      <c r="BG63" s="512"/>
      <c r="BH63" s="509"/>
      <c r="BI63" s="510"/>
      <c r="BJ63" s="510"/>
      <c r="BK63" s="510"/>
      <c r="BL63" s="517"/>
      <c r="BQ63" s="512"/>
      <c r="BR63" s="511"/>
      <c r="BS63" s="513"/>
      <c r="BT63" s="511"/>
      <c r="BU63" s="513"/>
      <c r="BV63" s="517"/>
      <c r="BX63" s="517"/>
      <c r="BY63" s="517"/>
      <c r="CA63" s="512"/>
      <c r="CB63" s="510"/>
      <c r="CC63" s="510"/>
      <c r="CM63" s="512"/>
      <c r="CN63" s="509"/>
      <c r="CO63" s="513"/>
      <c r="CP63" s="513"/>
      <c r="CQ63" s="509"/>
      <c r="CR63" s="509"/>
      <c r="CS63" s="513"/>
      <c r="CT63" s="510"/>
      <c r="CU63" s="561"/>
      <c r="CV63" s="511"/>
      <c r="CW63" s="511"/>
      <c r="CX63" s="511"/>
      <c r="CY63" s="511"/>
    </row>
    <row r="64" spans="33:103" ht="19.5" customHeight="1">
      <c r="AG64" s="512"/>
      <c r="AH64" s="509"/>
      <c r="AI64" s="513"/>
      <c r="AJ64" s="510"/>
      <c r="AK64" s="513"/>
      <c r="AL64" s="492"/>
      <c r="AM64" s="492"/>
      <c r="AN64" s="511"/>
      <c r="AO64" s="511"/>
      <c r="AP64" s="511"/>
      <c r="AQ64" s="511"/>
      <c r="AR64" s="511"/>
      <c r="AS64" s="511"/>
      <c r="AT64" s="511"/>
      <c r="AU64" s="511"/>
      <c r="AV64" s="511"/>
      <c r="AW64" s="512"/>
      <c r="AX64" s="511"/>
      <c r="AY64" s="520"/>
      <c r="AZ64" s="511"/>
      <c r="BA64" s="520"/>
      <c r="BB64" s="511"/>
      <c r="BC64" s="511"/>
      <c r="BD64" s="511"/>
      <c r="BE64" s="511"/>
      <c r="BF64" s="511"/>
      <c r="BG64" s="512"/>
      <c r="BH64" s="509"/>
      <c r="BI64" s="513"/>
      <c r="BJ64" s="510"/>
      <c r="BK64" s="513"/>
      <c r="BL64" s="517"/>
      <c r="BQ64" s="512"/>
      <c r="BR64" s="511"/>
      <c r="BS64" s="513"/>
      <c r="BT64" s="511"/>
      <c r="BU64" s="513"/>
      <c r="BV64" s="517"/>
      <c r="BX64" s="517"/>
      <c r="BY64" s="517"/>
      <c r="CA64" s="512"/>
      <c r="CB64" s="510"/>
      <c r="CC64" s="513"/>
      <c r="CM64" s="512"/>
      <c r="CN64" s="509"/>
      <c r="CO64" s="513"/>
      <c r="CP64" s="513"/>
      <c r="CQ64" s="509"/>
      <c r="CR64" s="509"/>
      <c r="CS64" s="513"/>
      <c r="CT64" s="510"/>
      <c r="CU64" s="561"/>
      <c r="CV64" s="511"/>
      <c r="CW64" s="511"/>
      <c r="CX64" s="511"/>
      <c r="CY64" s="511"/>
    </row>
    <row r="65" spans="31:103" ht="19.5" customHeight="1">
      <c r="AG65" s="512"/>
      <c r="AH65" s="509"/>
      <c r="AI65" s="510"/>
      <c r="AJ65" s="510"/>
      <c r="AK65" s="510"/>
      <c r="AL65" s="492"/>
      <c r="AM65" s="492"/>
      <c r="AN65" s="511"/>
      <c r="AO65" s="511"/>
      <c r="AP65" s="511"/>
      <c r="AQ65" s="511"/>
      <c r="AR65" s="511"/>
      <c r="AS65" s="511"/>
      <c r="AT65" s="511"/>
      <c r="AU65" s="511"/>
      <c r="AV65" s="511"/>
      <c r="AW65" s="512"/>
      <c r="AX65" s="511"/>
      <c r="AY65" s="520"/>
      <c r="AZ65" s="511"/>
      <c r="BA65" s="520"/>
      <c r="BB65" s="511"/>
      <c r="BC65" s="511"/>
      <c r="BD65" s="511"/>
      <c r="BE65" s="511"/>
      <c r="BF65" s="511"/>
      <c r="BG65" s="512"/>
      <c r="BH65" s="509"/>
      <c r="BI65" s="510"/>
      <c r="BJ65" s="510"/>
      <c r="BK65" s="510"/>
      <c r="BL65" s="517"/>
      <c r="BQ65" s="512"/>
      <c r="BR65" s="511"/>
      <c r="BS65" s="513"/>
      <c r="BT65" s="511"/>
      <c r="BU65" s="513"/>
      <c r="BV65" s="517"/>
      <c r="BX65" s="517"/>
      <c r="BY65" s="517"/>
      <c r="CA65" s="512"/>
      <c r="CB65" s="510"/>
      <c r="CC65" s="513"/>
      <c r="CM65" s="492"/>
      <c r="CN65" s="492"/>
      <c r="CO65" s="492"/>
      <c r="CP65" s="492"/>
      <c r="CQ65" s="492"/>
      <c r="CR65" s="492"/>
      <c r="CS65" s="492"/>
      <c r="CT65" s="492"/>
      <c r="CU65" s="492"/>
      <c r="CV65" s="511"/>
      <c r="CW65" s="511"/>
      <c r="CX65" s="511"/>
      <c r="CY65" s="511"/>
    </row>
    <row r="66" spans="31:103" ht="19.5" customHeight="1">
      <c r="AE66" s="491" t="s">
        <v>1</v>
      </c>
      <c r="AG66" s="512"/>
      <c r="AH66" s="514"/>
      <c r="AI66" s="515"/>
      <c r="AJ66" s="510"/>
      <c r="AK66" s="515"/>
      <c r="AL66" s="492"/>
      <c r="AM66" s="492"/>
      <c r="AN66" s="492"/>
      <c r="AO66" s="492"/>
      <c r="AP66" s="492"/>
      <c r="AQ66" s="492"/>
      <c r="AR66" s="511"/>
      <c r="AS66" s="511"/>
      <c r="AT66" s="511"/>
      <c r="AU66" s="511"/>
      <c r="AV66" s="511"/>
      <c r="AW66" s="512"/>
      <c r="AX66" s="520"/>
      <c r="AY66" s="530"/>
      <c r="AZ66" s="520"/>
      <c r="BA66" s="530"/>
      <c r="BB66" s="511"/>
      <c r="BC66" s="511"/>
      <c r="BD66" s="511"/>
      <c r="BE66" s="511"/>
      <c r="BF66" s="511"/>
      <c r="BG66" s="512"/>
      <c r="BH66" s="514"/>
      <c r="BI66" s="515"/>
      <c r="BJ66" s="514"/>
      <c r="BK66" s="515"/>
      <c r="BQ66" s="492"/>
      <c r="BR66" s="492"/>
      <c r="BS66" s="492"/>
      <c r="BT66" s="492"/>
      <c r="BU66" s="530"/>
      <c r="BV66" s="517"/>
      <c r="BX66" s="517"/>
      <c r="BY66" s="517"/>
      <c r="CA66" s="512"/>
      <c r="CB66" s="510"/>
      <c r="CC66" s="515"/>
      <c r="CM66" s="514"/>
      <c r="CN66" s="580"/>
      <c r="CO66" s="581"/>
      <c r="CP66" s="581"/>
      <c r="CQ66" s="509"/>
      <c r="CR66" s="509"/>
      <c r="CS66" s="581"/>
      <c r="CT66" s="510"/>
      <c r="CU66" s="513"/>
      <c r="CV66" s="511"/>
      <c r="CW66" s="511"/>
      <c r="CX66" s="511"/>
      <c r="CY66" s="511"/>
    </row>
    <row r="67" spans="31:103" ht="19.5" customHeight="1">
      <c r="AG67" s="511"/>
      <c r="AH67" s="1030"/>
      <c r="AI67" s="1030"/>
      <c r="AJ67" s="1030"/>
      <c r="AK67" s="1030"/>
      <c r="AL67" s="492"/>
      <c r="AM67" s="492"/>
      <c r="AN67" s="511"/>
      <c r="AO67" s="511"/>
      <c r="AP67" s="511"/>
      <c r="AQ67" s="511"/>
      <c r="AR67" s="511"/>
      <c r="AS67" s="511"/>
      <c r="AT67" s="511"/>
      <c r="AU67" s="511"/>
      <c r="AV67" s="511"/>
      <c r="AW67" s="511"/>
      <c r="AX67" s="1049"/>
      <c r="AY67" s="1049"/>
      <c r="AZ67" s="1049"/>
      <c r="BA67" s="1049"/>
      <c r="BB67" s="511"/>
      <c r="BC67" s="511"/>
      <c r="BD67" s="511"/>
      <c r="BE67" s="511"/>
      <c r="BF67" s="511"/>
      <c r="BG67" s="511"/>
      <c r="BH67" s="1030"/>
      <c r="BI67" s="1030"/>
      <c r="BJ67" s="1030"/>
      <c r="BK67" s="1030"/>
      <c r="BL67" s="517"/>
      <c r="BQ67" s="511"/>
      <c r="BR67" s="949"/>
      <c r="BS67" s="1021"/>
      <c r="BT67" s="1021"/>
      <c r="BU67" s="1021"/>
      <c r="BV67" s="517"/>
      <c r="BX67" s="517"/>
      <c r="BY67" s="517"/>
      <c r="CA67" s="511"/>
      <c r="CB67" s="1030"/>
      <c r="CC67" s="1030"/>
      <c r="CM67" s="511"/>
      <c r="CN67" s="1030"/>
      <c r="CO67" s="1049"/>
      <c r="CP67" s="522"/>
      <c r="CQ67" s="1030"/>
      <c r="CR67" s="1030"/>
      <c r="CS67" s="1030"/>
      <c r="CT67" s="1030"/>
      <c r="CU67" s="1030"/>
      <c r="CV67" s="511"/>
      <c r="CW67" s="511"/>
      <c r="CX67" s="511"/>
      <c r="CY67" s="511"/>
    </row>
    <row r="68" spans="31:103" ht="19.5" customHeight="1">
      <c r="AG68" s="492"/>
      <c r="AH68" s="492"/>
      <c r="AI68" s="492"/>
      <c r="AJ68" s="492"/>
      <c r="AK68" s="492"/>
      <c r="AL68" s="492"/>
      <c r="AM68" s="492"/>
      <c r="AN68" s="492"/>
      <c r="AO68" s="492"/>
      <c r="AP68" s="492"/>
      <c r="AQ68" s="492"/>
      <c r="AR68" s="492"/>
      <c r="AS68" s="492"/>
      <c r="AT68" s="492"/>
      <c r="AU68" s="492"/>
      <c r="AV68" s="492"/>
      <c r="AW68" s="492"/>
      <c r="AX68" s="492"/>
      <c r="AY68" s="492"/>
      <c r="AZ68" s="492"/>
      <c r="BA68" s="492"/>
      <c r="BH68" s="492"/>
      <c r="BI68" s="492"/>
      <c r="BJ68" s="492"/>
      <c r="BK68" s="492"/>
      <c r="BQ68" s="492"/>
      <c r="BR68" s="492"/>
      <c r="BS68" s="492"/>
      <c r="BT68" s="492"/>
      <c r="BU68" s="492"/>
      <c r="BX68" s="517"/>
      <c r="BY68" s="517"/>
      <c r="CA68" s="492"/>
      <c r="CB68" s="492"/>
      <c r="CC68" s="492"/>
    </row>
    <row r="69" spans="31:103" ht="19.5" customHeight="1">
      <c r="AG69" s="492"/>
      <c r="AH69" s="492"/>
      <c r="AI69" s="492"/>
      <c r="AJ69" s="492"/>
      <c r="AK69" s="492"/>
      <c r="AL69" s="492"/>
      <c r="AM69" s="492"/>
      <c r="AN69" s="492"/>
      <c r="AO69" s="492"/>
      <c r="AP69" s="492"/>
      <c r="AQ69" s="492"/>
      <c r="AR69" s="492"/>
      <c r="AS69" s="492"/>
      <c r="AT69" s="492"/>
      <c r="AU69" s="492"/>
      <c r="AV69" s="492"/>
      <c r="AW69" s="492"/>
      <c r="AX69" s="492"/>
      <c r="AY69" s="492"/>
      <c r="AZ69" s="492"/>
      <c r="BA69" s="492"/>
      <c r="BG69" s="491"/>
      <c r="BX69" s="517"/>
      <c r="BY69" s="517"/>
      <c r="CA69" s="492"/>
      <c r="CB69" s="492"/>
      <c r="CC69" s="492"/>
    </row>
    <row r="70" spans="31:103" ht="19.5" customHeight="1">
      <c r="AG70" s="492"/>
      <c r="AH70" s="492"/>
      <c r="AI70" s="492"/>
      <c r="AJ70" s="492"/>
      <c r="AK70" s="492"/>
      <c r="AL70" s="492"/>
      <c r="AM70" s="492"/>
      <c r="AN70" s="492"/>
      <c r="AO70" s="492"/>
      <c r="AP70" s="492"/>
      <c r="AQ70" s="492"/>
      <c r="AR70" s="492"/>
      <c r="AS70" s="492"/>
      <c r="AT70" s="492"/>
      <c r="AU70" s="492"/>
      <c r="AV70" s="492"/>
      <c r="AW70" s="492"/>
      <c r="AX70" s="492"/>
      <c r="AY70" s="492"/>
      <c r="AZ70" s="492"/>
      <c r="BA70" s="492"/>
      <c r="BG70" s="491"/>
      <c r="BX70" s="517"/>
      <c r="BY70" s="517"/>
    </row>
    <row r="71" spans="31:103" ht="19.5" customHeight="1">
      <c r="BG71" s="491"/>
      <c r="BX71" s="517"/>
      <c r="BY71" s="517"/>
    </row>
    <row r="72" spans="31:103" ht="19.5" customHeight="1">
      <c r="BG72" s="491"/>
      <c r="BX72" s="517"/>
      <c r="BY72" s="517"/>
    </row>
    <row r="73" spans="31:103" ht="19.5" customHeight="1">
      <c r="BG73" s="491"/>
      <c r="BX73" s="517"/>
      <c r="BY73" s="517"/>
    </row>
    <row r="74" spans="31:103" ht="19.5" customHeight="1">
      <c r="BG74" s="491"/>
      <c r="BX74" s="517"/>
      <c r="BY74" s="517"/>
    </row>
    <row r="75" spans="31:103" ht="19.5" customHeight="1">
      <c r="BG75" s="491"/>
      <c r="BX75" s="517"/>
      <c r="BY75" s="517"/>
    </row>
    <row r="76" spans="31:103" ht="19.5" customHeight="1">
      <c r="BG76" s="491"/>
      <c r="BX76" s="517"/>
      <c r="BY76" s="517"/>
    </row>
    <row r="77" spans="31:103" ht="19.5" customHeight="1">
      <c r="BG77" s="491"/>
      <c r="BX77" s="517"/>
      <c r="BY77" s="517"/>
    </row>
    <row r="78" spans="31:103" ht="19.5" customHeight="1">
      <c r="BG78" s="491"/>
      <c r="BX78" s="517"/>
      <c r="BY78" s="517"/>
    </row>
    <row r="79" spans="31:103" ht="19.5" customHeight="1">
      <c r="BG79" s="491"/>
      <c r="BX79" s="517"/>
      <c r="BY79" s="517"/>
    </row>
    <row r="80" spans="31:103" ht="19.5" customHeight="1">
      <c r="AG80" s="495" t="s">
        <v>179</v>
      </c>
      <c r="AH80" s="517"/>
      <c r="AI80" s="517"/>
      <c r="AJ80" s="517"/>
      <c r="AK80" s="517"/>
      <c r="AL80" s="517"/>
      <c r="AM80" s="517"/>
      <c r="AN80" s="517"/>
      <c r="AO80" s="517"/>
      <c r="AP80" s="517"/>
      <c r="AQ80" s="517"/>
      <c r="AR80" s="517"/>
      <c r="AS80" s="517"/>
      <c r="AT80" s="517"/>
      <c r="AU80" s="517"/>
      <c r="AV80" s="517"/>
      <c r="BB80" s="517"/>
      <c r="BC80" s="517"/>
      <c r="BD80" s="517"/>
      <c r="BE80" s="517"/>
      <c r="BF80" s="517"/>
      <c r="BG80" s="517"/>
      <c r="BH80" s="517"/>
      <c r="BI80" s="517"/>
      <c r="BJ80" s="517"/>
      <c r="BK80" s="517"/>
      <c r="BL80" s="517"/>
      <c r="BM80" s="517"/>
      <c r="BN80" s="517"/>
      <c r="BO80" s="517"/>
      <c r="BP80" s="517"/>
      <c r="BQ80" s="511"/>
      <c r="BR80" s="517"/>
      <c r="BS80" s="517"/>
      <c r="BT80" s="517"/>
      <c r="BU80" s="517"/>
      <c r="BV80" s="517"/>
      <c r="BW80" s="517"/>
      <c r="BX80" s="517"/>
      <c r="BY80" s="517"/>
      <c r="CM80" s="495" t="s">
        <v>194</v>
      </c>
      <c r="CN80" s="517"/>
      <c r="CO80" s="517"/>
      <c r="CP80" s="517"/>
      <c r="CQ80" s="517"/>
      <c r="CR80" s="517"/>
      <c r="CS80" s="517"/>
      <c r="CT80" s="517"/>
      <c r="CU80" s="517"/>
      <c r="CV80" s="517"/>
      <c r="CW80" s="517"/>
      <c r="CX80" s="517"/>
      <c r="CY80" s="517"/>
    </row>
    <row r="81" spans="32:103" ht="19.5" customHeight="1">
      <c r="AG81" s="517" t="s">
        <v>195</v>
      </c>
      <c r="AH81" s="517"/>
      <c r="AI81" s="517"/>
      <c r="AJ81" s="517"/>
      <c r="AK81" s="517"/>
      <c r="AL81" s="517"/>
      <c r="AM81" s="517"/>
      <c r="AN81" s="517"/>
      <c r="AO81" s="517"/>
      <c r="AP81" s="517"/>
      <c r="AQ81" s="517"/>
      <c r="AR81" s="511"/>
      <c r="AS81" s="511"/>
      <c r="AT81" s="511"/>
      <c r="AU81" s="511"/>
      <c r="AV81" s="511"/>
      <c r="AW81" s="383" t="s">
        <v>196</v>
      </c>
      <c r="AX81" s="564"/>
      <c r="AY81" s="564"/>
      <c r="AZ81" s="564"/>
      <c r="BA81" s="564"/>
      <c r="BB81" s="511"/>
      <c r="BC81" s="511"/>
      <c r="BD81" s="511"/>
      <c r="BE81" s="511"/>
      <c r="BF81" s="517"/>
      <c r="BG81" s="517" t="s">
        <v>197</v>
      </c>
      <c r="BH81" s="517"/>
      <c r="BI81" s="517"/>
      <c r="BJ81" s="517"/>
      <c r="BK81" s="517"/>
      <c r="BL81" s="511"/>
      <c r="BM81" s="511"/>
      <c r="BN81" s="511"/>
      <c r="BO81" s="511"/>
      <c r="BP81" s="511"/>
      <c r="BQ81" s="523" t="s">
        <v>198</v>
      </c>
      <c r="BR81" s="511"/>
      <c r="BS81" s="511"/>
      <c r="BT81" s="511"/>
      <c r="BU81" s="511"/>
      <c r="BV81" s="511"/>
      <c r="BW81" s="511"/>
      <c r="BX81" s="517"/>
      <c r="BY81" s="517"/>
      <c r="CA81" s="517" t="s">
        <v>199</v>
      </c>
      <c r="CB81" s="517"/>
      <c r="CC81" s="517"/>
      <c r="CM81" s="517" t="s">
        <v>143</v>
      </c>
      <c r="CN81" s="517"/>
      <c r="CO81" s="517"/>
      <c r="CP81" s="517"/>
      <c r="CQ81" s="517"/>
      <c r="CR81" s="517"/>
      <c r="CS81" s="517"/>
      <c r="CT81" s="517"/>
      <c r="CU81" s="517"/>
      <c r="CV81" s="517"/>
      <c r="CW81" s="517"/>
      <c r="CX81" s="517"/>
      <c r="CY81" s="517"/>
    </row>
    <row r="82" spans="32:103" ht="19.5" customHeight="1">
      <c r="AG82" s="1052" t="s">
        <v>99</v>
      </c>
      <c r="AH82" s="497" t="s">
        <v>166</v>
      </c>
      <c r="AI82" s="102" t="s">
        <v>166</v>
      </c>
      <c r="AJ82" s="497" t="s">
        <v>152</v>
      </c>
      <c r="AK82" s="102" t="s">
        <v>152</v>
      </c>
      <c r="AL82" s="497" t="s">
        <v>187</v>
      </c>
      <c r="AM82" s="497" t="s">
        <v>147</v>
      </c>
      <c r="AP82" s="513"/>
      <c r="AQ82" s="513"/>
      <c r="AR82" s="564"/>
      <c r="AS82" s="564"/>
      <c r="AT82" s="564"/>
      <c r="AU82" s="564"/>
      <c r="AV82" s="564"/>
      <c r="AW82" s="1070" t="s">
        <v>99</v>
      </c>
      <c r="AX82" s="1015" t="s">
        <v>33</v>
      </c>
      <c r="AY82" s="1017"/>
      <c r="AZ82" s="1015" t="s">
        <v>61</v>
      </c>
      <c r="BA82" s="1017"/>
      <c r="BB82" s="497" t="s">
        <v>200</v>
      </c>
      <c r="BC82" s="497" t="s">
        <v>97</v>
      </c>
      <c r="BD82" s="564"/>
      <c r="BE82" s="564"/>
      <c r="BF82" s="517"/>
      <c r="BG82" s="1052" t="s">
        <v>99</v>
      </c>
      <c r="BH82" s="1018" t="s">
        <v>33</v>
      </c>
      <c r="BI82" s="1019"/>
      <c r="BJ82" s="1018" t="s">
        <v>61</v>
      </c>
      <c r="BK82" s="1019"/>
      <c r="BL82" s="497" t="s">
        <v>148</v>
      </c>
      <c r="BM82" s="497" t="s">
        <v>148</v>
      </c>
      <c r="BN82" s="511"/>
      <c r="BO82" s="511"/>
      <c r="BP82" s="511"/>
      <c r="BQ82" s="1052" t="s">
        <v>99</v>
      </c>
      <c r="BR82" s="1015" t="s">
        <v>201</v>
      </c>
      <c r="BS82" s="1017"/>
      <c r="BT82" s="1015" t="s">
        <v>202</v>
      </c>
      <c r="BU82" s="1017"/>
      <c r="BV82" s="497" t="s">
        <v>203</v>
      </c>
      <c r="BW82" s="497" t="s">
        <v>203</v>
      </c>
      <c r="BX82" s="517"/>
      <c r="BY82" s="517"/>
      <c r="CA82" s="911" t="s">
        <v>99</v>
      </c>
      <c r="CB82" s="1057" t="s">
        <v>201</v>
      </c>
      <c r="CC82" s="1058"/>
      <c r="CD82" s="1022" t="s">
        <v>202</v>
      </c>
      <c r="CE82" s="1022"/>
      <c r="CF82" s="1059" t="s">
        <v>204</v>
      </c>
      <c r="CG82" s="1059"/>
      <c r="CH82" s="497" t="s">
        <v>149</v>
      </c>
      <c r="CI82" s="497" t="s">
        <v>149</v>
      </c>
      <c r="CM82" s="1052" t="s">
        <v>99</v>
      </c>
      <c r="CN82" s="1057" t="s">
        <v>201</v>
      </c>
      <c r="CO82" s="1058"/>
      <c r="CP82" s="1018" t="s">
        <v>61</v>
      </c>
      <c r="CQ82" s="1019"/>
      <c r="CR82" s="1057" t="s">
        <v>36</v>
      </c>
      <c r="CS82" s="1058"/>
      <c r="CT82" s="497" t="s">
        <v>109</v>
      </c>
      <c r="CU82" s="497" t="s">
        <v>96</v>
      </c>
      <c r="CV82" s="520"/>
      <c r="CW82" s="520"/>
      <c r="CX82" s="564"/>
      <c r="CY82" s="564"/>
    </row>
    <row r="83" spans="32:103" ht="19.5" customHeight="1">
      <c r="AG83" s="1052"/>
      <c r="AH83" s="383" t="s">
        <v>27</v>
      </c>
      <c r="AI83" s="104" t="s">
        <v>166</v>
      </c>
      <c r="AJ83" s="383" t="s">
        <v>27</v>
      </c>
      <c r="AK83" s="104" t="s">
        <v>152</v>
      </c>
      <c r="AL83" s="383" t="s">
        <v>27</v>
      </c>
      <c r="AM83" s="383" t="s">
        <v>111</v>
      </c>
      <c r="AP83" s="513"/>
      <c r="AQ83" s="513"/>
      <c r="AR83" s="511"/>
      <c r="AS83" s="511"/>
      <c r="AT83" s="511"/>
      <c r="AU83" s="511"/>
      <c r="AV83" s="511"/>
      <c r="AW83" s="1071"/>
      <c r="AX83" s="383" t="s">
        <v>27</v>
      </c>
      <c r="AY83" s="104" t="s">
        <v>154</v>
      </c>
      <c r="AZ83" s="383" t="s">
        <v>27</v>
      </c>
      <c r="BA83" s="502" t="s">
        <v>205</v>
      </c>
      <c r="BB83" s="383" t="s">
        <v>27</v>
      </c>
      <c r="BC83" s="383" t="s">
        <v>111</v>
      </c>
      <c r="BD83" s="511"/>
      <c r="BE83" s="511"/>
      <c r="BF83" s="517"/>
      <c r="BG83" s="1052"/>
      <c r="BH83" s="383" t="s">
        <v>27</v>
      </c>
      <c r="BI83" s="104" t="s">
        <v>156</v>
      </c>
      <c r="BJ83" s="383" t="s">
        <v>27</v>
      </c>
      <c r="BK83" s="104" t="s">
        <v>169</v>
      </c>
      <c r="BL83" s="383" t="s">
        <v>27</v>
      </c>
      <c r="BM83" s="383" t="s">
        <v>111</v>
      </c>
      <c r="BN83" s="511"/>
      <c r="BO83" s="511"/>
      <c r="BP83" s="511"/>
      <c r="BQ83" s="1052"/>
      <c r="BR83" s="383" t="s">
        <v>27</v>
      </c>
      <c r="BS83" s="104" t="s">
        <v>158</v>
      </c>
      <c r="BT83" s="383" t="s">
        <v>27</v>
      </c>
      <c r="BU83" s="104" t="s">
        <v>159</v>
      </c>
      <c r="BV83" s="383" t="s">
        <v>27</v>
      </c>
      <c r="BW83" s="383" t="s">
        <v>111</v>
      </c>
      <c r="BX83" s="517"/>
      <c r="BY83" s="517"/>
      <c r="CA83" s="911"/>
      <c r="CB83" s="383" t="s">
        <v>27</v>
      </c>
      <c r="CC83" s="104" t="s">
        <v>191</v>
      </c>
      <c r="CD83" s="383" t="s">
        <v>27</v>
      </c>
      <c r="CE83" s="104" t="s">
        <v>162</v>
      </c>
      <c r="CF83" s="383" t="s">
        <v>27</v>
      </c>
      <c r="CG83" s="542" t="s">
        <v>171</v>
      </c>
      <c r="CH83" s="383" t="s">
        <v>27</v>
      </c>
      <c r="CI83" s="383" t="s">
        <v>111</v>
      </c>
      <c r="CM83" s="1052"/>
      <c r="CN83" s="383" t="s">
        <v>27</v>
      </c>
      <c r="CO83" s="104" t="s">
        <v>192</v>
      </c>
      <c r="CP83" s="383" t="s">
        <v>27</v>
      </c>
      <c r="CQ83" s="104" t="s">
        <v>206</v>
      </c>
      <c r="CR83" s="383" t="s">
        <v>27</v>
      </c>
      <c r="CS83" s="104" t="s">
        <v>193</v>
      </c>
      <c r="CT83" s="383" t="s">
        <v>27</v>
      </c>
      <c r="CU83" s="383" t="s">
        <v>111</v>
      </c>
      <c r="CV83" s="511"/>
      <c r="CW83" s="511"/>
      <c r="CX83" s="511"/>
      <c r="CY83" s="511"/>
    </row>
    <row r="84" spans="32:103" ht="19.5" customHeight="1">
      <c r="AG84" s="499" t="s">
        <v>207</v>
      </c>
      <c r="AH84" s="432">
        <v>73</v>
      </c>
      <c r="AI84" s="502">
        <f>AH84/AI95*1000000</f>
        <v>74.111675126903549</v>
      </c>
      <c r="AJ84" s="432">
        <v>11</v>
      </c>
      <c r="AK84" s="502">
        <v>8.2631342518933799</v>
      </c>
      <c r="AL84" s="432">
        <v>84</v>
      </c>
      <c r="AM84" s="430">
        <v>32.354444479965899</v>
      </c>
      <c r="AP84" s="513"/>
      <c r="AQ84" s="513"/>
      <c r="AR84" s="513"/>
      <c r="AS84" s="513"/>
      <c r="AT84" s="513"/>
      <c r="AU84" s="513"/>
      <c r="AV84" s="513"/>
      <c r="AW84" s="499" t="s">
        <v>207</v>
      </c>
      <c r="AX84" s="383">
        <v>118</v>
      </c>
      <c r="AY84" s="502">
        <f>AX84/AX95*1000000</f>
        <v>26.750066421775099</v>
      </c>
      <c r="AZ84" s="383">
        <v>16</v>
      </c>
      <c r="BA84" s="502">
        <f>AZ84/AZ95*1000000</f>
        <v>11.836604551618324</v>
      </c>
      <c r="BB84" s="383">
        <v>134</v>
      </c>
      <c r="BC84" s="565">
        <v>24.317799522245998</v>
      </c>
      <c r="BD84" s="513"/>
      <c r="BE84" s="513"/>
      <c r="BF84" s="517"/>
      <c r="BG84" s="499" t="s">
        <v>175</v>
      </c>
      <c r="BH84" s="432">
        <v>116</v>
      </c>
      <c r="BI84" s="502">
        <v>40.377122322492099</v>
      </c>
      <c r="BJ84" s="432">
        <v>10</v>
      </c>
      <c r="BK84" s="502">
        <v>9.52247637711673</v>
      </c>
      <c r="BL84" s="432">
        <v>126</v>
      </c>
      <c r="BM84" s="430">
        <v>32.1177774192142</v>
      </c>
      <c r="BN84" s="511"/>
      <c r="BO84" s="511"/>
      <c r="BP84" s="511"/>
      <c r="BQ84" s="499" t="s">
        <v>207</v>
      </c>
      <c r="BR84" s="383">
        <v>135</v>
      </c>
      <c r="BS84" s="502">
        <f>BR84/BR95*1000000</f>
        <v>36.139479114995019</v>
      </c>
      <c r="BT84" s="383">
        <v>12</v>
      </c>
      <c r="BU84" s="502">
        <f>BT84/BT95*1000000</f>
        <v>9.1114097628755601</v>
      </c>
      <c r="BV84" s="383">
        <f>BR84+BT84</f>
        <v>147</v>
      </c>
      <c r="BW84" s="565">
        <f>BV84/BV95*1000000</f>
        <v>29.094179442211139</v>
      </c>
      <c r="BX84" s="517"/>
      <c r="BY84" s="517"/>
      <c r="CA84" s="127" t="s">
        <v>175</v>
      </c>
      <c r="CB84" s="432">
        <v>85</v>
      </c>
      <c r="CC84" s="502">
        <v>12.261984069807299</v>
      </c>
      <c r="CD84" s="504">
        <v>6</v>
      </c>
      <c r="CE84" s="502">
        <v>6.1159523404220604</v>
      </c>
      <c r="CF84" s="505">
        <v>26</v>
      </c>
      <c r="CG84" s="543">
        <v>61</v>
      </c>
      <c r="CH84" s="432">
        <f>CB84+CD84+CF84</f>
        <v>117</v>
      </c>
      <c r="CI84" s="430">
        <f>CH84/CH94*1000000</f>
        <v>14.035372257059402</v>
      </c>
      <c r="CM84" s="503" t="s">
        <v>175</v>
      </c>
      <c r="CN84" s="432">
        <v>19</v>
      </c>
      <c r="CO84" s="502">
        <f>CN84/CN94*1000000</f>
        <v>7.9364283733162244</v>
      </c>
      <c r="CP84" s="432">
        <v>1</v>
      </c>
      <c r="CQ84" s="502">
        <v>1</v>
      </c>
      <c r="CR84" s="432">
        <v>6</v>
      </c>
      <c r="CS84" s="502">
        <f>CR84/CR94*1000000</f>
        <v>2.7787310368973803</v>
      </c>
      <c r="CT84" s="432">
        <v>26</v>
      </c>
      <c r="CU84" s="430">
        <v>5.3713448256699001</v>
      </c>
      <c r="CV84" s="510"/>
      <c r="CW84" s="513"/>
      <c r="CX84" s="511"/>
      <c r="CY84" s="511"/>
    </row>
    <row r="85" spans="32:103" ht="19.5" customHeight="1">
      <c r="AG85" s="499" t="s">
        <v>113</v>
      </c>
      <c r="AH85" s="432">
        <v>18</v>
      </c>
      <c r="AI85" s="502">
        <f>AH85/AI95*1000000</f>
        <v>18.274111675126903</v>
      </c>
      <c r="AJ85" s="432">
        <v>1</v>
      </c>
      <c r="AK85" s="502">
        <v>0.75119402289939896</v>
      </c>
      <c r="AL85" s="432">
        <v>19</v>
      </c>
      <c r="AM85" s="430">
        <v>7.3182672038018</v>
      </c>
      <c r="AP85" s="513"/>
      <c r="AQ85" s="513"/>
      <c r="AR85" s="521"/>
      <c r="AS85" s="521"/>
      <c r="AT85" s="521"/>
      <c r="AU85" s="521"/>
      <c r="AV85" s="521"/>
      <c r="AW85" s="499" t="s">
        <v>113</v>
      </c>
      <c r="AX85" s="383">
        <v>13</v>
      </c>
      <c r="AY85" s="502">
        <f>AX85/AX95*1000000</f>
        <v>2.9470412159582735</v>
      </c>
      <c r="AZ85" s="383">
        <v>2</v>
      </c>
      <c r="BA85" s="502">
        <f>AZ85/AZ95*1000000</f>
        <v>1.4795755689522905</v>
      </c>
      <c r="BB85" s="383">
        <v>15</v>
      </c>
      <c r="BC85" s="565">
        <v>2.7221417375648498</v>
      </c>
      <c r="BD85" s="521"/>
      <c r="BE85" s="521"/>
      <c r="BF85" s="517"/>
      <c r="BG85" s="499" t="s">
        <v>113</v>
      </c>
      <c r="BH85" s="432">
        <v>23</v>
      </c>
      <c r="BI85" s="502">
        <v>8.0058087363561903</v>
      </c>
      <c r="BJ85" s="432">
        <v>1</v>
      </c>
      <c r="BK85" s="502">
        <v>0.95224763771167298</v>
      </c>
      <c r="BL85" s="432">
        <v>24</v>
      </c>
      <c r="BM85" s="430">
        <v>6.1176718893741402</v>
      </c>
      <c r="BN85" s="511"/>
      <c r="BO85" s="511"/>
      <c r="BP85" s="511"/>
      <c r="BQ85" s="499" t="s">
        <v>113</v>
      </c>
      <c r="BR85" s="383"/>
      <c r="BS85" s="502"/>
      <c r="BT85" s="383">
        <v>0</v>
      </c>
      <c r="BU85" s="502"/>
      <c r="BV85" s="383"/>
      <c r="BW85" s="565"/>
      <c r="BX85" s="517"/>
      <c r="BY85" s="517"/>
      <c r="CA85" s="127" t="s">
        <v>113</v>
      </c>
      <c r="CB85" s="381">
        <v>4</v>
      </c>
      <c r="CC85" s="502">
        <v>0.57703454446152103</v>
      </c>
      <c r="CD85" s="380">
        <v>1</v>
      </c>
      <c r="CE85" s="502">
        <v>1.0193253900703401</v>
      </c>
      <c r="CF85" s="505">
        <v>2</v>
      </c>
      <c r="CG85" s="543">
        <v>5</v>
      </c>
      <c r="CH85" s="432">
        <f t="shared" ref="CH85:CH94" si="6">CB85+CD85+CF85</f>
        <v>7</v>
      </c>
      <c r="CI85" s="430">
        <f>CH85/CH94*1000000</f>
        <v>0.83972312649073344</v>
      </c>
      <c r="CM85" s="503" t="s">
        <v>113</v>
      </c>
      <c r="CN85" s="432">
        <v>1</v>
      </c>
      <c r="CO85" s="532">
        <f>CN85/CN94*1000000</f>
        <v>0.41770675649032757</v>
      </c>
      <c r="CP85" s="432">
        <v>0</v>
      </c>
      <c r="CQ85" s="502"/>
      <c r="CR85" s="432">
        <v>0</v>
      </c>
      <c r="CS85" s="502"/>
      <c r="CT85" s="432">
        <v>1</v>
      </c>
      <c r="CU85" s="431">
        <v>0.20659018560268899</v>
      </c>
      <c r="CV85" s="510"/>
      <c r="CW85" s="513"/>
      <c r="CX85" s="511"/>
      <c r="CY85" s="511"/>
    </row>
    <row r="86" spans="32:103" ht="19.5" customHeight="1">
      <c r="AG86" s="503" t="s">
        <v>114</v>
      </c>
      <c r="AH86" s="432">
        <v>11</v>
      </c>
      <c r="AI86" s="502">
        <f>AH86/AI95*1000000</f>
        <v>11.167512690355331</v>
      </c>
      <c r="AJ86" s="432">
        <v>3</v>
      </c>
      <c r="AK86" s="502">
        <v>2.2535820686982002</v>
      </c>
      <c r="AL86" s="432">
        <v>14</v>
      </c>
      <c r="AM86" s="430">
        <v>5.3924074133276401</v>
      </c>
      <c r="AP86" s="513"/>
      <c r="AQ86" s="513"/>
      <c r="AR86" s="513"/>
      <c r="AS86" s="513"/>
      <c r="AT86" s="513"/>
      <c r="AU86" s="513"/>
      <c r="AV86" s="513"/>
      <c r="AW86" s="503" t="s">
        <v>114</v>
      </c>
      <c r="AX86" s="383">
        <v>8</v>
      </c>
      <c r="AY86" s="502">
        <f>AX86/AX95*1000000</f>
        <v>1.8135638252050912</v>
      </c>
      <c r="AZ86" s="383"/>
      <c r="BA86" s="502"/>
      <c r="BB86" s="383">
        <v>8</v>
      </c>
      <c r="BC86" s="565">
        <v>1.4518089267012499</v>
      </c>
      <c r="BD86" s="513"/>
      <c r="BE86" s="513"/>
      <c r="BF86" s="517"/>
      <c r="BG86" s="503" t="s">
        <v>114</v>
      </c>
      <c r="BH86" s="432">
        <v>17</v>
      </c>
      <c r="BI86" s="502">
        <v>5.9173368920893603</v>
      </c>
      <c r="BJ86" s="432">
        <v>0</v>
      </c>
      <c r="BK86" s="528">
        <v>0</v>
      </c>
      <c r="BL86" s="432">
        <v>17</v>
      </c>
      <c r="BM86" s="430">
        <v>4.3333509216400197</v>
      </c>
      <c r="BN86" s="511"/>
      <c r="BO86" s="511"/>
      <c r="BP86" s="511"/>
      <c r="BQ86" s="503" t="s">
        <v>114</v>
      </c>
      <c r="BR86" s="381">
        <v>5</v>
      </c>
      <c r="BS86" s="502">
        <f>BR86/BR95*1000000</f>
        <v>1.3384992264812969</v>
      </c>
      <c r="BT86" s="383">
        <v>1</v>
      </c>
      <c r="BU86" s="502">
        <f>BT86/BT95*1000000</f>
        <v>0.75928414690629675</v>
      </c>
      <c r="BV86" s="383">
        <f t="shared" ref="BV86:BV92" si="7">BR86+BT86</f>
        <v>6</v>
      </c>
      <c r="BW86" s="565">
        <f>BV86/BV95*1000000</f>
        <v>1.187517528253516</v>
      </c>
      <c r="BX86" s="517"/>
      <c r="BY86" s="517"/>
      <c r="CA86" s="128" t="s">
        <v>114</v>
      </c>
      <c r="CB86" s="381">
        <v>5</v>
      </c>
      <c r="CC86" s="502">
        <v>0.72129318057690195</v>
      </c>
      <c r="CD86" s="380">
        <v>3</v>
      </c>
      <c r="CE86" s="502">
        <v>3.0579761702110302</v>
      </c>
      <c r="CF86" s="505">
        <v>2</v>
      </c>
      <c r="CG86" s="543">
        <v>5</v>
      </c>
      <c r="CH86" s="432">
        <f t="shared" si="6"/>
        <v>10</v>
      </c>
      <c r="CI86" s="430">
        <f>CH86/CH94*1000000</f>
        <v>1.1996044664153336</v>
      </c>
      <c r="CM86" s="503" t="s">
        <v>114</v>
      </c>
      <c r="CN86" s="432">
        <v>1</v>
      </c>
      <c r="CO86" s="532">
        <f>CN86/CN94*1000000</f>
        <v>0.41770675649032757</v>
      </c>
      <c r="CP86" s="432">
        <v>0</v>
      </c>
      <c r="CQ86" s="502"/>
      <c r="CR86" s="432">
        <v>2</v>
      </c>
      <c r="CS86" s="502">
        <f>CR86/CR94*1000000</f>
        <v>0.9262436789657934</v>
      </c>
      <c r="CT86" s="432">
        <v>3</v>
      </c>
      <c r="CU86" s="430">
        <v>0.61977055680806603</v>
      </c>
      <c r="CV86" s="510"/>
      <c r="CW86" s="513"/>
      <c r="CX86" s="511"/>
      <c r="CY86" s="511"/>
    </row>
    <row r="87" spans="32:103" ht="19.5" customHeight="1">
      <c r="AG87" s="503" t="s">
        <v>116</v>
      </c>
      <c r="AH87" s="432">
        <v>14</v>
      </c>
      <c r="AI87" s="502">
        <f>AH87/AI95*1000000</f>
        <v>14.213197969543147</v>
      </c>
      <c r="AJ87" s="432">
        <v>4</v>
      </c>
      <c r="AK87" s="502">
        <v>3.0047760915975901</v>
      </c>
      <c r="AL87" s="432">
        <v>18</v>
      </c>
      <c r="AM87" s="430">
        <v>6.9330952457069701</v>
      </c>
      <c r="AP87" s="513"/>
      <c r="AQ87" s="513"/>
      <c r="AR87" s="511"/>
      <c r="AS87" s="511"/>
      <c r="AT87" s="511"/>
      <c r="AU87" s="511"/>
      <c r="AV87" s="511"/>
      <c r="AW87" s="503" t="s">
        <v>116</v>
      </c>
      <c r="AX87" s="383">
        <v>9</v>
      </c>
      <c r="AY87" s="502">
        <f>AX87/AX95*1000000</f>
        <v>2.0402593033557275</v>
      </c>
      <c r="AZ87" s="383">
        <v>1</v>
      </c>
      <c r="BA87" s="502">
        <f>AZ87/AZ95*1000000</f>
        <v>0.73978778447614524</v>
      </c>
      <c r="BB87" s="383">
        <v>10</v>
      </c>
      <c r="BC87" s="565">
        <v>1.8147611583765699</v>
      </c>
      <c r="BD87" s="511"/>
      <c r="BE87" s="511"/>
      <c r="BF87" s="517"/>
      <c r="BG87" s="503" t="s">
        <v>116</v>
      </c>
      <c r="BH87" s="432">
        <v>23</v>
      </c>
      <c r="BI87" s="502">
        <v>8.0058087363561903</v>
      </c>
      <c r="BJ87" s="432">
        <v>5</v>
      </c>
      <c r="BK87" s="502">
        <v>4.7612381885583597</v>
      </c>
      <c r="BL87" s="432">
        <v>28</v>
      </c>
      <c r="BM87" s="430">
        <v>7.1372838709364999</v>
      </c>
      <c r="BN87" s="511"/>
      <c r="BO87" s="511"/>
      <c r="BP87" s="511"/>
      <c r="BQ87" s="503" t="s">
        <v>116</v>
      </c>
      <c r="BR87" s="381">
        <v>6</v>
      </c>
      <c r="BS87" s="502">
        <f>BR87/BR95*1000000</f>
        <v>1.6061990717775565</v>
      </c>
      <c r="BT87" s="383">
        <v>1</v>
      </c>
      <c r="BU87" s="502">
        <f>BT87/BT95*1000000</f>
        <v>0.75928414690629675</v>
      </c>
      <c r="BV87" s="383">
        <f t="shared" si="7"/>
        <v>7</v>
      </c>
      <c r="BW87" s="565">
        <f>BV87/BV95*1000000</f>
        <v>1.3854371162957688</v>
      </c>
      <c r="BX87" s="517"/>
      <c r="BY87" s="517"/>
      <c r="CA87" s="128" t="s">
        <v>116</v>
      </c>
      <c r="CB87" s="381">
        <v>6</v>
      </c>
      <c r="CC87" s="502">
        <v>0.86555181669228198</v>
      </c>
      <c r="CD87" s="380">
        <v>1</v>
      </c>
      <c r="CE87" s="502">
        <v>1.0193253900703401</v>
      </c>
      <c r="CF87" s="505">
        <v>1</v>
      </c>
      <c r="CG87" s="543">
        <v>2</v>
      </c>
      <c r="CH87" s="432">
        <f t="shared" si="6"/>
        <v>8</v>
      </c>
      <c r="CI87" s="430">
        <f>CH87/CH94*1000000</f>
        <v>0.95968357313226682</v>
      </c>
      <c r="CM87" s="503" t="s">
        <v>116</v>
      </c>
      <c r="CN87" s="432">
        <v>0</v>
      </c>
      <c r="CO87" s="532"/>
      <c r="CP87" s="432">
        <v>0</v>
      </c>
      <c r="CQ87" s="502"/>
      <c r="CR87" s="432">
        <v>3</v>
      </c>
      <c r="CS87" s="502">
        <f>CR87/CR94*1000000</f>
        <v>1.3893655184486902</v>
      </c>
      <c r="CT87" s="432">
        <v>3</v>
      </c>
      <c r="CU87" s="430">
        <v>0.61977055680806603</v>
      </c>
      <c r="CV87" s="510"/>
      <c r="CW87" s="513"/>
      <c r="CX87" s="511"/>
      <c r="CY87" s="511"/>
    </row>
    <row r="88" spans="32:103" ht="19.5" customHeight="1">
      <c r="AG88" s="503" t="s">
        <v>177</v>
      </c>
      <c r="AH88" s="432">
        <v>11</v>
      </c>
      <c r="AI88" s="502">
        <f>AH88/AI95*1000000</f>
        <v>11.167512690355331</v>
      </c>
      <c r="AJ88" s="432">
        <v>3</v>
      </c>
      <c r="AK88" s="502">
        <v>2.2535820686982002</v>
      </c>
      <c r="AL88" s="432">
        <v>14</v>
      </c>
      <c r="AM88" s="430">
        <v>5.3924074133276401</v>
      </c>
      <c r="AP88" s="513"/>
      <c r="AQ88" s="513"/>
      <c r="AR88" s="511"/>
      <c r="AS88" s="511"/>
      <c r="AT88" s="511"/>
      <c r="AU88" s="511"/>
      <c r="AV88" s="511"/>
      <c r="AW88" s="503" t="s">
        <v>176</v>
      </c>
      <c r="AX88" s="383"/>
      <c r="AY88" s="502"/>
      <c r="AZ88" s="383"/>
      <c r="BA88" s="502"/>
      <c r="BB88" s="383"/>
      <c r="BC88" s="565">
        <v>0</v>
      </c>
      <c r="BD88" s="511"/>
      <c r="BE88" s="511"/>
      <c r="BF88" s="517"/>
      <c r="BG88" s="503" t="s">
        <v>176</v>
      </c>
      <c r="BH88" s="432">
        <v>13</v>
      </c>
      <c r="BI88" s="502">
        <v>4.5250223292448002</v>
      </c>
      <c r="BJ88" s="432">
        <v>3</v>
      </c>
      <c r="BK88" s="502">
        <v>2.8567429131350202</v>
      </c>
      <c r="BL88" s="432">
        <v>16</v>
      </c>
      <c r="BM88" s="430">
        <v>4.0784479262494298</v>
      </c>
      <c r="BN88" s="511"/>
      <c r="BO88" s="511"/>
      <c r="BP88" s="511"/>
      <c r="BQ88" s="503" t="s">
        <v>176</v>
      </c>
      <c r="BR88" s="381">
        <v>2</v>
      </c>
      <c r="BS88" s="502">
        <f>BR88/BR95*1000000</f>
        <v>0.5353996905925188</v>
      </c>
      <c r="BT88" s="383">
        <v>0</v>
      </c>
      <c r="BU88" s="502"/>
      <c r="BV88" s="383">
        <f t="shared" si="7"/>
        <v>2</v>
      </c>
      <c r="BW88" s="565">
        <f>BV88/BV95*1000000</f>
        <v>0.39583917608450531</v>
      </c>
      <c r="BX88" s="517"/>
      <c r="BY88" s="517"/>
      <c r="CA88" s="128" t="s">
        <v>177</v>
      </c>
      <c r="CB88" s="381">
        <v>4</v>
      </c>
      <c r="CC88" s="502">
        <v>0.57703454446152103</v>
      </c>
      <c r="CD88" s="380">
        <v>2</v>
      </c>
      <c r="CE88" s="502">
        <v>2.0386507801406899</v>
      </c>
      <c r="CF88" s="505">
        <v>2</v>
      </c>
      <c r="CG88" s="543">
        <v>5</v>
      </c>
      <c r="CH88" s="432">
        <f t="shared" si="6"/>
        <v>8</v>
      </c>
      <c r="CI88" s="430">
        <f>CH88/CH94*1000000</f>
        <v>0.95968357313226682</v>
      </c>
      <c r="CM88" s="503" t="s">
        <v>177</v>
      </c>
      <c r="CN88" s="432">
        <v>1</v>
      </c>
      <c r="CO88" s="532">
        <f>CN88/CN94*1000000</f>
        <v>0.41770675649032757</v>
      </c>
      <c r="CP88" s="432">
        <v>0</v>
      </c>
      <c r="CQ88" s="502"/>
      <c r="CR88" s="432">
        <v>0</v>
      </c>
      <c r="CS88" s="502"/>
      <c r="CT88" s="432">
        <v>1</v>
      </c>
      <c r="CU88" s="430">
        <v>0.20659018560268899</v>
      </c>
      <c r="CV88" s="510"/>
      <c r="CW88" s="513"/>
      <c r="CX88" s="511"/>
      <c r="CY88" s="511"/>
    </row>
    <row r="89" spans="32:103" ht="19.5" customHeight="1">
      <c r="AG89" s="499" t="s">
        <v>118</v>
      </c>
      <c r="AH89" s="432">
        <v>36</v>
      </c>
      <c r="AI89" s="502">
        <f>AH89/AI95*1000000</f>
        <v>36.548223350253807</v>
      </c>
      <c r="AJ89" s="432">
        <v>2</v>
      </c>
      <c r="AK89" s="502">
        <v>1.5023880457987999</v>
      </c>
      <c r="AL89" s="432">
        <v>38</v>
      </c>
      <c r="AM89" s="430">
        <v>14.6365344076036</v>
      </c>
      <c r="AP89" s="513"/>
      <c r="AQ89" s="513"/>
      <c r="AR89" s="511"/>
      <c r="AS89" s="511"/>
      <c r="AT89" s="511"/>
      <c r="AU89" s="511"/>
      <c r="AV89" s="511"/>
      <c r="AW89" s="499" t="s">
        <v>118</v>
      </c>
      <c r="AX89" s="383">
        <v>35</v>
      </c>
      <c r="AY89" s="502">
        <f>AX89/AX95*1000000</f>
        <v>7.934341735272274</v>
      </c>
      <c r="AZ89" s="383">
        <v>2</v>
      </c>
      <c r="BA89" s="502">
        <f>AZ89/AZ95*1000000</f>
        <v>1.4795755689522905</v>
      </c>
      <c r="BB89" s="383">
        <v>37</v>
      </c>
      <c r="BC89" s="565">
        <v>6.7146162859932899</v>
      </c>
      <c r="BD89" s="511"/>
      <c r="BE89" s="511"/>
      <c r="BF89" s="517"/>
      <c r="BG89" s="499" t="s">
        <v>118</v>
      </c>
      <c r="BH89" s="432">
        <v>56</v>
      </c>
      <c r="BI89" s="502">
        <v>19.492403879823801</v>
      </c>
      <c r="BJ89" s="432">
        <v>8</v>
      </c>
      <c r="BK89" s="502">
        <v>7.6179811016933803</v>
      </c>
      <c r="BL89" s="432">
        <v>64</v>
      </c>
      <c r="BM89" s="430">
        <v>16.313791704997701</v>
      </c>
      <c r="BN89" s="511"/>
      <c r="BO89" s="511"/>
      <c r="BP89" s="511"/>
      <c r="BQ89" s="499" t="s">
        <v>118</v>
      </c>
      <c r="BR89" s="381">
        <v>33</v>
      </c>
      <c r="BS89" s="502">
        <f>BR89/BR95*1000000</f>
        <v>8.8340948947765607</v>
      </c>
      <c r="BT89" s="383">
        <v>2</v>
      </c>
      <c r="BU89" s="502">
        <f>BT89/BT95*1000000</f>
        <v>1.5185682938125935</v>
      </c>
      <c r="BV89" s="383">
        <f t="shared" si="7"/>
        <v>35</v>
      </c>
      <c r="BW89" s="565">
        <f>BV89/BV95*1000000</f>
        <v>6.9271855814788434</v>
      </c>
      <c r="CA89" s="127" t="s">
        <v>118</v>
      </c>
      <c r="CB89" s="381">
        <v>5</v>
      </c>
      <c r="CC89" s="502">
        <v>0.72129318057690195</v>
      </c>
      <c r="CD89" s="380">
        <v>5</v>
      </c>
      <c r="CE89" s="502">
        <v>5.0966269503517196</v>
      </c>
      <c r="CF89" s="505">
        <v>10</v>
      </c>
      <c r="CG89" s="543">
        <v>24</v>
      </c>
      <c r="CH89" s="432">
        <f t="shared" si="6"/>
        <v>20</v>
      </c>
      <c r="CI89" s="430">
        <f>CH89/CH94*1000000</f>
        <v>2.3992089328306672</v>
      </c>
      <c r="CM89" s="503" t="s">
        <v>118</v>
      </c>
      <c r="CN89" s="432">
        <v>3</v>
      </c>
      <c r="CO89" s="532">
        <f>CN89/CN94*1000000</f>
        <v>1.2531202694709829</v>
      </c>
      <c r="CP89" s="432">
        <v>0</v>
      </c>
      <c r="CQ89" s="502"/>
      <c r="CR89" s="432">
        <v>2</v>
      </c>
      <c r="CS89" s="502">
        <f>CR89/CR94*1000000</f>
        <v>0.9262436789657934</v>
      </c>
      <c r="CT89" s="432">
        <v>5</v>
      </c>
      <c r="CU89" s="430">
        <v>1.0329509280134399</v>
      </c>
      <c r="CV89" s="510"/>
      <c r="CW89" s="513"/>
      <c r="CX89" s="511"/>
      <c r="CY89" s="511"/>
    </row>
    <row r="90" spans="32:103" ht="19.5" customHeight="1">
      <c r="AG90" s="503" t="s">
        <v>120</v>
      </c>
      <c r="AH90" s="432">
        <v>37</v>
      </c>
      <c r="AI90" s="502">
        <f>AH90/AI95*1000000</f>
        <v>37.56345177664975</v>
      </c>
      <c r="AJ90" s="432">
        <v>5</v>
      </c>
      <c r="AK90" s="502">
        <v>3.7559701144969901</v>
      </c>
      <c r="AL90" s="432">
        <v>42</v>
      </c>
      <c r="AM90" s="430">
        <v>16.1772222399829</v>
      </c>
      <c r="AP90" s="513"/>
      <c r="AQ90" s="513"/>
      <c r="AR90" s="511"/>
      <c r="AS90" s="511"/>
      <c r="AT90" s="511"/>
      <c r="AU90" s="511"/>
      <c r="AV90" s="511"/>
      <c r="AW90" s="503" t="s">
        <v>120</v>
      </c>
      <c r="AX90" s="383">
        <v>2</v>
      </c>
      <c r="AY90" s="532">
        <f>AX90/AX95*1000000</f>
        <v>0.4533909563012728</v>
      </c>
      <c r="AZ90" s="383"/>
      <c r="BA90" s="502"/>
      <c r="BB90" s="383">
        <v>2</v>
      </c>
      <c r="BC90" s="566">
        <v>0.36295223167531299</v>
      </c>
      <c r="BD90" s="511"/>
      <c r="BE90" s="511"/>
      <c r="BF90" s="517"/>
      <c r="BG90" s="503" t="s">
        <v>120</v>
      </c>
      <c r="BH90" s="432">
        <v>39</v>
      </c>
      <c r="BI90" s="502">
        <v>13.575066987734401</v>
      </c>
      <c r="BJ90" s="432">
        <v>3</v>
      </c>
      <c r="BK90" s="502">
        <v>2.8567429131350202</v>
      </c>
      <c r="BL90" s="432">
        <v>42</v>
      </c>
      <c r="BM90" s="430">
        <v>10.7059258064047</v>
      </c>
      <c r="BN90" s="511"/>
      <c r="BO90" s="511"/>
      <c r="BP90" s="511"/>
      <c r="BQ90" s="503" t="s">
        <v>120</v>
      </c>
      <c r="BR90" s="381">
        <v>12</v>
      </c>
      <c r="BS90" s="502">
        <f>BR90/BR95*1000000</f>
        <v>3.212398143555113</v>
      </c>
      <c r="BT90" s="383">
        <v>0</v>
      </c>
      <c r="BU90" s="502"/>
      <c r="BV90" s="383">
        <f t="shared" si="7"/>
        <v>12</v>
      </c>
      <c r="BW90" s="565">
        <f>BV90/BV95*1000000</f>
        <v>2.3750350565070319</v>
      </c>
      <c r="CA90" s="128" t="s">
        <v>120</v>
      </c>
      <c r="CB90" s="381">
        <v>21</v>
      </c>
      <c r="CC90" s="502">
        <v>3.0294313584229902</v>
      </c>
      <c r="CD90" s="380">
        <v>0</v>
      </c>
      <c r="CE90" s="528">
        <v>0</v>
      </c>
      <c r="CF90" s="505">
        <v>1</v>
      </c>
      <c r="CG90" s="543">
        <v>2</v>
      </c>
      <c r="CH90" s="432">
        <f t="shared" si="6"/>
        <v>22</v>
      </c>
      <c r="CI90" s="430">
        <f>CH90/CH94*1000000</f>
        <v>2.6391298261137339</v>
      </c>
      <c r="CM90" s="503" t="s">
        <v>120</v>
      </c>
      <c r="CN90" s="432">
        <v>1</v>
      </c>
      <c r="CO90" s="532">
        <f>CN90/CN94*1000000</f>
        <v>0.41770675649032757</v>
      </c>
      <c r="CP90" s="432">
        <v>0</v>
      </c>
      <c r="CQ90" s="502"/>
      <c r="CR90" s="432">
        <v>0</v>
      </c>
      <c r="CS90" s="502"/>
      <c r="CT90" s="432">
        <v>1</v>
      </c>
      <c r="CU90" s="431">
        <v>0.20659018560268899</v>
      </c>
      <c r="CV90" s="510"/>
      <c r="CW90" s="521"/>
      <c r="CX90" s="511"/>
      <c r="CY90" s="511"/>
    </row>
    <row r="91" spans="32:103" ht="19.5" customHeight="1">
      <c r="AG91" s="503" t="s">
        <v>121</v>
      </c>
      <c r="AH91" s="432">
        <v>18</v>
      </c>
      <c r="AI91" s="502">
        <f>AH91/AI95*1000000</f>
        <v>18.274111675126903</v>
      </c>
      <c r="AJ91" s="432">
        <v>1</v>
      </c>
      <c r="AK91" s="502">
        <v>0.75119402289939896</v>
      </c>
      <c r="AL91" s="432">
        <v>9</v>
      </c>
      <c r="AM91" s="430">
        <v>3.4665476228534802</v>
      </c>
      <c r="AP91" s="513"/>
      <c r="AQ91" s="513"/>
      <c r="AR91" s="511"/>
      <c r="AS91" s="511"/>
      <c r="AT91" s="511"/>
      <c r="AU91" s="511"/>
      <c r="AV91" s="511"/>
      <c r="AW91" s="503" t="s">
        <v>121</v>
      </c>
      <c r="AX91" s="383">
        <v>29</v>
      </c>
      <c r="AY91" s="502">
        <f>AX91/AX95*1000000</f>
        <v>6.5741688663684563</v>
      </c>
      <c r="AZ91" s="383">
        <v>4</v>
      </c>
      <c r="BA91" s="502">
        <f>AZ91/AZ95*1000000</f>
        <v>2.959151137904581</v>
      </c>
      <c r="BB91" s="383">
        <v>33</v>
      </c>
      <c r="BC91" s="565">
        <v>5.9887118226426699</v>
      </c>
      <c r="BD91" s="511"/>
      <c r="BE91" s="511"/>
      <c r="BF91" s="517"/>
      <c r="BG91" s="503" t="s">
        <v>121</v>
      </c>
      <c r="BH91" s="432">
        <v>20</v>
      </c>
      <c r="BI91" s="502">
        <v>6.9615728142227704</v>
      </c>
      <c r="BJ91" s="432">
        <v>2</v>
      </c>
      <c r="BK91" s="502">
        <v>1.90449527542335</v>
      </c>
      <c r="BL91" s="432">
        <v>22</v>
      </c>
      <c r="BM91" s="430">
        <v>5.6078658985929604</v>
      </c>
      <c r="BN91" s="511"/>
      <c r="BO91" s="511"/>
      <c r="BP91" s="511"/>
      <c r="BQ91" s="503" t="s">
        <v>121</v>
      </c>
      <c r="BR91" s="381">
        <v>40</v>
      </c>
      <c r="BS91" s="502">
        <f>BR91/BR95*1000000</f>
        <v>10.707993811850375</v>
      </c>
      <c r="BT91" s="383">
        <v>4</v>
      </c>
      <c r="BU91" s="502">
        <f>BT91/BT95*1000000</f>
        <v>3.037136587625187</v>
      </c>
      <c r="BV91" s="383">
        <f t="shared" si="7"/>
        <v>44</v>
      </c>
      <c r="BW91" s="565">
        <f>BV91/BV95*1000000</f>
        <v>8.7084618738591182</v>
      </c>
      <c r="CA91" s="128" t="s">
        <v>121</v>
      </c>
      <c r="CB91" s="381">
        <v>0</v>
      </c>
      <c r="CC91" s="528">
        <v>0</v>
      </c>
      <c r="CD91" s="380">
        <v>1</v>
      </c>
      <c r="CE91" s="502">
        <v>1.0193253900703401</v>
      </c>
      <c r="CF91" s="505">
        <v>1</v>
      </c>
      <c r="CG91" s="543">
        <v>2</v>
      </c>
      <c r="CH91" s="432">
        <f t="shared" si="6"/>
        <v>2</v>
      </c>
      <c r="CI91" s="431">
        <f>CH91/CH94*1000000</f>
        <v>0.23992089328306671</v>
      </c>
      <c r="CM91" s="503" t="s">
        <v>121</v>
      </c>
      <c r="CN91" s="432">
        <v>0</v>
      </c>
      <c r="CO91" s="502"/>
      <c r="CP91" s="432">
        <v>0</v>
      </c>
      <c r="CQ91" s="502"/>
      <c r="CR91" s="432">
        <v>1</v>
      </c>
      <c r="CS91" s="532">
        <f>CR91/CR94*1000000</f>
        <v>0.4631218394828967</v>
      </c>
      <c r="CT91" s="432">
        <v>1</v>
      </c>
      <c r="CU91" s="431">
        <v>0.20659018560268899</v>
      </c>
      <c r="CV91" s="510"/>
      <c r="CW91" s="521"/>
      <c r="CX91" s="511"/>
      <c r="CY91" s="511"/>
    </row>
    <row r="92" spans="32:103" ht="19.5" customHeight="1">
      <c r="AG92" s="503" t="s">
        <v>122</v>
      </c>
      <c r="AH92" s="432">
        <v>14</v>
      </c>
      <c r="AI92" s="502">
        <f>AH92/AI95*1000000</f>
        <v>14.213197969543147</v>
      </c>
      <c r="AJ92" s="432">
        <v>1</v>
      </c>
      <c r="AK92" s="502">
        <v>0.75119402289939896</v>
      </c>
      <c r="AL92" s="432">
        <v>5</v>
      </c>
      <c r="AM92" s="430">
        <v>1.9258597904741599</v>
      </c>
      <c r="AP92" s="513"/>
      <c r="AQ92" s="513"/>
      <c r="AR92" s="511"/>
      <c r="AS92" s="511"/>
      <c r="AT92" s="511"/>
      <c r="AU92" s="511"/>
      <c r="AV92" s="511"/>
      <c r="AW92" s="503" t="s">
        <v>122</v>
      </c>
      <c r="AX92" s="383">
        <v>3</v>
      </c>
      <c r="AY92" s="502">
        <f>AX92/AX95*1000000</f>
        <v>0.68008643445190931</v>
      </c>
      <c r="AZ92" s="383">
        <v>1</v>
      </c>
      <c r="BA92" s="502">
        <f>AZ92/AZ95*1000000</f>
        <v>0.73978778447614524</v>
      </c>
      <c r="BB92" s="383">
        <v>4</v>
      </c>
      <c r="BC92" s="565">
        <v>0.72590446335062597</v>
      </c>
      <c r="BD92" s="511"/>
      <c r="BE92" s="511"/>
      <c r="BF92" s="517"/>
      <c r="BG92" s="503" t="s">
        <v>122</v>
      </c>
      <c r="BH92" s="432">
        <v>9</v>
      </c>
      <c r="BI92" s="502">
        <v>3.1327077664002498</v>
      </c>
      <c r="BJ92" s="432">
        <v>0</v>
      </c>
      <c r="BK92" s="528">
        <v>0</v>
      </c>
      <c r="BL92" s="432">
        <v>9</v>
      </c>
      <c r="BM92" s="430">
        <v>2.2941269585152999</v>
      </c>
      <c r="BN92" s="511"/>
      <c r="BO92" s="511"/>
      <c r="BP92" s="511"/>
      <c r="BQ92" s="503" t="s">
        <v>122</v>
      </c>
      <c r="BR92" s="381">
        <v>3</v>
      </c>
      <c r="BS92" s="502">
        <f>BR92/BR95*1000000</f>
        <v>0.80309953588877825</v>
      </c>
      <c r="BT92" s="383"/>
      <c r="BU92" s="532"/>
      <c r="BV92" s="383">
        <f t="shared" si="7"/>
        <v>3</v>
      </c>
      <c r="BW92" s="565">
        <f>BV92/BV95*1000000</f>
        <v>0.59375876412675799</v>
      </c>
      <c r="CA92" s="128" t="s">
        <v>137</v>
      </c>
      <c r="CB92" s="381">
        <v>22</v>
      </c>
      <c r="CC92" s="532">
        <v>3</v>
      </c>
      <c r="CD92" s="380">
        <v>3</v>
      </c>
      <c r="CE92" s="528">
        <v>3</v>
      </c>
      <c r="CF92" s="382">
        <v>5</v>
      </c>
      <c r="CG92" s="576">
        <v>12</v>
      </c>
      <c r="CH92" s="432">
        <f t="shared" si="6"/>
        <v>30</v>
      </c>
      <c r="CI92" s="430">
        <f>CH92/CH94*1000000</f>
        <v>3.5988133992460005</v>
      </c>
      <c r="CM92" s="503" t="s">
        <v>137</v>
      </c>
      <c r="CN92" s="432">
        <v>0</v>
      </c>
      <c r="CO92" s="502"/>
      <c r="CP92" s="432">
        <v>0</v>
      </c>
      <c r="CQ92" s="502"/>
      <c r="CR92" s="432">
        <v>1</v>
      </c>
      <c r="CS92" s="532">
        <f>CR92/CR94*1000000</f>
        <v>0.4631218394828967</v>
      </c>
      <c r="CT92" s="432">
        <v>1</v>
      </c>
      <c r="CU92" s="566">
        <v>0</v>
      </c>
      <c r="CV92" s="510"/>
      <c r="CW92" s="561"/>
      <c r="CX92" s="511"/>
      <c r="CY92" s="511"/>
    </row>
    <row r="93" spans="32:103" ht="19.5" customHeight="1">
      <c r="AG93" s="503" t="s">
        <v>137</v>
      </c>
      <c r="AH93" s="432">
        <v>21</v>
      </c>
      <c r="AI93" s="502">
        <f>AH93/AI95*1000000</f>
        <v>21.319796954314718</v>
      </c>
      <c r="AJ93" s="432">
        <v>1</v>
      </c>
      <c r="AK93" s="502">
        <v>0.75119402289939896</v>
      </c>
      <c r="AL93" s="432">
        <v>23</v>
      </c>
      <c r="AM93" s="430">
        <v>5.3924074133276401</v>
      </c>
      <c r="AP93" s="513"/>
      <c r="AQ93" s="513"/>
      <c r="AR93" s="511"/>
      <c r="AS93" s="511"/>
      <c r="AT93" s="511"/>
      <c r="AU93" s="511"/>
      <c r="AV93" s="511"/>
      <c r="AW93" s="503" t="s">
        <v>137</v>
      </c>
      <c r="AX93" s="383">
        <v>5</v>
      </c>
      <c r="AY93" s="502">
        <f>AX93/AX95*1000000</f>
        <v>1.1334773907531821</v>
      </c>
      <c r="AZ93" s="383"/>
      <c r="BA93" s="502"/>
      <c r="BB93" s="383">
        <v>5</v>
      </c>
      <c r="BC93" s="567">
        <f>BB93/BB95*1000000</f>
        <v>0.86761225991650448</v>
      </c>
      <c r="BD93" s="511"/>
      <c r="BE93" s="511"/>
      <c r="BF93" s="517"/>
      <c r="BG93" s="503" t="s">
        <v>137</v>
      </c>
      <c r="BH93" s="432">
        <v>26</v>
      </c>
      <c r="BI93" s="502">
        <v>9</v>
      </c>
      <c r="BJ93" s="432">
        <f>BJ18</f>
        <v>4</v>
      </c>
      <c r="BK93" s="528">
        <v>4</v>
      </c>
      <c r="BL93" s="432">
        <f>BH93+BJ93</f>
        <v>30</v>
      </c>
      <c r="BM93" s="430">
        <v>5</v>
      </c>
      <c r="BN93" s="511"/>
      <c r="BO93" s="511"/>
      <c r="BP93" s="511"/>
      <c r="BQ93" s="503" t="s">
        <v>137</v>
      </c>
      <c r="BR93" s="383">
        <v>3</v>
      </c>
      <c r="BS93" s="502">
        <f>BR93/BR95*1000000</f>
        <v>0.80309953588877825</v>
      </c>
      <c r="BT93" s="383"/>
      <c r="BU93" s="502"/>
      <c r="BV93" s="383">
        <v>3</v>
      </c>
      <c r="BW93" s="565">
        <f>BV93/BV95*1000000</f>
        <v>0.59375876412675799</v>
      </c>
      <c r="CA93" s="128" t="s">
        <v>109</v>
      </c>
      <c r="CB93" s="570">
        <v>152</v>
      </c>
      <c r="CC93" s="577">
        <v>21.9273126895378</v>
      </c>
      <c r="CD93" s="570">
        <v>22</v>
      </c>
      <c r="CE93" s="577">
        <v>22.425158581547599</v>
      </c>
      <c r="CF93" s="505">
        <v>49</v>
      </c>
      <c r="CG93" s="543">
        <v>116</v>
      </c>
      <c r="CH93" s="432">
        <f t="shared" si="6"/>
        <v>223</v>
      </c>
      <c r="CI93" s="430">
        <f>CH93/CH94*1000000</f>
        <v>26.751179601061935</v>
      </c>
      <c r="CM93" s="524" t="s">
        <v>109</v>
      </c>
      <c r="CN93" s="432">
        <v>26</v>
      </c>
      <c r="CO93" s="506">
        <v>11.0324085487588</v>
      </c>
      <c r="CP93" s="432">
        <v>1</v>
      </c>
      <c r="CQ93" s="506">
        <f>CP93/CP94*1000000</f>
        <v>0.71993618485657429</v>
      </c>
      <c r="CR93" s="432">
        <v>15</v>
      </c>
      <c r="CS93" s="502">
        <f>CR93/CR94*1000000</f>
        <v>6.9468275922434506</v>
      </c>
      <c r="CT93" s="432">
        <v>42</v>
      </c>
      <c r="CU93" s="545">
        <v>8.6767877953129204</v>
      </c>
      <c r="CV93" s="510"/>
      <c r="CW93" s="515"/>
      <c r="CX93" s="511"/>
      <c r="CY93" s="511"/>
    </row>
    <row r="94" spans="32:103" ht="19.5" customHeight="1">
      <c r="AG94" s="503" t="s">
        <v>109</v>
      </c>
      <c r="AH94" s="505">
        <v>233</v>
      </c>
      <c r="AI94" s="502">
        <f>AH94/AI95*1000000</f>
        <v>236.54822335025381</v>
      </c>
      <c r="AJ94" s="432">
        <v>32</v>
      </c>
      <c r="AK94" s="506">
        <v>24.038208732780799</v>
      </c>
      <c r="AL94" s="432">
        <v>266</v>
      </c>
      <c r="AM94" s="545">
        <v>102.455740853225</v>
      </c>
      <c r="AP94" s="513"/>
      <c r="AQ94" s="513"/>
      <c r="AR94" s="511"/>
      <c r="AS94" s="511"/>
      <c r="AT94" s="511"/>
      <c r="AU94" s="511"/>
      <c r="AV94" s="511"/>
      <c r="AW94" s="503" t="s">
        <v>109</v>
      </c>
      <c r="AX94" s="497">
        <v>222</v>
      </c>
      <c r="AY94" s="502">
        <f>AX94/AX95*1000000</f>
        <v>50.326396149441287</v>
      </c>
      <c r="AZ94" s="497">
        <v>26</v>
      </c>
      <c r="BA94" s="498">
        <f>AZ94/AZ95*1000000</f>
        <v>19.234482396379775</v>
      </c>
      <c r="BB94" s="497">
        <v>248</v>
      </c>
      <c r="BC94" s="568">
        <f>BB94/BB95*1000000</f>
        <v>43.033568091858619</v>
      </c>
      <c r="BD94" s="511"/>
      <c r="BE94" s="511"/>
      <c r="BF94" s="517"/>
      <c r="BG94" s="503" t="s">
        <v>109</v>
      </c>
      <c r="BH94" s="524">
        <v>342</v>
      </c>
      <c r="BI94" s="506">
        <f>BH94/BH95*1000000</f>
        <v>119.04289512320939</v>
      </c>
      <c r="BJ94" s="505">
        <v>36</v>
      </c>
      <c r="BK94" s="506">
        <v>34.280914957620197</v>
      </c>
      <c r="BL94" s="524">
        <v>378</v>
      </c>
      <c r="BM94" s="569">
        <v>96.353332257642705</v>
      </c>
      <c r="BN94" s="511"/>
      <c r="BO94" s="511"/>
      <c r="BP94" s="511"/>
      <c r="BQ94" s="503" t="s">
        <v>109</v>
      </c>
      <c r="BR94" s="497">
        <v>239</v>
      </c>
      <c r="BS94" s="498">
        <f>BR94/BR95*1000000</f>
        <v>63.980263025806003</v>
      </c>
      <c r="BT94" s="497">
        <f t="shared" ref="BT94" si="8">SUM(BT73:BT93)</f>
        <v>20</v>
      </c>
      <c r="BU94" s="571">
        <f>BT94/BT95*1000000</f>
        <v>15.185682938125934</v>
      </c>
      <c r="BV94" s="497">
        <v>259</v>
      </c>
      <c r="BW94" s="565">
        <f>BV94/BV95*1000000</f>
        <v>51.26117330294344</v>
      </c>
      <c r="CA94" s="101" t="s">
        <v>139</v>
      </c>
      <c r="CB94" s="1060">
        <v>6931994</v>
      </c>
      <c r="CC94" s="1060"/>
      <c r="CD94" s="920">
        <v>981041</v>
      </c>
      <c r="CE94" s="920"/>
      <c r="CF94" s="1059">
        <v>423046</v>
      </c>
      <c r="CG94" s="1059"/>
      <c r="CH94" s="1061">
        <f t="shared" si="6"/>
        <v>8336081</v>
      </c>
      <c r="CI94" s="1061"/>
      <c r="CM94" s="511"/>
      <c r="CN94" s="1062">
        <v>2394024</v>
      </c>
      <c r="CO94" s="1062"/>
      <c r="CP94" s="1048">
        <v>1389012</v>
      </c>
      <c r="CQ94" s="1048"/>
      <c r="CR94" s="1032">
        <v>2159259</v>
      </c>
      <c r="CS94" s="1033"/>
      <c r="CT94" s="1063"/>
      <c r="CU94" s="1063"/>
      <c r="CV94" s="1063"/>
      <c r="CW94" s="1063"/>
      <c r="CX94" s="511"/>
      <c r="CY94" s="511"/>
    </row>
    <row r="95" spans="32:103" ht="19.5" customHeight="1">
      <c r="AG95" s="511"/>
      <c r="AH95" s="510"/>
      <c r="AI95" s="562">
        <v>985000</v>
      </c>
      <c r="AJ95" s="510"/>
      <c r="AK95" s="513"/>
      <c r="AL95" s="510"/>
      <c r="AM95" s="513"/>
      <c r="AP95" s="513"/>
      <c r="AQ95" s="513"/>
      <c r="AR95" s="511"/>
      <c r="AS95" s="511"/>
      <c r="AT95" s="511"/>
      <c r="AU95" s="511"/>
      <c r="AV95" s="511"/>
      <c r="AW95" s="383" t="s">
        <v>139</v>
      </c>
      <c r="AX95" s="1064">
        <v>4411204</v>
      </c>
      <c r="AY95" s="1064"/>
      <c r="AZ95" s="1064">
        <v>1351739</v>
      </c>
      <c r="BA95" s="1064"/>
      <c r="BB95" s="1065">
        <f>AX95+AZ95</f>
        <v>5762943</v>
      </c>
      <c r="BC95" s="1066"/>
      <c r="BD95" s="511"/>
      <c r="BE95" s="511"/>
      <c r="BF95" s="517"/>
      <c r="BG95" s="383" t="s">
        <v>139</v>
      </c>
      <c r="BH95" s="1067">
        <v>2872914</v>
      </c>
      <c r="BI95" s="932"/>
      <c r="BJ95" s="1067">
        <v>1050147</v>
      </c>
      <c r="BK95" s="932"/>
      <c r="BL95" s="1048">
        <f>BH95+BJ95</f>
        <v>3923061</v>
      </c>
      <c r="BM95" s="1048"/>
      <c r="BN95" s="511"/>
      <c r="BO95" s="511"/>
      <c r="BP95" s="511"/>
      <c r="BQ95" s="383" t="s">
        <v>139</v>
      </c>
      <c r="BR95" s="1053">
        <v>3735527</v>
      </c>
      <c r="BS95" s="1053"/>
      <c r="BT95" s="1015">
        <v>1317030</v>
      </c>
      <c r="BU95" s="1017"/>
      <c r="BV95" s="1052">
        <f>BR95+BT95</f>
        <v>5052557</v>
      </c>
      <c r="BW95" s="1052"/>
      <c r="CA95" s="511"/>
      <c r="CB95" s="510"/>
      <c r="CC95" s="521"/>
      <c r="CD95" s="578"/>
      <c r="CE95" s="510"/>
      <c r="CF95" s="510"/>
      <c r="CG95" s="561"/>
      <c r="CM95" s="512"/>
      <c r="CN95" s="510"/>
      <c r="CO95" s="513"/>
      <c r="CP95" s="513"/>
      <c r="CQ95" s="510"/>
      <c r="CR95" s="510"/>
      <c r="CS95" s="510"/>
      <c r="CT95" s="510"/>
      <c r="CU95" s="513"/>
      <c r="CV95" s="510"/>
      <c r="CW95" s="561"/>
      <c r="CX95" s="511"/>
      <c r="CY95" s="511"/>
    </row>
    <row r="96" spans="32:103" ht="19.5" customHeight="1">
      <c r="AF96" s="492"/>
      <c r="AG96" s="508"/>
      <c r="AH96" s="510"/>
      <c r="AI96" s="513"/>
      <c r="AJ96" s="510"/>
      <c r="AK96" s="513"/>
      <c r="AL96" s="510"/>
      <c r="AM96" s="513"/>
      <c r="AP96" s="513"/>
      <c r="AQ96" s="513"/>
      <c r="AR96" s="511"/>
      <c r="AS96" s="511"/>
      <c r="AT96" s="511"/>
      <c r="AU96" s="511"/>
      <c r="AV96" s="511"/>
      <c r="AW96" s="508"/>
      <c r="AX96" s="520"/>
      <c r="AY96" s="521"/>
      <c r="BA96" s="521"/>
      <c r="BB96" s="511"/>
      <c r="BC96" s="561"/>
      <c r="BD96" s="511"/>
      <c r="BE96" s="511"/>
      <c r="BF96" s="517"/>
      <c r="BG96" s="508"/>
      <c r="BH96" s="510"/>
      <c r="BI96" s="510"/>
      <c r="BJ96" s="510"/>
      <c r="BK96" s="510"/>
      <c r="BL96" s="510"/>
      <c r="BM96" s="510"/>
      <c r="BN96" s="511"/>
      <c r="BO96" s="511"/>
      <c r="BP96" s="511"/>
      <c r="BQ96" s="508"/>
      <c r="BR96" s="525"/>
      <c r="BS96" s="513"/>
      <c r="BT96" s="525"/>
      <c r="BU96" s="513"/>
      <c r="BV96" s="511"/>
      <c r="BW96" s="561"/>
      <c r="BX96" s="492"/>
      <c r="BY96" s="492"/>
      <c r="CA96" s="572"/>
      <c r="CB96" s="510"/>
      <c r="CC96" s="521"/>
      <c r="CD96" s="578"/>
      <c r="CE96" s="510"/>
      <c r="CF96" s="510"/>
      <c r="CG96" s="521"/>
      <c r="CM96" s="512"/>
      <c r="CN96" s="510"/>
      <c r="CO96" s="513"/>
      <c r="CP96" s="513"/>
      <c r="CQ96" s="510"/>
      <c r="CR96" s="510"/>
      <c r="CS96" s="510"/>
      <c r="CT96" s="510"/>
      <c r="CU96" s="513"/>
      <c r="CV96" s="510"/>
      <c r="CW96" s="561"/>
      <c r="CX96" s="511"/>
      <c r="CY96" s="511"/>
    </row>
    <row r="97" spans="32:103" ht="19.5" customHeight="1">
      <c r="AF97" s="492"/>
      <c r="AG97" s="512"/>
      <c r="AH97" s="510"/>
      <c r="AI97" s="513"/>
      <c r="AJ97" s="510"/>
      <c r="AK97" s="513"/>
      <c r="AL97" s="510"/>
      <c r="AM97" s="513"/>
      <c r="AP97" s="513"/>
      <c r="AQ97" s="513"/>
      <c r="AR97" s="511"/>
      <c r="AS97" s="511"/>
      <c r="AT97" s="511"/>
      <c r="AU97" s="511"/>
      <c r="AV97" s="511"/>
      <c r="AW97" s="512"/>
      <c r="AX97" s="520"/>
      <c r="AY97" s="521"/>
      <c r="AZ97" s="520"/>
      <c r="BD97" s="511"/>
      <c r="BE97" s="511"/>
      <c r="BF97" s="517"/>
      <c r="BG97" s="512"/>
      <c r="BH97" s="510"/>
      <c r="BI97" s="513"/>
      <c r="BJ97" s="510"/>
      <c r="BK97" s="949"/>
      <c r="BL97" s="1021"/>
      <c r="BM97" s="513"/>
      <c r="BN97" s="511"/>
      <c r="BO97" s="511"/>
      <c r="BP97" s="511"/>
      <c r="BQ97" s="512"/>
      <c r="BR97" s="525"/>
      <c r="BS97" s="13"/>
      <c r="BT97" s="13"/>
      <c r="BU97" s="13"/>
      <c r="BV97" s="511"/>
      <c r="BW97" s="561"/>
      <c r="BX97" s="492"/>
      <c r="BY97" s="492"/>
      <c r="CA97" s="573"/>
      <c r="CB97" s="510"/>
      <c r="CC97" s="521"/>
      <c r="CD97" s="578"/>
      <c r="CE97" s="510"/>
      <c r="CF97" s="510"/>
      <c r="CG97" s="521"/>
      <c r="CM97" s="512"/>
      <c r="CN97" s="510"/>
      <c r="CO97" s="513"/>
      <c r="CP97" s="513"/>
      <c r="CQ97" s="510"/>
      <c r="CR97" s="510"/>
      <c r="CS97" s="510"/>
      <c r="CT97" s="510"/>
      <c r="CU97" s="513"/>
      <c r="CV97" s="510"/>
      <c r="CW97" s="561"/>
      <c r="CX97" s="511"/>
      <c r="CY97" s="511"/>
    </row>
    <row r="98" spans="32:103" ht="19.5" customHeight="1">
      <c r="AF98" s="492"/>
      <c r="AG98" s="512"/>
      <c r="AH98" s="510"/>
      <c r="AI98" s="513"/>
      <c r="AJ98" s="510"/>
      <c r="AK98" s="513"/>
      <c r="AL98" s="510"/>
      <c r="AM98" s="513"/>
      <c r="AP98" s="513"/>
      <c r="AQ98" s="513"/>
      <c r="AR98" s="511"/>
      <c r="AS98" s="511"/>
      <c r="AT98" s="511"/>
      <c r="AU98" s="511"/>
      <c r="AV98" s="511"/>
      <c r="AW98" s="512"/>
      <c r="AX98" s="520"/>
      <c r="AY98" s="521"/>
      <c r="AZ98" s="520"/>
      <c r="BA98" s="530"/>
      <c r="BB98" s="511"/>
      <c r="BC98" s="561"/>
      <c r="BD98" s="511"/>
      <c r="BE98" s="511"/>
      <c r="BF98" s="517"/>
      <c r="BG98" s="512"/>
      <c r="BJ98" s="510"/>
      <c r="BK98" s="510"/>
      <c r="BL98" s="510"/>
      <c r="BM98" s="510"/>
      <c r="BN98" s="511"/>
      <c r="BO98" s="511"/>
      <c r="BP98" s="511"/>
      <c r="BQ98" s="512"/>
      <c r="BR98" s="525"/>
      <c r="BS98" s="1050"/>
      <c r="BT98" s="1050"/>
      <c r="BU98" s="513"/>
      <c r="BV98" s="511"/>
      <c r="BW98" s="561"/>
      <c r="BX98" s="492"/>
      <c r="BY98" s="492"/>
      <c r="CA98" s="573"/>
      <c r="CB98" s="510"/>
      <c r="CC98" s="521"/>
      <c r="CD98" s="578"/>
      <c r="CE98" s="510"/>
      <c r="CF98" s="510"/>
      <c r="CG98" s="521"/>
      <c r="CM98" s="512"/>
      <c r="CN98" s="510"/>
      <c r="CO98" s="513"/>
      <c r="CP98" s="513"/>
      <c r="CQ98" s="510"/>
      <c r="CR98" s="510"/>
      <c r="CS98" s="510"/>
      <c r="CT98" s="510"/>
      <c r="CU98" s="510"/>
      <c r="CV98" s="510"/>
      <c r="CW98" s="561"/>
      <c r="CX98" s="511"/>
      <c r="CY98" s="511"/>
    </row>
    <row r="99" spans="32:103" ht="19.5" customHeight="1">
      <c r="AF99" s="492"/>
      <c r="AG99" s="512"/>
      <c r="AH99" s="510"/>
      <c r="AI99" s="513"/>
      <c r="AJ99" s="510"/>
      <c r="AK99" s="513"/>
      <c r="AL99" s="510"/>
      <c r="AM99" s="513"/>
      <c r="AP99" s="513"/>
      <c r="AQ99" s="513"/>
      <c r="AR99" s="521"/>
      <c r="AS99" s="521"/>
      <c r="AT99" s="521"/>
      <c r="AU99" s="521"/>
      <c r="AV99" s="521"/>
      <c r="AW99" s="512"/>
      <c r="AX99" s="520"/>
      <c r="AY99" s="521"/>
      <c r="AZ99" s="520"/>
      <c r="BA99" s="530"/>
      <c r="BB99" s="511"/>
      <c r="BC99" s="561"/>
      <c r="BD99" s="521"/>
      <c r="BE99" s="521"/>
      <c r="BF99" s="517"/>
      <c r="BG99" s="512"/>
      <c r="BH99" s="510"/>
      <c r="BI99" s="521"/>
      <c r="BJ99" s="510"/>
      <c r="BK99" s="510"/>
      <c r="BL99" s="510"/>
      <c r="BM99" s="521"/>
      <c r="BN99" s="511"/>
      <c r="BO99" s="511"/>
      <c r="BP99" s="511"/>
      <c r="BQ99" s="512"/>
      <c r="BR99" s="525"/>
      <c r="BS99" s="1050"/>
      <c r="BT99" s="1050"/>
      <c r="BU99" s="1050"/>
      <c r="BV99" s="1050"/>
      <c r="BW99" s="561"/>
      <c r="BX99" s="492"/>
      <c r="BY99" s="492"/>
      <c r="CA99" s="573"/>
      <c r="CB99" s="510"/>
      <c r="CC99" s="521"/>
      <c r="CD99" s="578"/>
      <c r="CE99" s="510"/>
      <c r="CF99" s="510"/>
      <c r="CG99" s="521"/>
      <c r="CM99" s="512"/>
      <c r="CN99" s="510"/>
      <c r="CO99" s="513"/>
      <c r="CP99" s="513"/>
      <c r="CQ99" s="510"/>
      <c r="CR99" s="510"/>
      <c r="CS99" s="510"/>
      <c r="CT99" s="510"/>
      <c r="CU99" s="513"/>
      <c r="CV99" s="510"/>
      <c r="CW99" s="561"/>
      <c r="CX99" s="511"/>
      <c r="CY99" s="511"/>
    </row>
    <row r="100" spans="32:103" ht="19.5" customHeight="1">
      <c r="AF100" s="492"/>
      <c r="AG100" s="512"/>
      <c r="AH100" s="510"/>
      <c r="AI100" s="513"/>
      <c r="AJ100" s="510"/>
      <c r="AK100" s="513"/>
      <c r="AL100" s="510"/>
      <c r="AM100" s="521"/>
      <c r="AP100" s="513"/>
      <c r="AQ100" s="513"/>
      <c r="AR100" s="521"/>
      <c r="AS100" s="521"/>
      <c r="AT100" s="521"/>
      <c r="AU100" s="521"/>
      <c r="AV100" s="521"/>
      <c r="AW100" s="512"/>
      <c r="AX100" s="520"/>
      <c r="AY100" s="521"/>
      <c r="AZ100" s="520"/>
      <c r="BA100" s="530"/>
      <c r="BB100" s="511"/>
      <c r="BC100" s="561"/>
      <c r="BD100" s="521"/>
      <c r="BE100" s="521"/>
      <c r="BF100" s="517"/>
      <c r="BG100" s="512"/>
      <c r="BH100" s="510"/>
      <c r="BI100" s="513"/>
      <c r="BJ100" s="510"/>
      <c r="BK100" s="510"/>
      <c r="BL100" s="510"/>
      <c r="BM100" s="513"/>
      <c r="BN100" s="511"/>
      <c r="BO100" s="511"/>
      <c r="BP100" s="511"/>
      <c r="BQ100" s="512"/>
      <c r="BR100" s="525"/>
      <c r="BS100" s="521"/>
      <c r="BT100" s="525"/>
      <c r="BU100" s="513"/>
      <c r="BV100" s="511"/>
      <c r="BW100" s="561"/>
      <c r="BX100" s="492"/>
      <c r="BY100" s="492"/>
      <c r="CA100" s="573"/>
      <c r="CB100" s="510"/>
      <c r="CC100" s="510"/>
      <c r="CD100" s="578"/>
      <c r="CE100" s="510"/>
      <c r="CF100" s="510"/>
      <c r="CG100" s="561"/>
      <c r="CM100" s="512"/>
      <c r="CN100" s="510"/>
      <c r="CO100" s="513"/>
      <c r="CP100" s="513"/>
      <c r="CQ100" s="510"/>
      <c r="CR100" s="510"/>
      <c r="CS100" s="510"/>
      <c r="CT100" s="510"/>
      <c r="CU100" s="510"/>
      <c r="CV100" s="510"/>
      <c r="CW100" s="561"/>
      <c r="CX100" s="511"/>
      <c r="CY100" s="511"/>
    </row>
    <row r="101" spans="32:103" ht="19.5" customHeight="1">
      <c r="AF101" s="492"/>
      <c r="AG101" s="512"/>
      <c r="AH101" s="510"/>
      <c r="AI101" s="513"/>
      <c r="AJ101" s="510"/>
      <c r="AK101" s="513"/>
      <c r="AL101" s="510"/>
      <c r="AM101" s="521"/>
      <c r="AP101" s="513"/>
      <c r="AQ101" s="513"/>
      <c r="AR101" s="521"/>
      <c r="AS101" s="521"/>
      <c r="AT101" s="521"/>
      <c r="AU101" s="521"/>
      <c r="AV101" s="521"/>
      <c r="AW101" s="512"/>
      <c r="AX101" s="520"/>
      <c r="AY101" s="521"/>
      <c r="AZ101" s="520"/>
      <c r="BA101" s="530"/>
      <c r="BB101" s="511"/>
      <c r="BC101" s="561"/>
      <c r="BD101" s="521"/>
      <c r="BE101" s="521"/>
      <c r="BF101" s="517"/>
      <c r="BG101" s="512"/>
      <c r="BH101" s="510"/>
      <c r="BI101" s="510"/>
      <c r="BJ101" s="510"/>
      <c r="BK101" s="513"/>
      <c r="BL101" s="510"/>
      <c r="BM101" s="521"/>
      <c r="BN101" s="511"/>
      <c r="BO101" s="511"/>
      <c r="BP101" s="511"/>
      <c r="BQ101" s="512"/>
      <c r="BR101" s="525"/>
      <c r="BS101" s="513"/>
      <c r="BT101" s="525"/>
      <c r="BU101" s="513"/>
      <c r="BV101" s="511"/>
      <c r="BW101" s="561"/>
      <c r="BX101" s="492"/>
      <c r="BY101" s="492"/>
      <c r="CA101" s="573"/>
      <c r="CB101" s="510"/>
      <c r="CC101" s="510"/>
      <c r="CD101" s="578"/>
      <c r="CE101" s="510"/>
      <c r="CF101" s="510"/>
      <c r="CG101" s="561"/>
      <c r="CM101" s="512"/>
      <c r="CN101" s="510"/>
      <c r="CO101" s="513"/>
      <c r="CP101" s="513"/>
      <c r="CQ101" s="510"/>
      <c r="CR101" s="510"/>
      <c r="CS101" s="510"/>
      <c r="CT101" s="510"/>
      <c r="CU101" s="510"/>
      <c r="CV101" s="510"/>
      <c r="CW101" s="561"/>
      <c r="CX101" s="511"/>
      <c r="CY101" s="511"/>
    </row>
    <row r="102" spans="32:103" ht="19.5" customHeight="1">
      <c r="AF102" s="492"/>
      <c r="AG102" s="512"/>
      <c r="AH102" s="510"/>
      <c r="AI102" s="513"/>
      <c r="AJ102" s="510"/>
      <c r="AK102" s="513"/>
      <c r="AL102" s="510"/>
      <c r="AM102" s="510"/>
      <c r="AP102" s="513"/>
      <c r="AQ102" s="513"/>
      <c r="AR102" s="521"/>
      <c r="AS102" s="521"/>
      <c r="AT102" s="521"/>
      <c r="AU102" s="521"/>
      <c r="AV102" s="521"/>
      <c r="AW102" s="512"/>
      <c r="AX102" s="520"/>
      <c r="AY102" s="530"/>
      <c r="AZ102" s="520"/>
      <c r="BA102" s="530"/>
      <c r="BB102" s="511"/>
      <c r="BC102" s="561"/>
      <c r="BD102" s="521"/>
      <c r="BE102" s="521"/>
      <c r="BF102" s="517"/>
      <c r="BG102" s="512"/>
      <c r="BH102" s="510"/>
      <c r="BI102" s="521"/>
      <c r="BJ102" s="510"/>
      <c r="BK102" s="510"/>
      <c r="BL102" s="510"/>
      <c r="BM102" s="521"/>
      <c r="BN102" s="511"/>
      <c r="BO102" s="511"/>
      <c r="BP102" s="511"/>
      <c r="BQ102" s="512"/>
      <c r="BR102" s="525"/>
      <c r="BS102" s="513"/>
      <c r="BT102" s="525"/>
      <c r="BU102" s="513"/>
      <c r="BV102" s="511"/>
      <c r="BW102" s="561"/>
      <c r="BX102" s="492"/>
      <c r="BY102" s="492"/>
      <c r="CA102" s="573"/>
      <c r="CB102" s="510"/>
      <c r="CC102" s="510"/>
      <c r="CD102" s="578"/>
      <c r="CE102" s="510"/>
      <c r="CF102" s="510"/>
      <c r="CG102" s="561"/>
      <c r="CM102" s="512"/>
      <c r="CN102" s="510"/>
      <c r="CO102" s="513"/>
      <c r="CP102" s="513"/>
      <c r="CQ102" s="510"/>
      <c r="CR102" s="510"/>
      <c r="CS102" s="510"/>
      <c r="CT102" s="510"/>
      <c r="CU102" s="513"/>
      <c r="CV102" s="510"/>
      <c r="CW102" s="561"/>
      <c r="CX102" s="511"/>
      <c r="CY102" s="511"/>
    </row>
    <row r="103" spans="32:103" ht="19.5" customHeight="1">
      <c r="AF103" s="492"/>
      <c r="AG103" s="512"/>
      <c r="AH103" s="510"/>
      <c r="AI103" s="513"/>
      <c r="AJ103" s="510"/>
      <c r="AK103" s="513"/>
      <c r="AL103" s="510"/>
      <c r="AM103" s="513"/>
      <c r="AP103" s="513"/>
      <c r="AQ103" s="513"/>
      <c r="AR103" s="513"/>
      <c r="AS103" s="513"/>
      <c r="AT103" s="513"/>
      <c r="AU103" s="513"/>
      <c r="AV103" s="513"/>
      <c r="AW103" s="512"/>
      <c r="AX103" s="520"/>
      <c r="AY103" s="521"/>
      <c r="AZ103" s="520"/>
      <c r="BA103" s="521"/>
      <c r="BB103" s="511"/>
      <c r="BC103" s="561"/>
      <c r="BD103" s="513"/>
      <c r="BE103" s="513"/>
      <c r="BF103" s="517"/>
      <c r="BG103" s="512"/>
      <c r="BH103" s="510"/>
      <c r="BI103" s="513"/>
      <c r="BJ103" s="510"/>
      <c r="BK103" s="513"/>
      <c r="BL103" s="510"/>
      <c r="BM103" s="513"/>
      <c r="BN103" s="511"/>
      <c r="BO103" s="511"/>
      <c r="BP103" s="511"/>
      <c r="BQ103" s="512"/>
      <c r="BR103" s="525"/>
      <c r="BS103" s="521"/>
      <c r="BT103" s="525"/>
      <c r="BU103" s="513"/>
      <c r="BV103" s="511"/>
      <c r="BW103" s="561"/>
      <c r="BX103" s="492"/>
      <c r="BY103" s="492"/>
      <c r="CA103" s="573"/>
      <c r="CB103" s="510"/>
      <c r="CC103" s="513"/>
      <c r="CD103" s="578"/>
      <c r="CE103" s="513"/>
      <c r="CF103" s="510"/>
      <c r="CG103" s="513"/>
      <c r="CM103" s="512"/>
      <c r="CN103" s="510"/>
      <c r="CO103" s="513"/>
      <c r="CP103" s="513"/>
      <c r="CQ103" s="510"/>
      <c r="CR103" s="510"/>
      <c r="CS103" s="510"/>
      <c r="CT103" s="510"/>
      <c r="CU103" s="513"/>
      <c r="CV103" s="510"/>
      <c r="CW103" s="561"/>
      <c r="CX103" s="511"/>
      <c r="CY103" s="511"/>
    </row>
    <row r="104" spans="32:103" ht="19.5" customHeight="1">
      <c r="AF104" s="492"/>
      <c r="AG104" s="512"/>
      <c r="AH104" s="510"/>
      <c r="AI104" s="513"/>
      <c r="AJ104" s="510"/>
      <c r="AK104" s="513"/>
      <c r="AL104" s="510"/>
      <c r="AM104" s="521"/>
      <c r="AP104" s="513"/>
      <c r="AQ104" s="513"/>
      <c r="AR104" s="513"/>
      <c r="AS104" s="513"/>
      <c r="AT104" s="513"/>
      <c r="AU104" s="513"/>
      <c r="AV104" s="513"/>
      <c r="AW104" s="512"/>
      <c r="AX104" s="520"/>
      <c r="AY104" s="530"/>
      <c r="AZ104" s="520"/>
      <c r="BA104" s="530"/>
      <c r="BB104" s="511"/>
      <c r="BC104" s="561"/>
      <c r="BD104" s="513"/>
      <c r="BE104" s="513"/>
      <c r="BF104" s="517"/>
      <c r="BG104" s="512"/>
      <c r="BH104" s="510"/>
      <c r="BI104" s="521"/>
      <c r="BJ104" s="510"/>
      <c r="BK104" s="510"/>
      <c r="BL104" s="510"/>
      <c r="BM104" s="521"/>
      <c r="BN104" s="511"/>
      <c r="BO104" s="511"/>
      <c r="BP104" s="511"/>
      <c r="BQ104" s="512"/>
      <c r="BR104" s="525"/>
      <c r="BS104" s="513"/>
      <c r="BT104" s="525"/>
      <c r="BU104" s="513"/>
      <c r="BV104" s="511"/>
      <c r="BW104" s="561"/>
      <c r="BX104" s="492"/>
      <c r="BY104" s="492"/>
      <c r="CA104" s="573"/>
      <c r="CB104" s="510"/>
      <c r="CC104" s="510"/>
      <c r="CD104" s="578"/>
      <c r="CE104" s="510"/>
      <c r="CF104" s="510"/>
      <c r="CG104" s="561"/>
      <c r="CM104" s="512"/>
      <c r="CN104" s="510"/>
      <c r="CO104" s="513"/>
      <c r="CP104" s="513"/>
      <c r="CQ104" s="510"/>
      <c r="CR104" s="510"/>
      <c r="CS104" s="510"/>
      <c r="CT104" s="510"/>
      <c r="CU104" s="510"/>
      <c r="CV104" s="510"/>
      <c r="CW104" s="561"/>
      <c r="CX104" s="511"/>
      <c r="CY104" s="511"/>
    </row>
    <row r="105" spans="32:103" ht="19.5" customHeight="1">
      <c r="AF105" s="492"/>
      <c r="AG105" s="512"/>
      <c r="AH105" s="514"/>
      <c r="AI105" s="515"/>
      <c r="AJ105" s="510"/>
      <c r="AK105" s="515"/>
      <c r="AL105" s="510"/>
      <c r="AM105" s="515"/>
      <c r="AP105" s="513"/>
      <c r="AQ105" s="513"/>
      <c r="AR105" s="513"/>
      <c r="AS105" s="513"/>
      <c r="AT105" s="513"/>
      <c r="AU105" s="513"/>
      <c r="AV105" s="513"/>
      <c r="AW105" s="512"/>
      <c r="AX105" s="520"/>
      <c r="AY105" s="530"/>
      <c r="AZ105" s="520"/>
      <c r="BA105" s="530"/>
      <c r="BB105" s="520"/>
      <c r="BC105" s="530"/>
      <c r="BD105" s="513"/>
      <c r="BE105" s="513"/>
      <c r="BF105" s="517"/>
      <c r="BG105" s="512"/>
      <c r="BH105" s="514"/>
      <c r="BI105" s="515"/>
      <c r="BJ105" s="514"/>
      <c r="BK105" s="515"/>
      <c r="BL105" s="514"/>
      <c r="BM105" s="515"/>
      <c r="BN105" s="511"/>
      <c r="BO105" s="511"/>
      <c r="BP105" s="511"/>
      <c r="BQ105" s="512"/>
      <c r="BR105" s="520"/>
      <c r="BS105" s="530"/>
      <c r="BT105" s="520"/>
      <c r="BU105" s="530"/>
      <c r="BV105" s="520"/>
      <c r="BW105" s="530"/>
      <c r="BX105" s="492"/>
      <c r="BY105" s="492"/>
      <c r="CA105" s="573"/>
      <c r="CB105" s="574"/>
      <c r="CC105" s="579"/>
      <c r="CD105" s="574"/>
      <c r="CE105" s="579"/>
      <c r="CF105" s="510"/>
      <c r="CG105" s="579"/>
      <c r="CM105" s="514"/>
      <c r="CN105" s="510"/>
      <c r="CO105" s="515"/>
      <c r="CP105" s="515"/>
      <c r="CQ105" s="510"/>
      <c r="CR105" s="510"/>
      <c r="CS105" s="515"/>
      <c r="CT105" s="510"/>
      <c r="CU105" s="515"/>
      <c r="CV105" s="510"/>
      <c r="CW105" s="515"/>
      <c r="CX105" s="511"/>
      <c r="CY105" s="511"/>
    </row>
    <row r="106" spans="32:103" ht="19.5" customHeight="1">
      <c r="AF106" s="492"/>
      <c r="AG106" s="511"/>
      <c r="AH106" s="1068"/>
      <c r="AI106" s="1068"/>
      <c r="AJ106" s="1063"/>
      <c r="AK106" s="1063"/>
      <c r="AL106" s="1069"/>
      <c r="AM106" s="1069"/>
      <c r="AP106" s="513"/>
      <c r="AQ106" s="513"/>
      <c r="AR106" s="511"/>
      <c r="AS106" s="511"/>
      <c r="AT106" s="511"/>
      <c r="AU106" s="511"/>
      <c r="AV106" s="511"/>
      <c r="AW106" s="511"/>
      <c r="AX106" s="1030"/>
      <c r="AY106" s="1049"/>
      <c r="AZ106" s="1049"/>
      <c r="BA106" s="1049"/>
      <c r="BB106" s="1021"/>
      <c r="BC106" s="1021"/>
      <c r="BD106" s="511"/>
      <c r="BE106" s="511"/>
      <c r="BF106" s="517"/>
      <c r="BG106" s="511"/>
      <c r="BH106" s="1021"/>
      <c r="BI106" s="1021"/>
      <c r="BJ106" s="1021"/>
      <c r="BK106" s="1021"/>
      <c r="BL106" s="1030"/>
      <c r="BM106" s="1049"/>
      <c r="BN106" s="511"/>
      <c r="BO106" s="511"/>
      <c r="BP106" s="511"/>
      <c r="BQ106" s="511"/>
      <c r="BR106" s="1021"/>
      <c r="BS106" s="1021"/>
      <c r="BT106" s="1021"/>
      <c r="BU106" s="1021"/>
      <c r="BV106" s="1021"/>
      <c r="BW106" s="1021"/>
      <c r="BX106" s="492"/>
      <c r="BY106" s="492"/>
      <c r="CA106" s="575"/>
      <c r="CB106" s="1030"/>
      <c r="CC106" s="1030"/>
      <c r="CD106" s="1030"/>
      <c r="CE106" s="1030"/>
      <c r="CF106" s="1030"/>
      <c r="CG106" s="1030"/>
      <c r="CM106" s="511"/>
      <c r="CN106" s="1068"/>
      <c r="CO106" s="1068"/>
      <c r="CP106" s="563"/>
      <c r="CQ106" s="1063"/>
      <c r="CR106" s="1063"/>
      <c r="CS106" s="1063"/>
      <c r="CT106" s="1063"/>
      <c r="CU106" s="1063"/>
      <c r="CV106" s="1069"/>
      <c r="CW106" s="1069"/>
      <c r="CX106" s="511"/>
      <c r="CY106" s="511"/>
    </row>
    <row r="107" spans="32:103" ht="19.5" customHeight="1">
      <c r="AF107" s="492"/>
      <c r="AG107" s="492"/>
      <c r="AH107" s="492"/>
      <c r="AI107" s="492"/>
      <c r="AJ107" s="492"/>
      <c r="AK107" s="492"/>
      <c r="AL107" s="492"/>
      <c r="AM107" s="492"/>
      <c r="AN107" s="492"/>
      <c r="AO107" s="492"/>
      <c r="AP107" s="513"/>
      <c r="AQ107" s="513"/>
      <c r="AR107" s="492"/>
      <c r="AS107" s="492"/>
      <c r="AT107" s="492"/>
      <c r="AU107" s="492"/>
      <c r="AV107" s="492"/>
      <c r="AW107" s="492"/>
      <c r="AX107" s="492"/>
      <c r="AY107" s="492"/>
      <c r="AZ107" s="492"/>
      <c r="BA107" s="492"/>
      <c r="BB107" s="492"/>
      <c r="BC107" s="492"/>
      <c r="BD107" s="492"/>
      <c r="BE107" s="492"/>
      <c r="BF107" s="492"/>
      <c r="BH107" s="492"/>
      <c r="BI107" s="492"/>
      <c r="BJ107" s="492"/>
      <c r="BK107" s="492"/>
      <c r="BL107" s="492"/>
      <c r="BM107" s="492"/>
      <c r="BN107" s="492"/>
      <c r="BO107" s="492"/>
      <c r="BP107" s="492"/>
      <c r="BQ107" s="492"/>
      <c r="BR107" s="492"/>
      <c r="BS107" s="492"/>
      <c r="BT107" s="492"/>
      <c r="BU107" s="492"/>
      <c r="BV107" s="492"/>
      <c r="BW107" s="492"/>
      <c r="BX107" s="492"/>
      <c r="BY107" s="492"/>
      <c r="CA107" s="492"/>
      <c r="CB107" s="492"/>
      <c r="CC107" s="492"/>
      <c r="CD107" s="492"/>
      <c r="CE107" s="492"/>
      <c r="CF107" s="492"/>
      <c r="CG107" s="492"/>
      <c r="CM107" s="511"/>
      <c r="CN107" s="492"/>
      <c r="CO107" s="492"/>
      <c r="CP107" s="492"/>
      <c r="CQ107" s="492"/>
      <c r="CR107" s="492"/>
      <c r="CS107" s="492"/>
      <c r="CT107" s="516"/>
      <c r="CU107" s="516"/>
      <c r="CV107" s="516"/>
      <c r="CW107" s="516"/>
      <c r="CX107" s="496"/>
      <c r="CY107" s="496"/>
    </row>
    <row r="108" spans="32:103" ht="19.5" customHeight="1">
      <c r="AF108" s="492"/>
      <c r="AG108" s="492"/>
      <c r="AH108" s="492"/>
      <c r="AI108" s="492"/>
      <c r="AJ108" s="492"/>
      <c r="AK108" s="492"/>
      <c r="AL108" s="492"/>
      <c r="AM108" s="492"/>
      <c r="AN108" s="492"/>
      <c r="AO108" s="492"/>
      <c r="AP108" s="513"/>
      <c r="AQ108" s="513"/>
      <c r="AR108" s="492"/>
      <c r="AS108" s="492"/>
      <c r="AT108" s="492"/>
      <c r="AU108" s="492"/>
      <c r="AV108" s="492"/>
      <c r="AW108" s="492"/>
      <c r="AX108" s="492"/>
      <c r="AY108" s="492"/>
      <c r="AZ108" s="492"/>
      <c r="BA108" s="492"/>
      <c r="BB108" s="492"/>
      <c r="BC108" s="492"/>
      <c r="BD108" s="492"/>
      <c r="BE108" s="492"/>
      <c r="BF108" s="492"/>
      <c r="BH108" s="492"/>
      <c r="BI108" s="492"/>
      <c r="BJ108" s="492"/>
      <c r="BK108" s="492"/>
      <c r="BL108" s="492"/>
      <c r="BM108" s="492"/>
      <c r="BN108" s="492"/>
      <c r="BO108" s="492"/>
      <c r="BP108" s="492"/>
      <c r="BQ108" s="492"/>
      <c r="BR108" s="492"/>
      <c r="BS108" s="492"/>
      <c r="BT108" s="492"/>
      <c r="BU108" s="492"/>
      <c r="BV108" s="492"/>
      <c r="BW108" s="492"/>
      <c r="BX108" s="492"/>
      <c r="BY108" s="492"/>
    </row>
    <row r="109" spans="32:103" ht="19.5" customHeight="1">
      <c r="AF109" s="492"/>
      <c r="AG109" s="492"/>
      <c r="AH109" s="492"/>
      <c r="AI109" s="492"/>
      <c r="AJ109" s="492"/>
      <c r="AK109" s="492"/>
      <c r="AL109" s="492"/>
      <c r="AM109" s="492"/>
      <c r="AN109" s="492"/>
      <c r="AO109" s="492"/>
      <c r="AP109" s="513"/>
      <c r="AQ109" s="513"/>
      <c r="AR109" s="492"/>
      <c r="AS109" s="492"/>
      <c r="AT109" s="492"/>
      <c r="AU109" s="492"/>
      <c r="AV109" s="492"/>
      <c r="AW109" s="492"/>
      <c r="AX109" s="492"/>
      <c r="AY109" s="492"/>
      <c r="AZ109" s="492"/>
      <c r="BA109" s="492"/>
      <c r="BB109" s="492"/>
      <c r="BC109" s="492"/>
      <c r="BD109" s="492"/>
      <c r="BE109" s="492"/>
      <c r="BF109" s="492"/>
      <c r="BH109" s="492"/>
      <c r="BI109" s="492"/>
      <c r="BJ109" s="492"/>
      <c r="BK109" s="492"/>
      <c r="BL109" s="492"/>
      <c r="BM109" s="492"/>
      <c r="BN109" s="492"/>
      <c r="BO109" s="492"/>
      <c r="BP109" s="492"/>
      <c r="BQ109" s="492"/>
      <c r="BR109" s="492"/>
      <c r="BS109" s="492"/>
      <c r="BT109" s="492"/>
      <c r="BU109" s="492"/>
      <c r="BV109" s="492"/>
      <c r="BW109" s="492"/>
      <c r="BX109" s="492"/>
      <c r="BY109" s="492"/>
    </row>
    <row r="110" spans="32:103" ht="19.5" customHeight="1">
      <c r="AF110" s="492"/>
      <c r="AG110" s="492"/>
      <c r="AH110" s="492"/>
      <c r="AI110" s="492"/>
      <c r="AJ110" s="492"/>
      <c r="AK110" s="492"/>
      <c r="AL110" s="492"/>
      <c r="AM110" s="492"/>
      <c r="AN110" s="492"/>
      <c r="AO110" s="492"/>
      <c r="AP110" s="513"/>
      <c r="AQ110" s="513"/>
      <c r="AR110" s="492"/>
      <c r="AS110" s="492"/>
      <c r="AT110" s="492"/>
      <c r="AU110" s="492"/>
      <c r="AV110" s="492"/>
      <c r="AW110" s="492"/>
      <c r="AX110" s="492"/>
      <c r="AY110" s="492"/>
      <c r="AZ110" s="492"/>
      <c r="BA110" s="492"/>
      <c r="BB110" s="492"/>
      <c r="BC110" s="492"/>
      <c r="BD110" s="492"/>
      <c r="BE110" s="492"/>
      <c r="BF110" s="492"/>
      <c r="BH110" s="492"/>
      <c r="BI110" s="492"/>
      <c r="BJ110" s="492"/>
      <c r="BK110" s="492"/>
      <c r="BL110" s="492"/>
      <c r="BM110" s="492"/>
      <c r="BN110" s="492"/>
      <c r="BO110" s="492"/>
      <c r="BP110" s="492"/>
      <c r="BQ110" s="492"/>
      <c r="BR110" s="492"/>
      <c r="BS110" s="492"/>
      <c r="BT110" s="492"/>
      <c r="BU110" s="492"/>
      <c r="BV110" s="492"/>
      <c r="BW110" s="492"/>
      <c r="BX110" s="492"/>
      <c r="BY110" s="492"/>
    </row>
    <row r="111" spans="32:103" ht="19.5" customHeight="1">
      <c r="AF111" s="492"/>
      <c r="AG111" s="492"/>
      <c r="AH111" s="492"/>
      <c r="AI111" s="492"/>
      <c r="AJ111" s="492"/>
      <c r="AK111" s="492"/>
      <c r="AL111" s="492"/>
      <c r="AM111" s="492"/>
      <c r="AN111" s="492"/>
      <c r="AO111" s="492"/>
      <c r="AP111" s="492"/>
      <c r="AQ111" s="492"/>
      <c r="AR111" s="492"/>
      <c r="AS111" s="492"/>
      <c r="AT111" s="492"/>
      <c r="AU111" s="492"/>
      <c r="AV111" s="492"/>
      <c r="AW111" s="492"/>
      <c r="AX111" s="492"/>
      <c r="AY111" s="492"/>
      <c r="AZ111" s="492"/>
      <c r="BA111" s="492"/>
      <c r="BB111" s="492"/>
      <c r="BC111" s="492"/>
      <c r="BD111" s="492"/>
      <c r="BE111" s="492"/>
      <c r="BF111" s="492"/>
      <c r="BH111" s="492"/>
      <c r="BI111" s="492"/>
      <c r="BJ111" s="492"/>
      <c r="BK111" s="492"/>
      <c r="BL111" s="492"/>
      <c r="BM111" s="492"/>
      <c r="BN111" s="492"/>
      <c r="BO111" s="492"/>
      <c r="BP111" s="492"/>
      <c r="BQ111" s="492"/>
      <c r="BR111" s="492"/>
      <c r="BS111" s="492"/>
      <c r="BT111" s="492"/>
      <c r="BU111" s="492"/>
      <c r="BV111" s="492"/>
      <c r="BW111" s="492"/>
      <c r="BX111" s="492"/>
      <c r="BY111" s="492"/>
    </row>
    <row r="112" spans="32:103" ht="19.5" customHeight="1">
      <c r="AF112" s="492"/>
      <c r="AG112" s="492"/>
      <c r="AH112" s="492"/>
      <c r="AI112" s="492"/>
      <c r="AJ112" s="492"/>
      <c r="AK112" s="492"/>
      <c r="AL112" s="492"/>
      <c r="AM112" s="492"/>
      <c r="AN112" s="492"/>
      <c r="AO112" s="492"/>
      <c r="AP112" s="492"/>
      <c r="AQ112" s="492"/>
      <c r="AR112" s="492"/>
      <c r="AS112" s="492"/>
      <c r="AT112" s="492"/>
      <c r="AU112" s="492"/>
      <c r="AV112" s="492"/>
      <c r="AW112" s="492"/>
      <c r="AX112" s="492"/>
      <c r="AY112" s="492"/>
      <c r="AZ112" s="492"/>
      <c r="BA112" s="492"/>
      <c r="BB112" s="492"/>
      <c r="BC112" s="492"/>
      <c r="BD112" s="492"/>
      <c r="BE112" s="492"/>
      <c r="BF112" s="492"/>
      <c r="BH112" s="492"/>
      <c r="BI112" s="492"/>
      <c r="BJ112" s="492"/>
      <c r="BK112" s="492"/>
      <c r="BL112" s="492"/>
      <c r="BM112" s="492"/>
      <c r="BN112" s="492"/>
      <c r="BO112" s="492"/>
      <c r="BP112" s="492"/>
      <c r="BQ112" s="492"/>
      <c r="BR112" s="492"/>
      <c r="BS112" s="492"/>
      <c r="BT112" s="492"/>
      <c r="BU112" s="492"/>
      <c r="BV112" s="492"/>
      <c r="BW112" s="492"/>
      <c r="BX112" s="492"/>
      <c r="BY112" s="492"/>
    </row>
    <row r="113" spans="32:77" ht="19.5" customHeight="1">
      <c r="AF113" s="492"/>
      <c r="AG113" s="492"/>
      <c r="AH113" s="492"/>
      <c r="AI113" s="492"/>
      <c r="AJ113" s="492"/>
      <c r="AK113" s="492"/>
      <c r="AL113" s="492"/>
      <c r="AM113" s="492"/>
      <c r="AN113" s="492"/>
      <c r="AO113" s="492"/>
      <c r="AP113" s="492"/>
      <c r="AQ113" s="492"/>
      <c r="AR113" s="492"/>
      <c r="AS113" s="492"/>
      <c r="AT113" s="492"/>
      <c r="AU113" s="492"/>
      <c r="AV113" s="492"/>
      <c r="AW113" s="492"/>
      <c r="AX113" s="492"/>
      <c r="AY113" s="492"/>
      <c r="AZ113" s="492"/>
      <c r="BA113" s="492"/>
      <c r="BB113" s="492"/>
      <c r="BC113" s="492"/>
      <c r="BD113" s="492"/>
      <c r="BE113" s="492"/>
      <c r="BF113" s="492"/>
      <c r="BH113" s="492"/>
      <c r="BI113" s="492"/>
      <c r="BJ113" s="492"/>
      <c r="BK113" s="492"/>
      <c r="BL113" s="492"/>
      <c r="BM113" s="492"/>
      <c r="BN113" s="492"/>
      <c r="BO113" s="492"/>
      <c r="BP113" s="492"/>
      <c r="BQ113" s="492"/>
      <c r="BR113" s="492"/>
      <c r="BS113" s="492"/>
      <c r="BT113" s="492"/>
      <c r="BU113" s="492"/>
      <c r="BV113" s="492"/>
      <c r="BW113" s="492"/>
      <c r="BX113" s="492"/>
      <c r="BY113" s="492"/>
    </row>
    <row r="114" spans="32:77" ht="19.5" customHeight="1">
      <c r="AF114" s="492"/>
      <c r="AG114" s="492"/>
      <c r="AH114" s="492"/>
      <c r="AI114" s="492"/>
      <c r="AJ114" s="492"/>
      <c r="AK114" s="492"/>
      <c r="AL114" s="492"/>
      <c r="AM114" s="492"/>
      <c r="AN114" s="492"/>
      <c r="AO114" s="492"/>
      <c r="AP114" s="492"/>
      <c r="AQ114" s="492"/>
      <c r="AR114" s="492"/>
      <c r="AS114" s="492"/>
      <c r="AT114" s="492"/>
      <c r="AU114" s="492"/>
      <c r="AV114" s="492"/>
      <c r="AW114" s="492"/>
      <c r="AX114" s="492"/>
      <c r="AY114" s="492"/>
      <c r="AZ114" s="492"/>
      <c r="BA114" s="492"/>
      <c r="BB114" s="492"/>
      <c r="BC114" s="492"/>
      <c r="BD114" s="492"/>
      <c r="BE114" s="492"/>
      <c r="BF114" s="492"/>
      <c r="BH114" s="492"/>
      <c r="BI114" s="492"/>
      <c r="BJ114" s="492"/>
      <c r="BK114" s="492"/>
      <c r="BL114" s="492"/>
      <c r="BM114" s="492"/>
      <c r="BN114" s="492"/>
      <c r="BO114" s="492"/>
      <c r="BP114" s="492"/>
      <c r="BQ114" s="492"/>
      <c r="BR114" s="492"/>
      <c r="BS114" s="492"/>
      <c r="BT114" s="492"/>
      <c r="BU114" s="492"/>
      <c r="BV114" s="492"/>
      <c r="BW114" s="492"/>
      <c r="BX114" s="492"/>
      <c r="BY114" s="492"/>
    </row>
    <row r="115" spans="32:77" ht="19.5" customHeight="1">
      <c r="AF115" s="492"/>
      <c r="AG115" s="492"/>
      <c r="AH115" s="492"/>
      <c r="AI115" s="492"/>
      <c r="AJ115" s="492"/>
      <c r="AK115" s="492"/>
      <c r="AL115" s="492"/>
      <c r="AM115" s="492"/>
      <c r="AN115" s="492"/>
      <c r="AO115" s="492"/>
      <c r="AP115" s="492"/>
      <c r="AQ115" s="492"/>
      <c r="AR115" s="492"/>
      <c r="AS115" s="492"/>
      <c r="AT115" s="492"/>
      <c r="AU115" s="492"/>
      <c r="AV115" s="492"/>
      <c r="AW115" s="492"/>
      <c r="AX115" s="492"/>
      <c r="AY115" s="492"/>
      <c r="AZ115" s="492"/>
      <c r="BA115" s="492"/>
      <c r="BB115" s="492"/>
      <c r="BC115" s="492"/>
      <c r="BD115" s="492"/>
      <c r="BE115" s="492"/>
      <c r="BF115" s="492"/>
      <c r="BH115" s="492"/>
      <c r="BI115" s="492"/>
      <c r="BJ115" s="492"/>
      <c r="BK115" s="492"/>
      <c r="BL115" s="492"/>
      <c r="BM115" s="492"/>
      <c r="BN115" s="492"/>
      <c r="BO115" s="492"/>
      <c r="BP115" s="492"/>
      <c r="BQ115" s="492"/>
      <c r="BR115" s="492"/>
      <c r="BS115" s="492"/>
      <c r="BT115" s="492"/>
      <c r="BU115" s="492"/>
      <c r="BV115" s="492"/>
      <c r="BW115" s="492"/>
      <c r="BX115" s="492"/>
      <c r="BY115" s="492"/>
    </row>
    <row r="116" spans="32:77" ht="19.5" customHeight="1">
      <c r="AF116" s="492"/>
      <c r="AG116" s="492"/>
      <c r="AH116" s="492"/>
      <c r="AI116" s="492"/>
      <c r="AJ116" s="492"/>
      <c r="AK116" s="492"/>
      <c r="AL116" s="492"/>
      <c r="AM116" s="492"/>
      <c r="AN116" s="492"/>
      <c r="AO116" s="492"/>
      <c r="AP116" s="492"/>
      <c r="AQ116" s="492"/>
      <c r="AR116" s="492"/>
      <c r="AS116" s="492"/>
      <c r="AT116" s="492"/>
      <c r="AU116" s="492"/>
      <c r="AV116" s="492"/>
      <c r="AW116" s="492"/>
      <c r="AX116" s="492"/>
      <c r="AY116" s="492"/>
      <c r="AZ116" s="492"/>
      <c r="BA116" s="492"/>
      <c r="BB116" s="492"/>
      <c r="BC116" s="492"/>
      <c r="BD116" s="492"/>
      <c r="BE116" s="492"/>
      <c r="BF116" s="492"/>
      <c r="BH116" s="492"/>
      <c r="BI116" s="492"/>
      <c r="BJ116" s="492"/>
      <c r="BK116" s="492"/>
      <c r="BL116" s="492"/>
      <c r="BM116" s="492"/>
      <c r="BN116" s="492"/>
      <c r="BO116" s="492"/>
      <c r="BP116" s="492"/>
      <c r="BQ116" s="492"/>
      <c r="BR116" s="492"/>
      <c r="BS116" s="492"/>
      <c r="BT116" s="492"/>
      <c r="BU116" s="492"/>
      <c r="BV116" s="492"/>
      <c r="BW116" s="492"/>
      <c r="BX116" s="492"/>
      <c r="BY116" s="492"/>
    </row>
    <row r="117" spans="32:77" ht="19.5" customHeight="1">
      <c r="AF117" s="492"/>
      <c r="AG117" s="492"/>
      <c r="AH117" s="492"/>
      <c r="AI117" s="492"/>
      <c r="AJ117" s="492"/>
      <c r="AK117" s="492"/>
      <c r="AL117" s="492"/>
      <c r="AM117" s="492"/>
      <c r="AN117" s="492"/>
      <c r="AO117" s="492"/>
      <c r="AP117" s="492"/>
      <c r="AQ117" s="492"/>
      <c r="AR117" s="492"/>
      <c r="AS117" s="492"/>
      <c r="AT117" s="492"/>
      <c r="AU117" s="492"/>
      <c r="AV117" s="492"/>
      <c r="AW117" s="492"/>
      <c r="AX117" s="492"/>
      <c r="AY117" s="492"/>
      <c r="AZ117" s="492"/>
      <c r="BA117" s="492"/>
      <c r="BB117" s="492"/>
      <c r="BC117" s="492"/>
      <c r="BD117" s="492"/>
      <c r="BE117" s="492"/>
      <c r="BF117" s="492"/>
      <c r="BH117" s="492"/>
      <c r="BI117" s="492"/>
      <c r="BJ117" s="492"/>
      <c r="BK117" s="492"/>
      <c r="BL117" s="492"/>
      <c r="BM117" s="492"/>
      <c r="BN117" s="492"/>
      <c r="BO117" s="492"/>
      <c r="BP117" s="492"/>
      <c r="BQ117" s="492"/>
      <c r="BR117" s="492"/>
      <c r="BS117" s="492"/>
      <c r="BT117" s="492"/>
      <c r="BU117" s="492"/>
      <c r="BV117" s="492"/>
      <c r="BW117" s="492"/>
      <c r="BX117" s="492"/>
      <c r="BY117" s="492"/>
    </row>
    <row r="118" spans="32:77" ht="19.5" customHeight="1">
      <c r="AF118" s="492"/>
      <c r="AG118" s="492"/>
      <c r="AH118" s="492"/>
      <c r="AI118" s="492"/>
      <c r="AJ118" s="492"/>
      <c r="AK118" s="492"/>
      <c r="AL118" s="492"/>
      <c r="AM118" s="492"/>
      <c r="AN118" s="492"/>
      <c r="AO118" s="492"/>
      <c r="AP118" s="492"/>
      <c r="AQ118" s="492"/>
      <c r="AR118" s="492"/>
      <c r="AS118" s="492"/>
      <c r="AT118" s="492"/>
      <c r="AU118" s="492"/>
      <c r="AV118" s="492"/>
      <c r="AW118" s="492"/>
      <c r="AX118" s="492"/>
      <c r="AY118" s="492"/>
      <c r="AZ118" s="492"/>
      <c r="BA118" s="492"/>
      <c r="BB118" s="492"/>
      <c r="BC118" s="492"/>
      <c r="BD118" s="492"/>
      <c r="BE118" s="492"/>
      <c r="BF118" s="492"/>
      <c r="BH118" s="492"/>
      <c r="BI118" s="492"/>
      <c r="BJ118" s="492"/>
      <c r="BK118" s="492"/>
      <c r="BL118" s="492"/>
      <c r="BM118" s="492"/>
      <c r="BN118" s="492"/>
      <c r="BO118" s="492"/>
      <c r="BP118" s="492"/>
      <c r="BQ118" s="492"/>
      <c r="BR118" s="492"/>
      <c r="BS118" s="492"/>
      <c r="BT118" s="492"/>
      <c r="BU118" s="492"/>
      <c r="BV118" s="492"/>
      <c r="BW118" s="492"/>
      <c r="BX118" s="492"/>
      <c r="BY118" s="492"/>
    </row>
    <row r="119" spans="32:77" ht="19.5" customHeight="1">
      <c r="AF119" s="492"/>
      <c r="AG119" s="492"/>
      <c r="AH119" s="492"/>
      <c r="AI119" s="492"/>
      <c r="AJ119" s="492"/>
      <c r="AK119" s="492"/>
      <c r="AL119" s="492"/>
      <c r="AM119" s="492"/>
      <c r="AN119" s="492"/>
      <c r="AO119" s="492"/>
      <c r="AP119" s="492"/>
      <c r="AQ119" s="492"/>
      <c r="AR119" s="492"/>
      <c r="AS119" s="492"/>
      <c r="AT119" s="492"/>
      <c r="AU119" s="492"/>
      <c r="AV119" s="492"/>
      <c r="AW119" s="492"/>
      <c r="AX119" s="492"/>
      <c r="AY119" s="492"/>
      <c r="AZ119" s="492"/>
      <c r="BA119" s="492"/>
      <c r="BB119" s="492"/>
      <c r="BC119" s="492"/>
      <c r="BD119" s="492"/>
      <c r="BE119" s="492"/>
      <c r="BF119" s="492"/>
      <c r="BH119" s="492"/>
      <c r="BI119" s="492"/>
      <c r="BJ119" s="492"/>
      <c r="BK119" s="492"/>
      <c r="BL119" s="492"/>
      <c r="BM119" s="492"/>
      <c r="BN119" s="492"/>
      <c r="BO119" s="492"/>
      <c r="BP119" s="492"/>
      <c r="BQ119" s="492"/>
      <c r="BR119" s="492"/>
      <c r="BS119" s="492"/>
      <c r="BT119" s="492"/>
      <c r="BU119" s="492"/>
      <c r="BV119" s="492"/>
      <c r="BW119" s="492"/>
      <c r="BX119" s="492"/>
      <c r="BY119" s="492"/>
    </row>
    <row r="120" spans="32:77" ht="19.5" customHeight="1">
      <c r="AF120" s="492"/>
      <c r="AG120" s="492"/>
      <c r="AH120" s="492"/>
      <c r="AI120" s="492"/>
      <c r="AJ120" s="492"/>
      <c r="AK120" s="492"/>
      <c r="AL120" s="492"/>
      <c r="AM120" s="492"/>
      <c r="AN120" s="492"/>
      <c r="AO120" s="492"/>
      <c r="AP120" s="492"/>
      <c r="AQ120" s="492"/>
      <c r="AR120" s="492"/>
      <c r="AS120" s="492"/>
      <c r="AT120" s="492"/>
      <c r="AU120" s="492"/>
      <c r="AV120" s="492"/>
      <c r="AW120" s="492"/>
      <c r="AX120" s="492"/>
      <c r="AY120" s="492"/>
      <c r="AZ120" s="492"/>
      <c r="BA120" s="492"/>
      <c r="BB120" s="492"/>
      <c r="BC120" s="492"/>
      <c r="BD120" s="492"/>
      <c r="BE120" s="492"/>
      <c r="BF120" s="492"/>
      <c r="BH120" s="492"/>
      <c r="BI120" s="492"/>
      <c r="BJ120" s="492"/>
      <c r="BK120" s="492"/>
      <c r="BL120" s="492"/>
      <c r="BM120" s="492"/>
      <c r="BN120" s="492"/>
      <c r="BO120" s="492"/>
      <c r="BP120" s="492"/>
      <c r="BQ120" s="492"/>
      <c r="BR120" s="492"/>
      <c r="BS120" s="492"/>
      <c r="BT120" s="492"/>
      <c r="BU120" s="492"/>
      <c r="BV120" s="492"/>
      <c r="BW120" s="492"/>
      <c r="BX120" s="492"/>
      <c r="BY120" s="492"/>
    </row>
    <row r="121" spans="32:77" ht="19.5" customHeight="1">
      <c r="AF121" s="492"/>
      <c r="AG121" s="492"/>
      <c r="AH121" s="492"/>
      <c r="AI121" s="492"/>
      <c r="AJ121" s="492"/>
      <c r="AK121" s="492"/>
      <c r="AL121" s="492"/>
      <c r="AM121" s="492"/>
      <c r="AN121" s="492"/>
      <c r="AO121" s="492"/>
      <c r="AP121" s="492"/>
      <c r="AQ121" s="492"/>
      <c r="AR121" s="492"/>
      <c r="AS121" s="492"/>
      <c r="AT121" s="492"/>
      <c r="AU121" s="492"/>
      <c r="AV121" s="492"/>
      <c r="AW121" s="492"/>
      <c r="AX121" s="492"/>
      <c r="AY121" s="492"/>
      <c r="AZ121" s="492"/>
      <c r="BA121" s="492"/>
      <c r="BB121" s="492"/>
      <c r="BC121" s="492"/>
      <c r="BD121" s="492"/>
      <c r="BE121" s="492"/>
      <c r="BF121" s="492"/>
      <c r="BH121" s="492"/>
      <c r="BI121" s="492"/>
      <c r="BJ121" s="492"/>
      <c r="BK121" s="492"/>
      <c r="BL121" s="492"/>
      <c r="BM121" s="492"/>
      <c r="BN121" s="492"/>
      <c r="BO121" s="492"/>
      <c r="BP121" s="492"/>
      <c r="BQ121" s="492"/>
      <c r="BR121" s="492"/>
      <c r="BS121" s="492"/>
      <c r="BT121" s="492"/>
      <c r="BU121" s="492"/>
      <c r="BV121" s="492"/>
      <c r="BW121" s="492"/>
      <c r="BX121" s="492"/>
      <c r="BY121" s="492"/>
    </row>
    <row r="122" spans="32:77" ht="19.5" customHeight="1">
      <c r="AF122" s="492"/>
      <c r="AG122" s="492"/>
      <c r="AH122" s="492"/>
      <c r="AI122" s="492"/>
      <c r="AJ122" s="492"/>
      <c r="AK122" s="492"/>
      <c r="AL122" s="492"/>
      <c r="AM122" s="492"/>
      <c r="AN122" s="492"/>
      <c r="AO122" s="492"/>
      <c r="AP122" s="492"/>
      <c r="AQ122" s="492"/>
      <c r="AR122" s="492"/>
      <c r="AS122" s="492"/>
      <c r="AT122" s="492"/>
      <c r="AU122" s="492"/>
      <c r="AV122" s="492"/>
      <c r="AW122" s="492"/>
      <c r="AX122" s="492"/>
      <c r="AY122" s="492"/>
      <c r="AZ122" s="492"/>
      <c r="BA122" s="492"/>
      <c r="BB122" s="492"/>
      <c r="BC122" s="492"/>
      <c r="BD122" s="492"/>
      <c r="BE122" s="492"/>
      <c r="BF122" s="492"/>
      <c r="BH122" s="492"/>
      <c r="BI122" s="492"/>
      <c r="BJ122" s="492"/>
      <c r="BK122" s="492"/>
      <c r="BL122" s="492"/>
      <c r="BM122" s="492"/>
      <c r="BN122" s="492"/>
      <c r="BO122" s="492"/>
      <c r="BP122" s="492"/>
      <c r="BQ122" s="492"/>
      <c r="BR122" s="492"/>
      <c r="BS122" s="492"/>
      <c r="BT122" s="492"/>
      <c r="BU122" s="492"/>
      <c r="BV122" s="492"/>
      <c r="BW122" s="492"/>
      <c r="BX122" s="492"/>
      <c r="BY122" s="492"/>
    </row>
    <row r="123" spans="32:77" ht="19.5" customHeight="1">
      <c r="AF123" s="492"/>
      <c r="AG123" s="492"/>
      <c r="AH123" s="492"/>
      <c r="AI123" s="492"/>
      <c r="AJ123" s="492"/>
      <c r="AK123" s="492"/>
      <c r="AL123" s="492"/>
      <c r="AM123" s="492"/>
      <c r="AN123" s="492"/>
      <c r="AO123" s="492"/>
      <c r="AP123" s="492"/>
      <c r="AQ123" s="492"/>
      <c r="AR123" s="492"/>
      <c r="AS123" s="492"/>
      <c r="AT123" s="492"/>
      <c r="AU123" s="492"/>
      <c r="AV123" s="492"/>
      <c r="AW123" s="492"/>
      <c r="AX123" s="492"/>
      <c r="AY123" s="492"/>
      <c r="AZ123" s="492"/>
      <c r="BA123" s="492"/>
      <c r="BB123" s="492"/>
      <c r="BC123" s="492"/>
      <c r="BD123" s="492"/>
      <c r="BE123" s="492"/>
      <c r="BF123" s="492"/>
      <c r="BH123" s="492"/>
      <c r="BI123" s="492"/>
      <c r="BJ123" s="492"/>
      <c r="BK123" s="492"/>
      <c r="BL123" s="492"/>
      <c r="BM123" s="492"/>
      <c r="BN123" s="492"/>
      <c r="BO123" s="492"/>
      <c r="BP123" s="492"/>
      <c r="BQ123" s="492"/>
      <c r="BR123" s="492"/>
      <c r="BS123" s="492"/>
      <c r="BT123" s="492"/>
      <c r="BU123" s="492"/>
      <c r="BV123" s="492"/>
      <c r="BW123" s="492"/>
      <c r="BX123" s="492"/>
      <c r="BY123" s="492"/>
    </row>
    <row r="124" spans="32:77" ht="19.5" customHeight="1">
      <c r="AF124" s="492"/>
      <c r="AG124" s="492"/>
      <c r="AH124" s="492"/>
      <c r="AI124" s="492"/>
      <c r="AJ124" s="492"/>
      <c r="AK124" s="492"/>
      <c r="AL124" s="492"/>
      <c r="AM124" s="492"/>
      <c r="AN124" s="492"/>
      <c r="AO124" s="492"/>
      <c r="AP124" s="492"/>
      <c r="AQ124" s="492"/>
      <c r="AR124" s="492"/>
      <c r="AS124" s="492"/>
      <c r="AT124" s="492"/>
      <c r="AU124" s="492"/>
      <c r="AV124" s="492"/>
      <c r="AW124" s="492"/>
      <c r="AX124" s="492"/>
      <c r="AY124" s="492"/>
      <c r="AZ124" s="492"/>
      <c r="BA124" s="492"/>
      <c r="BB124" s="492"/>
      <c r="BC124" s="492"/>
      <c r="BD124" s="492"/>
      <c r="BE124" s="492"/>
      <c r="BF124" s="492"/>
      <c r="BH124" s="492"/>
      <c r="BI124" s="492"/>
      <c r="BJ124" s="492"/>
      <c r="BK124" s="492"/>
      <c r="BL124" s="492"/>
      <c r="BM124" s="492"/>
      <c r="BN124" s="492"/>
      <c r="BO124" s="492"/>
      <c r="BP124" s="492"/>
      <c r="BQ124" s="492"/>
      <c r="BR124" s="492"/>
      <c r="BS124" s="492"/>
      <c r="BT124" s="492"/>
      <c r="BU124" s="492"/>
      <c r="BV124" s="492"/>
      <c r="BW124" s="492"/>
      <c r="BX124" s="492"/>
      <c r="BY124" s="492"/>
    </row>
    <row r="125" spans="32:77" ht="19.5" customHeight="1">
      <c r="AF125" s="492"/>
      <c r="AG125" s="492"/>
      <c r="AH125" s="492"/>
      <c r="AI125" s="492"/>
      <c r="AJ125" s="492"/>
      <c r="AK125" s="492"/>
      <c r="AL125" s="492"/>
      <c r="AM125" s="492"/>
      <c r="AN125" s="492"/>
      <c r="AO125" s="492"/>
      <c r="AP125" s="492"/>
      <c r="AQ125" s="492"/>
      <c r="AR125" s="492"/>
      <c r="AS125" s="492"/>
      <c r="AT125" s="492"/>
      <c r="AU125" s="492"/>
      <c r="AV125" s="492"/>
      <c r="AW125" s="492"/>
      <c r="AX125" s="492"/>
      <c r="AY125" s="492"/>
      <c r="AZ125" s="492"/>
      <c r="BA125" s="492"/>
      <c r="BB125" s="492"/>
      <c r="BC125" s="492"/>
      <c r="BD125" s="492"/>
      <c r="BE125" s="492"/>
      <c r="BF125" s="492"/>
      <c r="BH125" s="492"/>
      <c r="BI125" s="492"/>
      <c r="BJ125" s="492"/>
      <c r="BK125" s="492"/>
      <c r="BL125" s="492"/>
      <c r="BM125" s="492"/>
      <c r="BN125" s="492"/>
      <c r="BO125" s="492"/>
      <c r="BP125" s="492"/>
      <c r="BQ125" s="492"/>
      <c r="BR125" s="492"/>
      <c r="BS125" s="492"/>
      <c r="BT125" s="492"/>
      <c r="BU125" s="492"/>
      <c r="BV125" s="492"/>
      <c r="BW125" s="492"/>
      <c r="BX125" s="492"/>
      <c r="BY125" s="492"/>
    </row>
    <row r="126" spans="32:77" ht="19.5" customHeight="1">
      <c r="AF126" s="492"/>
      <c r="AG126" s="492"/>
      <c r="AH126" s="492"/>
      <c r="AI126" s="492"/>
      <c r="AJ126" s="492"/>
      <c r="AK126" s="492"/>
      <c r="AL126" s="492"/>
      <c r="AM126" s="492"/>
      <c r="AN126" s="492"/>
      <c r="AO126" s="492"/>
      <c r="AP126" s="492"/>
      <c r="AQ126" s="492"/>
      <c r="AR126" s="492"/>
      <c r="AS126" s="492"/>
      <c r="AT126" s="492"/>
      <c r="AU126" s="492"/>
      <c r="AV126" s="492"/>
      <c r="AW126" s="492"/>
      <c r="AX126" s="492"/>
      <c r="AY126" s="492"/>
      <c r="AZ126" s="492"/>
      <c r="BA126" s="492"/>
      <c r="BB126" s="492"/>
      <c r="BC126" s="492"/>
      <c r="BD126" s="492"/>
      <c r="BE126" s="492"/>
      <c r="BF126" s="492"/>
      <c r="BH126" s="492"/>
      <c r="BI126" s="492"/>
      <c r="BJ126" s="492"/>
      <c r="BK126" s="492"/>
      <c r="BL126" s="492"/>
      <c r="BM126" s="492"/>
      <c r="BN126" s="492"/>
      <c r="BO126" s="492"/>
      <c r="BP126" s="492"/>
      <c r="BQ126" s="492"/>
      <c r="BR126" s="492"/>
      <c r="BS126" s="492"/>
      <c r="BT126" s="492"/>
      <c r="BU126" s="492"/>
      <c r="BV126" s="492"/>
      <c r="BW126" s="492"/>
      <c r="BX126" s="492"/>
      <c r="BY126" s="492"/>
    </row>
    <row r="127" spans="32:77" ht="19.5" customHeight="1">
      <c r="AF127" s="492"/>
      <c r="AG127" s="492"/>
      <c r="AH127" s="492"/>
      <c r="AI127" s="492"/>
      <c r="AJ127" s="492"/>
      <c r="AK127" s="492"/>
      <c r="AL127" s="492"/>
      <c r="AM127" s="492"/>
      <c r="AN127" s="492"/>
      <c r="AO127" s="492"/>
      <c r="AP127" s="492"/>
      <c r="AQ127" s="492"/>
      <c r="AR127" s="492"/>
      <c r="AS127" s="492"/>
      <c r="AT127" s="492"/>
      <c r="AU127" s="492"/>
      <c r="AV127" s="492"/>
      <c r="AW127" s="492"/>
      <c r="AX127" s="492"/>
      <c r="AY127" s="492"/>
      <c r="AZ127" s="492"/>
      <c r="BA127" s="492"/>
      <c r="BB127" s="492"/>
      <c r="BC127" s="492"/>
      <c r="BD127" s="492"/>
      <c r="BE127" s="492"/>
      <c r="BF127" s="492"/>
      <c r="BH127" s="492"/>
      <c r="BI127" s="492"/>
      <c r="BJ127" s="492"/>
      <c r="BK127" s="492"/>
      <c r="BL127" s="492"/>
      <c r="BM127" s="492"/>
      <c r="BN127" s="492"/>
      <c r="BO127" s="492"/>
      <c r="BP127" s="492"/>
      <c r="BQ127" s="492"/>
      <c r="BR127" s="492"/>
      <c r="BS127" s="492"/>
      <c r="BT127" s="492"/>
      <c r="BU127" s="492"/>
      <c r="BV127" s="492"/>
      <c r="BW127" s="492"/>
      <c r="BX127" s="492"/>
      <c r="BY127" s="492"/>
    </row>
    <row r="128" spans="32:77" ht="19.5" customHeight="1">
      <c r="AF128" s="492"/>
      <c r="AG128" s="492"/>
      <c r="AH128" s="492"/>
      <c r="AI128" s="492"/>
      <c r="AJ128" s="492"/>
      <c r="AK128" s="492"/>
      <c r="AL128" s="492"/>
      <c r="AM128" s="492"/>
      <c r="AN128" s="492"/>
      <c r="AO128" s="492"/>
      <c r="AP128" s="492"/>
      <c r="AQ128" s="492"/>
      <c r="AR128" s="492"/>
      <c r="AS128" s="492"/>
      <c r="AT128" s="492"/>
      <c r="AU128" s="492"/>
      <c r="AV128" s="492"/>
      <c r="AW128" s="492"/>
      <c r="AX128" s="492"/>
      <c r="AY128" s="492"/>
      <c r="AZ128" s="492"/>
      <c r="BA128" s="492"/>
      <c r="BB128" s="492"/>
      <c r="BC128" s="492"/>
      <c r="BD128" s="492"/>
      <c r="BE128" s="492"/>
      <c r="BF128" s="492"/>
      <c r="BH128" s="492"/>
      <c r="BI128" s="492"/>
      <c r="BJ128" s="492"/>
      <c r="BK128" s="492"/>
      <c r="BL128" s="492"/>
      <c r="BM128" s="492"/>
      <c r="BN128" s="492"/>
      <c r="BO128" s="492"/>
      <c r="BP128" s="492"/>
      <c r="BQ128" s="492"/>
      <c r="BR128" s="492"/>
      <c r="BS128" s="492"/>
      <c r="BT128" s="492"/>
      <c r="BU128" s="492"/>
      <c r="BV128" s="492"/>
      <c r="BW128" s="492"/>
      <c r="BX128" s="492"/>
      <c r="BY128" s="492"/>
    </row>
    <row r="129" spans="32:77" ht="19.5" customHeight="1">
      <c r="AF129" s="492"/>
      <c r="AG129" s="492"/>
      <c r="AH129" s="492"/>
      <c r="AI129" s="492"/>
      <c r="AJ129" s="492"/>
      <c r="AK129" s="492"/>
      <c r="AL129" s="492"/>
      <c r="AM129" s="492"/>
      <c r="AN129" s="492"/>
      <c r="AO129" s="492"/>
      <c r="AP129" s="492"/>
      <c r="AQ129" s="492"/>
      <c r="AR129" s="492"/>
      <c r="AS129" s="492"/>
      <c r="AT129" s="492"/>
      <c r="AU129" s="492"/>
      <c r="AV129" s="492"/>
      <c r="AW129" s="492"/>
      <c r="AX129" s="492"/>
      <c r="AY129" s="492"/>
      <c r="AZ129" s="492"/>
      <c r="BA129" s="492"/>
      <c r="BB129" s="492"/>
      <c r="BC129" s="492"/>
      <c r="BD129" s="492"/>
      <c r="BE129" s="492"/>
      <c r="BF129" s="492"/>
      <c r="BH129" s="492"/>
      <c r="BI129" s="492"/>
      <c r="BJ129" s="492"/>
      <c r="BK129" s="492"/>
      <c r="BL129" s="492"/>
      <c r="BM129" s="492"/>
      <c r="BN129" s="492"/>
      <c r="BO129" s="492"/>
      <c r="BP129" s="492"/>
      <c r="BQ129" s="492"/>
      <c r="BR129" s="492"/>
      <c r="BS129" s="492"/>
      <c r="BT129" s="492"/>
      <c r="BU129" s="492"/>
      <c r="BV129" s="492"/>
      <c r="BW129" s="492"/>
      <c r="BX129" s="492"/>
      <c r="BY129" s="492"/>
    </row>
    <row r="130" spans="32:77" ht="19.5" customHeight="1">
      <c r="AF130" s="492"/>
      <c r="AG130" s="492"/>
      <c r="AH130" s="492"/>
      <c r="AI130" s="492"/>
      <c r="AJ130" s="492"/>
      <c r="AK130" s="492"/>
      <c r="AL130" s="492"/>
      <c r="AM130" s="492"/>
      <c r="AN130" s="492"/>
      <c r="AO130" s="492"/>
      <c r="AP130" s="492"/>
      <c r="AQ130" s="492"/>
      <c r="AR130" s="492"/>
      <c r="AS130" s="492"/>
      <c r="AT130" s="492"/>
      <c r="AU130" s="492"/>
      <c r="AV130" s="492"/>
      <c r="AW130" s="492"/>
      <c r="AX130" s="492"/>
      <c r="AY130" s="492"/>
      <c r="AZ130" s="492"/>
      <c r="BA130" s="492"/>
      <c r="BB130" s="492"/>
      <c r="BC130" s="492"/>
      <c r="BD130" s="492"/>
      <c r="BE130" s="492"/>
      <c r="BF130" s="492"/>
      <c r="BH130" s="492"/>
      <c r="BI130" s="492"/>
      <c r="BJ130" s="492"/>
      <c r="BK130" s="492"/>
      <c r="BL130" s="492"/>
      <c r="BM130" s="492"/>
      <c r="BN130" s="492"/>
      <c r="BO130" s="492"/>
      <c r="BP130" s="492"/>
      <c r="BQ130" s="492"/>
      <c r="BR130" s="492"/>
      <c r="BS130" s="492"/>
      <c r="BT130" s="492"/>
      <c r="BU130" s="492"/>
      <c r="BV130" s="492"/>
      <c r="BW130" s="492"/>
      <c r="BX130" s="492"/>
      <c r="BY130" s="492"/>
    </row>
    <row r="131" spans="32:77" ht="19.5" customHeight="1">
      <c r="AF131" s="492"/>
      <c r="AG131" s="492"/>
      <c r="AH131" s="492"/>
      <c r="AI131" s="492"/>
      <c r="AJ131" s="492"/>
      <c r="AK131" s="492"/>
      <c r="AL131" s="492"/>
      <c r="AM131" s="492"/>
      <c r="AN131" s="492"/>
      <c r="AO131" s="492"/>
      <c r="AP131" s="492"/>
      <c r="AQ131" s="492"/>
      <c r="AR131" s="492"/>
      <c r="AS131" s="492"/>
      <c r="AT131" s="492"/>
      <c r="AU131" s="492"/>
      <c r="AV131" s="492"/>
      <c r="AW131" s="492"/>
      <c r="AX131" s="492"/>
      <c r="AY131" s="492"/>
      <c r="AZ131" s="492"/>
      <c r="BA131" s="492"/>
      <c r="BB131" s="492"/>
      <c r="BC131" s="492"/>
      <c r="BD131" s="492"/>
      <c r="BE131" s="492"/>
      <c r="BF131" s="492"/>
      <c r="BH131" s="492"/>
      <c r="BI131" s="492"/>
      <c r="BJ131" s="492"/>
      <c r="BK131" s="492"/>
      <c r="BL131" s="492"/>
      <c r="BM131" s="492"/>
      <c r="BN131" s="492"/>
      <c r="BO131" s="492"/>
      <c r="BP131" s="492"/>
      <c r="BQ131" s="492"/>
      <c r="BR131" s="492"/>
      <c r="BS131" s="492"/>
      <c r="BT131" s="492"/>
      <c r="BU131" s="492"/>
      <c r="BV131" s="492"/>
      <c r="BW131" s="492"/>
      <c r="BX131" s="492"/>
      <c r="BY131" s="492"/>
    </row>
    <row r="132" spans="32:77" ht="19.5" customHeight="1">
      <c r="AF132" s="492"/>
      <c r="AG132" s="492"/>
      <c r="AH132" s="492"/>
      <c r="AI132" s="492"/>
      <c r="AJ132" s="492"/>
      <c r="AK132" s="492"/>
      <c r="AL132" s="492"/>
      <c r="AM132" s="492"/>
      <c r="AN132" s="492"/>
      <c r="AO132" s="492"/>
      <c r="AP132" s="492"/>
      <c r="AQ132" s="492"/>
      <c r="AR132" s="492"/>
      <c r="AS132" s="492"/>
      <c r="AT132" s="492"/>
      <c r="AU132" s="492"/>
      <c r="AV132" s="492"/>
      <c r="AW132" s="492"/>
      <c r="AX132" s="492"/>
      <c r="AY132" s="492"/>
      <c r="AZ132" s="492"/>
      <c r="BA132" s="492"/>
      <c r="BB132" s="492"/>
      <c r="BC132" s="492"/>
      <c r="BD132" s="492"/>
      <c r="BE132" s="492"/>
      <c r="BF132" s="492"/>
      <c r="BH132" s="492"/>
      <c r="BI132" s="492"/>
      <c r="BJ132" s="492"/>
      <c r="BK132" s="492"/>
      <c r="BL132" s="492"/>
      <c r="BM132" s="492"/>
      <c r="BN132" s="492"/>
      <c r="BO132" s="492"/>
      <c r="BP132" s="492"/>
      <c r="BQ132" s="492"/>
      <c r="BR132" s="492"/>
      <c r="BS132" s="492"/>
      <c r="BT132" s="492"/>
      <c r="BU132" s="492"/>
      <c r="BV132" s="492"/>
      <c r="BW132" s="492"/>
      <c r="BX132" s="492"/>
      <c r="BY132" s="492"/>
    </row>
    <row r="133" spans="32:77" ht="19.5" customHeight="1">
      <c r="AF133" s="492"/>
      <c r="AG133" s="492"/>
      <c r="AH133" s="492"/>
      <c r="AI133" s="492"/>
      <c r="AJ133" s="492"/>
      <c r="AK133" s="492"/>
      <c r="AL133" s="492"/>
      <c r="AM133" s="492"/>
      <c r="AN133" s="492"/>
      <c r="AO133" s="492"/>
      <c r="AP133" s="492"/>
      <c r="AQ133" s="492"/>
      <c r="AR133" s="492"/>
      <c r="AS133" s="492"/>
      <c r="AT133" s="492"/>
      <c r="AU133" s="492"/>
      <c r="AV133" s="492"/>
      <c r="AW133" s="492"/>
      <c r="AX133" s="492"/>
      <c r="AY133" s="492"/>
      <c r="AZ133" s="492"/>
      <c r="BA133" s="492"/>
      <c r="BB133" s="492"/>
      <c r="BC133" s="492"/>
      <c r="BD133" s="492"/>
      <c r="BE133" s="492"/>
      <c r="BF133" s="492"/>
      <c r="BH133" s="492"/>
      <c r="BI133" s="492"/>
      <c r="BJ133" s="492"/>
      <c r="BK133" s="492"/>
      <c r="BL133" s="492"/>
      <c r="BM133" s="492"/>
      <c r="BN133" s="492"/>
      <c r="BO133" s="492"/>
      <c r="BP133" s="492"/>
      <c r="BQ133" s="492"/>
      <c r="BR133" s="492"/>
      <c r="BS133" s="492"/>
      <c r="BT133" s="492"/>
      <c r="BU133" s="492"/>
      <c r="BV133" s="492"/>
      <c r="BW133" s="492"/>
      <c r="BX133" s="492"/>
      <c r="BY133" s="492"/>
    </row>
    <row r="134" spans="32:77" ht="19.5" customHeight="1">
      <c r="AF134" s="492"/>
      <c r="AG134" s="492"/>
      <c r="AH134" s="492"/>
      <c r="AI134" s="492"/>
      <c r="AJ134" s="492"/>
      <c r="AK134" s="492"/>
      <c r="AL134" s="492"/>
      <c r="AM134" s="492"/>
      <c r="AN134" s="492"/>
      <c r="AO134" s="492"/>
      <c r="AP134" s="492"/>
      <c r="AQ134" s="492"/>
      <c r="AR134" s="492"/>
      <c r="AS134" s="492"/>
      <c r="AT134" s="492"/>
      <c r="AU134" s="492"/>
      <c r="AV134" s="492"/>
      <c r="AW134" s="492"/>
      <c r="AX134" s="492"/>
      <c r="AY134" s="492"/>
      <c r="AZ134" s="492"/>
      <c r="BA134" s="492"/>
      <c r="BB134" s="492"/>
      <c r="BC134" s="492"/>
      <c r="BD134" s="492"/>
      <c r="BE134" s="492"/>
      <c r="BF134" s="492"/>
      <c r="BH134" s="492"/>
      <c r="BI134" s="492"/>
      <c r="BJ134" s="492"/>
      <c r="BK134" s="492"/>
      <c r="BL134" s="492"/>
      <c r="BM134" s="492"/>
      <c r="BN134" s="492"/>
      <c r="BO134" s="492"/>
      <c r="BP134" s="492"/>
      <c r="BQ134" s="492"/>
      <c r="BR134" s="492"/>
      <c r="BS134" s="492"/>
      <c r="BT134" s="492"/>
      <c r="BU134" s="492"/>
      <c r="BV134" s="492"/>
      <c r="BW134" s="492"/>
      <c r="BX134" s="492"/>
      <c r="BY134" s="492"/>
    </row>
    <row r="135" spans="32:77" ht="19.5" customHeight="1">
      <c r="AF135" s="492"/>
      <c r="AG135" s="492"/>
      <c r="AH135" s="492"/>
      <c r="AI135" s="492"/>
      <c r="AJ135" s="492"/>
      <c r="AK135" s="492"/>
      <c r="AL135" s="492"/>
      <c r="AM135" s="492"/>
      <c r="AN135" s="492"/>
      <c r="AO135" s="492"/>
      <c r="AP135" s="492"/>
      <c r="AQ135" s="492"/>
      <c r="AR135" s="492"/>
      <c r="AS135" s="492"/>
      <c r="AT135" s="492"/>
      <c r="AU135" s="492"/>
      <c r="AV135" s="492"/>
      <c r="AW135" s="492"/>
      <c r="AX135" s="492"/>
      <c r="AY135" s="492"/>
      <c r="AZ135" s="492"/>
      <c r="BA135" s="492"/>
      <c r="BB135" s="492"/>
      <c r="BC135" s="492"/>
      <c r="BD135" s="492"/>
      <c r="BE135" s="492"/>
      <c r="BF135" s="492"/>
      <c r="BH135" s="492"/>
      <c r="BI135" s="492"/>
      <c r="BJ135" s="492"/>
      <c r="BK135" s="492"/>
      <c r="BL135" s="492"/>
      <c r="BM135" s="492"/>
      <c r="BN135" s="492"/>
      <c r="BO135" s="492"/>
      <c r="BP135" s="492"/>
      <c r="BQ135" s="492"/>
      <c r="BR135" s="492"/>
      <c r="BS135" s="492"/>
      <c r="BT135" s="492"/>
      <c r="BU135" s="492"/>
      <c r="BV135" s="492"/>
      <c r="BW135" s="492"/>
      <c r="BX135" s="492"/>
      <c r="BY135" s="492"/>
    </row>
    <row r="136" spans="32:77" ht="19.5" customHeight="1">
      <c r="AF136" s="492"/>
      <c r="AG136" s="492"/>
      <c r="AH136" s="492"/>
      <c r="AI136" s="492"/>
      <c r="AJ136" s="492"/>
      <c r="AK136" s="492"/>
      <c r="AL136" s="492"/>
      <c r="AM136" s="492"/>
      <c r="AN136" s="492"/>
      <c r="AO136" s="492"/>
      <c r="AP136" s="492"/>
      <c r="AQ136" s="492"/>
      <c r="AR136" s="492"/>
      <c r="AS136" s="492"/>
      <c r="AT136" s="492"/>
      <c r="AU136" s="492"/>
      <c r="AV136" s="492"/>
      <c r="AW136" s="492"/>
      <c r="AX136" s="492"/>
      <c r="AY136" s="492"/>
      <c r="AZ136" s="492"/>
      <c r="BA136" s="492"/>
      <c r="BB136" s="492"/>
      <c r="BC136" s="492"/>
      <c r="BD136" s="492"/>
      <c r="BE136" s="492"/>
      <c r="BF136" s="492"/>
      <c r="BH136" s="492"/>
      <c r="BI136" s="492"/>
      <c r="BJ136" s="492"/>
      <c r="BK136" s="492"/>
      <c r="BL136" s="492"/>
      <c r="BM136" s="492"/>
      <c r="BN136" s="492"/>
      <c r="BO136" s="492"/>
      <c r="BP136" s="492"/>
      <c r="BQ136" s="492"/>
      <c r="BR136" s="492"/>
      <c r="BS136" s="492"/>
      <c r="BT136" s="492"/>
      <c r="BU136" s="492"/>
      <c r="BV136" s="492"/>
      <c r="BW136" s="492"/>
      <c r="BX136" s="492"/>
      <c r="BY136" s="492"/>
    </row>
    <row r="137" spans="32:77" ht="19.5" customHeight="1">
      <c r="AF137" s="492"/>
      <c r="AG137" s="492"/>
      <c r="AH137" s="492"/>
      <c r="AI137" s="492"/>
      <c r="AJ137" s="492"/>
      <c r="AK137" s="492"/>
      <c r="AL137" s="492"/>
      <c r="AM137" s="492"/>
      <c r="AN137" s="492"/>
      <c r="AO137" s="492"/>
      <c r="AP137" s="492"/>
      <c r="AQ137" s="492"/>
      <c r="AR137" s="492"/>
      <c r="AS137" s="492"/>
      <c r="AT137" s="492"/>
      <c r="AU137" s="492"/>
      <c r="AV137" s="492"/>
      <c r="AW137" s="492"/>
      <c r="AX137" s="492"/>
      <c r="AY137" s="492"/>
      <c r="AZ137" s="492"/>
      <c r="BA137" s="492"/>
      <c r="BB137" s="492"/>
      <c r="BC137" s="492"/>
      <c r="BD137" s="492"/>
      <c r="BE137" s="492"/>
      <c r="BF137" s="492"/>
      <c r="BH137" s="492"/>
      <c r="BI137" s="492"/>
      <c r="BJ137" s="492"/>
      <c r="BK137" s="492"/>
      <c r="BL137" s="492"/>
      <c r="BM137" s="492"/>
      <c r="BN137" s="492"/>
      <c r="BO137" s="492"/>
      <c r="BP137" s="492"/>
      <c r="BQ137" s="492"/>
      <c r="BR137" s="492"/>
      <c r="BS137" s="492"/>
      <c r="BT137" s="492"/>
      <c r="BU137" s="492"/>
      <c r="BV137" s="492"/>
      <c r="BW137" s="492"/>
      <c r="BX137" s="492"/>
      <c r="BY137" s="492"/>
    </row>
    <row r="138" spans="32:77" ht="19.5" customHeight="1">
      <c r="AF138" s="492"/>
      <c r="AG138" s="492"/>
      <c r="AH138" s="492"/>
      <c r="AI138" s="492"/>
      <c r="AJ138" s="492"/>
      <c r="AK138" s="492"/>
      <c r="AL138" s="492"/>
      <c r="AM138" s="492"/>
      <c r="AN138" s="492"/>
      <c r="AO138" s="492"/>
      <c r="AP138" s="492"/>
      <c r="AQ138" s="492"/>
      <c r="AR138" s="492"/>
      <c r="AS138" s="492"/>
      <c r="AT138" s="492"/>
      <c r="AU138" s="492"/>
      <c r="AV138" s="492"/>
      <c r="AW138" s="492"/>
      <c r="AX138" s="492"/>
      <c r="AY138" s="492"/>
      <c r="AZ138" s="492"/>
      <c r="BA138" s="492"/>
      <c r="BB138" s="492"/>
      <c r="BC138" s="492"/>
      <c r="BD138" s="492"/>
      <c r="BE138" s="492"/>
      <c r="BF138" s="492"/>
      <c r="BH138" s="492"/>
      <c r="BI138" s="492"/>
      <c r="BJ138" s="492"/>
      <c r="BK138" s="492"/>
      <c r="BL138" s="492"/>
      <c r="BM138" s="492"/>
      <c r="BN138" s="492"/>
      <c r="BO138" s="492"/>
      <c r="BP138" s="492"/>
      <c r="BQ138" s="492"/>
      <c r="BR138" s="492"/>
      <c r="BS138" s="492"/>
      <c r="BT138" s="492"/>
      <c r="BU138" s="492"/>
      <c r="BV138" s="492"/>
      <c r="BW138" s="492"/>
      <c r="BX138" s="492"/>
      <c r="BY138" s="492"/>
    </row>
    <row r="139" spans="32:77" ht="19.5" customHeight="1">
      <c r="AF139" s="492"/>
      <c r="AG139" s="492"/>
      <c r="AH139" s="492"/>
      <c r="AI139" s="492"/>
      <c r="AJ139" s="492"/>
      <c r="AK139" s="492"/>
      <c r="AL139" s="492"/>
      <c r="AM139" s="492"/>
      <c r="AN139" s="492"/>
      <c r="AO139" s="492"/>
      <c r="AP139" s="492"/>
      <c r="AQ139" s="492"/>
      <c r="AR139" s="492"/>
      <c r="AS139" s="492"/>
      <c r="AT139" s="492"/>
      <c r="AU139" s="492"/>
      <c r="AV139" s="492"/>
      <c r="AW139" s="492"/>
      <c r="AX139" s="492"/>
      <c r="AY139" s="492"/>
      <c r="AZ139" s="492"/>
      <c r="BA139" s="492"/>
      <c r="BB139" s="492"/>
      <c r="BC139" s="492"/>
      <c r="BD139" s="492"/>
      <c r="BE139" s="492"/>
      <c r="BF139" s="492"/>
      <c r="BH139" s="492"/>
      <c r="BI139" s="492"/>
      <c r="BJ139" s="492"/>
      <c r="BK139" s="492"/>
      <c r="BL139" s="492"/>
      <c r="BM139" s="492"/>
      <c r="BN139" s="492"/>
      <c r="BO139" s="492"/>
      <c r="BP139" s="492"/>
      <c r="BQ139" s="492"/>
      <c r="BR139" s="492"/>
      <c r="BS139" s="492"/>
      <c r="BT139" s="492"/>
      <c r="BU139" s="492"/>
      <c r="BV139" s="492"/>
      <c r="BW139" s="492"/>
      <c r="BX139" s="492"/>
      <c r="BY139" s="492"/>
    </row>
    <row r="140" spans="32:77" ht="19.5" customHeight="1">
      <c r="AF140" s="492"/>
      <c r="AG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Q140" s="492"/>
      <c r="AR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  <c r="BB140" s="492"/>
      <c r="BC140" s="492"/>
      <c r="BD140" s="492"/>
      <c r="BE140" s="492"/>
      <c r="BF140" s="492"/>
      <c r="BH140" s="492"/>
      <c r="BI140" s="492"/>
      <c r="BJ140" s="492"/>
      <c r="BK140" s="492"/>
      <c r="BL140" s="492"/>
      <c r="BM140" s="492"/>
      <c r="BN140" s="492"/>
      <c r="BO140" s="492"/>
      <c r="BP140" s="492"/>
      <c r="BQ140" s="492"/>
      <c r="BR140" s="492"/>
      <c r="BS140" s="492"/>
      <c r="BT140" s="492"/>
      <c r="BU140" s="492"/>
      <c r="BV140" s="492"/>
      <c r="BW140" s="492"/>
      <c r="BX140" s="492"/>
      <c r="BY140" s="492"/>
    </row>
    <row r="141" spans="32:77" ht="19.5" customHeight="1">
      <c r="AF141" s="492"/>
      <c r="AG141" s="492"/>
      <c r="AH141" s="492"/>
      <c r="AI141" s="492"/>
      <c r="AJ141" s="492"/>
      <c r="AK141" s="492"/>
      <c r="AL141" s="492"/>
      <c r="AM141" s="492"/>
      <c r="AN141" s="492"/>
      <c r="AO141" s="492"/>
      <c r="AP141" s="492"/>
      <c r="AQ141" s="492"/>
      <c r="AR141" s="492"/>
      <c r="AS141" s="492"/>
      <c r="AT141" s="492"/>
      <c r="AU141" s="492"/>
      <c r="AV141" s="492"/>
      <c r="AW141" s="492"/>
      <c r="AX141" s="492"/>
      <c r="AY141" s="492"/>
      <c r="AZ141" s="492"/>
      <c r="BA141" s="492"/>
      <c r="BB141" s="492"/>
      <c r="BC141" s="492"/>
      <c r="BD141" s="492"/>
      <c r="BE141" s="492"/>
      <c r="BF141" s="492"/>
      <c r="BH141" s="492"/>
      <c r="BI141" s="492"/>
      <c r="BJ141" s="492"/>
      <c r="BK141" s="492"/>
      <c r="BL141" s="492"/>
      <c r="BM141" s="492"/>
      <c r="BN141" s="492"/>
      <c r="BO141" s="492"/>
      <c r="BP141" s="492"/>
      <c r="BQ141" s="492"/>
      <c r="BR141" s="492"/>
      <c r="BS141" s="492"/>
      <c r="BT141" s="492"/>
      <c r="BU141" s="492"/>
      <c r="BV141" s="492"/>
      <c r="BW141" s="492"/>
      <c r="BX141" s="492"/>
      <c r="BY141" s="492"/>
    </row>
    <row r="142" spans="32:77" ht="19.5" customHeight="1">
      <c r="AF142" s="492"/>
      <c r="AG142" s="492"/>
      <c r="AH142" s="492"/>
      <c r="AI142" s="492"/>
      <c r="AJ142" s="492"/>
      <c r="AK142" s="492"/>
      <c r="AL142" s="492"/>
      <c r="AM142" s="492"/>
      <c r="AN142" s="492"/>
      <c r="AO142" s="492"/>
      <c r="AP142" s="492"/>
      <c r="AQ142" s="492"/>
      <c r="AR142" s="492"/>
      <c r="AS142" s="492"/>
      <c r="AT142" s="492"/>
      <c r="AU142" s="492"/>
      <c r="AV142" s="492"/>
      <c r="AW142" s="492"/>
      <c r="AX142" s="492"/>
      <c r="AY142" s="492"/>
      <c r="AZ142" s="492"/>
      <c r="BA142" s="492"/>
      <c r="BB142" s="492"/>
      <c r="BC142" s="492"/>
      <c r="BD142" s="492"/>
      <c r="BE142" s="492"/>
      <c r="BF142" s="492"/>
      <c r="BH142" s="492"/>
      <c r="BI142" s="492"/>
      <c r="BJ142" s="492"/>
      <c r="BK142" s="492"/>
      <c r="BL142" s="492"/>
      <c r="BM142" s="492"/>
      <c r="BN142" s="492"/>
      <c r="BO142" s="492"/>
      <c r="BP142" s="492"/>
      <c r="BQ142" s="492"/>
      <c r="BR142" s="492"/>
      <c r="BS142" s="492"/>
      <c r="BT142" s="492"/>
      <c r="BU142" s="492"/>
      <c r="BV142" s="492"/>
      <c r="BW142" s="492"/>
      <c r="BX142" s="492"/>
      <c r="BY142" s="492"/>
    </row>
    <row r="143" spans="32:77" ht="19.5" customHeight="1">
      <c r="AF143" s="492"/>
      <c r="AG143" s="492"/>
      <c r="AH143" s="492"/>
      <c r="AI143" s="492"/>
      <c r="AJ143" s="492"/>
      <c r="AK143" s="492"/>
      <c r="AL143" s="492"/>
      <c r="AM143" s="492"/>
      <c r="AN143" s="492"/>
      <c r="AO143" s="492"/>
      <c r="AP143" s="492"/>
      <c r="AQ143" s="492"/>
      <c r="AR143" s="492"/>
      <c r="AS143" s="492"/>
      <c r="AT143" s="492"/>
      <c r="AU143" s="492"/>
      <c r="AV143" s="492"/>
      <c r="AW143" s="492"/>
      <c r="AX143" s="492"/>
      <c r="AY143" s="492"/>
      <c r="AZ143" s="492"/>
      <c r="BA143" s="492"/>
      <c r="BB143" s="492"/>
      <c r="BC143" s="492"/>
      <c r="BD143" s="492"/>
      <c r="BE143" s="492"/>
      <c r="BF143" s="492"/>
      <c r="BH143" s="492"/>
      <c r="BI143" s="492"/>
      <c r="BJ143" s="492"/>
      <c r="BK143" s="492"/>
      <c r="BL143" s="492"/>
      <c r="BM143" s="492"/>
      <c r="BN143" s="492"/>
      <c r="BO143" s="492"/>
      <c r="BP143" s="492"/>
      <c r="BQ143" s="492"/>
      <c r="BR143" s="492"/>
      <c r="BS143" s="492"/>
      <c r="BT143" s="492"/>
      <c r="BU143" s="492"/>
      <c r="BV143" s="492"/>
      <c r="BW143" s="492"/>
      <c r="BX143" s="492"/>
      <c r="BY143" s="492"/>
    </row>
    <row r="144" spans="32:77" ht="19.5" customHeight="1">
      <c r="AF144" s="492"/>
      <c r="AG144" s="492"/>
      <c r="AH144" s="492"/>
      <c r="AI144" s="492"/>
      <c r="AJ144" s="492"/>
      <c r="AK144" s="492"/>
      <c r="AL144" s="492"/>
      <c r="AM144" s="492"/>
      <c r="AN144" s="492"/>
      <c r="AO144" s="492"/>
      <c r="AP144" s="492"/>
      <c r="AQ144" s="492"/>
      <c r="AR144" s="492"/>
      <c r="AS144" s="492"/>
      <c r="AT144" s="492"/>
      <c r="AU144" s="492"/>
      <c r="AV144" s="492"/>
      <c r="AW144" s="492"/>
      <c r="AX144" s="492"/>
      <c r="AY144" s="492"/>
      <c r="AZ144" s="492"/>
      <c r="BA144" s="492"/>
      <c r="BB144" s="492"/>
      <c r="BC144" s="492"/>
      <c r="BD144" s="492"/>
      <c r="BE144" s="492"/>
      <c r="BF144" s="492"/>
      <c r="BH144" s="492"/>
      <c r="BI144" s="492"/>
      <c r="BJ144" s="492"/>
      <c r="BK144" s="492"/>
      <c r="BL144" s="492"/>
      <c r="BM144" s="492"/>
      <c r="BN144" s="492"/>
      <c r="BO144" s="492"/>
      <c r="BP144" s="492"/>
      <c r="BQ144" s="492"/>
      <c r="BR144" s="492"/>
      <c r="BS144" s="492"/>
      <c r="BT144" s="492"/>
      <c r="BU144" s="492"/>
      <c r="BV144" s="492"/>
      <c r="BW144" s="492"/>
      <c r="BX144" s="492"/>
      <c r="BY144" s="492"/>
    </row>
    <row r="145" spans="32:77" ht="19.5" customHeight="1">
      <c r="AF145" s="492"/>
      <c r="AG145" s="492"/>
      <c r="AH145" s="492"/>
      <c r="AI145" s="492"/>
      <c r="AJ145" s="492"/>
      <c r="AK145" s="492"/>
      <c r="AL145" s="492"/>
      <c r="AM145" s="492"/>
      <c r="AN145" s="492"/>
      <c r="AO145" s="492"/>
      <c r="AP145" s="492"/>
      <c r="AQ145" s="492"/>
      <c r="AR145" s="492"/>
      <c r="AS145" s="492"/>
      <c r="AT145" s="492"/>
      <c r="AU145" s="492"/>
      <c r="AV145" s="492"/>
      <c r="AW145" s="492"/>
      <c r="AX145" s="492"/>
      <c r="AY145" s="492"/>
      <c r="AZ145" s="492"/>
      <c r="BA145" s="492"/>
      <c r="BB145" s="492"/>
      <c r="BC145" s="492"/>
      <c r="BD145" s="492"/>
      <c r="BE145" s="492"/>
      <c r="BF145" s="492"/>
      <c r="BH145" s="492"/>
      <c r="BI145" s="492"/>
      <c r="BJ145" s="492"/>
      <c r="BK145" s="492"/>
      <c r="BL145" s="492"/>
      <c r="BM145" s="492"/>
      <c r="BN145" s="492"/>
      <c r="BO145" s="492"/>
      <c r="BP145" s="492"/>
      <c r="BQ145" s="492"/>
      <c r="BR145" s="492"/>
      <c r="BS145" s="492"/>
      <c r="BT145" s="492"/>
      <c r="BU145" s="492"/>
      <c r="BV145" s="492"/>
      <c r="BW145" s="492"/>
      <c r="BX145" s="492"/>
      <c r="BY145" s="492"/>
    </row>
    <row r="146" spans="32:77" ht="19.5" customHeight="1">
      <c r="AF146" s="492"/>
      <c r="AG146" s="492"/>
      <c r="AH146" s="492"/>
      <c r="AI146" s="492"/>
      <c r="AJ146" s="492"/>
      <c r="AK146" s="492"/>
      <c r="AL146" s="492"/>
      <c r="AM146" s="492"/>
      <c r="AN146" s="492"/>
      <c r="AO146" s="492"/>
      <c r="AP146" s="492"/>
      <c r="AQ146" s="492"/>
      <c r="AR146" s="492"/>
      <c r="AS146" s="492"/>
      <c r="AT146" s="492"/>
      <c r="AU146" s="492"/>
      <c r="AV146" s="492"/>
      <c r="AW146" s="492"/>
      <c r="AX146" s="492"/>
      <c r="AY146" s="492"/>
      <c r="AZ146" s="492"/>
      <c r="BA146" s="492"/>
      <c r="BB146" s="492"/>
      <c r="BC146" s="492"/>
      <c r="BD146" s="492"/>
      <c r="BE146" s="492"/>
      <c r="BF146" s="492"/>
      <c r="BH146" s="492"/>
      <c r="BI146" s="492"/>
      <c r="BJ146" s="492"/>
      <c r="BK146" s="492"/>
      <c r="BL146" s="492"/>
      <c r="BM146" s="492"/>
      <c r="BN146" s="492"/>
      <c r="BO146" s="492"/>
      <c r="BP146" s="492"/>
      <c r="BQ146" s="492"/>
      <c r="BR146" s="492"/>
      <c r="BS146" s="492"/>
      <c r="BT146" s="492"/>
      <c r="BU146" s="492"/>
      <c r="BV146" s="492"/>
      <c r="BW146" s="492"/>
      <c r="BX146" s="492"/>
      <c r="BY146" s="492"/>
    </row>
    <row r="147" spans="32:77" ht="19.5" customHeight="1">
      <c r="AF147" s="492"/>
      <c r="AG147" s="492"/>
      <c r="AH147" s="492"/>
      <c r="AI147" s="492"/>
      <c r="AJ147" s="492"/>
      <c r="AK147" s="492"/>
      <c r="AL147" s="492"/>
      <c r="AM147" s="492"/>
      <c r="AN147" s="492"/>
      <c r="AO147" s="492"/>
      <c r="AP147" s="492"/>
      <c r="AQ147" s="492"/>
      <c r="AR147" s="492"/>
      <c r="AS147" s="492"/>
      <c r="AT147" s="492"/>
      <c r="AU147" s="492"/>
      <c r="AV147" s="492"/>
      <c r="AW147" s="492"/>
      <c r="AX147" s="492"/>
      <c r="AY147" s="492"/>
      <c r="AZ147" s="492"/>
      <c r="BA147" s="492"/>
      <c r="BB147" s="492"/>
      <c r="BC147" s="492"/>
      <c r="BD147" s="492"/>
      <c r="BE147" s="492"/>
      <c r="BF147" s="492"/>
      <c r="BH147" s="492"/>
      <c r="BI147" s="492"/>
      <c r="BJ147" s="492"/>
      <c r="BK147" s="492"/>
      <c r="BL147" s="492"/>
      <c r="BM147" s="492"/>
      <c r="BN147" s="492"/>
      <c r="BO147" s="492"/>
      <c r="BP147" s="492"/>
      <c r="BQ147" s="492"/>
      <c r="BR147" s="492"/>
      <c r="BS147" s="492"/>
      <c r="BT147" s="492"/>
      <c r="BU147" s="492"/>
      <c r="BV147" s="492"/>
      <c r="BW147" s="492"/>
      <c r="BX147" s="492"/>
      <c r="BY147" s="492"/>
    </row>
    <row r="148" spans="32:77" ht="19.5" customHeight="1">
      <c r="AF148" s="492"/>
      <c r="AG148" s="492"/>
      <c r="AH148" s="492"/>
      <c r="AI148" s="492"/>
      <c r="AJ148" s="492"/>
      <c r="AK148" s="492"/>
      <c r="AL148" s="492"/>
      <c r="AM148" s="492"/>
      <c r="AN148" s="492"/>
      <c r="AO148" s="492"/>
      <c r="AP148" s="492"/>
      <c r="AQ148" s="492"/>
      <c r="AR148" s="492"/>
      <c r="AS148" s="492"/>
      <c r="AT148" s="492"/>
      <c r="AU148" s="492"/>
      <c r="AV148" s="492"/>
      <c r="AW148" s="492"/>
      <c r="AX148" s="492"/>
      <c r="AY148" s="492"/>
      <c r="AZ148" s="492"/>
      <c r="BA148" s="492"/>
      <c r="BB148" s="492"/>
      <c r="BC148" s="492"/>
      <c r="BD148" s="492"/>
      <c r="BE148" s="492"/>
      <c r="BF148" s="492"/>
      <c r="BH148" s="492"/>
      <c r="BI148" s="492"/>
      <c r="BJ148" s="492"/>
      <c r="BK148" s="492"/>
      <c r="BL148" s="492"/>
      <c r="BM148" s="492"/>
      <c r="BN148" s="492"/>
      <c r="BO148" s="492"/>
      <c r="BP148" s="492"/>
      <c r="BQ148" s="492"/>
      <c r="BR148" s="492"/>
      <c r="BS148" s="492"/>
      <c r="BT148" s="492"/>
      <c r="BU148" s="492"/>
      <c r="BV148" s="492"/>
      <c r="BW148" s="492"/>
      <c r="BX148" s="492"/>
      <c r="BY148" s="492"/>
    </row>
    <row r="149" spans="32:77" ht="19.5" customHeight="1">
      <c r="AF149" s="492"/>
      <c r="AG149" s="492"/>
      <c r="AH149" s="492"/>
      <c r="AI149" s="492"/>
      <c r="AJ149" s="492"/>
      <c r="AK149" s="492"/>
      <c r="AL149" s="492"/>
      <c r="AM149" s="492"/>
      <c r="AN149" s="492"/>
      <c r="AO149" s="492"/>
      <c r="AP149" s="492"/>
      <c r="AQ149" s="492"/>
      <c r="AR149" s="492"/>
      <c r="AS149" s="492"/>
      <c r="AT149" s="492"/>
      <c r="AU149" s="492"/>
      <c r="AV149" s="492"/>
      <c r="AW149" s="492"/>
      <c r="AX149" s="492"/>
      <c r="AY149" s="492"/>
      <c r="AZ149" s="492"/>
      <c r="BA149" s="492"/>
      <c r="BB149" s="492"/>
      <c r="BC149" s="492"/>
      <c r="BD149" s="492"/>
      <c r="BE149" s="492"/>
      <c r="BF149" s="492"/>
      <c r="BH149" s="492"/>
      <c r="BI149" s="492"/>
      <c r="BJ149" s="492"/>
      <c r="BK149" s="492"/>
      <c r="BL149" s="492"/>
      <c r="BM149" s="492"/>
      <c r="BN149" s="492"/>
      <c r="BO149" s="492"/>
      <c r="BP149" s="492"/>
      <c r="BQ149" s="492"/>
      <c r="BR149" s="492"/>
      <c r="BS149" s="492"/>
      <c r="BT149" s="492"/>
      <c r="BU149" s="492"/>
      <c r="BV149" s="492"/>
      <c r="BW149" s="492"/>
      <c r="BX149" s="492"/>
      <c r="BY149" s="492"/>
    </row>
    <row r="150" spans="32:77" ht="19.5" customHeight="1">
      <c r="AF150" s="492"/>
      <c r="AG150" s="492"/>
      <c r="AH150" s="492"/>
      <c r="AI150" s="492"/>
      <c r="AJ150" s="492"/>
      <c r="AK150" s="492"/>
      <c r="AL150" s="492"/>
      <c r="AM150" s="492"/>
      <c r="AN150" s="492"/>
      <c r="AO150" s="492"/>
      <c r="AP150" s="492"/>
      <c r="AQ150" s="492"/>
      <c r="AR150" s="492"/>
      <c r="AS150" s="492"/>
      <c r="AT150" s="492"/>
      <c r="AU150" s="492"/>
      <c r="AV150" s="492"/>
      <c r="AW150" s="492"/>
      <c r="AX150" s="492"/>
      <c r="AY150" s="492"/>
      <c r="AZ150" s="492"/>
      <c r="BA150" s="492"/>
      <c r="BB150" s="492"/>
      <c r="BC150" s="492"/>
      <c r="BD150" s="492"/>
      <c r="BE150" s="492"/>
      <c r="BF150" s="492"/>
      <c r="BH150" s="492"/>
      <c r="BI150" s="492"/>
      <c r="BJ150" s="492"/>
      <c r="BK150" s="492"/>
      <c r="BL150" s="492"/>
      <c r="BM150" s="492"/>
      <c r="BN150" s="492"/>
      <c r="BO150" s="492"/>
      <c r="BP150" s="492"/>
      <c r="BQ150" s="492"/>
      <c r="BR150" s="492"/>
      <c r="BS150" s="492"/>
      <c r="BT150" s="492"/>
      <c r="BU150" s="492"/>
      <c r="BV150" s="492"/>
      <c r="BW150" s="492"/>
      <c r="BX150" s="492"/>
      <c r="BY150" s="492"/>
    </row>
    <row r="151" spans="32:77" ht="19.5" customHeight="1">
      <c r="AF151" s="492"/>
      <c r="AG151" s="492"/>
      <c r="AH151" s="492"/>
      <c r="AI151" s="492"/>
      <c r="AJ151" s="492"/>
      <c r="AK151" s="492"/>
      <c r="AL151" s="492"/>
      <c r="AM151" s="492"/>
      <c r="AN151" s="492"/>
      <c r="AO151" s="492"/>
      <c r="AP151" s="492"/>
      <c r="AQ151" s="492"/>
      <c r="AR151" s="492"/>
      <c r="AS151" s="492"/>
      <c r="AT151" s="492"/>
      <c r="AU151" s="492"/>
      <c r="AV151" s="492"/>
      <c r="AW151" s="492"/>
      <c r="AX151" s="492"/>
      <c r="AY151" s="492"/>
      <c r="AZ151" s="492"/>
      <c r="BA151" s="492"/>
      <c r="BB151" s="492"/>
      <c r="BC151" s="492"/>
      <c r="BD151" s="492"/>
      <c r="BE151" s="492"/>
      <c r="BF151" s="492"/>
      <c r="BH151" s="492"/>
      <c r="BI151" s="492"/>
      <c r="BJ151" s="492"/>
      <c r="BK151" s="492"/>
      <c r="BL151" s="492"/>
      <c r="BM151" s="492"/>
      <c r="BN151" s="492"/>
      <c r="BO151" s="492"/>
      <c r="BP151" s="492"/>
      <c r="BQ151" s="492"/>
      <c r="BR151" s="492"/>
      <c r="BS151" s="492"/>
      <c r="BT151" s="492"/>
      <c r="BU151" s="492"/>
      <c r="BV151" s="492"/>
      <c r="BW151" s="492"/>
      <c r="BX151" s="492"/>
      <c r="BY151" s="492"/>
    </row>
    <row r="152" spans="32:77" ht="19.5" customHeight="1">
      <c r="AF152" s="492"/>
      <c r="AG152" s="492"/>
      <c r="AH152" s="492"/>
      <c r="AI152" s="492"/>
      <c r="AJ152" s="492"/>
      <c r="AK152" s="492"/>
      <c r="AL152" s="492"/>
      <c r="AM152" s="492"/>
      <c r="AN152" s="492"/>
      <c r="AO152" s="492"/>
      <c r="AP152" s="492"/>
      <c r="AQ152" s="492"/>
      <c r="AR152" s="492"/>
      <c r="AS152" s="492"/>
      <c r="AT152" s="492"/>
      <c r="AU152" s="492"/>
      <c r="AV152" s="492"/>
      <c r="AW152" s="492"/>
      <c r="AX152" s="492"/>
      <c r="AY152" s="492"/>
      <c r="AZ152" s="492"/>
      <c r="BA152" s="492"/>
      <c r="BB152" s="492"/>
      <c r="BC152" s="492"/>
      <c r="BD152" s="492"/>
      <c r="BE152" s="492"/>
      <c r="BF152" s="492"/>
      <c r="BH152" s="492"/>
      <c r="BI152" s="492"/>
      <c r="BJ152" s="492"/>
      <c r="BK152" s="492"/>
      <c r="BL152" s="492"/>
      <c r="BM152" s="492"/>
      <c r="BN152" s="492"/>
      <c r="BO152" s="492"/>
      <c r="BP152" s="492"/>
      <c r="BQ152" s="492"/>
      <c r="BR152" s="492"/>
      <c r="BS152" s="492"/>
      <c r="BT152" s="492"/>
      <c r="BU152" s="492"/>
      <c r="BV152" s="492"/>
      <c r="BW152" s="492"/>
      <c r="BX152" s="492"/>
      <c r="BY152" s="492"/>
    </row>
    <row r="153" spans="32:77" ht="19.5" customHeight="1">
      <c r="AF153" s="492"/>
      <c r="AG153" s="492"/>
      <c r="AH153" s="492"/>
      <c r="AI153" s="492"/>
      <c r="AJ153" s="492"/>
      <c r="AK153" s="492"/>
      <c r="AL153" s="492"/>
      <c r="AM153" s="492"/>
      <c r="AN153" s="492"/>
      <c r="AO153" s="492"/>
      <c r="AP153" s="492"/>
      <c r="AQ153" s="492"/>
      <c r="AR153" s="492"/>
      <c r="AS153" s="492"/>
      <c r="AT153" s="492"/>
      <c r="AU153" s="492"/>
      <c r="AV153" s="492"/>
      <c r="AW153" s="492"/>
      <c r="AX153" s="492"/>
      <c r="AY153" s="492"/>
      <c r="AZ153" s="492"/>
      <c r="BA153" s="492"/>
      <c r="BB153" s="492"/>
      <c r="BC153" s="492"/>
      <c r="BD153" s="492"/>
      <c r="BE153" s="492"/>
      <c r="BF153" s="492"/>
      <c r="BH153" s="492"/>
      <c r="BI153" s="492"/>
      <c r="BJ153" s="492"/>
      <c r="BK153" s="492"/>
      <c r="BL153" s="492"/>
      <c r="BM153" s="492"/>
      <c r="BN153" s="492"/>
      <c r="BO153" s="492"/>
      <c r="BP153" s="492"/>
      <c r="BQ153" s="492"/>
      <c r="BR153" s="492"/>
      <c r="BS153" s="492"/>
      <c r="BT153" s="492"/>
      <c r="BU153" s="492"/>
      <c r="BV153" s="492"/>
      <c r="BW153" s="492"/>
      <c r="BX153" s="492"/>
      <c r="BY153" s="492"/>
    </row>
    <row r="154" spans="32:77" ht="19.5" customHeight="1">
      <c r="AF154" s="492"/>
      <c r="AG154" s="492"/>
      <c r="AH154" s="492"/>
      <c r="AI154" s="492"/>
      <c r="AJ154" s="492"/>
      <c r="AK154" s="492"/>
      <c r="AL154" s="492"/>
      <c r="AM154" s="492"/>
      <c r="AN154" s="492"/>
      <c r="AO154" s="492"/>
      <c r="AP154" s="492"/>
      <c r="AQ154" s="492"/>
      <c r="AR154" s="492"/>
      <c r="AS154" s="492"/>
      <c r="AT154" s="492"/>
      <c r="AU154" s="492"/>
      <c r="AV154" s="492"/>
      <c r="AW154" s="492"/>
      <c r="AX154" s="492"/>
      <c r="AY154" s="492"/>
      <c r="AZ154" s="492"/>
      <c r="BA154" s="492"/>
      <c r="BB154" s="492"/>
      <c r="BC154" s="492"/>
      <c r="BD154" s="492"/>
      <c r="BE154" s="492"/>
      <c r="BF154" s="492"/>
      <c r="BH154" s="492"/>
      <c r="BI154" s="492"/>
      <c r="BJ154" s="492"/>
      <c r="BK154" s="492"/>
      <c r="BL154" s="492"/>
      <c r="BM154" s="492"/>
      <c r="BN154" s="492"/>
      <c r="BO154" s="492"/>
      <c r="BP154" s="492"/>
      <c r="BQ154" s="492"/>
      <c r="BR154" s="492"/>
      <c r="BS154" s="492"/>
      <c r="BT154" s="492"/>
      <c r="BU154" s="492"/>
      <c r="BV154" s="492"/>
      <c r="BW154" s="492"/>
      <c r="BX154" s="492"/>
      <c r="BY154" s="492"/>
    </row>
    <row r="155" spans="32:77" ht="19.5" customHeight="1">
      <c r="AF155" s="492"/>
      <c r="AG155" s="492"/>
      <c r="AH155" s="492"/>
      <c r="AI155" s="492"/>
      <c r="AJ155" s="492"/>
      <c r="AK155" s="492"/>
      <c r="AL155" s="492"/>
      <c r="AM155" s="492"/>
      <c r="AN155" s="492"/>
      <c r="AO155" s="492"/>
      <c r="AP155" s="492"/>
      <c r="AQ155" s="492"/>
      <c r="AR155" s="492"/>
      <c r="AS155" s="492"/>
      <c r="AT155" s="492"/>
      <c r="AU155" s="492"/>
      <c r="AV155" s="492"/>
      <c r="AW155" s="492"/>
      <c r="AX155" s="492"/>
      <c r="AY155" s="492"/>
      <c r="AZ155" s="492"/>
      <c r="BA155" s="492"/>
      <c r="BB155" s="492"/>
      <c r="BC155" s="492"/>
      <c r="BD155" s="492"/>
      <c r="BE155" s="492"/>
      <c r="BF155" s="492"/>
      <c r="BH155" s="492"/>
      <c r="BI155" s="492"/>
      <c r="BJ155" s="492"/>
      <c r="BK155" s="492"/>
      <c r="BL155" s="492"/>
      <c r="BM155" s="492"/>
      <c r="BN155" s="492"/>
      <c r="BO155" s="492"/>
      <c r="BP155" s="492"/>
      <c r="BQ155" s="492"/>
      <c r="BR155" s="492"/>
      <c r="BS155" s="492"/>
      <c r="BT155" s="492"/>
      <c r="BU155" s="492"/>
      <c r="BV155" s="492"/>
      <c r="BW155" s="492"/>
      <c r="BX155" s="492"/>
      <c r="BY155" s="492"/>
    </row>
    <row r="156" spans="32:77" ht="19.5" customHeight="1">
      <c r="AF156" s="492"/>
      <c r="AG156" s="492"/>
      <c r="AH156" s="492"/>
      <c r="AI156" s="492"/>
      <c r="AJ156" s="492"/>
      <c r="AK156" s="492"/>
      <c r="AL156" s="492"/>
      <c r="AM156" s="492"/>
      <c r="AN156" s="492"/>
      <c r="AO156" s="492"/>
      <c r="AP156" s="492"/>
      <c r="AQ156" s="492"/>
      <c r="AR156" s="492"/>
      <c r="AS156" s="492"/>
      <c r="AT156" s="492"/>
      <c r="AU156" s="492"/>
      <c r="AV156" s="492"/>
      <c r="AW156" s="492"/>
      <c r="AX156" s="492"/>
      <c r="AY156" s="492"/>
      <c r="AZ156" s="492"/>
      <c r="BA156" s="492"/>
      <c r="BB156" s="492"/>
      <c r="BC156" s="492"/>
      <c r="BD156" s="492"/>
      <c r="BE156" s="492"/>
      <c r="BF156" s="492"/>
      <c r="BH156" s="492"/>
      <c r="BI156" s="492"/>
      <c r="BJ156" s="492"/>
      <c r="BK156" s="492"/>
      <c r="BL156" s="492"/>
      <c r="BM156" s="492"/>
      <c r="BN156" s="492"/>
      <c r="BO156" s="492"/>
      <c r="BP156" s="492"/>
      <c r="BQ156" s="492"/>
      <c r="BR156" s="492"/>
      <c r="BS156" s="492"/>
      <c r="BT156" s="492"/>
      <c r="BU156" s="492"/>
      <c r="BV156" s="492"/>
      <c r="BW156" s="492"/>
      <c r="BX156" s="492"/>
      <c r="BY156" s="492"/>
    </row>
    <row r="157" spans="32:77" ht="19.5" customHeight="1">
      <c r="AF157" s="492"/>
      <c r="AG157" s="492"/>
      <c r="AH157" s="492"/>
      <c r="AI157" s="492"/>
      <c r="AJ157" s="492"/>
      <c r="AK157" s="492"/>
      <c r="AL157" s="492"/>
      <c r="AM157" s="492"/>
      <c r="AN157" s="492"/>
      <c r="AO157" s="492"/>
      <c r="AP157" s="492"/>
      <c r="AQ157" s="492"/>
      <c r="AR157" s="492"/>
      <c r="AS157" s="492"/>
      <c r="AT157" s="492"/>
      <c r="AU157" s="492"/>
      <c r="AV157" s="492"/>
      <c r="AW157" s="492"/>
      <c r="AX157" s="492"/>
      <c r="AY157" s="492"/>
      <c r="AZ157" s="492"/>
      <c r="BA157" s="492"/>
      <c r="BB157" s="492"/>
      <c r="BC157" s="492"/>
      <c r="BD157" s="492"/>
      <c r="BE157" s="492"/>
      <c r="BF157" s="492"/>
      <c r="BH157" s="492"/>
      <c r="BI157" s="492"/>
      <c r="BJ157" s="492"/>
      <c r="BK157" s="492"/>
      <c r="BL157" s="492"/>
      <c r="BM157" s="492"/>
      <c r="BN157" s="492"/>
      <c r="BO157" s="492"/>
      <c r="BP157" s="492"/>
      <c r="BQ157" s="492"/>
      <c r="BR157" s="492"/>
      <c r="BS157" s="492"/>
      <c r="BT157" s="492"/>
      <c r="BU157" s="492"/>
      <c r="BV157" s="492"/>
      <c r="BW157" s="492"/>
      <c r="BX157" s="492"/>
      <c r="BY157" s="492"/>
    </row>
    <row r="158" spans="32:77" ht="19.5" customHeight="1">
      <c r="AF158" s="492"/>
      <c r="AG158" s="492"/>
      <c r="AH158" s="492"/>
      <c r="AI158" s="492"/>
      <c r="AJ158" s="492"/>
      <c r="AK158" s="492"/>
      <c r="AL158" s="492"/>
      <c r="AM158" s="492"/>
      <c r="AN158" s="492"/>
      <c r="AO158" s="492"/>
      <c r="AP158" s="492"/>
      <c r="AQ158" s="492"/>
      <c r="AR158" s="492"/>
      <c r="AS158" s="492"/>
      <c r="AT158" s="492"/>
      <c r="AU158" s="492"/>
      <c r="AV158" s="492"/>
      <c r="AW158" s="492"/>
      <c r="AX158" s="492"/>
      <c r="AY158" s="492"/>
      <c r="AZ158" s="492"/>
      <c r="BA158" s="492"/>
      <c r="BB158" s="492"/>
      <c r="BC158" s="492"/>
      <c r="BD158" s="492"/>
      <c r="BE158" s="492"/>
      <c r="BF158" s="492"/>
      <c r="BH158" s="492"/>
      <c r="BI158" s="492"/>
      <c r="BJ158" s="492"/>
      <c r="BK158" s="492"/>
      <c r="BL158" s="492"/>
      <c r="BM158" s="492"/>
      <c r="BN158" s="492"/>
      <c r="BO158" s="492"/>
      <c r="BP158" s="492"/>
      <c r="BQ158" s="492"/>
      <c r="BR158" s="492"/>
      <c r="BS158" s="492"/>
      <c r="BT158" s="492"/>
      <c r="BU158" s="492"/>
      <c r="BV158" s="492"/>
      <c r="BW158" s="492"/>
      <c r="BX158" s="492"/>
      <c r="BY158" s="492"/>
    </row>
    <row r="159" spans="32:77" ht="19.5" customHeight="1">
      <c r="AF159" s="492"/>
      <c r="AG159" s="492"/>
      <c r="AH159" s="492"/>
      <c r="AI159" s="492"/>
      <c r="AJ159" s="492"/>
      <c r="AK159" s="492"/>
      <c r="AL159" s="492"/>
      <c r="AM159" s="492"/>
      <c r="AN159" s="492"/>
      <c r="AO159" s="492"/>
      <c r="AP159" s="492"/>
      <c r="AQ159" s="492"/>
      <c r="AR159" s="492"/>
      <c r="AS159" s="492"/>
      <c r="AT159" s="492"/>
      <c r="AU159" s="492"/>
      <c r="AV159" s="492"/>
      <c r="AW159" s="492"/>
      <c r="AX159" s="492"/>
      <c r="AY159" s="492"/>
      <c r="AZ159" s="492"/>
      <c r="BA159" s="492"/>
      <c r="BB159" s="492"/>
      <c r="BC159" s="492"/>
      <c r="BD159" s="492"/>
      <c r="BE159" s="492"/>
      <c r="BF159" s="492"/>
      <c r="BH159" s="492"/>
      <c r="BI159" s="492"/>
      <c r="BJ159" s="492"/>
      <c r="BK159" s="492"/>
      <c r="BL159" s="492"/>
      <c r="BM159" s="492"/>
      <c r="BN159" s="492"/>
      <c r="BO159" s="492"/>
      <c r="BP159" s="492"/>
      <c r="BQ159" s="492"/>
      <c r="BR159" s="492"/>
      <c r="BS159" s="492"/>
      <c r="BT159" s="492"/>
      <c r="BU159" s="492"/>
      <c r="BV159" s="492"/>
      <c r="BW159" s="492"/>
      <c r="BX159" s="492"/>
      <c r="BY159" s="492"/>
    </row>
    <row r="160" spans="32:77" ht="19.5" customHeight="1">
      <c r="AF160" s="492"/>
      <c r="AG160" s="492"/>
      <c r="AH160" s="492"/>
      <c r="AI160" s="492"/>
      <c r="AJ160" s="492"/>
      <c r="AK160" s="492"/>
      <c r="AL160" s="492"/>
      <c r="AM160" s="492"/>
      <c r="AN160" s="492"/>
      <c r="AO160" s="492"/>
      <c r="AP160" s="492"/>
      <c r="AQ160" s="492"/>
      <c r="AR160" s="492"/>
      <c r="AS160" s="492"/>
      <c r="AT160" s="492"/>
      <c r="AU160" s="492"/>
      <c r="AV160" s="492"/>
      <c r="AW160" s="492"/>
      <c r="AX160" s="492"/>
      <c r="AY160" s="492"/>
      <c r="AZ160" s="492"/>
      <c r="BA160" s="492"/>
      <c r="BB160" s="492"/>
      <c r="BC160" s="492"/>
      <c r="BD160" s="492"/>
      <c r="BE160" s="492"/>
      <c r="BF160" s="492"/>
      <c r="BH160" s="492"/>
      <c r="BI160" s="492"/>
      <c r="BJ160" s="492"/>
      <c r="BK160" s="492"/>
      <c r="BL160" s="492"/>
      <c r="BM160" s="492"/>
      <c r="BN160" s="492"/>
      <c r="BO160" s="492"/>
      <c r="BP160" s="492"/>
      <c r="BQ160" s="492"/>
      <c r="BR160" s="492"/>
      <c r="BS160" s="492"/>
      <c r="BT160" s="492"/>
      <c r="BU160" s="492"/>
      <c r="BV160" s="492"/>
      <c r="BW160" s="492"/>
      <c r="BX160" s="492"/>
      <c r="BY160" s="492"/>
    </row>
    <row r="161" spans="32:77" ht="19.5" customHeight="1">
      <c r="AF161" s="492"/>
      <c r="AG161" s="492"/>
      <c r="AH161" s="492"/>
      <c r="AI161" s="492"/>
      <c r="AJ161" s="492"/>
      <c r="AK161" s="492"/>
      <c r="AL161" s="492"/>
      <c r="AM161" s="492"/>
      <c r="AN161" s="492"/>
      <c r="AO161" s="492"/>
      <c r="AP161" s="492"/>
      <c r="AQ161" s="492"/>
      <c r="AR161" s="492"/>
      <c r="AS161" s="492"/>
      <c r="AT161" s="492"/>
      <c r="AU161" s="492"/>
      <c r="AV161" s="492"/>
      <c r="AW161" s="492"/>
      <c r="AX161" s="492"/>
      <c r="AY161" s="492"/>
      <c r="AZ161" s="492"/>
      <c r="BA161" s="492"/>
      <c r="BB161" s="492"/>
      <c r="BC161" s="492"/>
      <c r="BD161" s="492"/>
      <c r="BE161" s="492"/>
      <c r="BF161" s="492"/>
      <c r="BH161" s="492"/>
      <c r="BI161" s="492"/>
      <c r="BJ161" s="492"/>
      <c r="BK161" s="492"/>
      <c r="BL161" s="492"/>
      <c r="BM161" s="492"/>
      <c r="BN161" s="492"/>
      <c r="BO161" s="492"/>
      <c r="BP161" s="492"/>
      <c r="BQ161" s="492"/>
      <c r="BR161" s="492"/>
      <c r="BS161" s="492"/>
      <c r="BT161" s="492"/>
      <c r="BU161" s="492"/>
      <c r="BV161" s="492"/>
      <c r="BW161" s="492"/>
      <c r="BX161" s="492"/>
      <c r="BY161" s="492"/>
    </row>
    <row r="162" spans="32:77" ht="19.5" customHeight="1">
      <c r="AF162" s="492"/>
      <c r="AG162" s="492"/>
      <c r="AH162" s="492"/>
      <c r="AI162" s="492"/>
      <c r="AJ162" s="492"/>
      <c r="AK162" s="492"/>
      <c r="AL162" s="492"/>
      <c r="AM162" s="492"/>
      <c r="AN162" s="492"/>
      <c r="AO162" s="492"/>
      <c r="AP162" s="492"/>
      <c r="AQ162" s="492"/>
      <c r="AR162" s="492"/>
      <c r="AS162" s="492"/>
      <c r="AT162" s="492"/>
      <c r="AU162" s="492"/>
      <c r="AV162" s="492"/>
      <c r="AW162" s="492"/>
      <c r="AX162" s="492"/>
      <c r="AY162" s="492"/>
      <c r="AZ162" s="492"/>
      <c r="BA162" s="492"/>
      <c r="BB162" s="492"/>
      <c r="BC162" s="492"/>
      <c r="BD162" s="492"/>
      <c r="BE162" s="492"/>
      <c r="BF162" s="492"/>
      <c r="BH162" s="492"/>
      <c r="BI162" s="492"/>
      <c r="BJ162" s="492"/>
      <c r="BK162" s="492"/>
      <c r="BL162" s="492"/>
      <c r="BM162" s="492"/>
      <c r="BN162" s="492"/>
      <c r="BO162" s="492"/>
      <c r="BP162" s="492"/>
      <c r="BQ162" s="492"/>
      <c r="BR162" s="492"/>
      <c r="BS162" s="492"/>
      <c r="BT162" s="492"/>
      <c r="BU162" s="492"/>
      <c r="BV162" s="492"/>
      <c r="BW162" s="492"/>
      <c r="BX162" s="492"/>
      <c r="BY162" s="492"/>
    </row>
    <row r="163" spans="32:77" ht="19.5" customHeight="1">
      <c r="AF163" s="492"/>
      <c r="AG163" s="492"/>
      <c r="AH163" s="492"/>
      <c r="AI163" s="492"/>
      <c r="AJ163" s="492"/>
      <c r="AK163" s="492"/>
      <c r="AL163" s="492"/>
      <c r="AM163" s="492"/>
      <c r="AN163" s="492"/>
      <c r="AO163" s="492"/>
      <c r="AP163" s="492"/>
      <c r="AQ163" s="492"/>
      <c r="AR163" s="492"/>
      <c r="AS163" s="492"/>
      <c r="AT163" s="492"/>
      <c r="AU163" s="492"/>
      <c r="AV163" s="492"/>
      <c r="AW163" s="492"/>
      <c r="AX163" s="492"/>
      <c r="AY163" s="492"/>
      <c r="AZ163" s="492"/>
      <c r="BA163" s="492"/>
      <c r="BB163" s="492"/>
      <c r="BC163" s="492"/>
      <c r="BD163" s="492"/>
      <c r="BE163" s="492"/>
      <c r="BF163" s="492"/>
      <c r="BH163" s="492"/>
      <c r="BI163" s="492"/>
      <c r="BJ163" s="492"/>
      <c r="BK163" s="492"/>
      <c r="BL163" s="492"/>
      <c r="BM163" s="492"/>
      <c r="BN163" s="492"/>
      <c r="BO163" s="492"/>
      <c r="BP163" s="492"/>
      <c r="BQ163" s="492"/>
      <c r="BR163" s="492"/>
      <c r="BS163" s="492"/>
      <c r="BT163" s="492"/>
      <c r="BU163" s="492"/>
      <c r="BV163" s="492"/>
      <c r="BW163" s="492"/>
      <c r="BX163" s="492"/>
      <c r="BY163" s="492"/>
    </row>
    <row r="164" spans="32:77" ht="19.5" customHeight="1">
      <c r="AF164" s="492"/>
      <c r="AG164" s="492"/>
      <c r="AH164" s="492"/>
      <c r="AI164" s="492"/>
      <c r="AJ164" s="492"/>
      <c r="AK164" s="492"/>
      <c r="AL164" s="492"/>
      <c r="AM164" s="492"/>
      <c r="AN164" s="492"/>
      <c r="AO164" s="492"/>
      <c r="AP164" s="492"/>
      <c r="AQ164" s="492"/>
      <c r="AR164" s="492"/>
      <c r="AS164" s="492"/>
      <c r="AT164" s="492"/>
      <c r="AU164" s="492"/>
      <c r="AV164" s="492"/>
      <c r="AW164" s="492"/>
      <c r="AX164" s="492"/>
      <c r="AY164" s="492"/>
      <c r="AZ164" s="492"/>
      <c r="BA164" s="492"/>
      <c r="BB164" s="492"/>
      <c r="BC164" s="492"/>
      <c r="BD164" s="492"/>
      <c r="BE164" s="492"/>
      <c r="BF164" s="492"/>
      <c r="BH164" s="492"/>
      <c r="BI164" s="492"/>
      <c r="BJ164" s="492"/>
      <c r="BK164" s="492"/>
      <c r="BL164" s="492"/>
      <c r="BM164" s="492"/>
      <c r="BN164" s="492"/>
      <c r="BO164" s="492"/>
      <c r="BP164" s="492"/>
      <c r="BQ164" s="492"/>
      <c r="BR164" s="492"/>
      <c r="BS164" s="492"/>
      <c r="BT164" s="492"/>
      <c r="BU164" s="492"/>
      <c r="BV164" s="492"/>
      <c r="BW164" s="492"/>
      <c r="BX164" s="492"/>
      <c r="BY164" s="492"/>
    </row>
    <row r="165" spans="32:77" ht="19.5" customHeight="1">
      <c r="AF165" s="492"/>
      <c r="AG165" s="492"/>
      <c r="AH165" s="492"/>
      <c r="AI165" s="492"/>
      <c r="AJ165" s="492"/>
      <c r="AK165" s="492"/>
      <c r="AL165" s="492"/>
      <c r="AM165" s="492"/>
      <c r="AN165" s="492"/>
      <c r="AO165" s="492"/>
      <c r="AP165" s="492"/>
      <c r="AQ165" s="492"/>
      <c r="AR165" s="492"/>
      <c r="AS165" s="492"/>
      <c r="AT165" s="492"/>
      <c r="AU165" s="492"/>
      <c r="AV165" s="492"/>
      <c r="AW165" s="492"/>
      <c r="AX165" s="492"/>
      <c r="AY165" s="492"/>
      <c r="AZ165" s="492"/>
      <c r="BA165" s="492"/>
      <c r="BB165" s="492"/>
      <c r="BC165" s="492"/>
      <c r="BD165" s="492"/>
      <c r="BE165" s="492"/>
      <c r="BF165" s="492"/>
      <c r="BH165" s="492"/>
      <c r="BI165" s="492"/>
      <c r="BJ165" s="492"/>
      <c r="BK165" s="492"/>
      <c r="BL165" s="492"/>
      <c r="BM165" s="492"/>
      <c r="BN165" s="492"/>
      <c r="BO165" s="492"/>
      <c r="BP165" s="492"/>
      <c r="BQ165" s="492"/>
      <c r="BR165" s="492"/>
      <c r="BS165" s="492"/>
      <c r="BT165" s="492"/>
      <c r="BU165" s="492"/>
      <c r="BV165" s="492"/>
      <c r="BW165" s="492"/>
      <c r="BX165" s="492"/>
      <c r="BY165" s="492"/>
    </row>
    <row r="166" spans="32:77" ht="19.5" customHeight="1">
      <c r="AF166" s="492"/>
      <c r="AG166" s="492"/>
      <c r="AH166" s="492"/>
      <c r="AI166" s="492"/>
      <c r="AJ166" s="492"/>
      <c r="AK166" s="492"/>
      <c r="AL166" s="492"/>
      <c r="AM166" s="492"/>
      <c r="AN166" s="492"/>
      <c r="AO166" s="492"/>
      <c r="AP166" s="492"/>
      <c r="AQ166" s="492"/>
      <c r="AR166" s="492"/>
      <c r="AS166" s="492"/>
      <c r="AT166" s="492"/>
      <c r="AU166" s="492"/>
      <c r="AV166" s="492"/>
      <c r="AW166" s="492"/>
      <c r="AX166" s="492"/>
      <c r="AY166" s="492"/>
      <c r="AZ166" s="492"/>
      <c r="BA166" s="492"/>
      <c r="BB166" s="492"/>
      <c r="BC166" s="492"/>
      <c r="BD166" s="492"/>
      <c r="BE166" s="492"/>
      <c r="BF166" s="492"/>
      <c r="BH166" s="492"/>
      <c r="BI166" s="492"/>
      <c r="BJ166" s="492"/>
      <c r="BK166" s="492"/>
      <c r="BL166" s="492"/>
      <c r="BM166" s="492"/>
      <c r="BN166" s="492"/>
      <c r="BO166" s="492"/>
      <c r="BP166" s="492"/>
      <c r="BQ166" s="492"/>
      <c r="BR166" s="492"/>
      <c r="BS166" s="492"/>
      <c r="BT166" s="492"/>
      <c r="BU166" s="492"/>
      <c r="BV166" s="492"/>
      <c r="BW166" s="492"/>
      <c r="BX166" s="492"/>
      <c r="BY166" s="492"/>
    </row>
    <row r="167" spans="32:77" ht="19.5" customHeight="1">
      <c r="AF167" s="492"/>
      <c r="AG167" s="492"/>
      <c r="AH167" s="492"/>
      <c r="AI167" s="492"/>
      <c r="AJ167" s="492"/>
      <c r="AK167" s="492"/>
      <c r="AL167" s="492"/>
      <c r="AM167" s="492"/>
      <c r="AN167" s="492"/>
      <c r="AO167" s="492"/>
      <c r="AP167" s="492"/>
      <c r="AQ167" s="492"/>
      <c r="AR167" s="492"/>
      <c r="AS167" s="492"/>
      <c r="AT167" s="492"/>
      <c r="AU167" s="492"/>
      <c r="AV167" s="492"/>
      <c r="AW167" s="492"/>
      <c r="AX167" s="492"/>
      <c r="AY167" s="492"/>
      <c r="AZ167" s="492"/>
      <c r="BA167" s="492"/>
      <c r="BB167" s="492"/>
      <c r="BC167" s="492"/>
      <c r="BD167" s="492"/>
      <c r="BE167" s="492"/>
      <c r="BF167" s="492"/>
      <c r="BH167" s="492"/>
      <c r="BI167" s="492"/>
      <c r="BJ167" s="492"/>
      <c r="BK167" s="492"/>
      <c r="BL167" s="492"/>
      <c r="BM167" s="492"/>
      <c r="BN167" s="492"/>
      <c r="BO167" s="492"/>
      <c r="BP167" s="492"/>
      <c r="BQ167" s="492"/>
      <c r="BR167" s="492"/>
      <c r="BS167" s="492"/>
      <c r="BT167" s="492"/>
      <c r="BU167" s="492"/>
      <c r="BV167" s="492"/>
      <c r="BW167" s="492"/>
      <c r="BX167" s="492"/>
      <c r="BY167" s="492"/>
    </row>
    <row r="168" spans="32:77" ht="19.5" customHeight="1">
      <c r="AF168" s="492"/>
      <c r="AG168" s="492"/>
      <c r="AH168" s="492"/>
      <c r="AI168" s="492"/>
      <c r="AJ168" s="492"/>
      <c r="AK168" s="492"/>
      <c r="AL168" s="492"/>
      <c r="AM168" s="492"/>
      <c r="AN168" s="492"/>
      <c r="AO168" s="492"/>
      <c r="AP168" s="492"/>
      <c r="AQ168" s="492"/>
      <c r="AR168" s="492"/>
      <c r="AS168" s="492"/>
      <c r="AT168" s="492"/>
      <c r="AU168" s="492"/>
      <c r="AV168" s="492"/>
      <c r="AW168" s="492"/>
      <c r="AX168" s="492"/>
      <c r="AY168" s="492"/>
      <c r="AZ168" s="492"/>
      <c r="BA168" s="492"/>
      <c r="BB168" s="492"/>
      <c r="BC168" s="492"/>
      <c r="BD168" s="492"/>
      <c r="BE168" s="492"/>
      <c r="BF168" s="492"/>
      <c r="BH168" s="492"/>
      <c r="BI168" s="492"/>
      <c r="BJ168" s="492"/>
      <c r="BK168" s="492"/>
      <c r="BL168" s="492"/>
      <c r="BM168" s="492"/>
      <c r="BN168" s="492"/>
      <c r="BO168" s="492"/>
      <c r="BP168" s="492"/>
      <c r="BQ168" s="492"/>
      <c r="BR168" s="492"/>
      <c r="BS168" s="492"/>
      <c r="BT168" s="492"/>
      <c r="BU168" s="492"/>
      <c r="BV168" s="492"/>
      <c r="BW168" s="492"/>
      <c r="BX168" s="492"/>
      <c r="BY168" s="492"/>
    </row>
    <row r="169" spans="32:77" ht="19.5" customHeight="1">
      <c r="AF169" s="492"/>
      <c r="AG169" s="492"/>
      <c r="AH169" s="492"/>
      <c r="AI169" s="492"/>
      <c r="AJ169" s="492"/>
      <c r="AK169" s="492"/>
      <c r="AL169" s="492"/>
      <c r="AM169" s="492"/>
      <c r="AN169" s="492"/>
      <c r="AO169" s="492"/>
      <c r="AP169" s="492"/>
      <c r="AQ169" s="492"/>
      <c r="AR169" s="492"/>
      <c r="AS169" s="492"/>
      <c r="AT169" s="492"/>
      <c r="AU169" s="492"/>
      <c r="AV169" s="492"/>
      <c r="AW169" s="492"/>
      <c r="AX169" s="492"/>
      <c r="AY169" s="492"/>
      <c r="AZ169" s="492"/>
      <c r="BA169" s="492"/>
      <c r="BB169" s="492"/>
      <c r="BC169" s="492"/>
      <c r="BD169" s="492"/>
      <c r="BE169" s="492"/>
      <c r="BF169" s="492"/>
      <c r="BH169" s="492"/>
      <c r="BI169" s="492"/>
      <c r="BJ169" s="492"/>
      <c r="BK169" s="492"/>
      <c r="BL169" s="492"/>
      <c r="BM169" s="492"/>
      <c r="BN169" s="492"/>
      <c r="BO169" s="492"/>
      <c r="BP169" s="492"/>
      <c r="BQ169" s="492"/>
      <c r="BR169" s="492"/>
      <c r="BS169" s="492"/>
      <c r="BT169" s="492"/>
      <c r="BU169" s="492"/>
      <c r="BV169" s="492"/>
      <c r="BW169" s="492"/>
      <c r="BX169" s="492"/>
      <c r="BY169" s="492"/>
    </row>
    <row r="170" spans="32:77" ht="19.5" customHeight="1">
      <c r="AF170" s="492"/>
      <c r="AG170" s="492"/>
      <c r="AH170" s="492"/>
      <c r="AI170" s="492"/>
      <c r="AJ170" s="492"/>
      <c r="AK170" s="492"/>
      <c r="AL170" s="492"/>
      <c r="AM170" s="492"/>
      <c r="AN170" s="492"/>
      <c r="AO170" s="492"/>
      <c r="AP170" s="492"/>
      <c r="AQ170" s="492"/>
      <c r="AR170" s="492"/>
      <c r="AS170" s="492"/>
      <c r="AT170" s="492"/>
      <c r="AU170" s="492"/>
      <c r="AV170" s="492"/>
      <c r="AW170" s="492"/>
      <c r="AX170" s="492"/>
      <c r="AY170" s="492"/>
      <c r="AZ170" s="492"/>
      <c r="BA170" s="492"/>
      <c r="BB170" s="492"/>
      <c r="BC170" s="492"/>
      <c r="BD170" s="492"/>
      <c r="BE170" s="492"/>
      <c r="BF170" s="492"/>
      <c r="BH170" s="492"/>
      <c r="BI170" s="492"/>
      <c r="BJ170" s="492"/>
      <c r="BK170" s="492"/>
      <c r="BL170" s="492"/>
      <c r="BM170" s="492"/>
      <c r="BN170" s="492"/>
      <c r="BO170" s="492"/>
      <c r="BP170" s="492"/>
      <c r="BQ170" s="492"/>
      <c r="BR170" s="492"/>
      <c r="BS170" s="492"/>
      <c r="BT170" s="492"/>
      <c r="BU170" s="492"/>
      <c r="BV170" s="492"/>
      <c r="BW170" s="492"/>
      <c r="BX170" s="492"/>
      <c r="BY170" s="492"/>
    </row>
    <row r="171" spans="32:77" ht="19.5" customHeight="1">
      <c r="AF171" s="492"/>
      <c r="AG171" s="492"/>
      <c r="AH171" s="492"/>
      <c r="AI171" s="492"/>
      <c r="AJ171" s="492"/>
      <c r="AK171" s="492"/>
      <c r="AL171" s="492"/>
      <c r="AM171" s="492"/>
      <c r="AN171" s="492"/>
      <c r="AO171" s="492"/>
      <c r="AP171" s="492"/>
      <c r="AQ171" s="492"/>
      <c r="AR171" s="492"/>
      <c r="AS171" s="492"/>
      <c r="AT171" s="492"/>
      <c r="AU171" s="492"/>
      <c r="AV171" s="492"/>
      <c r="AW171" s="492"/>
      <c r="AX171" s="492"/>
      <c r="AY171" s="492"/>
      <c r="AZ171" s="492"/>
      <c r="BA171" s="492"/>
      <c r="BB171" s="492"/>
      <c r="BC171" s="492"/>
      <c r="BD171" s="492"/>
      <c r="BE171" s="492"/>
      <c r="BF171" s="492"/>
      <c r="BH171" s="492"/>
      <c r="BI171" s="492"/>
      <c r="BJ171" s="492"/>
      <c r="BK171" s="492"/>
      <c r="BL171" s="492"/>
      <c r="BM171" s="492"/>
      <c r="BN171" s="492"/>
      <c r="BO171" s="492"/>
      <c r="BP171" s="492"/>
      <c r="BQ171" s="492"/>
      <c r="BR171" s="492"/>
      <c r="BS171" s="492"/>
      <c r="BT171" s="492"/>
      <c r="BU171" s="492"/>
      <c r="BV171" s="492"/>
      <c r="BW171" s="492"/>
      <c r="BX171" s="492"/>
      <c r="BY171" s="492"/>
    </row>
    <row r="172" spans="32:77" ht="19.5" customHeight="1">
      <c r="AF172" s="492"/>
      <c r="AG172" s="492"/>
      <c r="AH172" s="492"/>
      <c r="AI172" s="492"/>
      <c r="AJ172" s="492"/>
      <c r="AK172" s="492"/>
      <c r="AL172" s="492"/>
      <c r="AM172" s="492"/>
      <c r="AN172" s="492"/>
      <c r="AO172" s="492"/>
      <c r="AP172" s="492"/>
      <c r="AQ172" s="492"/>
      <c r="AR172" s="492"/>
      <c r="AS172" s="492"/>
      <c r="AT172" s="492"/>
      <c r="AU172" s="492"/>
      <c r="AV172" s="492"/>
      <c r="AW172" s="492"/>
      <c r="AX172" s="492"/>
      <c r="AY172" s="492"/>
      <c r="AZ172" s="492"/>
      <c r="BA172" s="492"/>
      <c r="BB172" s="492"/>
      <c r="BC172" s="492"/>
      <c r="BD172" s="492"/>
      <c r="BE172" s="492"/>
      <c r="BF172" s="492"/>
      <c r="BH172" s="492"/>
      <c r="BI172" s="492"/>
      <c r="BJ172" s="492"/>
      <c r="BK172" s="492"/>
      <c r="BL172" s="492"/>
      <c r="BM172" s="492"/>
      <c r="BN172" s="492"/>
      <c r="BO172" s="492"/>
      <c r="BP172" s="492"/>
      <c r="BQ172" s="492"/>
      <c r="BR172" s="492"/>
      <c r="BS172" s="492"/>
      <c r="BT172" s="492"/>
      <c r="BU172" s="492"/>
      <c r="BV172" s="492"/>
      <c r="BW172" s="492"/>
      <c r="BX172" s="492"/>
      <c r="BY172" s="492"/>
    </row>
    <row r="173" spans="32:77" ht="19.5" customHeight="1">
      <c r="AF173" s="492"/>
      <c r="AG173" s="492"/>
      <c r="AH173" s="492"/>
      <c r="AI173" s="492"/>
      <c r="AJ173" s="492"/>
      <c r="AK173" s="492"/>
      <c r="AL173" s="492"/>
      <c r="AM173" s="492"/>
      <c r="AN173" s="492"/>
      <c r="AO173" s="492"/>
      <c r="AP173" s="492"/>
      <c r="AQ173" s="492"/>
      <c r="AR173" s="492"/>
      <c r="AS173" s="492"/>
      <c r="AT173" s="492"/>
      <c r="AU173" s="492"/>
      <c r="AV173" s="492"/>
      <c r="AW173" s="492"/>
      <c r="AX173" s="492"/>
      <c r="AY173" s="492"/>
      <c r="AZ173" s="492"/>
      <c r="BA173" s="492"/>
      <c r="BB173" s="492"/>
      <c r="BC173" s="492"/>
      <c r="BD173" s="492"/>
      <c r="BE173" s="492"/>
      <c r="BF173" s="492"/>
      <c r="BH173" s="492"/>
      <c r="BI173" s="492"/>
      <c r="BJ173" s="492"/>
      <c r="BK173" s="492"/>
      <c r="BL173" s="492"/>
      <c r="BM173" s="492"/>
      <c r="BN173" s="492"/>
      <c r="BO173" s="492"/>
      <c r="BP173" s="492"/>
      <c r="BQ173" s="492"/>
      <c r="BR173" s="492"/>
      <c r="BS173" s="492"/>
      <c r="BT173" s="492"/>
      <c r="BU173" s="492"/>
      <c r="BV173" s="492"/>
      <c r="BW173" s="492"/>
      <c r="BX173" s="492"/>
      <c r="BY173" s="492"/>
    </row>
    <row r="174" spans="32:77" ht="19.5" customHeight="1">
      <c r="AF174" s="492"/>
      <c r="AG174" s="492"/>
      <c r="AH174" s="492"/>
      <c r="AI174" s="492"/>
      <c r="AJ174" s="492"/>
      <c r="AK174" s="492"/>
      <c r="AL174" s="492"/>
      <c r="AM174" s="492"/>
      <c r="AN174" s="492"/>
      <c r="AO174" s="492"/>
      <c r="AP174" s="492"/>
      <c r="AQ174" s="492"/>
      <c r="AR174" s="492"/>
      <c r="AS174" s="492"/>
      <c r="AT174" s="492"/>
      <c r="AU174" s="492"/>
      <c r="AV174" s="492"/>
      <c r="AW174" s="492"/>
      <c r="AX174" s="492"/>
      <c r="AY174" s="492"/>
      <c r="AZ174" s="492"/>
      <c r="BA174" s="492"/>
      <c r="BB174" s="492"/>
      <c r="BC174" s="492"/>
      <c r="BD174" s="492"/>
      <c r="BE174" s="492"/>
      <c r="BF174" s="492"/>
      <c r="BH174" s="492"/>
      <c r="BI174" s="492"/>
      <c r="BJ174" s="492"/>
      <c r="BK174" s="492"/>
      <c r="BL174" s="492"/>
      <c r="BM174" s="492"/>
      <c r="BN174" s="492"/>
      <c r="BO174" s="492"/>
      <c r="BP174" s="492"/>
      <c r="BQ174" s="492"/>
      <c r="BR174" s="492"/>
      <c r="BS174" s="492"/>
      <c r="BT174" s="492"/>
      <c r="BU174" s="492"/>
      <c r="BV174" s="492"/>
      <c r="BW174" s="492"/>
      <c r="BX174" s="492"/>
      <c r="BY174" s="492"/>
    </row>
    <row r="175" spans="32:77" ht="19.5" customHeight="1">
      <c r="AF175" s="492"/>
      <c r="AG175" s="492"/>
      <c r="AH175" s="492"/>
      <c r="AI175" s="492"/>
      <c r="AJ175" s="492"/>
      <c r="AK175" s="492"/>
      <c r="AL175" s="492"/>
      <c r="AM175" s="492"/>
      <c r="AN175" s="492"/>
      <c r="AO175" s="492"/>
      <c r="AP175" s="492"/>
      <c r="AQ175" s="492"/>
      <c r="AR175" s="492"/>
      <c r="AS175" s="492"/>
      <c r="AT175" s="492"/>
      <c r="AU175" s="492"/>
      <c r="AV175" s="492"/>
      <c r="AW175" s="492"/>
      <c r="AX175" s="492"/>
      <c r="AY175" s="492"/>
      <c r="AZ175" s="492"/>
      <c r="BA175" s="492"/>
      <c r="BB175" s="492"/>
      <c r="BC175" s="492"/>
      <c r="BD175" s="492"/>
      <c r="BE175" s="492"/>
      <c r="BF175" s="492"/>
      <c r="BH175" s="492"/>
      <c r="BI175" s="492"/>
      <c r="BJ175" s="492"/>
      <c r="BK175" s="492"/>
      <c r="BL175" s="492"/>
      <c r="BM175" s="492"/>
      <c r="BN175" s="492"/>
      <c r="BO175" s="492"/>
      <c r="BP175" s="492"/>
      <c r="BQ175" s="492"/>
      <c r="BR175" s="492"/>
      <c r="BS175" s="492"/>
      <c r="BT175" s="492"/>
      <c r="BU175" s="492"/>
      <c r="BV175" s="492"/>
      <c r="BW175" s="492"/>
      <c r="BX175" s="492"/>
      <c r="BY175" s="492"/>
    </row>
    <row r="176" spans="32:77" ht="19.5" customHeight="1">
      <c r="AF176" s="492"/>
      <c r="AG176" s="492"/>
      <c r="AH176" s="492"/>
      <c r="AI176" s="492"/>
      <c r="AJ176" s="492"/>
      <c r="AK176" s="492"/>
      <c r="AL176" s="492"/>
      <c r="AM176" s="492"/>
      <c r="AN176" s="492"/>
      <c r="AO176" s="492"/>
      <c r="AP176" s="492"/>
      <c r="AQ176" s="492"/>
      <c r="AR176" s="492"/>
      <c r="AS176" s="492"/>
      <c r="AT176" s="492"/>
      <c r="AU176" s="492"/>
      <c r="AV176" s="492"/>
      <c r="AW176" s="492"/>
      <c r="AX176" s="492"/>
      <c r="AY176" s="492"/>
      <c r="AZ176" s="492"/>
      <c r="BA176" s="492"/>
      <c r="BB176" s="492"/>
      <c r="BC176" s="492"/>
      <c r="BD176" s="492"/>
      <c r="BE176" s="492"/>
      <c r="BF176" s="492"/>
      <c r="BH176" s="492"/>
      <c r="BI176" s="492"/>
      <c r="BJ176" s="492"/>
      <c r="BK176" s="492"/>
      <c r="BL176" s="492"/>
      <c r="BM176" s="492"/>
      <c r="BN176" s="492"/>
      <c r="BO176" s="492"/>
      <c r="BP176" s="492"/>
      <c r="BQ176" s="492"/>
      <c r="BR176" s="492"/>
      <c r="BS176" s="492"/>
      <c r="BT176" s="492"/>
      <c r="BU176" s="492"/>
      <c r="BV176" s="492"/>
      <c r="BW176" s="492"/>
      <c r="BX176" s="492"/>
      <c r="BY176" s="492"/>
    </row>
    <row r="177" spans="32:103" ht="19.5" customHeight="1">
      <c r="AF177" s="492"/>
      <c r="AG177" s="492"/>
      <c r="AH177" s="492"/>
      <c r="AI177" s="492"/>
      <c r="AJ177" s="492"/>
      <c r="AK177" s="492"/>
      <c r="AL177" s="492"/>
      <c r="AM177" s="492"/>
      <c r="AN177" s="492"/>
      <c r="AO177" s="492"/>
      <c r="AP177" s="492"/>
      <c r="AQ177" s="492"/>
      <c r="AR177" s="492"/>
      <c r="AS177" s="492"/>
      <c r="AT177" s="492"/>
      <c r="AU177" s="492"/>
      <c r="AV177" s="492"/>
      <c r="AW177" s="492"/>
      <c r="AX177" s="492"/>
      <c r="AY177" s="492"/>
      <c r="AZ177" s="492"/>
      <c r="BA177" s="492"/>
      <c r="BB177" s="492"/>
      <c r="BC177" s="492"/>
      <c r="BD177" s="492"/>
      <c r="BE177" s="492"/>
      <c r="BF177" s="492"/>
      <c r="BH177" s="492"/>
      <c r="BI177" s="492"/>
      <c r="BJ177" s="492"/>
      <c r="BK177" s="492"/>
      <c r="BL177" s="492"/>
      <c r="BM177" s="492"/>
      <c r="BN177" s="492"/>
      <c r="BO177" s="492"/>
      <c r="BP177" s="492"/>
      <c r="BQ177" s="492"/>
      <c r="BR177" s="492"/>
      <c r="BS177" s="492"/>
      <c r="BT177" s="492"/>
      <c r="BU177" s="492"/>
      <c r="BV177" s="492"/>
      <c r="BW177" s="492"/>
      <c r="BX177" s="492"/>
      <c r="BY177" s="492"/>
    </row>
    <row r="178" spans="32:103" ht="19.5" customHeight="1">
      <c r="AF178" s="492"/>
      <c r="AG178" s="492"/>
      <c r="AH178" s="492"/>
      <c r="AI178" s="492"/>
      <c r="AJ178" s="492"/>
      <c r="AK178" s="492"/>
      <c r="AL178" s="492"/>
      <c r="AM178" s="492"/>
      <c r="AN178" s="492"/>
      <c r="AO178" s="492"/>
      <c r="AP178" s="492"/>
      <c r="AQ178" s="492"/>
      <c r="AR178" s="492"/>
      <c r="AS178" s="492"/>
      <c r="AT178" s="492"/>
      <c r="AU178" s="492"/>
      <c r="AV178" s="492"/>
      <c r="AW178" s="492"/>
      <c r="AX178" s="492"/>
      <c r="AY178" s="492"/>
      <c r="AZ178" s="492"/>
      <c r="BA178" s="492"/>
      <c r="BB178" s="492"/>
      <c r="BC178" s="492"/>
      <c r="BD178" s="492"/>
      <c r="BE178" s="492"/>
      <c r="BF178" s="492"/>
      <c r="BH178" s="492"/>
      <c r="BI178" s="492"/>
      <c r="BJ178" s="492"/>
      <c r="BK178" s="492"/>
      <c r="BL178" s="492"/>
      <c r="BM178" s="492"/>
      <c r="BN178" s="492"/>
      <c r="BO178" s="492"/>
      <c r="BP178" s="492"/>
      <c r="BQ178" s="492"/>
      <c r="BR178" s="492"/>
      <c r="BS178" s="492"/>
      <c r="BT178" s="492"/>
      <c r="BU178" s="492"/>
      <c r="BV178" s="492"/>
      <c r="BW178" s="492"/>
      <c r="BX178" s="492"/>
      <c r="BY178" s="492"/>
    </row>
    <row r="179" spans="32:103" ht="19.5" customHeight="1">
      <c r="AF179" s="492"/>
      <c r="AG179" s="492"/>
      <c r="AH179" s="492"/>
      <c r="AI179" s="492"/>
      <c r="AJ179" s="492"/>
      <c r="AK179" s="492"/>
      <c r="AL179" s="492"/>
      <c r="AM179" s="492"/>
      <c r="AN179" s="492"/>
      <c r="AO179" s="492"/>
      <c r="AP179" s="492"/>
      <c r="AQ179" s="492"/>
      <c r="AR179" s="492"/>
      <c r="AS179" s="492"/>
      <c r="AT179" s="492"/>
      <c r="AU179" s="492"/>
      <c r="AV179" s="492"/>
      <c r="AW179" s="492"/>
      <c r="AX179" s="492"/>
      <c r="AY179" s="492"/>
      <c r="AZ179" s="492"/>
      <c r="BA179" s="492"/>
      <c r="BB179" s="492"/>
      <c r="BC179" s="492"/>
      <c r="BD179" s="492"/>
      <c r="BE179" s="492"/>
      <c r="BF179" s="492"/>
      <c r="BH179" s="492"/>
      <c r="BI179" s="492"/>
      <c r="BJ179" s="492"/>
      <c r="BK179" s="492"/>
      <c r="BL179" s="492"/>
      <c r="BM179" s="492"/>
      <c r="BN179" s="492"/>
      <c r="BO179" s="492"/>
      <c r="BP179" s="492"/>
      <c r="BQ179" s="492"/>
      <c r="BR179" s="492"/>
      <c r="BS179" s="492"/>
      <c r="BT179" s="492"/>
      <c r="BU179" s="492"/>
      <c r="BV179" s="492"/>
      <c r="BW179" s="492"/>
      <c r="BX179" s="492"/>
      <c r="BY179" s="492"/>
    </row>
    <row r="180" spans="32:103" ht="19.5" customHeight="1">
      <c r="AF180" s="492"/>
      <c r="AG180" s="492"/>
      <c r="AH180" s="492"/>
      <c r="AI180" s="492"/>
      <c r="AJ180" s="492"/>
      <c r="AK180" s="492"/>
      <c r="AL180" s="492"/>
      <c r="AM180" s="492"/>
      <c r="AN180" s="492"/>
      <c r="AO180" s="492"/>
      <c r="AP180" s="492"/>
      <c r="AQ180" s="492"/>
      <c r="AR180" s="492"/>
      <c r="AS180" s="492"/>
      <c r="AT180" s="492"/>
      <c r="AU180" s="492"/>
      <c r="AV180" s="492"/>
      <c r="AW180" s="492"/>
      <c r="AX180" s="492"/>
      <c r="AY180" s="492"/>
      <c r="AZ180" s="492"/>
      <c r="BA180" s="492"/>
      <c r="BB180" s="492"/>
      <c r="BC180" s="492"/>
      <c r="BD180" s="492"/>
      <c r="BE180" s="492"/>
      <c r="BF180" s="492"/>
      <c r="BH180" s="492"/>
      <c r="BI180" s="492"/>
      <c r="BJ180" s="492"/>
      <c r="BK180" s="492"/>
      <c r="BL180" s="492"/>
      <c r="BM180" s="492"/>
      <c r="BN180" s="492"/>
      <c r="BO180" s="492"/>
      <c r="BP180" s="492"/>
      <c r="BQ180" s="492"/>
      <c r="BR180" s="492"/>
      <c r="BS180" s="492"/>
      <c r="BT180" s="492"/>
      <c r="BU180" s="492"/>
      <c r="BV180" s="492"/>
      <c r="BW180" s="492"/>
      <c r="BX180" s="492"/>
      <c r="BY180" s="492"/>
    </row>
    <row r="181" spans="32:103" ht="19.5" customHeight="1">
      <c r="AF181" s="492"/>
      <c r="AG181" s="492"/>
      <c r="AH181" s="492"/>
      <c r="AI181" s="492"/>
      <c r="AJ181" s="492"/>
      <c r="AK181" s="492"/>
      <c r="AL181" s="492"/>
      <c r="AM181" s="492"/>
      <c r="AN181" s="492"/>
      <c r="AO181" s="492"/>
      <c r="AP181" s="492"/>
      <c r="AQ181" s="492"/>
      <c r="AR181" s="492"/>
      <c r="AS181" s="492"/>
      <c r="AT181" s="492"/>
      <c r="AU181" s="492"/>
      <c r="AV181" s="492"/>
      <c r="AW181" s="492"/>
      <c r="AX181" s="492"/>
      <c r="AY181" s="492"/>
      <c r="AZ181" s="492"/>
      <c r="BA181" s="492"/>
      <c r="BB181" s="492"/>
      <c r="BC181" s="492"/>
      <c r="BD181" s="492"/>
      <c r="BE181" s="492"/>
      <c r="BF181" s="492"/>
      <c r="BH181" s="492"/>
      <c r="BI181" s="492"/>
      <c r="BJ181" s="492"/>
      <c r="BK181" s="492"/>
      <c r="BL181" s="492"/>
      <c r="BM181" s="492"/>
      <c r="BN181" s="492"/>
      <c r="BO181" s="492"/>
      <c r="BP181" s="492"/>
      <c r="BQ181" s="492"/>
      <c r="BR181" s="492"/>
      <c r="BS181" s="492"/>
      <c r="BT181" s="492"/>
      <c r="BU181" s="492"/>
      <c r="BV181" s="492"/>
      <c r="BW181" s="492"/>
      <c r="BX181" s="492"/>
      <c r="BY181" s="492"/>
    </row>
    <row r="182" spans="32:103" ht="19.5" customHeight="1">
      <c r="AF182" s="492"/>
      <c r="AG182" s="492"/>
      <c r="AH182" s="492"/>
      <c r="AI182" s="492"/>
      <c r="AJ182" s="492"/>
      <c r="AK182" s="492"/>
      <c r="AL182" s="492"/>
      <c r="AM182" s="492"/>
      <c r="AN182" s="492"/>
      <c r="AO182" s="492"/>
      <c r="AP182" s="492"/>
      <c r="AQ182" s="492"/>
      <c r="AR182" s="492"/>
      <c r="AS182" s="492"/>
      <c r="AT182" s="492"/>
      <c r="AU182" s="492"/>
      <c r="AV182" s="492"/>
      <c r="AW182" s="492"/>
      <c r="AX182" s="492"/>
      <c r="AY182" s="492"/>
      <c r="AZ182" s="492"/>
      <c r="BA182" s="492"/>
      <c r="BB182" s="492"/>
      <c r="BC182" s="492"/>
      <c r="BD182" s="492"/>
      <c r="BE182" s="492"/>
      <c r="BF182" s="492"/>
      <c r="BH182" s="492"/>
      <c r="BI182" s="492"/>
      <c r="BJ182" s="492"/>
      <c r="BK182" s="492"/>
      <c r="BL182" s="492"/>
      <c r="BM182" s="492"/>
      <c r="BN182" s="492"/>
      <c r="BO182" s="492"/>
      <c r="BP182" s="492"/>
      <c r="BQ182" s="492"/>
      <c r="BR182" s="492"/>
      <c r="BS182" s="492"/>
      <c r="BT182" s="492"/>
      <c r="BU182" s="492"/>
      <c r="BV182" s="492"/>
      <c r="BW182" s="492"/>
      <c r="BX182" s="492"/>
      <c r="BY182" s="492"/>
    </row>
    <row r="183" spans="32:103" ht="19.5" customHeight="1">
      <c r="AF183" s="492"/>
      <c r="AG183" s="492"/>
      <c r="AH183" s="492"/>
      <c r="AI183" s="492"/>
      <c r="AJ183" s="492"/>
      <c r="AK183" s="492"/>
      <c r="AL183" s="492"/>
      <c r="AM183" s="492"/>
      <c r="AN183" s="492"/>
      <c r="AO183" s="492"/>
      <c r="AP183" s="492"/>
      <c r="AQ183" s="492"/>
      <c r="AR183" s="492"/>
      <c r="AS183" s="492"/>
      <c r="AT183" s="492"/>
      <c r="AU183" s="492"/>
      <c r="AV183" s="492"/>
      <c r="AW183" s="492"/>
      <c r="AX183" s="492"/>
      <c r="AY183" s="492"/>
      <c r="AZ183" s="492"/>
      <c r="BA183" s="492"/>
      <c r="BB183" s="492"/>
      <c r="BC183" s="492"/>
      <c r="BD183" s="492"/>
      <c r="BE183" s="492"/>
      <c r="BF183" s="492"/>
      <c r="BH183" s="492"/>
      <c r="BI183" s="492"/>
      <c r="BJ183" s="492"/>
      <c r="BK183" s="492"/>
      <c r="BL183" s="492"/>
      <c r="BM183" s="492"/>
      <c r="BN183" s="492"/>
      <c r="BO183" s="492"/>
      <c r="BP183" s="492"/>
      <c r="BQ183" s="492"/>
      <c r="BR183" s="492"/>
      <c r="BS183" s="492"/>
      <c r="BT183" s="492"/>
      <c r="BU183" s="492"/>
      <c r="BV183" s="492"/>
      <c r="BW183" s="492"/>
      <c r="BX183" s="492"/>
      <c r="BY183" s="492"/>
    </row>
    <row r="184" spans="32:103" ht="19.5" customHeight="1">
      <c r="AF184" s="492"/>
      <c r="AG184" s="492"/>
      <c r="AH184" s="492"/>
      <c r="AI184" s="492"/>
      <c r="AJ184" s="492"/>
      <c r="AK184" s="492"/>
      <c r="AL184" s="492"/>
      <c r="AM184" s="492"/>
      <c r="AN184" s="492"/>
      <c r="AO184" s="492"/>
      <c r="AP184" s="492"/>
      <c r="AQ184" s="492"/>
      <c r="AR184" s="492"/>
      <c r="AS184" s="492"/>
      <c r="AT184" s="492"/>
      <c r="AU184" s="492"/>
      <c r="AV184" s="492"/>
      <c r="AW184" s="492"/>
      <c r="AX184" s="492"/>
      <c r="AY184" s="492"/>
      <c r="AZ184" s="492"/>
      <c r="BA184" s="492"/>
      <c r="BB184" s="492"/>
      <c r="BC184" s="492"/>
      <c r="BD184" s="492"/>
      <c r="BE184" s="492"/>
      <c r="BF184" s="492"/>
      <c r="BH184" s="492"/>
      <c r="BI184" s="492"/>
      <c r="BJ184" s="492"/>
      <c r="BK184" s="492"/>
      <c r="BL184" s="492"/>
      <c r="BM184" s="492"/>
      <c r="BN184" s="492"/>
      <c r="BO184" s="492"/>
      <c r="BP184" s="492"/>
      <c r="BQ184" s="492"/>
      <c r="BR184" s="492"/>
      <c r="BS184" s="492"/>
      <c r="BT184" s="492"/>
      <c r="BU184" s="492"/>
      <c r="BV184" s="492"/>
      <c r="BW184" s="492"/>
      <c r="BX184" s="492"/>
      <c r="BY184" s="492"/>
    </row>
    <row r="185" spans="32:103" ht="19.5" customHeight="1">
      <c r="AF185" s="492"/>
      <c r="AG185" s="492"/>
      <c r="AH185" s="492"/>
      <c r="AI185" s="492"/>
      <c r="AJ185" s="492"/>
      <c r="AK185" s="492"/>
      <c r="AL185" s="492"/>
      <c r="AM185" s="492"/>
      <c r="AN185" s="492"/>
      <c r="AO185" s="492"/>
      <c r="AP185" s="492"/>
      <c r="AQ185" s="492"/>
      <c r="AR185" s="492"/>
      <c r="AS185" s="492"/>
      <c r="AT185" s="492"/>
      <c r="AU185" s="492"/>
      <c r="AV185" s="492"/>
      <c r="AW185" s="492"/>
      <c r="AX185" s="492"/>
      <c r="AY185" s="492"/>
      <c r="AZ185" s="492"/>
      <c r="BA185" s="492"/>
      <c r="BB185" s="492"/>
      <c r="BC185" s="492"/>
      <c r="BD185" s="492"/>
      <c r="BE185" s="492"/>
      <c r="BF185" s="492"/>
      <c r="BH185" s="492"/>
      <c r="BI185" s="492"/>
      <c r="BJ185" s="492"/>
      <c r="BK185" s="492"/>
      <c r="BL185" s="492"/>
      <c r="BM185" s="492"/>
      <c r="BN185" s="492"/>
      <c r="BO185" s="492"/>
      <c r="BP185" s="492"/>
      <c r="BQ185" s="492"/>
      <c r="BR185" s="492"/>
      <c r="BS185" s="492"/>
      <c r="BT185" s="492"/>
      <c r="BU185" s="492"/>
      <c r="BV185" s="492"/>
      <c r="BW185" s="492"/>
      <c r="BX185" s="492"/>
      <c r="BY185" s="492"/>
    </row>
    <row r="186" spans="32:103" ht="19.5" customHeight="1">
      <c r="AF186" s="492"/>
      <c r="AG186" s="492"/>
      <c r="AH186" s="492"/>
      <c r="AI186" s="492"/>
      <c r="AJ186" s="492"/>
      <c r="AK186" s="492"/>
      <c r="AL186" s="492"/>
      <c r="AM186" s="492"/>
      <c r="AN186" s="492"/>
      <c r="AO186" s="492"/>
      <c r="AP186" s="492"/>
      <c r="AQ186" s="492"/>
      <c r="AR186" s="492"/>
      <c r="AS186" s="492"/>
      <c r="AT186" s="492"/>
      <c r="AU186" s="492"/>
      <c r="AV186" s="492"/>
      <c r="AW186" s="492"/>
      <c r="AX186" s="492"/>
      <c r="AY186" s="492"/>
      <c r="AZ186" s="492"/>
      <c r="BA186" s="492"/>
      <c r="BB186" s="492"/>
      <c r="BC186" s="492"/>
      <c r="BD186" s="492"/>
      <c r="BE186" s="492"/>
      <c r="BF186" s="492"/>
      <c r="BH186" s="492"/>
      <c r="BI186" s="492"/>
      <c r="BJ186" s="492"/>
      <c r="BK186" s="492"/>
      <c r="BL186" s="492"/>
      <c r="BM186" s="492"/>
      <c r="BN186" s="492"/>
      <c r="BO186" s="492"/>
      <c r="BP186" s="492"/>
      <c r="BQ186" s="492"/>
      <c r="BR186" s="492"/>
      <c r="BS186" s="492"/>
      <c r="BT186" s="492"/>
      <c r="BU186" s="492"/>
      <c r="BV186" s="492"/>
      <c r="BW186" s="492"/>
      <c r="BX186" s="492"/>
      <c r="BY186" s="492"/>
    </row>
    <row r="187" spans="32:103" ht="19.5" customHeight="1">
      <c r="AF187" s="492"/>
      <c r="AG187" s="492"/>
      <c r="AH187" s="492"/>
      <c r="AI187" s="492"/>
      <c r="AJ187" s="492"/>
      <c r="AK187" s="492"/>
      <c r="AL187" s="492"/>
      <c r="AM187" s="492"/>
      <c r="AN187" s="492"/>
      <c r="AO187" s="492"/>
      <c r="AP187" s="492"/>
      <c r="AQ187" s="492"/>
      <c r="AR187" s="492"/>
      <c r="AS187" s="492"/>
      <c r="AT187" s="492"/>
      <c r="AU187" s="492"/>
      <c r="AV187" s="492"/>
      <c r="AW187" s="492"/>
      <c r="AX187" s="492"/>
      <c r="AY187" s="492"/>
      <c r="AZ187" s="492"/>
      <c r="BA187" s="492"/>
      <c r="BB187" s="492"/>
      <c r="BC187" s="492"/>
      <c r="BD187" s="492"/>
      <c r="BE187" s="492"/>
      <c r="BF187" s="492"/>
      <c r="BH187" s="492"/>
      <c r="BI187" s="492"/>
      <c r="BJ187" s="492"/>
      <c r="BK187" s="492"/>
      <c r="BL187" s="492"/>
      <c r="BM187" s="492"/>
      <c r="BN187" s="492"/>
      <c r="BO187" s="492"/>
      <c r="BP187" s="492"/>
      <c r="BQ187" s="492"/>
      <c r="BR187" s="492"/>
      <c r="BS187" s="492"/>
      <c r="BT187" s="492"/>
      <c r="BU187" s="492"/>
      <c r="BV187" s="492"/>
      <c r="BW187" s="492"/>
      <c r="BX187" s="492"/>
      <c r="BY187" s="492"/>
    </row>
    <row r="188" spans="32:103" ht="19.5" customHeight="1">
      <c r="AF188" s="492"/>
      <c r="AG188" s="492"/>
      <c r="AH188" s="492"/>
      <c r="AI188" s="492"/>
      <c r="AJ188" s="492"/>
      <c r="AK188" s="492"/>
      <c r="AL188" s="492"/>
      <c r="AM188" s="492"/>
      <c r="AN188" s="492"/>
      <c r="AO188" s="492"/>
      <c r="AP188" s="492"/>
      <c r="AQ188" s="492"/>
      <c r="AR188" s="492"/>
      <c r="AS188" s="492"/>
      <c r="AT188" s="492"/>
      <c r="AU188" s="492"/>
      <c r="AV188" s="492"/>
      <c r="AW188" s="492"/>
      <c r="AX188" s="492"/>
      <c r="AY188" s="492"/>
      <c r="AZ188" s="492"/>
      <c r="BA188" s="492"/>
      <c r="BB188" s="492"/>
      <c r="BC188" s="492"/>
      <c r="BD188" s="492"/>
      <c r="BE188" s="492"/>
      <c r="BF188" s="492"/>
      <c r="BH188" s="492"/>
      <c r="BI188" s="492"/>
      <c r="BJ188" s="492"/>
      <c r="BK188" s="492"/>
      <c r="BL188" s="492"/>
      <c r="BM188" s="492"/>
      <c r="BN188" s="492"/>
      <c r="BO188" s="492"/>
      <c r="BP188" s="492"/>
      <c r="BQ188" s="492"/>
      <c r="BR188" s="492"/>
      <c r="BS188" s="492"/>
      <c r="BT188" s="492"/>
      <c r="BU188" s="492"/>
      <c r="BV188" s="492"/>
      <c r="BW188" s="492"/>
      <c r="BX188" s="492"/>
      <c r="BY188" s="492"/>
    </row>
    <row r="189" spans="32:103" ht="19.5" customHeight="1">
      <c r="AF189" s="492"/>
      <c r="AG189" s="492"/>
      <c r="AH189" s="492"/>
      <c r="AI189" s="492"/>
      <c r="AJ189" s="492"/>
      <c r="AK189" s="492"/>
      <c r="AL189" s="492"/>
      <c r="AM189" s="492"/>
      <c r="AN189" s="492"/>
      <c r="AO189" s="492"/>
      <c r="AP189" s="492"/>
      <c r="AQ189" s="492"/>
      <c r="AR189" s="492"/>
      <c r="AS189" s="492"/>
      <c r="AT189" s="492"/>
      <c r="AU189" s="492"/>
      <c r="AV189" s="492"/>
      <c r="AW189" s="492"/>
      <c r="AX189" s="492"/>
      <c r="AY189" s="492"/>
      <c r="AZ189" s="492"/>
      <c r="BA189" s="492"/>
      <c r="BB189" s="492"/>
      <c r="BC189" s="492"/>
      <c r="BD189" s="492"/>
      <c r="BE189" s="492"/>
      <c r="BF189" s="492"/>
      <c r="BH189" s="492"/>
      <c r="BI189" s="492"/>
      <c r="BJ189" s="492"/>
      <c r="BK189" s="492"/>
      <c r="BL189" s="492"/>
      <c r="BM189" s="492"/>
      <c r="BN189" s="492"/>
      <c r="BO189" s="492"/>
      <c r="BP189" s="492"/>
      <c r="BQ189" s="492"/>
      <c r="BR189" s="492"/>
      <c r="BS189" s="492"/>
      <c r="BT189" s="492"/>
      <c r="BU189" s="492"/>
      <c r="BV189" s="492"/>
      <c r="BW189" s="492"/>
      <c r="BX189" s="492"/>
      <c r="BY189" s="492"/>
    </row>
    <row r="190" spans="32:103" ht="19.5" customHeight="1">
      <c r="AF190" s="492"/>
      <c r="AG190" s="492"/>
      <c r="AH190" s="492"/>
      <c r="AI190" s="492"/>
      <c r="AJ190" s="492"/>
      <c r="AK190" s="492"/>
      <c r="AL190" s="492"/>
      <c r="AM190" s="492"/>
      <c r="AN190" s="492"/>
      <c r="AO190" s="492"/>
      <c r="AP190" s="492"/>
      <c r="AQ190" s="492"/>
      <c r="AR190" s="492"/>
      <c r="AS190" s="492"/>
      <c r="AT190" s="492"/>
      <c r="AU190" s="492"/>
      <c r="AV190" s="492"/>
      <c r="AW190" s="492"/>
      <c r="AX190" s="492"/>
      <c r="AY190" s="492"/>
      <c r="AZ190" s="492"/>
      <c r="BA190" s="492"/>
      <c r="BB190" s="492"/>
      <c r="BC190" s="492"/>
      <c r="BD190" s="492"/>
      <c r="BE190" s="492"/>
      <c r="BF190" s="492"/>
      <c r="BH190" s="492"/>
      <c r="BI190" s="492"/>
      <c r="BJ190" s="492"/>
      <c r="BK190" s="492"/>
      <c r="BL190" s="492"/>
      <c r="BM190" s="492"/>
      <c r="BN190" s="492"/>
      <c r="BO190" s="492"/>
      <c r="BP190" s="492"/>
      <c r="BQ190" s="492"/>
      <c r="BR190" s="492"/>
      <c r="BS190" s="492"/>
      <c r="BT190" s="492"/>
      <c r="BU190" s="492"/>
      <c r="BV190" s="492"/>
      <c r="BW190" s="492"/>
      <c r="BX190" s="492"/>
      <c r="BY190" s="492"/>
    </row>
    <row r="191" spans="32:103" ht="19.5" customHeight="1">
      <c r="AF191" s="492"/>
      <c r="AG191" s="492"/>
      <c r="AH191" s="492"/>
      <c r="AI191" s="492"/>
      <c r="AJ191" s="492"/>
      <c r="AK191" s="492"/>
      <c r="AL191" s="492"/>
      <c r="AM191" s="492"/>
      <c r="AN191" s="492"/>
      <c r="AO191" s="492"/>
      <c r="AP191" s="492"/>
      <c r="AQ191" s="492"/>
      <c r="AR191" s="492"/>
      <c r="AS191" s="492"/>
      <c r="AT191" s="492"/>
      <c r="AU191" s="492"/>
      <c r="AV191" s="492"/>
      <c r="AW191" s="492"/>
      <c r="AX191" s="492"/>
      <c r="AY191" s="492"/>
      <c r="AZ191" s="492"/>
      <c r="BA191" s="492"/>
      <c r="BB191" s="492"/>
      <c r="BC191" s="492"/>
      <c r="BD191" s="492"/>
      <c r="BE191" s="492"/>
      <c r="BF191" s="492"/>
      <c r="BH191" s="492"/>
      <c r="BI191" s="492"/>
      <c r="BJ191" s="492"/>
      <c r="BK191" s="492"/>
      <c r="BL191" s="492"/>
      <c r="BM191" s="492"/>
      <c r="BN191" s="492"/>
      <c r="BO191" s="492"/>
      <c r="BP191" s="492"/>
      <c r="BQ191" s="492"/>
      <c r="BR191" s="492"/>
      <c r="BS191" s="492"/>
      <c r="BT191" s="492"/>
      <c r="BU191" s="492"/>
      <c r="BV191" s="492"/>
      <c r="BW191" s="492"/>
      <c r="BX191" s="492"/>
      <c r="BY191" s="492"/>
    </row>
    <row r="192" spans="32:103" s="490" customFormat="1" ht="19.5" customHeight="1">
      <c r="AG192" s="582" t="s">
        <v>135</v>
      </c>
      <c r="AH192" s="382">
        <v>0</v>
      </c>
      <c r="AI192" s="583">
        <v>0</v>
      </c>
      <c r="AJ192" s="382">
        <v>0</v>
      </c>
      <c r="AK192" s="584">
        <v>0</v>
      </c>
      <c r="AL192" s="584">
        <v>0</v>
      </c>
      <c r="AM192" s="584">
        <v>0</v>
      </c>
      <c r="AN192" s="511"/>
      <c r="AO192" s="511"/>
      <c r="AP192" s="511"/>
      <c r="AQ192" s="511"/>
      <c r="AR192" s="585"/>
      <c r="AS192" s="585"/>
      <c r="AT192" s="585"/>
      <c r="AU192" s="585"/>
      <c r="AV192" s="585"/>
      <c r="AW192" s="585"/>
      <c r="AX192" s="585"/>
      <c r="AY192" s="585"/>
      <c r="AZ192" s="585"/>
      <c r="BA192" s="585"/>
      <c r="BB192" s="585"/>
      <c r="BC192" s="585"/>
      <c r="BD192" s="585"/>
      <c r="BE192" s="585"/>
      <c r="BF192" s="511"/>
      <c r="BG192" s="586" t="s">
        <v>135</v>
      </c>
      <c r="BH192" s="383">
        <v>0</v>
      </c>
      <c r="BI192" s="587">
        <v>0</v>
      </c>
      <c r="BJ192" s="383">
        <v>0</v>
      </c>
      <c r="BK192" s="587">
        <v>0</v>
      </c>
      <c r="BL192" s="383"/>
      <c r="BM192" s="383"/>
      <c r="BN192" s="511"/>
      <c r="BO192" s="511"/>
      <c r="BP192" s="511"/>
      <c r="BQ192" s="511"/>
      <c r="BR192" s="511"/>
      <c r="BS192" s="511"/>
      <c r="BT192" s="511"/>
      <c r="BU192" s="511"/>
      <c r="BV192" s="511"/>
      <c r="BW192" s="511"/>
      <c r="BX192" s="511"/>
      <c r="BY192" s="511"/>
      <c r="BZ192" s="585"/>
      <c r="CA192" s="585"/>
      <c r="CB192" s="585"/>
      <c r="CC192" s="585"/>
      <c r="CD192" s="585"/>
      <c r="CE192" s="585"/>
      <c r="CF192" s="585"/>
      <c r="CG192" s="585"/>
      <c r="CM192" s="491"/>
      <c r="CN192" s="491"/>
      <c r="CO192" s="491"/>
      <c r="CP192" s="491"/>
      <c r="CQ192" s="491"/>
      <c r="CR192" s="491"/>
      <c r="CS192" s="491"/>
      <c r="CT192" s="491"/>
      <c r="CU192" s="491"/>
      <c r="CV192" s="491"/>
      <c r="CW192" s="491"/>
      <c r="CX192" s="491"/>
      <c r="CY192" s="491"/>
    </row>
    <row r="193" spans="33:85" ht="19.5" customHeight="1">
      <c r="AG193" s="588" t="s">
        <v>136</v>
      </c>
      <c r="AH193" s="382">
        <v>0</v>
      </c>
      <c r="AI193" s="583">
        <v>0</v>
      </c>
      <c r="AJ193" s="382">
        <v>0</v>
      </c>
      <c r="AK193" s="584">
        <v>0</v>
      </c>
      <c r="AL193" s="584">
        <v>0</v>
      </c>
      <c r="AM193" s="584">
        <v>0</v>
      </c>
      <c r="AN193" s="511"/>
      <c r="AO193" s="511"/>
      <c r="AP193" s="511"/>
      <c r="AQ193" s="511"/>
      <c r="AR193" s="517"/>
      <c r="AS193" s="517"/>
      <c r="AT193" s="517"/>
      <c r="AU193" s="517"/>
      <c r="AV193" s="517"/>
      <c r="AW193" s="517"/>
      <c r="AX193" s="517"/>
      <c r="AY193" s="517"/>
      <c r="AZ193" s="517"/>
      <c r="BA193" s="517"/>
      <c r="BB193" s="517"/>
      <c r="BC193" s="517"/>
      <c r="BD193" s="517"/>
      <c r="BE193" s="517"/>
      <c r="BF193" s="511"/>
      <c r="BG193" s="590" t="s">
        <v>136</v>
      </c>
      <c r="BH193" s="383">
        <v>0</v>
      </c>
      <c r="BI193" s="587">
        <v>0</v>
      </c>
      <c r="BJ193" s="383">
        <v>0</v>
      </c>
      <c r="BK193" s="587">
        <v>0</v>
      </c>
      <c r="BL193" s="383"/>
      <c r="BM193" s="383"/>
      <c r="BN193" s="511"/>
      <c r="BO193" s="511"/>
      <c r="BP193" s="511"/>
      <c r="BQ193" s="511"/>
      <c r="BR193" s="511"/>
      <c r="BS193" s="511"/>
      <c r="BT193" s="511"/>
      <c r="BU193" s="511"/>
      <c r="BV193" s="511"/>
      <c r="BW193" s="511"/>
      <c r="BX193" s="511"/>
      <c r="BY193" s="511"/>
      <c r="BZ193" s="517"/>
      <c r="CA193" s="517"/>
      <c r="CB193" s="517"/>
      <c r="CC193" s="517"/>
      <c r="CD193" s="517"/>
      <c r="CE193" s="517"/>
      <c r="CF193" s="517"/>
      <c r="CG193" s="517"/>
    </row>
    <row r="194" spans="33:85" ht="19.5" customHeight="1">
      <c r="AG194" s="582" t="s">
        <v>137</v>
      </c>
      <c r="AH194" s="382">
        <v>0</v>
      </c>
      <c r="AI194" s="583">
        <v>0</v>
      </c>
      <c r="AJ194" s="382">
        <v>0</v>
      </c>
      <c r="AK194" s="584">
        <v>0</v>
      </c>
      <c r="AL194" s="584">
        <v>0</v>
      </c>
      <c r="AM194" s="584">
        <v>0</v>
      </c>
      <c r="AN194" s="511"/>
      <c r="AO194" s="511"/>
      <c r="AP194" s="511"/>
      <c r="AQ194" s="511"/>
      <c r="AR194" s="517"/>
      <c r="AS194" s="517"/>
      <c r="AT194" s="517"/>
      <c r="AU194" s="517"/>
      <c r="AV194" s="517"/>
      <c r="AW194" s="517"/>
      <c r="AX194" s="517"/>
      <c r="AY194" s="517"/>
      <c r="AZ194" s="517"/>
      <c r="BA194" s="517"/>
      <c r="BB194" s="517"/>
      <c r="BC194" s="517"/>
      <c r="BD194" s="517"/>
      <c r="BE194" s="517"/>
      <c r="BF194" s="511"/>
      <c r="BG194" s="540" t="s">
        <v>137</v>
      </c>
      <c r="BH194" s="383">
        <v>0</v>
      </c>
      <c r="BI194" s="587">
        <v>0</v>
      </c>
      <c r="BJ194" s="383">
        <v>0</v>
      </c>
      <c r="BK194" s="587">
        <v>0</v>
      </c>
      <c r="BL194" s="383"/>
      <c r="BM194" s="383"/>
      <c r="BN194" s="511"/>
      <c r="BO194" s="511"/>
      <c r="BP194" s="511"/>
      <c r="BQ194" s="511"/>
      <c r="BR194" s="511"/>
      <c r="BS194" s="511"/>
      <c r="BT194" s="511"/>
      <c r="BU194" s="511"/>
      <c r="BV194" s="511"/>
      <c r="BW194" s="511"/>
      <c r="BX194" s="511"/>
      <c r="BY194" s="511"/>
      <c r="BZ194" s="517"/>
      <c r="CA194" s="517"/>
      <c r="CB194" s="517"/>
      <c r="CC194" s="517"/>
      <c r="CD194" s="517"/>
      <c r="CE194" s="517"/>
      <c r="CF194" s="517"/>
      <c r="CG194" s="517"/>
    </row>
    <row r="195" spans="33:85" ht="19.5" customHeight="1">
      <c r="AG195" s="589" t="s">
        <v>138</v>
      </c>
      <c r="AH195" s="382">
        <v>0</v>
      </c>
      <c r="AI195" s="583">
        <v>0</v>
      </c>
      <c r="AJ195" s="382">
        <v>0</v>
      </c>
      <c r="AK195" s="584">
        <v>0</v>
      </c>
      <c r="AL195" s="584">
        <v>0</v>
      </c>
      <c r="AM195" s="584">
        <v>0</v>
      </c>
      <c r="AN195" s="511"/>
      <c r="AO195" s="511"/>
      <c r="AP195" s="511"/>
      <c r="AQ195" s="511"/>
      <c r="AR195" s="517"/>
      <c r="AS195" s="517"/>
      <c r="AT195" s="517"/>
      <c r="AU195" s="517"/>
      <c r="AV195" s="517"/>
      <c r="AW195" s="517"/>
      <c r="AX195" s="517"/>
      <c r="AY195" s="517"/>
      <c r="AZ195" s="517"/>
      <c r="BA195" s="517"/>
      <c r="BB195" s="517"/>
      <c r="BC195" s="517"/>
      <c r="BD195" s="517"/>
      <c r="BE195" s="517"/>
      <c r="BF195" s="511"/>
      <c r="BG195" s="591" t="s">
        <v>138</v>
      </c>
      <c r="BH195" s="383">
        <v>0</v>
      </c>
      <c r="BI195" s="587">
        <v>0</v>
      </c>
      <c r="BJ195" s="383">
        <v>0</v>
      </c>
      <c r="BK195" s="587">
        <v>0</v>
      </c>
      <c r="BL195" s="383"/>
      <c r="BM195" s="383"/>
      <c r="BN195" s="511"/>
      <c r="BO195" s="511"/>
      <c r="BP195" s="511"/>
      <c r="BQ195" s="511"/>
      <c r="BR195" s="511"/>
      <c r="BS195" s="511"/>
      <c r="BT195" s="511"/>
      <c r="BU195" s="511"/>
      <c r="BV195" s="511"/>
      <c r="BW195" s="511"/>
      <c r="BX195" s="511"/>
      <c r="BY195" s="511"/>
      <c r="BZ195" s="517"/>
      <c r="CA195" s="517"/>
      <c r="CB195" s="517"/>
      <c r="CC195" s="517"/>
      <c r="CD195" s="517"/>
      <c r="CE195" s="517"/>
      <c r="CF195" s="517"/>
      <c r="CG195" s="517"/>
    </row>
    <row r="196" spans="33:85" ht="19.5" customHeight="1">
      <c r="AG196" s="512"/>
      <c r="AH196" s="517"/>
      <c r="AI196" s="517"/>
      <c r="AJ196" s="517"/>
      <c r="AK196" s="511"/>
      <c r="AL196" s="511"/>
      <c r="AM196" s="511"/>
      <c r="AN196" s="511"/>
      <c r="AO196" s="511"/>
      <c r="AP196" s="511"/>
      <c r="AQ196" s="511"/>
      <c r="AR196" s="511"/>
      <c r="AS196" s="511"/>
      <c r="AT196" s="511"/>
      <c r="AU196" s="511"/>
      <c r="AV196" s="511"/>
      <c r="AW196" s="511"/>
      <c r="AX196" s="511"/>
      <c r="AY196" s="511"/>
      <c r="AZ196" s="511"/>
      <c r="BA196" s="511"/>
      <c r="BB196" s="511"/>
      <c r="BC196" s="511"/>
      <c r="BD196" s="511"/>
      <c r="BE196" s="511"/>
      <c r="BF196" s="511"/>
      <c r="BG196" s="511"/>
      <c r="BH196" s="517"/>
      <c r="BI196" s="517"/>
      <c r="BJ196" s="517"/>
      <c r="BK196" s="517"/>
      <c r="BL196" s="517"/>
      <c r="BM196" s="517"/>
      <c r="BN196" s="517"/>
      <c r="BO196" s="517"/>
      <c r="BP196" s="517"/>
      <c r="BQ196" s="517"/>
      <c r="BR196" s="517"/>
      <c r="BS196" s="517"/>
      <c r="BT196" s="517"/>
      <c r="BU196" s="517"/>
      <c r="BV196" s="517"/>
      <c r="BW196" s="517"/>
      <c r="BX196" s="517"/>
      <c r="BY196" s="517"/>
      <c r="BZ196" s="517"/>
      <c r="CA196" s="517"/>
      <c r="CB196" s="517"/>
      <c r="CC196" s="517"/>
      <c r="CD196" s="517"/>
      <c r="CE196" s="517"/>
      <c r="CF196" s="517"/>
      <c r="CG196" s="517"/>
    </row>
    <row r="197" spans="33:85" ht="19.5" customHeight="1">
      <c r="AG197" s="512"/>
      <c r="AH197" s="511"/>
      <c r="AI197" s="511"/>
      <c r="AJ197" s="511"/>
      <c r="AK197" s="511"/>
      <c r="AL197" s="517"/>
      <c r="AM197" s="517"/>
      <c r="AN197" s="517"/>
      <c r="AO197" s="517"/>
      <c r="AP197" s="517"/>
      <c r="AQ197" s="517"/>
      <c r="AR197" s="511"/>
      <c r="AS197" s="511"/>
      <c r="AT197" s="511"/>
      <c r="AU197" s="511"/>
      <c r="AV197" s="511"/>
      <c r="AW197" s="511"/>
      <c r="AX197" s="511"/>
      <c r="AY197" s="511"/>
      <c r="AZ197" s="511"/>
      <c r="BA197" s="511"/>
      <c r="BB197" s="511"/>
      <c r="BC197" s="511"/>
      <c r="BD197" s="511"/>
      <c r="BE197" s="511"/>
      <c r="BF197" s="511"/>
      <c r="BG197" s="511"/>
      <c r="BH197" s="517"/>
      <c r="BI197" s="517"/>
      <c r="BJ197" s="517"/>
      <c r="BK197" s="517"/>
      <c r="BL197" s="517"/>
      <c r="BM197" s="517"/>
      <c r="BN197" s="517"/>
      <c r="BO197" s="517"/>
      <c r="BP197" s="517"/>
      <c r="BQ197" s="517"/>
      <c r="BR197" s="517"/>
      <c r="BS197" s="517"/>
      <c r="BT197" s="517"/>
      <c r="BU197" s="517"/>
      <c r="BV197" s="517"/>
      <c r="BW197" s="517"/>
      <c r="BX197" s="517"/>
      <c r="BY197" s="517"/>
      <c r="BZ197" s="517"/>
      <c r="CA197" s="517"/>
      <c r="CB197" s="517"/>
      <c r="CC197" s="517"/>
      <c r="CD197" s="517"/>
      <c r="CE197" s="517"/>
      <c r="CF197" s="517"/>
      <c r="CG197" s="517"/>
    </row>
    <row r="198" spans="33:85" ht="19.5" customHeight="1">
      <c r="BZ198" s="517"/>
      <c r="CA198" s="517"/>
      <c r="CB198" s="517"/>
      <c r="CC198" s="517"/>
      <c r="CD198" s="517"/>
      <c r="CE198" s="517"/>
      <c r="CF198" s="517"/>
      <c r="CG198" s="517"/>
    </row>
    <row r="199" spans="33:85" ht="19.5" customHeight="1">
      <c r="BZ199" s="517"/>
      <c r="CA199" s="517"/>
      <c r="CB199" s="517"/>
      <c r="CC199" s="517"/>
      <c r="CD199" s="517"/>
      <c r="CE199" s="517"/>
      <c r="CF199" s="517"/>
      <c r="CG199" s="517"/>
    </row>
    <row r="200" spans="33:85" ht="19.5" customHeight="1">
      <c r="BZ200" s="517"/>
      <c r="CA200" s="517"/>
      <c r="CB200" s="517"/>
      <c r="CC200" s="517"/>
      <c r="CD200" s="517"/>
      <c r="CE200" s="517"/>
      <c r="CF200" s="517"/>
      <c r="CG200" s="517"/>
    </row>
    <row r="201" spans="33:85" ht="19.5" customHeight="1">
      <c r="BZ201" s="517"/>
      <c r="CA201" s="517"/>
      <c r="CB201" s="517"/>
      <c r="CC201" s="517"/>
      <c r="CD201" s="517"/>
      <c r="CE201" s="517"/>
      <c r="CF201" s="517"/>
      <c r="CG201" s="517"/>
    </row>
    <row r="202" spans="33:85" ht="19.5" customHeight="1">
      <c r="BZ202" s="517"/>
      <c r="CA202" s="517"/>
      <c r="CB202" s="517"/>
      <c r="CC202" s="517"/>
      <c r="CD202" s="517"/>
      <c r="CE202" s="517"/>
      <c r="CF202" s="517"/>
      <c r="CG202" s="517"/>
    </row>
    <row r="203" spans="33:85" ht="19.5" customHeight="1">
      <c r="BZ203" s="517"/>
      <c r="CA203" s="517"/>
      <c r="CB203" s="517"/>
      <c r="CC203" s="517"/>
      <c r="CD203" s="517"/>
      <c r="CE203" s="517"/>
      <c r="CF203" s="517"/>
      <c r="CG203" s="517"/>
    </row>
    <row r="204" spans="33:85" ht="19.5" customHeight="1">
      <c r="BZ204" s="517"/>
      <c r="CA204" s="517"/>
      <c r="CB204" s="517"/>
      <c r="CC204" s="517"/>
      <c r="CD204" s="517"/>
      <c r="CE204" s="517"/>
      <c r="CF204" s="517"/>
      <c r="CG204" s="517"/>
    </row>
    <row r="205" spans="33:85" ht="19.5" customHeight="1">
      <c r="BZ205" s="517"/>
      <c r="CA205" s="517"/>
      <c r="CB205" s="517"/>
      <c r="CC205" s="517"/>
      <c r="CD205" s="517"/>
      <c r="CE205" s="517"/>
      <c r="CF205" s="517"/>
      <c r="CG205" s="517"/>
    </row>
    <row r="206" spans="33:85" ht="19.5" customHeight="1">
      <c r="BZ206" s="517"/>
      <c r="CA206" s="517"/>
      <c r="CB206" s="517"/>
      <c r="CC206" s="517"/>
      <c r="CD206" s="517"/>
      <c r="CE206" s="517"/>
      <c r="CF206" s="517"/>
      <c r="CG206" s="517"/>
    </row>
    <row r="207" spans="33:85" ht="19.5" customHeight="1">
      <c r="BZ207" s="517"/>
      <c r="CA207" s="517"/>
      <c r="CB207" s="517"/>
      <c r="CC207" s="517"/>
      <c r="CD207" s="517"/>
      <c r="CE207" s="517"/>
      <c r="CF207" s="517"/>
      <c r="CG207" s="517"/>
    </row>
    <row r="208" spans="33:85" ht="19.5" customHeight="1">
      <c r="BZ208" s="517"/>
      <c r="CA208" s="517"/>
      <c r="CB208" s="517"/>
      <c r="CC208" s="517"/>
      <c r="CD208" s="517"/>
      <c r="CE208" s="517"/>
      <c r="CF208" s="517"/>
      <c r="CG208" s="517"/>
    </row>
    <row r="209" spans="78:85" ht="19.5" customHeight="1">
      <c r="BZ209" s="517"/>
      <c r="CA209" s="517"/>
      <c r="CB209" s="517"/>
      <c r="CC209" s="517"/>
      <c r="CD209" s="517"/>
      <c r="CE209" s="517"/>
      <c r="CF209" s="517"/>
      <c r="CG209" s="517"/>
    </row>
    <row r="210" spans="78:85" ht="19.5" customHeight="1">
      <c r="BZ210" s="517"/>
      <c r="CA210" s="517"/>
      <c r="CB210" s="517"/>
      <c r="CC210" s="517"/>
      <c r="CD210" s="517"/>
      <c r="CE210" s="517"/>
      <c r="CF210" s="517"/>
      <c r="CG210" s="517"/>
    </row>
    <row r="211" spans="78:85" ht="19.5" customHeight="1">
      <c r="BZ211" s="517"/>
      <c r="CA211" s="517"/>
      <c r="CB211" s="517"/>
      <c r="CC211" s="517"/>
      <c r="CD211" s="517"/>
      <c r="CE211" s="517"/>
      <c r="CF211" s="517"/>
      <c r="CG211" s="517"/>
    </row>
  </sheetData>
  <mergeCells count="165">
    <mergeCell ref="CB106:CC106"/>
    <mergeCell ref="CD106:CE106"/>
    <mergeCell ref="CF106:CG106"/>
    <mergeCell ref="CN106:CO106"/>
    <mergeCell ref="CQ106:CS106"/>
    <mergeCell ref="CT106:CU106"/>
    <mergeCell ref="CV106:CW106"/>
    <mergeCell ref="AG7:AG8"/>
    <mergeCell ref="AG43:AG44"/>
    <mergeCell ref="AG82:AG83"/>
    <mergeCell ref="AW7:AW8"/>
    <mergeCell ref="AW43:AW44"/>
    <mergeCell ref="AW82:AW83"/>
    <mergeCell ref="BG7:BG8"/>
    <mergeCell ref="BG43:BG44"/>
    <mergeCell ref="BG82:BG83"/>
    <mergeCell ref="BQ7:BQ8"/>
    <mergeCell ref="BQ43:BQ44"/>
    <mergeCell ref="BQ82:BQ83"/>
    <mergeCell ref="CA7:CA8"/>
    <mergeCell ref="CA43:CA44"/>
    <mergeCell ref="CA82:CA83"/>
    <mergeCell ref="CM7:CM8"/>
    <mergeCell ref="CM43:CM44"/>
    <mergeCell ref="BK97:BL97"/>
    <mergeCell ref="BS98:BT98"/>
    <mergeCell ref="BS99:BT99"/>
    <mergeCell ref="BU99:BV99"/>
    <mergeCell ref="AH106:AI106"/>
    <mergeCell ref="AJ106:AK106"/>
    <mergeCell ref="AL106:AM106"/>
    <mergeCell ref="AX106:AY106"/>
    <mergeCell ref="AZ106:BA106"/>
    <mergeCell ref="BB106:BC106"/>
    <mergeCell ref="BH106:BI106"/>
    <mergeCell ref="BJ106:BK106"/>
    <mergeCell ref="BL106:BM106"/>
    <mergeCell ref="BR106:BS106"/>
    <mergeCell ref="BT106:BU106"/>
    <mergeCell ref="BV106:BW106"/>
    <mergeCell ref="AX95:AY95"/>
    <mergeCell ref="AZ95:BA95"/>
    <mergeCell ref="BB95:BC95"/>
    <mergeCell ref="BH95:BI95"/>
    <mergeCell ref="BJ95:BK95"/>
    <mergeCell ref="BL95:BM95"/>
    <mergeCell ref="BR95:BS95"/>
    <mergeCell ref="BT95:BU95"/>
    <mergeCell ref="BV95:BW95"/>
    <mergeCell ref="CB94:CC94"/>
    <mergeCell ref="CD94:CE94"/>
    <mergeCell ref="CF94:CG94"/>
    <mergeCell ref="CH94:CI94"/>
    <mergeCell ref="CN94:CO94"/>
    <mergeCell ref="CP94:CQ94"/>
    <mergeCell ref="CR94:CS94"/>
    <mergeCell ref="CT94:CU94"/>
    <mergeCell ref="CV94:CW94"/>
    <mergeCell ref="CT67:CU67"/>
    <mergeCell ref="AX82:AY82"/>
    <mergeCell ref="AZ82:BA82"/>
    <mergeCell ref="BH82:BI82"/>
    <mergeCell ref="BJ82:BK82"/>
    <mergeCell ref="BR82:BS82"/>
    <mergeCell ref="BT82:BU82"/>
    <mergeCell ref="CB82:CC82"/>
    <mergeCell ref="CD82:CE82"/>
    <mergeCell ref="CF82:CG82"/>
    <mergeCell ref="CN82:CO82"/>
    <mergeCell ref="CP82:CQ82"/>
    <mergeCell ref="CR82:CS82"/>
    <mergeCell ref="CM82:CM83"/>
    <mergeCell ref="AI54:AJ54"/>
    <mergeCell ref="AX54:AY54"/>
    <mergeCell ref="AZ54:BA54"/>
    <mergeCell ref="BR54:BS54"/>
    <mergeCell ref="BT54:BU54"/>
    <mergeCell ref="CB54:CC54"/>
    <mergeCell ref="CN54:CO54"/>
    <mergeCell ref="CP54:CQ54"/>
    <mergeCell ref="AH67:AI67"/>
    <mergeCell ref="AJ67:AK67"/>
    <mergeCell ref="AX67:AY67"/>
    <mergeCell ref="AZ67:BA67"/>
    <mergeCell ref="BH67:BI67"/>
    <mergeCell ref="BJ67:BK67"/>
    <mergeCell ref="BR67:BS67"/>
    <mergeCell ref="BT67:BU67"/>
    <mergeCell ref="CB67:CC67"/>
    <mergeCell ref="CN67:CO67"/>
    <mergeCell ref="CQ67:CS67"/>
    <mergeCell ref="CQ31:CS31"/>
    <mergeCell ref="CT31:CU31"/>
    <mergeCell ref="CV31:CW31"/>
    <mergeCell ref="CX31:CY31"/>
    <mergeCell ref="CZ31:DA31"/>
    <mergeCell ref="AH43:AI43"/>
    <mergeCell ref="CN43:CO43"/>
    <mergeCell ref="CP43:CQ43"/>
    <mergeCell ref="BJ31:BK31"/>
    <mergeCell ref="BL31:BM31"/>
    <mergeCell ref="BN31:BO31"/>
    <mergeCell ref="BR31:BS31"/>
    <mergeCell ref="BT31:BU31"/>
    <mergeCell ref="BV31:BW31"/>
    <mergeCell ref="BX31:BY31"/>
    <mergeCell ref="CB31:CC31"/>
    <mergeCell ref="CD31:CE31"/>
    <mergeCell ref="AH31:AI31"/>
    <mergeCell ref="AJ31:AK31"/>
    <mergeCell ref="AL31:AM31"/>
    <mergeCell ref="AN31:AO31"/>
    <mergeCell ref="AX31:AY31"/>
    <mergeCell ref="AZ31:BA31"/>
    <mergeCell ref="BB31:BC31"/>
    <mergeCell ref="BD31:BE31"/>
    <mergeCell ref="BH31:BI31"/>
    <mergeCell ref="CB19:CC19"/>
    <mergeCell ref="CD19:CE19"/>
    <mergeCell ref="CF19:CG19"/>
    <mergeCell ref="CH19:CI19"/>
    <mergeCell ref="CN19:CO19"/>
    <mergeCell ref="CF31:CG31"/>
    <mergeCell ref="CN31:CO31"/>
    <mergeCell ref="CP19:CQ19"/>
    <mergeCell ref="CR19:CS19"/>
    <mergeCell ref="CT19:CU19"/>
    <mergeCell ref="AH20:AI20"/>
    <mergeCell ref="AJ20:AK20"/>
    <mergeCell ref="AL20:AM20"/>
    <mergeCell ref="AN20:AO20"/>
    <mergeCell ref="AX20:AY20"/>
    <mergeCell ref="AZ20:BA20"/>
    <mergeCell ref="BB20:BC20"/>
    <mergeCell ref="BD20:BE20"/>
    <mergeCell ref="BH20:BI20"/>
    <mergeCell ref="BJ20:BK20"/>
    <mergeCell ref="BL20:BM20"/>
    <mergeCell ref="BR20:BS20"/>
    <mergeCell ref="BT20:BU20"/>
    <mergeCell ref="BV20:BW20"/>
    <mergeCell ref="BX20:BY20"/>
    <mergeCell ref="B2:R2"/>
    <mergeCell ref="AH6:AK6"/>
    <mergeCell ref="BG6:BI6"/>
    <mergeCell ref="BQ6:BS6"/>
    <mergeCell ref="CN6:CS6"/>
    <mergeCell ref="AH7:AI7"/>
    <mergeCell ref="AJ7:AK7"/>
    <mergeCell ref="AL7:AM7"/>
    <mergeCell ref="AX7:AY7"/>
    <mergeCell ref="AZ7:BA7"/>
    <mergeCell ref="BB7:BC7"/>
    <mergeCell ref="BD7:BE7"/>
    <mergeCell ref="BH7:BI7"/>
    <mergeCell ref="BJ7:BK7"/>
    <mergeCell ref="BR7:BS7"/>
    <mergeCell ref="BT7:BU7"/>
    <mergeCell ref="CB7:CC7"/>
    <mergeCell ref="CD7:CE7"/>
    <mergeCell ref="CF7:CG7"/>
    <mergeCell ref="CH7:CI7"/>
    <mergeCell ref="CN7:CO7"/>
    <mergeCell ref="CP7:CQ7"/>
    <mergeCell ref="CR7:CS7"/>
  </mergeCells>
  <phoneticPr fontId="97" type="noConversion"/>
  <conditionalFormatting sqref="AO21:AO30 AI55:AI65 AI45:AI52 AK21:AK29 AI21:AI29 AI9:AI19 AM21:AM29 AM9:AM18 BI21:BI29 BK21:BK29 BM21:BM29 BI9:BI19 BA21:BA29 BC21:BC29 AY21:AY29 AY9:AY19 BA9:BA19 DA19:DA29 CY19:CY29 CU20:CU29 CS20:CS28 CO20:CP28 CW19:CW29 CS54:CS64 CP54:CP64 CO55:CO64 CO45:CO53 CQ45:CQ51 DA9:DA17 CY9:CY17 CW9:CW17 BK9:BK18 AO9:AO19 AK9:AK19 BH9:BH20 CO9:CO18 CU9:CU18 CS13 CS17 CN17:CN18 AK45:AK53">
    <cfRule type="cellIs" priority="19" operator="equal">
      <formula>0</formula>
    </cfRule>
  </conditionalFormatting>
  <pageMargins left="0.7" right="0.7" top="0.75" bottom="0.75" header="0.3" footer="0.3"/>
  <pageSetup paperSize="9" orientation="portrait" horizontalDpi="300"/>
  <ignoredErrors>
    <ignoredError sqref="BB9:BB19 BV84:BV9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11"/>
  <sheetViews>
    <sheetView showGridLines="0" zoomScale="60" zoomScaleNormal="60" zoomScalePageLayoutView="60" workbookViewId="0">
      <selection activeCell="AJ43" sqref="AJ43:AK67"/>
    </sheetView>
  </sheetViews>
  <sheetFormatPr baseColWidth="10" defaultColWidth="9" defaultRowHeight="15" x14ac:dyDescent="0"/>
  <cols>
    <col min="1" max="1" width="1.1640625" style="12" customWidth="1"/>
    <col min="2" max="2" width="8" style="13" customWidth="1"/>
    <col min="3" max="3" width="21.5" style="13" customWidth="1"/>
    <col min="4" max="4" width="10.1640625" style="13" customWidth="1"/>
    <col min="5" max="5" width="7.83203125" style="13" customWidth="1"/>
    <col min="6" max="6" width="10.1640625" style="13" customWidth="1"/>
    <col min="7" max="7" width="9" style="13" customWidth="1"/>
    <col min="8" max="8" width="4.83203125" style="13" customWidth="1"/>
    <col min="9" max="9" width="5.6640625" style="13" customWidth="1"/>
    <col min="10" max="10" width="9.83203125" style="13" customWidth="1"/>
    <col min="11" max="12" width="7.83203125" style="13" customWidth="1"/>
    <col min="13" max="13" width="8.83203125" style="13" customWidth="1"/>
    <col min="14" max="14" width="8.6640625" style="13" customWidth="1"/>
    <col min="15" max="15" width="7.83203125" style="13" customWidth="1"/>
    <col min="16" max="16" width="7" style="13" customWidth="1"/>
    <col min="17" max="17" width="6.1640625" style="13" customWidth="1"/>
    <col min="18" max="18" width="11.5" style="13" customWidth="1"/>
    <col min="19" max="30" width="6.1640625" style="13" customWidth="1"/>
    <col min="31" max="31" width="50.1640625" style="13" customWidth="1"/>
    <col min="32" max="32" width="10.1640625" style="13" customWidth="1"/>
    <col min="33" max="33" width="27.1640625" style="13" customWidth="1"/>
    <col min="34" max="34" width="12.6640625" style="13" customWidth="1"/>
    <col min="35" max="37" width="8.83203125" style="13" customWidth="1"/>
    <col min="38" max="38" width="10.1640625" style="13" customWidth="1"/>
    <col min="39" max="43" width="8.83203125" style="13" customWidth="1"/>
    <col min="44" max="44" width="11.6640625" style="13" customWidth="1"/>
    <col min="45" max="45" width="8.83203125" style="13" customWidth="1"/>
    <col min="46" max="46" width="1.83203125" style="13" customWidth="1"/>
    <col min="47" max="47" width="17.1640625" style="13" customWidth="1"/>
    <col min="48" max="52" width="8.83203125" style="13" customWidth="1"/>
    <col min="53" max="53" width="10.1640625" style="13" customWidth="1"/>
    <col min="54" max="55" width="8.83203125" style="13" customWidth="1"/>
    <col min="56" max="56" width="5" style="13" customWidth="1"/>
    <col min="57" max="57" width="17.6640625" style="14" customWidth="1"/>
    <col min="58" max="58" width="9.1640625" style="13" customWidth="1"/>
    <col min="59" max="59" width="9" style="13"/>
    <col min="60" max="60" width="13.83203125" style="13" customWidth="1"/>
    <col min="61" max="65" width="9" style="13"/>
    <col min="66" max="66" width="2.6640625" style="13" customWidth="1"/>
    <col min="67" max="67" width="13.1640625" style="13" customWidth="1"/>
    <col min="68" max="75" width="9" style="13"/>
    <col min="76" max="76" width="4.1640625" style="13" customWidth="1"/>
    <col min="77" max="77" width="16.1640625" style="13" customWidth="1"/>
    <col min="78" max="78" width="13.5" style="13" customWidth="1"/>
    <col min="79" max="89" width="9" style="13"/>
    <col min="90" max="90" width="4.5" style="13" customWidth="1"/>
    <col min="91" max="91" width="9" style="13"/>
    <col min="92" max="92" width="14.1640625" style="13" customWidth="1"/>
    <col min="93" max="93" width="11.6640625" style="13" customWidth="1"/>
    <col min="94" max="95" width="11.1640625" style="13" customWidth="1"/>
    <col min="96" max="16384" width="9" style="13"/>
  </cols>
  <sheetData>
    <row r="1" spans="1:101">
      <c r="J1" s="13" t="s">
        <v>1</v>
      </c>
      <c r="AO1" s="388"/>
      <c r="AP1" s="388"/>
    </row>
    <row r="2" spans="1:101" s="1" customFormat="1" ht="16.5" customHeight="1">
      <c r="B2" s="1072" t="s">
        <v>208</v>
      </c>
      <c r="C2" s="1072"/>
      <c r="D2" s="1072"/>
      <c r="E2" s="1072"/>
      <c r="F2" s="1072"/>
      <c r="G2" s="1072"/>
      <c r="H2" s="1072"/>
      <c r="I2" s="1072"/>
      <c r="J2" s="1072"/>
      <c r="K2" s="1072"/>
      <c r="L2" s="1072"/>
      <c r="M2" s="1072"/>
      <c r="N2" s="1072"/>
      <c r="O2" s="1072"/>
      <c r="P2" s="1072"/>
      <c r="Q2" s="1072"/>
      <c r="R2" s="1072"/>
      <c r="S2" s="89"/>
      <c r="BE2" s="58"/>
    </row>
    <row r="3" spans="1:101" s="1" customFormat="1" ht="16.5" customHeight="1">
      <c r="A3" s="15"/>
      <c r="C3" s="16"/>
      <c r="D3" s="16"/>
      <c r="E3" s="16"/>
      <c r="F3" s="16"/>
      <c r="BE3" s="58"/>
    </row>
    <row r="4" spans="1:101" s="1" customFormat="1" ht="16.5" customHeight="1">
      <c r="A4" s="15"/>
      <c r="C4" s="16"/>
      <c r="D4" s="16"/>
      <c r="E4" s="16"/>
      <c r="F4" s="16"/>
      <c r="AO4" s="92"/>
      <c r="BE4" s="58"/>
    </row>
    <row r="5" spans="1:101" s="1" customFormat="1" ht="16.5" customHeight="1">
      <c r="A5" s="15"/>
      <c r="C5" s="16"/>
      <c r="D5" s="16"/>
      <c r="E5" s="16"/>
      <c r="F5" s="16"/>
      <c r="BE5" s="58"/>
    </row>
    <row r="6" spans="1:101" s="1" customFormat="1" ht="16.5" customHeight="1">
      <c r="A6" s="15"/>
      <c r="C6" s="16"/>
      <c r="D6" s="16"/>
      <c r="E6" s="16"/>
      <c r="F6" s="16"/>
      <c r="AG6" s="90" t="s">
        <v>147</v>
      </c>
      <c r="AH6" s="1073"/>
      <c r="AI6" s="1073"/>
      <c r="AJ6" s="1073"/>
      <c r="AK6" s="1073"/>
      <c r="AL6" s="91"/>
      <c r="AM6" s="91"/>
      <c r="AN6" s="91"/>
      <c r="AO6" s="91"/>
      <c r="AP6" s="96"/>
      <c r="AQ6" s="96"/>
      <c r="AR6" s="96"/>
      <c r="AS6" s="96"/>
      <c r="AT6" s="96"/>
      <c r="AU6" s="394" t="s">
        <v>209</v>
      </c>
      <c r="AV6" s="395"/>
      <c r="AW6" s="395"/>
      <c r="AX6" s="395"/>
      <c r="AY6" s="396"/>
      <c r="AZ6" s="396"/>
      <c r="BA6" s="396"/>
      <c r="BB6" s="396"/>
      <c r="BC6" s="396"/>
      <c r="BD6" s="91"/>
      <c r="BE6" s="1067" t="s">
        <v>148</v>
      </c>
      <c r="BF6" s="1074"/>
      <c r="BG6" s="932"/>
      <c r="BH6" s="91"/>
      <c r="BI6" s="91"/>
      <c r="BJ6" s="91"/>
      <c r="BK6" s="91"/>
      <c r="BL6" s="91"/>
      <c r="BM6" s="91"/>
      <c r="BN6" s="91"/>
      <c r="BO6" s="1075" t="s">
        <v>210</v>
      </c>
      <c r="BP6" s="1076"/>
      <c r="BQ6" s="1077"/>
      <c r="BR6" s="427"/>
      <c r="BS6" s="427"/>
      <c r="BT6" s="427"/>
      <c r="BU6" s="427"/>
      <c r="BV6" s="427"/>
      <c r="BW6" s="427"/>
      <c r="BY6" s="1067" t="s">
        <v>149</v>
      </c>
      <c r="BZ6" s="1074"/>
      <c r="CA6" s="932"/>
      <c r="CB6" s="91"/>
      <c r="CC6" s="91"/>
      <c r="CD6" s="91"/>
      <c r="CE6" s="91"/>
      <c r="CF6" s="91"/>
      <c r="CG6" s="91"/>
      <c r="CM6" s="443" t="s">
        <v>211</v>
      </c>
      <c r="CN6" s="1078"/>
      <c r="CO6" s="1078"/>
      <c r="CP6" s="1078"/>
      <c r="CQ6" s="1078"/>
      <c r="CR6" s="427"/>
      <c r="CS6" s="427"/>
      <c r="CT6" s="427"/>
      <c r="CU6" s="427"/>
      <c r="CV6" s="427"/>
      <c r="CW6" s="427"/>
    </row>
    <row r="7" spans="1:101" s="1" customFormat="1" ht="30" customHeight="1">
      <c r="A7" s="15"/>
      <c r="C7" s="16"/>
      <c r="D7" s="16"/>
      <c r="E7" s="16"/>
      <c r="F7" s="16"/>
      <c r="AG7" s="911" t="s">
        <v>99</v>
      </c>
      <c r="AH7" s="102" t="s">
        <v>100</v>
      </c>
      <c r="AI7" s="103" t="s">
        <v>101</v>
      </c>
      <c r="AJ7" s="102" t="s">
        <v>104</v>
      </c>
      <c r="AK7" s="103" t="s">
        <v>105</v>
      </c>
      <c r="AL7" s="102" t="s">
        <v>212</v>
      </c>
      <c r="AM7" s="448" t="s">
        <v>213</v>
      </c>
      <c r="AN7" s="102" t="s">
        <v>214</v>
      </c>
      <c r="AO7" s="103" t="s">
        <v>214</v>
      </c>
      <c r="AP7" s="378" t="s">
        <v>153</v>
      </c>
      <c r="AQ7" s="378" t="s">
        <v>153</v>
      </c>
      <c r="AT7" s="389"/>
      <c r="AU7" s="1075" t="s">
        <v>99</v>
      </c>
      <c r="AV7" s="428" t="s">
        <v>215</v>
      </c>
      <c r="AW7" s="428" t="s">
        <v>216</v>
      </c>
      <c r="AX7" s="428" t="s">
        <v>217</v>
      </c>
      <c r="AY7" s="428" t="s">
        <v>218</v>
      </c>
      <c r="AZ7" s="428" t="s">
        <v>219</v>
      </c>
      <c r="BA7" s="428" t="s">
        <v>220</v>
      </c>
      <c r="BB7" s="398" t="s">
        <v>209</v>
      </c>
      <c r="BC7" s="398" t="s">
        <v>209</v>
      </c>
      <c r="BD7" s="91"/>
      <c r="BE7" s="911" t="s">
        <v>99</v>
      </c>
      <c r="BF7" s="102" t="s">
        <v>100</v>
      </c>
      <c r="BG7" s="103" t="s">
        <v>101</v>
      </c>
      <c r="BH7" s="102" t="s">
        <v>104</v>
      </c>
      <c r="BI7" s="103" t="s">
        <v>105</v>
      </c>
      <c r="BJ7" s="102" t="s">
        <v>221</v>
      </c>
      <c r="BK7" s="103" t="s">
        <v>222</v>
      </c>
      <c r="BL7" s="378" t="s">
        <v>148</v>
      </c>
      <c r="BM7" s="378" t="s">
        <v>148</v>
      </c>
      <c r="BN7" s="389"/>
      <c r="BO7" s="1109" t="s">
        <v>99</v>
      </c>
      <c r="BP7" s="428" t="s">
        <v>223</v>
      </c>
      <c r="BQ7" s="428" t="s">
        <v>224</v>
      </c>
      <c r="BR7" s="428" t="s">
        <v>225</v>
      </c>
      <c r="BS7" s="428" t="s">
        <v>226</v>
      </c>
      <c r="BT7" s="428" t="s">
        <v>227</v>
      </c>
      <c r="BU7" s="428" t="s">
        <v>228</v>
      </c>
      <c r="BV7" s="398" t="s">
        <v>210</v>
      </c>
      <c r="BW7" s="398" t="s">
        <v>210</v>
      </c>
      <c r="BY7" s="911" t="s">
        <v>99</v>
      </c>
      <c r="BZ7" s="102" t="s">
        <v>100</v>
      </c>
      <c r="CA7" s="103" t="s">
        <v>101</v>
      </c>
      <c r="CB7" s="102" t="s">
        <v>104</v>
      </c>
      <c r="CC7" s="103" t="s">
        <v>105</v>
      </c>
      <c r="CD7" s="102" t="s">
        <v>229</v>
      </c>
      <c r="CE7" s="103" t="s">
        <v>230</v>
      </c>
      <c r="CF7" s="102" t="s">
        <v>231</v>
      </c>
      <c r="CG7" s="103" t="s">
        <v>232</v>
      </c>
      <c r="CH7" s="102" t="s">
        <v>233</v>
      </c>
      <c r="CI7" s="103" t="s">
        <v>234</v>
      </c>
      <c r="CJ7" s="378" t="s">
        <v>149</v>
      </c>
      <c r="CK7" s="378" t="s">
        <v>149</v>
      </c>
      <c r="CM7" s="1109" t="s">
        <v>99</v>
      </c>
      <c r="CN7" s="428" t="s">
        <v>235</v>
      </c>
      <c r="CO7" s="428" t="s">
        <v>236</v>
      </c>
      <c r="CP7" s="428" t="s">
        <v>237</v>
      </c>
      <c r="CQ7" s="428" t="s">
        <v>238</v>
      </c>
      <c r="CR7" s="428" t="s">
        <v>239</v>
      </c>
      <c r="CS7" s="428" t="s">
        <v>240</v>
      </c>
      <c r="CT7" s="428" t="s">
        <v>241</v>
      </c>
      <c r="CU7" s="428" t="s">
        <v>241</v>
      </c>
      <c r="CV7" s="398" t="s">
        <v>211</v>
      </c>
      <c r="CW7" s="398" t="s">
        <v>211</v>
      </c>
    </row>
    <row r="8" spans="1:101" s="1" customFormat="1" ht="21.75" customHeight="1">
      <c r="A8" s="15"/>
      <c r="C8" s="16"/>
      <c r="D8" s="16"/>
      <c r="E8" s="16"/>
      <c r="F8" s="16"/>
      <c r="AG8" s="911"/>
      <c r="AH8" s="104" t="s">
        <v>27</v>
      </c>
      <c r="AI8" s="101" t="s">
        <v>111</v>
      </c>
      <c r="AJ8" s="104" t="s">
        <v>27</v>
      </c>
      <c r="AK8" s="101" t="s">
        <v>111</v>
      </c>
      <c r="AL8" s="104" t="s">
        <v>27</v>
      </c>
      <c r="AM8" s="101" t="s">
        <v>111</v>
      </c>
      <c r="AN8" s="104" t="s">
        <v>27</v>
      </c>
      <c r="AO8" s="107" t="s">
        <v>111</v>
      </c>
      <c r="AP8" s="379" t="s">
        <v>27</v>
      </c>
      <c r="AQ8" s="379" t="s">
        <v>111</v>
      </c>
      <c r="AT8" s="118"/>
      <c r="AU8" s="1075"/>
      <c r="AV8" s="398" t="s">
        <v>27</v>
      </c>
      <c r="AW8" s="398" t="s">
        <v>111</v>
      </c>
      <c r="AX8" s="398" t="s">
        <v>27</v>
      </c>
      <c r="AY8" s="398" t="s">
        <v>111</v>
      </c>
      <c r="AZ8" s="398" t="s">
        <v>27</v>
      </c>
      <c r="BA8" s="398" t="s">
        <v>111</v>
      </c>
      <c r="BB8" s="398" t="s">
        <v>27</v>
      </c>
      <c r="BC8" s="398" t="s">
        <v>111</v>
      </c>
      <c r="BD8" s="91"/>
      <c r="BE8" s="911"/>
      <c r="BF8" s="104" t="s">
        <v>27</v>
      </c>
      <c r="BG8" s="101" t="s">
        <v>111</v>
      </c>
      <c r="BH8" s="104" t="s">
        <v>27</v>
      </c>
      <c r="BI8" s="101" t="s">
        <v>111</v>
      </c>
      <c r="BJ8" s="104" t="s">
        <v>27</v>
      </c>
      <c r="BK8" s="101" t="s">
        <v>111</v>
      </c>
      <c r="BL8" s="379" t="s">
        <v>27</v>
      </c>
      <c r="BM8" s="379" t="s">
        <v>111</v>
      </c>
      <c r="BN8" s="118"/>
      <c r="BO8" s="1109"/>
      <c r="BP8" s="398" t="s">
        <v>27</v>
      </c>
      <c r="BQ8" s="398" t="s">
        <v>111</v>
      </c>
      <c r="BR8" s="398" t="s">
        <v>27</v>
      </c>
      <c r="BS8" s="398" t="s">
        <v>111</v>
      </c>
      <c r="BT8" s="398" t="s">
        <v>27</v>
      </c>
      <c r="BU8" s="398" t="s">
        <v>111</v>
      </c>
      <c r="BV8" s="398" t="s">
        <v>27</v>
      </c>
      <c r="BW8" s="398" t="s">
        <v>111</v>
      </c>
      <c r="BY8" s="911"/>
      <c r="BZ8" s="104" t="s">
        <v>27</v>
      </c>
      <c r="CA8" s="101" t="s">
        <v>111</v>
      </c>
      <c r="CB8" s="104" t="s">
        <v>27</v>
      </c>
      <c r="CC8" s="101" t="s">
        <v>111</v>
      </c>
      <c r="CD8" s="104" t="s">
        <v>27</v>
      </c>
      <c r="CE8" s="101" t="s">
        <v>111</v>
      </c>
      <c r="CF8" s="104" t="s">
        <v>27</v>
      </c>
      <c r="CG8" s="101" t="s">
        <v>111</v>
      </c>
      <c r="CH8" s="104" t="s">
        <v>27</v>
      </c>
      <c r="CI8" s="101" t="s">
        <v>111</v>
      </c>
      <c r="CJ8" s="379" t="s">
        <v>27</v>
      </c>
      <c r="CK8" s="379" t="s">
        <v>111</v>
      </c>
      <c r="CM8" s="1109"/>
      <c r="CN8" s="398" t="s">
        <v>27</v>
      </c>
      <c r="CO8" s="398" t="s">
        <v>111</v>
      </c>
      <c r="CP8" s="398" t="s">
        <v>27</v>
      </c>
      <c r="CQ8" s="398" t="s">
        <v>111</v>
      </c>
      <c r="CR8" s="398" t="s">
        <v>27</v>
      </c>
      <c r="CS8" s="398" t="s">
        <v>111</v>
      </c>
      <c r="CT8" s="398" t="s">
        <v>27</v>
      </c>
      <c r="CU8" s="398" t="s">
        <v>111</v>
      </c>
      <c r="CV8" s="398" t="s">
        <v>27</v>
      </c>
      <c r="CW8" s="398" t="s">
        <v>111</v>
      </c>
    </row>
    <row r="9" spans="1:101" s="1" customFormat="1" ht="16.5" customHeight="1">
      <c r="A9" s="15"/>
      <c r="C9" s="16"/>
      <c r="D9" s="16"/>
      <c r="E9" s="16"/>
      <c r="F9" s="16"/>
      <c r="AG9" s="105" t="s">
        <v>112</v>
      </c>
      <c r="AH9" s="380">
        <v>0</v>
      </c>
      <c r="AI9" s="381">
        <v>0</v>
      </c>
      <c r="AJ9" s="382">
        <v>37</v>
      </c>
      <c r="AK9" s="107">
        <v>38.262668045501599</v>
      </c>
      <c r="AL9" s="383">
        <v>18</v>
      </c>
      <c r="AM9" s="107">
        <v>32.880830475832603</v>
      </c>
      <c r="AN9" s="383">
        <v>2</v>
      </c>
      <c r="AO9" s="107">
        <v>6.4445446929174501</v>
      </c>
      <c r="AP9" s="384">
        <f t="shared" ref="AP9:AP30" si="0">SUM(AH9,AJ9,AL9,AN9)</f>
        <v>57</v>
      </c>
      <c r="AQ9" s="387">
        <f t="shared" ref="AQ9:AQ30" si="1">AP9/AP$31*1000000</f>
        <v>22.147719292811662</v>
      </c>
      <c r="AT9" s="390"/>
      <c r="AU9" s="480" t="s">
        <v>112</v>
      </c>
      <c r="AV9" s="398">
        <v>43</v>
      </c>
      <c r="AW9" s="437">
        <v>15.1069395659179</v>
      </c>
      <c r="AX9" s="398">
        <v>0</v>
      </c>
      <c r="AY9" s="424">
        <v>0</v>
      </c>
      <c r="AZ9" s="398">
        <v>14</v>
      </c>
      <c r="BA9" s="437">
        <v>4.3832185347526602</v>
      </c>
      <c r="BB9" s="398">
        <v>57</v>
      </c>
      <c r="BC9" s="423">
        <v>14.7248772926892</v>
      </c>
      <c r="BD9" s="91"/>
      <c r="BE9" s="127" t="s">
        <v>112</v>
      </c>
      <c r="BF9" s="101">
        <v>0</v>
      </c>
      <c r="BG9" s="381">
        <v>0</v>
      </c>
      <c r="BH9" s="383">
        <v>47</v>
      </c>
      <c r="BI9" s="107">
        <v>26.326638525170502</v>
      </c>
      <c r="BJ9" s="383">
        <v>2</v>
      </c>
      <c r="BK9" s="107">
        <v>4.8943074310269701</v>
      </c>
      <c r="BL9" s="384">
        <f>SUM(BF9,BH9,BJ9)</f>
        <v>49</v>
      </c>
      <c r="BM9" s="387">
        <f>BL9/BL$31*1000000</f>
        <v>16.963563650060376</v>
      </c>
      <c r="BN9" s="391"/>
      <c r="BO9" s="436" t="s">
        <v>112</v>
      </c>
      <c r="BP9" s="398">
        <v>49</v>
      </c>
      <c r="BQ9" s="437">
        <v>11.5650893851597</v>
      </c>
      <c r="BR9" s="398">
        <v>0</v>
      </c>
      <c r="BS9" s="437">
        <v>0</v>
      </c>
      <c r="BT9" s="398">
        <v>9</v>
      </c>
      <c r="BU9" s="437">
        <v>7.8105405848706404</v>
      </c>
      <c r="BV9" s="398">
        <v>58</v>
      </c>
      <c r="BW9" s="437">
        <v>8.7956762881760806</v>
      </c>
      <c r="BY9" s="127" t="s">
        <v>112</v>
      </c>
      <c r="BZ9" s="101">
        <v>0</v>
      </c>
      <c r="CA9" s="432">
        <v>0</v>
      </c>
      <c r="CB9" s="383">
        <v>50</v>
      </c>
      <c r="CC9" s="430">
        <v>88.652482269503594</v>
      </c>
      <c r="CD9" s="383">
        <v>1</v>
      </c>
      <c r="CE9" s="430">
        <v>2.5841930082074001</v>
      </c>
      <c r="CF9" s="383">
        <v>0</v>
      </c>
      <c r="CG9" s="432">
        <v>0</v>
      </c>
      <c r="CH9" s="383">
        <v>7</v>
      </c>
      <c r="CI9" s="430">
        <v>17.175481544419299</v>
      </c>
      <c r="CJ9" s="384">
        <f>SUM(CH9,CF9,CD9,CB9,BZ9)</f>
        <v>58</v>
      </c>
      <c r="CK9" s="387">
        <f>CJ9/CJ$31*1000000</f>
        <v>11.765582419947892</v>
      </c>
      <c r="CM9" s="415" t="s">
        <v>112</v>
      </c>
      <c r="CN9" s="484">
        <v>30</v>
      </c>
      <c r="CO9" s="437">
        <v>7.32472304001399</v>
      </c>
      <c r="CP9" s="398">
        <v>0</v>
      </c>
      <c r="CQ9" s="437">
        <v>0</v>
      </c>
      <c r="CR9" s="398">
        <v>0</v>
      </c>
      <c r="CS9" s="398">
        <v>0</v>
      </c>
      <c r="CT9" s="398">
        <v>3</v>
      </c>
      <c r="CU9" s="437">
        <v>0.56818181818181801</v>
      </c>
      <c r="CV9" s="398">
        <v>33</v>
      </c>
      <c r="CW9" s="423">
        <v>2.8226987404751598</v>
      </c>
    </row>
    <row r="10" spans="1:101" s="1" customFormat="1" ht="16.5" customHeight="1">
      <c r="A10" s="15"/>
      <c r="C10" s="16"/>
      <c r="D10" s="16"/>
      <c r="E10" s="16"/>
      <c r="F10" s="16"/>
      <c r="AG10" s="108" t="s">
        <v>113</v>
      </c>
      <c r="AH10" s="380">
        <v>6</v>
      </c>
      <c r="AI10" s="107">
        <v>8.0122106089680702</v>
      </c>
      <c r="AJ10" s="382">
        <v>15</v>
      </c>
      <c r="AK10" s="107">
        <v>15.511892450878999</v>
      </c>
      <c r="AL10" s="383">
        <v>5</v>
      </c>
      <c r="AM10" s="107">
        <v>9.1335640210646094</v>
      </c>
      <c r="AN10" s="383">
        <v>1</v>
      </c>
      <c r="AO10" s="107">
        <v>3.2222723464587202</v>
      </c>
      <c r="AP10" s="384">
        <f t="shared" si="0"/>
        <v>27</v>
      </c>
      <c r="AQ10" s="387">
        <f t="shared" si="1"/>
        <v>10.491024928173946</v>
      </c>
      <c r="AT10" s="390"/>
      <c r="AU10" s="417" t="s">
        <v>113</v>
      </c>
      <c r="AV10" s="398">
        <v>42</v>
      </c>
      <c r="AW10" s="437">
        <v>14.7556153899663</v>
      </c>
      <c r="AX10" s="398">
        <v>7</v>
      </c>
      <c r="AY10" s="437">
        <v>10.0782359055871</v>
      </c>
      <c r="AZ10" s="398">
        <v>9</v>
      </c>
      <c r="BA10" s="437">
        <v>2.8177833437695701</v>
      </c>
      <c r="BB10" s="398">
        <v>58</v>
      </c>
      <c r="BC10" s="423">
        <v>14.9832084732627</v>
      </c>
      <c r="BD10" s="91"/>
      <c r="BE10" s="127" t="s">
        <v>113</v>
      </c>
      <c r="BF10" s="101">
        <v>11</v>
      </c>
      <c r="BG10" s="107">
        <v>15.8354951183487</v>
      </c>
      <c r="BH10" s="383">
        <v>15</v>
      </c>
      <c r="BI10" s="107">
        <v>8.4021186782459107</v>
      </c>
      <c r="BJ10" s="383">
        <v>1</v>
      </c>
      <c r="BK10" s="107">
        <v>2.4471537155134899</v>
      </c>
      <c r="BL10" s="384">
        <f t="shared" ref="BL10:BL30" si="2">SUM(BF10,BH10,BJ10)</f>
        <v>27</v>
      </c>
      <c r="BM10" s="387">
        <f t="shared" ref="BM10:BM30" si="3">BL10/BL$31*1000000</f>
        <v>9.3472697663597994</v>
      </c>
      <c r="BN10" s="391"/>
      <c r="BO10" s="436" t="s">
        <v>113</v>
      </c>
      <c r="BP10" s="398">
        <v>31</v>
      </c>
      <c r="BQ10" s="437">
        <v>7.3166892028561499</v>
      </c>
      <c r="BR10" s="398">
        <v>34</v>
      </c>
      <c r="BS10" s="437">
        <v>28.216446702866701</v>
      </c>
      <c r="BT10" s="398">
        <v>3</v>
      </c>
      <c r="BU10" s="437">
        <v>2.6035135282902102</v>
      </c>
      <c r="BV10" s="398">
        <v>68</v>
      </c>
      <c r="BW10" s="437">
        <v>10.3121721999306</v>
      </c>
      <c r="BY10" s="127" t="s">
        <v>113</v>
      </c>
      <c r="BZ10" s="101">
        <v>0</v>
      </c>
      <c r="CA10" s="430">
        <v>0</v>
      </c>
      <c r="CB10" s="383">
        <v>2</v>
      </c>
      <c r="CC10" s="430">
        <v>3.5460992907801399</v>
      </c>
      <c r="CD10" s="383">
        <v>1</v>
      </c>
      <c r="CE10" s="430">
        <v>2.5841930082074001</v>
      </c>
      <c r="CF10" s="383">
        <v>1</v>
      </c>
      <c r="CG10" s="431">
        <v>0.69845717793964901</v>
      </c>
      <c r="CH10" s="383"/>
      <c r="CI10" s="430"/>
      <c r="CJ10" s="384">
        <v>1</v>
      </c>
      <c r="CK10" s="387">
        <f t="shared" ref="CK10:CK29" si="4">CJ10/CJ$31*1000000</f>
        <v>0.20285486930944641</v>
      </c>
      <c r="CM10" s="417" t="s">
        <v>113</v>
      </c>
      <c r="CN10" s="484">
        <v>19</v>
      </c>
      <c r="CO10" s="437">
        <v>4.63899125867552</v>
      </c>
      <c r="CP10" s="398">
        <v>9</v>
      </c>
      <c r="CQ10" s="437">
        <v>5.55331023567632</v>
      </c>
      <c r="CR10" s="398">
        <v>30</v>
      </c>
      <c r="CS10" s="437">
        <v>43.192412944149098</v>
      </c>
      <c r="CT10" s="398">
        <v>1</v>
      </c>
      <c r="CU10" s="423">
        <v>0.189393939393939</v>
      </c>
      <c r="CV10" s="398">
        <v>59</v>
      </c>
      <c r="CW10" s="437">
        <v>5.0466432026677204</v>
      </c>
    </row>
    <row r="11" spans="1:101" s="1" customFormat="1" ht="16.5" customHeight="1">
      <c r="A11" s="15"/>
      <c r="C11" s="16"/>
      <c r="D11" s="16"/>
      <c r="E11" s="16"/>
      <c r="F11" s="16"/>
      <c r="AG11" s="109" t="s">
        <v>114</v>
      </c>
      <c r="AH11" s="380">
        <v>0</v>
      </c>
      <c r="AI11" s="107">
        <v>0</v>
      </c>
      <c r="AJ11" s="382">
        <v>8</v>
      </c>
      <c r="AK11" s="107">
        <v>8.2730093071354691</v>
      </c>
      <c r="AL11" s="383">
        <v>7</v>
      </c>
      <c r="AM11" s="107">
        <v>12.7869896294904</v>
      </c>
      <c r="AN11" s="383"/>
      <c r="AO11" s="381">
        <v>0</v>
      </c>
      <c r="AP11" s="384">
        <f t="shared" si="0"/>
        <v>15</v>
      </c>
      <c r="AQ11" s="387">
        <f t="shared" si="1"/>
        <v>5.8283471823188577</v>
      </c>
      <c r="AT11" s="390"/>
      <c r="AU11" s="419" t="s">
        <v>114</v>
      </c>
      <c r="AV11" s="398">
        <v>5</v>
      </c>
      <c r="AW11" s="437">
        <v>1.7566208797578999</v>
      </c>
      <c r="AX11" s="398">
        <v>1</v>
      </c>
      <c r="AY11" s="437">
        <v>1.4397479865124401</v>
      </c>
      <c r="AZ11" s="398">
        <v>0</v>
      </c>
      <c r="BA11" s="437">
        <v>0</v>
      </c>
      <c r="BB11" s="398">
        <v>6</v>
      </c>
      <c r="BC11" s="423">
        <v>1.5499870834409699</v>
      </c>
      <c r="BD11" s="91"/>
      <c r="BE11" s="128" t="s">
        <v>114</v>
      </c>
      <c r="BF11" s="101">
        <v>0</v>
      </c>
      <c r="BG11" s="381">
        <v>0</v>
      </c>
      <c r="BH11" s="383">
        <v>8</v>
      </c>
      <c r="BI11" s="107">
        <v>4.48112996173115</v>
      </c>
      <c r="BJ11" s="383"/>
      <c r="BK11" s="381">
        <v>0</v>
      </c>
      <c r="BL11" s="384">
        <f t="shared" si="2"/>
        <v>8</v>
      </c>
      <c r="BM11" s="387">
        <f t="shared" si="3"/>
        <v>2.7695614122547552</v>
      </c>
      <c r="BN11" s="391"/>
      <c r="BO11" s="438" t="s">
        <v>114</v>
      </c>
      <c r="BP11" s="398">
        <v>7</v>
      </c>
      <c r="BQ11" s="437">
        <v>1.6521556264513899</v>
      </c>
      <c r="BR11" s="398">
        <v>2</v>
      </c>
      <c r="BS11" s="437">
        <v>1.65979098252157</v>
      </c>
      <c r="BT11" s="398">
        <v>3</v>
      </c>
      <c r="BU11" s="437">
        <v>2.6035135282902102</v>
      </c>
      <c r="BV11" s="398">
        <v>12</v>
      </c>
      <c r="BW11" s="437">
        <v>1.8197950941054</v>
      </c>
      <c r="BY11" s="128" t="s">
        <v>114</v>
      </c>
      <c r="BZ11" s="101">
        <v>0</v>
      </c>
      <c r="CA11" s="430">
        <v>0</v>
      </c>
      <c r="CB11" s="383">
        <v>4</v>
      </c>
      <c r="CC11" s="430">
        <v>7.0921985815602797</v>
      </c>
      <c r="CD11" s="383"/>
      <c r="CE11" s="430">
        <v>0</v>
      </c>
      <c r="CF11" s="383">
        <v>0</v>
      </c>
      <c r="CG11" s="430">
        <v>0</v>
      </c>
      <c r="CH11" s="383">
        <v>2</v>
      </c>
      <c r="CI11" s="430">
        <v>4.9072804412626603</v>
      </c>
      <c r="CJ11" s="384">
        <v>0</v>
      </c>
      <c r="CK11" s="387">
        <f t="shared" si="4"/>
        <v>0</v>
      </c>
      <c r="CM11" s="419" t="s">
        <v>114</v>
      </c>
      <c r="CN11" s="484">
        <v>6</v>
      </c>
      <c r="CO11" s="437">
        <v>1.4649446080027999</v>
      </c>
      <c r="CP11" s="398">
        <v>1</v>
      </c>
      <c r="CQ11" s="437">
        <v>0.61703447063070205</v>
      </c>
      <c r="CR11" s="398">
        <v>2</v>
      </c>
      <c r="CS11" s="437">
        <v>2.8794941962766099</v>
      </c>
      <c r="CT11" s="398">
        <v>1</v>
      </c>
      <c r="CU11" s="423">
        <v>0.189393939393939</v>
      </c>
      <c r="CV11" s="398">
        <v>10</v>
      </c>
      <c r="CW11" s="423">
        <v>0.85536325468944296</v>
      </c>
    </row>
    <row r="12" spans="1:101" s="1" customFormat="1" ht="16.5" customHeight="1">
      <c r="A12" s="15"/>
      <c r="C12" s="16"/>
      <c r="D12" s="16"/>
      <c r="E12" s="16"/>
      <c r="F12" s="16"/>
      <c r="AG12" s="109" t="s">
        <v>116</v>
      </c>
      <c r="AH12" s="380">
        <v>0</v>
      </c>
      <c r="AI12" s="107">
        <v>0</v>
      </c>
      <c r="AJ12" s="382">
        <v>9</v>
      </c>
      <c r="AK12" s="107">
        <v>9.3071354705274008</v>
      </c>
      <c r="AL12" s="383">
        <v>2</v>
      </c>
      <c r="AM12" s="107">
        <v>3.6534256084258399</v>
      </c>
      <c r="AN12" s="383">
        <v>1</v>
      </c>
      <c r="AO12" s="107">
        <v>3.2222723464587202</v>
      </c>
      <c r="AP12" s="384">
        <f t="shared" si="0"/>
        <v>12</v>
      </c>
      <c r="AQ12" s="387">
        <f t="shared" si="1"/>
        <v>4.6626777458550865</v>
      </c>
      <c r="AT12" s="391"/>
      <c r="AU12" s="419" t="s">
        <v>116</v>
      </c>
      <c r="AV12" s="398">
        <v>16</v>
      </c>
      <c r="AW12" s="437">
        <v>5.6211868152252702</v>
      </c>
      <c r="AX12" s="398">
        <v>5</v>
      </c>
      <c r="AY12" s="437">
        <v>7.1987399325621997</v>
      </c>
      <c r="AZ12" s="398">
        <v>3</v>
      </c>
      <c r="BA12" s="437">
        <v>0.93926111458985595</v>
      </c>
      <c r="BB12" s="398">
        <v>24</v>
      </c>
      <c r="BC12" s="423">
        <v>6.1999483337638797</v>
      </c>
      <c r="BD12" s="91"/>
      <c r="BE12" s="128" t="s">
        <v>116</v>
      </c>
      <c r="BF12" s="101">
        <v>0</v>
      </c>
      <c r="BG12" s="107">
        <v>0</v>
      </c>
      <c r="BH12" s="383">
        <v>18</v>
      </c>
      <c r="BI12" s="107">
        <v>10.0825424138951</v>
      </c>
      <c r="BJ12" s="383">
        <v>4</v>
      </c>
      <c r="BK12" s="107">
        <v>9.7886148620539508</v>
      </c>
      <c r="BL12" s="384">
        <f t="shared" si="2"/>
        <v>22</v>
      </c>
      <c r="BM12" s="387">
        <f t="shared" si="3"/>
        <v>7.6162938837005765</v>
      </c>
      <c r="BN12" s="391"/>
      <c r="BO12" s="438" t="s">
        <v>116</v>
      </c>
      <c r="BP12" s="398">
        <v>15</v>
      </c>
      <c r="BQ12" s="437">
        <v>3.54033348525298</v>
      </c>
      <c r="BR12" s="398">
        <v>2</v>
      </c>
      <c r="BS12" s="437">
        <v>1.65979098252157</v>
      </c>
      <c r="BT12" s="398">
        <v>3</v>
      </c>
      <c r="BU12" s="437">
        <v>2.6035135282902102</v>
      </c>
      <c r="BV12" s="398">
        <v>20</v>
      </c>
      <c r="BW12" s="437">
        <v>3.0329918235089899</v>
      </c>
      <c r="BY12" s="128" t="s">
        <v>116</v>
      </c>
      <c r="BZ12" s="101">
        <v>0</v>
      </c>
      <c r="CA12" s="432">
        <v>0</v>
      </c>
      <c r="CB12" s="383">
        <v>5</v>
      </c>
      <c r="CC12" s="430">
        <v>8.8652482269503494</v>
      </c>
      <c r="CD12" s="383">
        <v>1</v>
      </c>
      <c r="CE12" s="430">
        <v>2.5841930082074001</v>
      </c>
      <c r="CF12" s="383">
        <v>0</v>
      </c>
      <c r="CG12" s="430">
        <v>0</v>
      </c>
      <c r="CH12" s="383">
        <v>1</v>
      </c>
      <c r="CI12" s="430">
        <v>2.4536402206313301</v>
      </c>
      <c r="CJ12" s="384">
        <v>0</v>
      </c>
      <c r="CK12" s="387">
        <f t="shared" si="4"/>
        <v>0</v>
      </c>
      <c r="CM12" s="419" t="s">
        <v>116</v>
      </c>
      <c r="CN12" s="484">
        <v>10</v>
      </c>
      <c r="CO12" s="437">
        <v>2.44157434667133</v>
      </c>
      <c r="CP12" s="398">
        <v>14</v>
      </c>
      <c r="CQ12" s="437">
        <v>8.6384825888298291</v>
      </c>
      <c r="CR12" s="398">
        <v>11</v>
      </c>
      <c r="CS12" s="437">
        <v>15.8372180795213</v>
      </c>
      <c r="CT12" s="398">
        <v>0</v>
      </c>
      <c r="CU12" s="437">
        <v>0</v>
      </c>
      <c r="CV12" s="398">
        <v>35</v>
      </c>
      <c r="CW12" s="437">
        <v>2.9937713914130502</v>
      </c>
    </row>
    <row r="13" spans="1:101" s="1" customFormat="1" ht="16.5" customHeight="1">
      <c r="A13" s="15"/>
      <c r="C13" s="16"/>
      <c r="D13" s="16"/>
      <c r="E13" s="16"/>
      <c r="F13" s="16"/>
      <c r="AG13" s="109" t="s">
        <v>117</v>
      </c>
      <c r="AH13" s="380">
        <v>1</v>
      </c>
      <c r="AI13" s="107">
        <v>1.3353684348280099</v>
      </c>
      <c r="AJ13" s="382">
        <v>8</v>
      </c>
      <c r="AK13" s="107">
        <v>8.2730093071354691</v>
      </c>
      <c r="AL13" s="383">
        <v>5</v>
      </c>
      <c r="AM13" s="107">
        <v>9.1335640210646094</v>
      </c>
      <c r="AN13" s="383">
        <v>3</v>
      </c>
      <c r="AO13" s="107">
        <v>9.6668170393761699</v>
      </c>
      <c r="AP13" s="384">
        <f t="shared" si="0"/>
        <v>17</v>
      </c>
      <c r="AQ13" s="387">
        <f t="shared" si="1"/>
        <v>6.605460139961373</v>
      </c>
      <c r="AT13" s="391"/>
      <c r="AU13" s="419" t="s">
        <v>117</v>
      </c>
      <c r="AV13" s="398">
        <v>3</v>
      </c>
      <c r="AW13" s="437">
        <v>1.05397252785474</v>
      </c>
      <c r="AX13" s="398">
        <v>1</v>
      </c>
      <c r="AY13" s="437">
        <v>1.4397479865124401</v>
      </c>
      <c r="AZ13" s="398">
        <v>2</v>
      </c>
      <c r="BA13" s="437">
        <v>0.62617407639323697</v>
      </c>
      <c r="BB13" s="398">
        <v>6</v>
      </c>
      <c r="BC13" s="423">
        <v>1.5499870834409699</v>
      </c>
      <c r="BD13" s="91"/>
      <c r="BE13" s="128" t="s">
        <v>117</v>
      </c>
      <c r="BF13" s="101">
        <v>0</v>
      </c>
      <c r="BG13" s="107">
        <v>0</v>
      </c>
      <c r="BH13" s="383">
        <v>10</v>
      </c>
      <c r="BI13" s="107">
        <v>5.6014124521639399</v>
      </c>
      <c r="BJ13" s="383">
        <v>3</v>
      </c>
      <c r="BK13" s="107">
        <v>7.3414611465404596</v>
      </c>
      <c r="BL13" s="384">
        <f t="shared" si="2"/>
        <v>13</v>
      </c>
      <c r="BM13" s="387">
        <f t="shared" si="3"/>
        <v>4.5005372949139772</v>
      </c>
      <c r="BN13" s="390"/>
      <c r="BO13" s="438" t="s">
        <v>117</v>
      </c>
      <c r="BP13" s="398">
        <v>1</v>
      </c>
      <c r="BQ13" s="423">
        <v>0.23602223235019801</v>
      </c>
      <c r="BR13" s="398">
        <v>0</v>
      </c>
      <c r="BS13" s="437">
        <v>0</v>
      </c>
      <c r="BT13" s="398">
        <v>1</v>
      </c>
      <c r="BU13" s="423">
        <v>0.86783784276340403</v>
      </c>
      <c r="BV13" s="398">
        <v>2</v>
      </c>
      <c r="BW13" s="437">
        <v>0.30329918235089898</v>
      </c>
      <c r="BY13" s="128" t="s">
        <v>117</v>
      </c>
      <c r="BZ13" s="101">
        <v>0</v>
      </c>
      <c r="CA13" s="430">
        <v>0</v>
      </c>
      <c r="CB13" s="383">
        <v>1</v>
      </c>
      <c r="CC13" s="430">
        <v>1.7730496453900699</v>
      </c>
      <c r="CD13" s="383">
        <v>2</v>
      </c>
      <c r="CE13" s="430">
        <v>5.1683860164147903</v>
      </c>
      <c r="CF13" s="383">
        <v>0</v>
      </c>
      <c r="CG13" s="431">
        <v>0</v>
      </c>
      <c r="CH13" s="383">
        <v>1</v>
      </c>
      <c r="CI13" s="430">
        <v>2.4536402206313301</v>
      </c>
      <c r="CJ13" s="384">
        <v>0</v>
      </c>
      <c r="CK13" s="387">
        <f t="shared" si="4"/>
        <v>0</v>
      </c>
      <c r="CM13" s="419" t="s">
        <v>117</v>
      </c>
      <c r="CN13" s="484">
        <v>0</v>
      </c>
      <c r="CO13" s="437">
        <v>0</v>
      </c>
      <c r="CP13" s="398">
        <v>2</v>
      </c>
      <c r="CQ13" s="437">
        <v>1.2340689412614001</v>
      </c>
      <c r="CR13" s="398">
        <v>3</v>
      </c>
      <c r="CS13" s="437">
        <v>4.3192412944149101</v>
      </c>
      <c r="CT13" s="398">
        <v>0</v>
      </c>
      <c r="CU13" s="437">
        <v>0</v>
      </c>
      <c r="CV13" s="398">
        <v>5</v>
      </c>
      <c r="CW13" s="437">
        <v>0.42768162734472198</v>
      </c>
    </row>
    <row r="14" spans="1:101" s="1" customFormat="1" ht="16.5" customHeight="1">
      <c r="A14" s="15"/>
      <c r="C14" s="16"/>
      <c r="D14" s="16"/>
      <c r="E14" s="16"/>
      <c r="F14" s="16"/>
      <c r="AG14" s="108" t="s">
        <v>118</v>
      </c>
      <c r="AH14" s="380">
        <v>0</v>
      </c>
      <c r="AI14" s="107">
        <v>0</v>
      </c>
      <c r="AJ14" s="382">
        <v>22</v>
      </c>
      <c r="AK14" s="107">
        <v>22.7507755946225</v>
      </c>
      <c r="AL14" s="383">
        <v>7</v>
      </c>
      <c r="AM14" s="107">
        <v>12.7869896294904</v>
      </c>
      <c r="AN14" s="383">
        <v>1</v>
      </c>
      <c r="AO14" s="107">
        <v>3.2222723464587202</v>
      </c>
      <c r="AP14" s="384">
        <f t="shared" si="0"/>
        <v>30</v>
      </c>
      <c r="AQ14" s="387">
        <f t="shared" si="1"/>
        <v>11.656694364637715</v>
      </c>
      <c r="AT14" s="391"/>
      <c r="AU14" s="417" t="s">
        <v>118</v>
      </c>
      <c r="AV14" s="398">
        <v>18</v>
      </c>
      <c r="AW14" s="437">
        <v>6.3238351671284203</v>
      </c>
      <c r="AX14" s="398">
        <v>3</v>
      </c>
      <c r="AY14" s="437">
        <v>4.31924395953732</v>
      </c>
      <c r="AZ14" s="398">
        <v>2</v>
      </c>
      <c r="BA14" s="437">
        <v>0.62617407639323697</v>
      </c>
      <c r="BB14" s="398">
        <v>23</v>
      </c>
      <c r="BC14" s="423">
        <v>5.9416171531903901</v>
      </c>
      <c r="BD14" s="91"/>
      <c r="BE14" s="127" t="s">
        <v>118</v>
      </c>
      <c r="BF14" s="101">
        <v>1</v>
      </c>
      <c r="BG14" s="107">
        <v>1.43959046530443</v>
      </c>
      <c r="BH14" s="383">
        <v>32</v>
      </c>
      <c r="BI14" s="107">
        <v>17.9245198469246</v>
      </c>
      <c r="BJ14" s="383">
        <v>3</v>
      </c>
      <c r="BK14" s="107">
        <v>7.3414611465404596</v>
      </c>
      <c r="BL14" s="384">
        <f t="shared" si="2"/>
        <v>36</v>
      </c>
      <c r="BM14" s="387">
        <f t="shared" si="3"/>
        <v>12.463026355146399</v>
      </c>
      <c r="BN14" s="391"/>
      <c r="BO14" s="436" t="s">
        <v>118</v>
      </c>
      <c r="BP14" s="398">
        <v>15</v>
      </c>
      <c r="BQ14" s="437">
        <v>3.54033348525298</v>
      </c>
      <c r="BR14" s="398">
        <v>9</v>
      </c>
      <c r="BS14" s="437">
        <v>7.4690594213470698</v>
      </c>
      <c r="BT14" s="398">
        <v>5</v>
      </c>
      <c r="BU14" s="437">
        <v>4.3391892138170203</v>
      </c>
      <c r="BV14" s="398">
        <v>29</v>
      </c>
      <c r="BW14" s="437">
        <v>4.3978381440880403</v>
      </c>
      <c r="BY14" s="127" t="s">
        <v>118</v>
      </c>
      <c r="BZ14" s="101">
        <v>0</v>
      </c>
      <c r="CA14" s="430">
        <v>0</v>
      </c>
      <c r="CB14" s="383">
        <v>3</v>
      </c>
      <c r="CC14" s="430">
        <v>5.31914893617021</v>
      </c>
      <c r="CD14" s="383"/>
      <c r="CE14" s="430">
        <v>0</v>
      </c>
      <c r="CF14" s="383">
        <v>0</v>
      </c>
      <c r="CG14" s="430">
        <v>0</v>
      </c>
      <c r="CH14" s="383">
        <v>3</v>
      </c>
      <c r="CI14" s="430">
        <v>7.3609206618939904</v>
      </c>
      <c r="CJ14" s="384">
        <v>0</v>
      </c>
      <c r="CK14" s="387">
        <f t="shared" si="4"/>
        <v>0</v>
      </c>
      <c r="CM14" s="417" t="s">
        <v>118</v>
      </c>
      <c r="CN14" s="484">
        <v>9</v>
      </c>
      <c r="CO14" s="437">
        <v>2.1974169120042002</v>
      </c>
      <c r="CP14" s="398">
        <v>18</v>
      </c>
      <c r="CQ14" s="437">
        <v>11.106620471352601</v>
      </c>
      <c r="CR14" s="398">
        <v>16</v>
      </c>
      <c r="CS14" s="437">
        <v>23.0359535702129</v>
      </c>
      <c r="CT14" s="398">
        <v>0</v>
      </c>
      <c r="CU14" s="437">
        <v>0</v>
      </c>
      <c r="CV14" s="398">
        <v>43</v>
      </c>
      <c r="CW14" s="437">
        <v>3.6780619951646099</v>
      </c>
    </row>
    <row r="15" spans="1:101" s="1" customFormat="1" ht="16.5" customHeight="1">
      <c r="A15" s="15"/>
      <c r="C15" s="16"/>
      <c r="D15" s="16"/>
      <c r="E15" s="16"/>
      <c r="F15" s="16"/>
      <c r="AG15" s="109" t="s">
        <v>120</v>
      </c>
      <c r="AH15" s="380">
        <v>1</v>
      </c>
      <c r="AI15" s="107">
        <v>1.3353684348280099</v>
      </c>
      <c r="AJ15" s="382">
        <v>17</v>
      </c>
      <c r="AK15" s="107">
        <v>17.580144777662898</v>
      </c>
      <c r="AL15" s="383"/>
      <c r="AM15" s="381">
        <v>0</v>
      </c>
      <c r="AN15" s="383">
        <v>1</v>
      </c>
      <c r="AO15" s="107">
        <v>3.2222723464587202</v>
      </c>
      <c r="AP15" s="384">
        <f t="shared" si="0"/>
        <v>19</v>
      </c>
      <c r="AQ15" s="392">
        <f t="shared" si="1"/>
        <v>7.3825730976038875</v>
      </c>
      <c r="AT15" s="391"/>
      <c r="AU15" s="419" t="s">
        <v>120</v>
      </c>
      <c r="AV15" s="398">
        <v>11</v>
      </c>
      <c r="AW15" s="437">
        <v>3.86456593546737</v>
      </c>
      <c r="AX15" s="398">
        <v>0</v>
      </c>
      <c r="AY15" s="428">
        <v>0</v>
      </c>
      <c r="AZ15" s="398">
        <v>1</v>
      </c>
      <c r="BA15" s="423">
        <v>0.31308703819661898</v>
      </c>
      <c r="BB15" s="398">
        <v>12</v>
      </c>
      <c r="BC15" s="423">
        <v>3.0999741668819398</v>
      </c>
      <c r="BD15" s="91"/>
      <c r="BE15" s="128" t="s">
        <v>120</v>
      </c>
      <c r="BF15" s="101">
        <v>0</v>
      </c>
      <c r="BG15" s="107">
        <v>0</v>
      </c>
      <c r="BH15" s="383">
        <v>11</v>
      </c>
      <c r="BI15" s="107">
        <v>6.16155369738033</v>
      </c>
      <c r="BJ15" s="383">
        <v>1</v>
      </c>
      <c r="BK15" s="107">
        <v>2.4471537155134899</v>
      </c>
      <c r="BL15" s="384">
        <f t="shared" si="2"/>
        <v>12</v>
      </c>
      <c r="BM15" s="387">
        <f t="shared" si="3"/>
        <v>4.1543421183821332</v>
      </c>
      <c r="BN15" s="391"/>
      <c r="BO15" s="438" t="s">
        <v>120</v>
      </c>
      <c r="BP15" s="398">
        <v>5</v>
      </c>
      <c r="BQ15" s="437">
        <v>1.1801111617509901</v>
      </c>
      <c r="BR15" s="398">
        <v>0</v>
      </c>
      <c r="BS15" s="437">
        <v>0</v>
      </c>
      <c r="BT15" s="398">
        <v>0</v>
      </c>
      <c r="BU15" s="437">
        <v>0</v>
      </c>
      <c r="BV15" s="398">
        <v>5</v>
      </c>
      <c r="BW15" s="437">
        <v>0.75824795587724803</v>
      </c>
      <c r="BY15" s="128" t="s">
        <v>120</v>
      </c>
      <c r="BZ15" s="101">
        <v>0</v>
      </c>
      <c r="CA15" s="430">
        <v>0</v>
      </c>
      <c r="CB15" s="383">
        <v>12</v>
      </c>
      <c r="CC15" s="430">
        <v>21.2765957446809</v>
      </c>
      <c r="CD15" s="383"/>
      <c r="CE15" s="432">
        <v>0</v>
      </c>
      <c r="CF15" s="383">
        <v>0</v>
      </c>
      <c r="CG15" s="431">
        <v>0</v>
      </c>
      <c r="CH15" s="383">
        <v>3</v>
      </c>
      <c r="CI15" s="430">
        <v>7.3609206618939904</v>
      </c>
      <c r="CJ15" s="384">
        <v>0</v>
      </c>
      <c r="CK15" s="387">
        <f t="shared" si="4"/>
        <v>0</v>
      </c>
      <c r="CM15" s="419" t="s">
        <v>120</v>
      </c>
      <c r="CN15" s="484">
        <v>3</v>
      </c>
      <c r="CO15" s="423">
        <v>0.73247230400139896</v>
      </c>
      <c r="CP15" s="398">
        <v>0</v>
      </c>
      <c r="CQ15" s="398">
        <v>0</v>
      </c>
      <c r="CR15" s="398">
        <v>0</v>
      </c>
      <c r="CS15" s="398">
        <v>0</v>
      </c>
      <c r="CT15" s="398">
        <v>0</v>
      </c>
      <c r="CU15" s="437">
        <v>0</v>
      </c>
      <c r="CV15" s="398">
        <v>3</v>
      </c>
      <c r="CW15" s="423">
        <v>0.256608976406833</v>
      </c>
    </row>
    <row r="16" spans="1:101" s="1" customFormat="1" ht="16.5" customHeight="1">
      <c r="A16" s="15"/>
      <c r="C16" s="16"/>
      <c r="D16" s="16"/>
      <c r="E16" s="16"/>
      <c r="F16" s="16"/>
      <c r="AG16" s="109" t="s">
        <v>121</v>
      </c>
      <c r="AH16" s="380">
        <v>1</v>
      </c>
      <c r="AI16" s="107">
        <v>1.3353684348280099</v>
      </c>
      <c r="AJ16" s="382">
        <v>4</v>
      </c>
      <c r="AK16" s="107">
        <v>4.1365046535677399</v>
      </c>
      <c r="AL16" s="383">
        <v>1</v>
      </c>
      <c r="AM16" s="107">
        <v>1.8267128042129199</v>
      </c>
      <c r="AN16" s="383">
        <v>1</v>
      </c>
      <c r="AO16" s="107">
        <v>3.2222723464587202</v>
      </c>
      <c r="AP16" s="384">
        <f t="shared" si="0"/>
        <v>7</v>
      </c>
      <c r="AQ16" s="392">
        <f t="shared" si="1"/>
        <v>2.7198953517488005</v>
      </c>
      <c r="AT16" s="391"/>
      <c r="AU16" s="419" t="s">
        <v>121</v>
      </c>
      <c r="AV16" s="398">
        <v>5</v>
      </c>
      <c r="AW16" s="437">
        <v>1.7566208797578999</v>
      </c>
      <c r="AX16" s="398">
        <v>0</v>
      </c>
      <c r="AY16" s="482">
        <v>0</v>
      </c>
      <c r="AZ16" s="398">
        <v>2</v>
      </c>
      <c r="BA16" s="423">
        <v>0.62617407639323697</v>
      </c>
      <c r="BB16" s="398">
        <v>7</v>
      </c>
      <c r="BC16" s="423">
        <v>1.8083182640144699</v>
      </c>
      <c r="BD16" s="91"/>
      <c r="BE16" s="128" t="s">
        <v>121</v>
      </c>
      <c r="BF16" s="101">
        <v>0</v>
      </c>
      <c r="BG16" s="107">
        <v>0</v>
      </c>
      <c r="BH16" s="383">
        <v>6</v>
      </c>
      <c r="BI16" s="107">
        <v>3.36084747129836</v>
      </c>
      <c r="BJ16" s="383"/>
      <c r="BK16" s="107">
        <v>0</v>
      </c>
      <c r="BL16" s="384">
        <f t="shared" si="2"/>
        <v>6</v>
      </c>
      <c r="BM16" s="387">
        <f t="shared" si="3"/>
        <v>2.0771710591910666</v>
      </c>
      <c r="BN16" s="390"/>
      <c r="BO16" s="438" t="s">
        <v>121</v>
      </c>
      <c r="BP16" s="398">
        <v>3</v>
      </c>
      <c r="BQ16" s="437">
        <v>0.708066697050595</v>
      </c>
      <c r="BR16" s="398">
        <v>1</v>
      </c>
      <c r="BS16" s="437">
        <v>0.82989549126078599</v>
      </c>
      <c r="BT16" s="398">
        <v>0</v>
      </c>
      <c r="BU16" s="423">
        <v>0</v>
      </c>
      <c r="BV16" s="398">
        <v>4</v>
      </c>
      <c r="BW16" s="437">
        <v>0.60659836470179895</v>
      </c>
      <c r="BY16" s="128" t="s">
        <v>121</v>
      </c>
      <c r="BZ16" s="101">
        <v>0</v>
      </c>
      <c r="CA16" s="430">
        <v>0</v>
      </c>
      <c r="CB16" s="383"/>
      <c r="CC16" s="432">
        <v>0</v>
      </c>
      <c r="CD16" s="383"/>
      <c r="CE16" s="430">
        <v>0</v>
      </c>
      <c r="CF16" s="383">
        <v>0</v>
      </c>
      <c r="CG16" s="430">
        <v>0</v>
      </c>
      <c r="CH16" s="383"/>
      <c r="CI16" s="430">
        <v>0</v>
      </c>
      <c r="CJ16" s="384">
        <v>0</v>
      </c>
      <c r="CK16" s="387">
        <f t="shared" si="4"/>
        <v>0</v>
      </c>
      <c r="CM16" s="419" t="s">
        <v>121</v>
      </c>
      <c r="CN16" s="484">
        <v>3</v>
      </c>
      <c r="CO16" s="437">
        <v>0.73247230400139896</v>
      </c>
      <c r="CP16" s="398">
        <v>5</v>
      </c>
      <c r="CQ16" s="437">
        <v>3.08517235315351</v>
      </c>
      <c r="CR16" s="398">
        <v>2</v>
      </c>
      <c r="CS16" s="437">
        <v>2.8794941962766099</v>
      </c>
      <c r="CT16" s="398">
        <v>0</v>
      </c>
      <c r="CU16" s="437">
        <v>0</v>
      </c>
      <c r="CV16" s="398">
        <v>10</v>
      </c>
      <c r="CW16" s="423">
        <v>0.85536325468944296</v>
      </c>
    </row>
    <row r="17" spans="1:101" s="1" customFormat="1" ht="16.5" customHeight="1">
      <c r="A17" s="15"/>
      <c r="C17" s="16"/>
      <c r="D17" s="16"/>
      <c r="E17" s="16"/>
      <c r="F17" s="16"/>
      <c r="AG17" s="109" t="s">
        <v>122</v>
      </c>
      <c r="AH17" s="380">
        <v>0</v>
      </c>
      <c r="AI17" s="381">
        <v>0</v>
      </c>
      <c r="AJ17" s="382">
        <v>2</v>
      </c>
      <c r="AK17" s="107">
        <v>2.0682523267838699</v>
      </c>
      <c r="AL17" s="383">
        <v>2</v>
      </c>
      <c r="AM17" s="107">
        <v>3.6534256084258399</v>
      </c>
      <c r="AN17" s="383">
        <v>1</v>
      </c>
      <c r="AO17" s="107">
        <v>3.2222723464587202</v>
      </c>
      <c r="AP17" s="384">
        <f t="shared" si="0"/>
        <v>5</v>
      </c>
      <c r="AQ17" s="387">
        <f t="shared" si="1"/>
        <v>1.9427823941062863</v>
      </c>
      <c r="AT17" s="391"/>
      <c r="AU17" s="419" t="s">
        <v>122</v>
      </c>
      <c r="AV17" s="398">
        <v>3</v>
      </c>
      <c r="AW17" s="437">
        <v>1.05397252785474</v>
      </c>
      <c r="AX17" s="398">
        <v>0</v>
      </c>
      <c r="AY17" s="482">
        <v>0</v>
      </c>
      <c r="AZ17" s="398">
        <v>0</v>
      </c>
      <c r="BA17" s="423">
        <v>0</v>
      </c>
      <c r="BB17" s="398">
        <v>3</v>
      </c>
      <c r="BC17" s="423">
        <v>0.77499354172048596</v>
      </c>
      <c r="BD17" s="91"/>
      <c r="BE17" s="128" t="s">
        <v>122</v>
      </c>
      <c r="BF17" s="101">
        <v>0</v>
      </c>
      <c r="BG17" s="107">
        <v>0</v>
      </c>
      <c r="BH17" s="383">
        <v>7</v>
      </c>
      <c r="BI17" s="107">
        <v>3.9209887165147599</v>
      </c>
      <c r="BJ17" s="383"/>
      <c r="BK17" s="381">
        <v>0</v>
      </c>
      <c r="BL17" s="384">
        <f t="shared" si="2"/>
        <v>7</v>
      </c>
      <c r="BM17" s="387">
        <f t="shared" si="3"/>
        <v>2.4233662357229107</v>
      </c>
      <c r="BN17" s="390"/>
      <c r="BO17" s="438" t="s">
        <v>122</v>
      </c>
      <c r="BP17" s="398">
        <v>2</v>
      </c>
      <c r="BQ17" s="437">
        <v>0.47204446470039702</v>
      </c>
      <c r="BR17" s="398">
        <v>0</v>
      </c>
      <c r="BS17" s="437">
        <v>0</v>
      </c>
      <c r="BT17" s="398">
        <v>0</v>
      </c>
      <c r="BU17" s="423">
        <v>0</v>
      </c>
      <c r="BV17" s="398">
        <v>2</v>
      </c>
      <c r="BW17" s="437">
        <v>0.30329918235089898</v>
      </c>
      <c r="BY17" s="128" t="s">
        <v>122</v>
      </c>
      <c r="BZ17" s="101">
        <v>0</v>
      </c>
      <c r="CA17" s="432">
        <v>0</v>
      </c>
      <c r="CB17" s="383">
        <v>1</v>
      </c>
      <c r="CC17" s="430">
        <v>1.7730496453900699</v>
      </c>
      <c r="CD17" s="383"/>
      <c r="CE17" s="432">
        <v>0</v>
      </c>
      <c r="CF17" s="383">
        <v>0</v>
      </c>
      <c r="CG17" s="432">
        <v>0</v>
      </c>
      <c r="CH17" s="383"/>
      <c r="CI17" s="432">
        <v>0</v>
      </c>
      <c r="CJ17" s="384">
        <v>0</v>
      </c>
      <c r="CK17" s="387">
        <f t="shared" si="4"/>
        <v>0</v>
      </c>
      <c r="CM17" s="419" t="s">
        <v>122</v>
      </c>
      <c r="CN17" s="484">
        <v>1</v>
      </c>
      <c r="CO17" s="437">
        <v>0.24415743466713299</v>
      </c>
      <c r="CP17" s="398">
        <v>6</v>
      </c>
      <c r="CQ17" s="437">
        <v>3.7022068237842101</v>
      </c>
      <c r="CR17" s="398">
        <v>5</v>
      </c>
      <c r="CS17" s="437">
        <v>7.1987354906915204</v>
      </c>
      <c r="CT17" s="398">
        <v>0</v>
      </c>
      <c r="CU17" s="437">
        <v>0</v>
      </c>
      <c r="CV17" s="398">
        <v>12</v>
      </c>
      <c r="CW17" s="423">
        <v>1.02643590562733</v>
      </c>
    </row>
    <row r="18" spans="1:101" s="1" customFormat="1" ht="16.5" customHeight="1">
      <c r="A18" s="15"/>
      <c r="C18" s="16"/>
      <c r="D18" s="16"/>
      <c r="E18" s="16"/>
      <c r="F18" s="16"/>
      <c r="AG18" s="101" t="s">
        <v>124</v>
      </c>
      <c r="AH18" s="380">
        <v>0</v>
      </c>
      <c r="AI18" s="107">
        <v>0</v>
      </c>
      <c r="AJ18" s="382">
        <v>0</v>
      </c>
      <c r="AK18" s="381">
        <v>0</v>
      </c>
      <c r="AL18" s="383"/>
      <c r="AM18" s="381">
        <v>0</v>
      </c>
      <c r="AN18" s="383"/>
      <c r="AO18" s="381">
        <v>0</v>
      </c>
      <c r="AP18" s="384">
        <f t="shared" si="0"/>
        <v>0</v>
      </c>
      <c r="AQ18" s="387">
        <f t="shared" si="1"/>
        <v>0</v>
      </c>
      <c r="AT18" s="390"/>
      <c r="AU18" s="398" t="s">
        <v>124</v>
      </c>
      <c r="AV18" s="398">
        <v>2</v>
      </c>
      <c r="AW18" s="437">
        <v>0.702648351903158</v>
      </c>
      <c r="AX18" s="398">
        <v>3</v>
      </c>
      <c r="AY18" s="437">
        <v>4.31924395953732</v>
      </c>
      <c r="AZ18" s="398">
        <v>0</v>
      </c>
      <c r="BA18" s="437">
        <v>0</v>
      </c>
      <c r="BB18" s="398">
        <v>5</v>
      </c>
      <c r="BC18" s="423">
        <v>1.2916559028674801</v>
      </c>
      <c r="BD18" s="91"/>
      <c r="BE18" s="101" t="s">
        <v>124</v>
      </c>
      <c r="BF18" s="101">
        <v>0</v>
      </c>
      <c r="BG18" s="115">
        <v>0</v>
      </c>
      <c r="BH18" s="383">
        <v>1</v>
      </c>
      <c r="BI18" s="107">
        <v>0.56014124521639397</v>
      </c>
      <c r="BJ18" s="383"/>
      <c r="BK18" s="381">
        <v>0</v>
      </c>
      <c r="BL18" s="384">
        <f t="shared" si="2"/>
        <v>1</v>
      </c>
      <c r="BM18" s="392">
        <f t="shared" si="3"/>
        <v>0.3461951765318444</v>
      </c>
      <c r="BN18" s="391"/>
      <c r="BO18" s="398" t="s">
        <v>124</v>
      </c>
      <c r="BP18" s="398">
        <v>0</v>
      </c>
      <c r="BQ18" s="437">
        <v>0</v>
      </c>
      <c r="BR18" s="398">
        <v>0</v>
      </c>
      <c r="BS18" s="437">
        <v>0</v>
      </c>
      <c r="BT18" s="398">
        <v>0</v>
      </c>
      <c r="BU18" s="437">
        <v>0</v>
      </c>
      <c r="BV18" s="398">
        <v>0</v>
      </c>
      <c r="BW18" s="437">
        <v>0</v>
      </c>
      <c r="BY18" s="101" t="s">
        <v>124</v>
      </c>
      <c r="BZ18" s="101">
        <v>0</v>
      </c>
      <c r="CA18" s="430">
        <v>0</v>
      </c>
      <c r="CB18" s="383">
        <v>1</v>
      </c>
      <c r="CC18" s="430">
        <v>1.7730496453900699</v>
      </c>
      <c r="CD18" s="383"/>
      <c r="CE18" s="432">
        <v>0</v>
      </c>
      <c r="CF18" s="383">
        <v>0</v>
      </c>
      <c r="CG18" s="431">
        <v>0</v>
      </c>
      <c r="CH18" s="383"/>
      <c r="CI18" s="432">
        <v>0</v>
      </c>
      <c r="CJ18" s="384">
        <v>0</v>
      </c>
      <c r="CK18" s="387">
        <f t="shared" si="4"/>
        <v>0</v>
      </c>
      <c r="CM18" s="398" t="s">
        <v>124</v>
      </c>
      <c r="CN18" s="484">
        <v>3</v>
      </c>
      <c r="CO18" s="437">
        <v>0.73247230400139896</v>
      </c>
      <c r="CP18" s="398">
        <v>2</v>
      </c>
      <c r="CQ18" s="437">
        <v>1.2340689412614001</v>
      </c>
      <c r="CR18" s="398">
        <v>3</v>
      </c>
      <c r="CS18" s="437">
        <v>4.3192412944149101</v>
      </c>
      <c r="CT18" s="398">
        <v>1</v>
      </c>
      <c r="CU18" s="423">
        <v>0.189393939393939</v>
      </c>
      <c r="CV18" s="398">
        <v>9</v>
      </c>
      <c r="CW18" s="423">
        <v>0.769826929220499</v>
      </c>
    </row>
    <row r="19" spans="1:101" s="1" customFormat="1" ht="16.5" customHeight="1">
      <c r="A19" s="15"/>
      <c r="C19" s="16"/>
      <c r="D19" s="16"/>
      <c r="E19" s="16"/>
      <c r="F19" s="16"/>
      <c r="AG19" s="109" t="s">
        <v>125</v>
      </c>
      <c r="AH19" s="380">
        <v>0</v>
      </c>
      <c r="AI19" s="381">
        <v>0</v>
      </c>
      <c r="AJ19" s="382">
        <v>4</v>
      </c>
      <c r="AK19" s="107">
        <v>4.1365046535677399</v>
      </c>
      <c r="AL19" s="383">
        <v>1</v>
      </c>
      <c r="AM19" s="107">
        <v>1.8267128042129199</v>
      </c>
      <c r="AN19" s="383"/>
      <c r="AO19" s="381">
        <v>0</v>
      </c>
      <c r="AP19" s="384">
        <f t="shared" si="0"/>
        <v>5</v>
      </c>
      <c r="AQ19" s="387">
        <f t="shared" si="1"/>
        <v>1.9427823941062863</v>
      </c>
      <c r="AT19" s="390"/>
      <c r="AU19" s="419" t="s">
        <v>125</v>
      </c>
      <c r="AV19" s="398">
        <v>6</v>
      </c>
      <c r="AW19" s="437">
        <v>2.1079450557094699</v>
      </c>
      <c r="AX19" s="398">
        <v>1</v>
      </c>
      <c r="AY19" s="437">
        <v>1.4397479865124401</v>
      </c>
      <c r="AZ19" s="398">
        <v>2</v>
      </c>
      <c r="BA19" s="424">
        <v>0.62617407639323697</v>
      </c>
      <c r="BB19" s="398">
        <v>9</v>
      </c>
      <c r="BC19" s="423">
        <v>2.32498062516146</v>
      </c>
      <c r="BD19" s="91"/>
      <c r="BE19" s="128" t="s">
        <v>125</v>
      </c>
      <c r="BF19" s="101">
        <v>0</v>
      </c>
      <c r="BG19" s="115">
        <v>0</v>
      </c>
      <c r="BH19" s="383">
        <v>1</v>
      </c>
      <c r="BI19" s="115">
        <v>0.56014124521639397</v>
      </c>
      <c r="BJ19" s="383">
        <v>1</v>
      </c>
      <c r="BK19" s="107">
        <v>2.4471537155134899</v>
      </c>
      <c r="BL19" s="384">
        <f t="shared" si="2"/>
        <v>2</v>
      </c>
      <c r="BM19" s="387">
        <f t="shared" si="3"/>
        <v>0.69239035306368879</v>
      </c>
      <c r="BN19" s="391"/>
      <c r="BO19" s="438" t="s">
        <v>125</v>
      </c>
      <c r="BP19" s="398">
        <v>7</v>
      </c>
      <c r="BQ19" s="437">
        <v>1.6521556264513899</v>
      </c>
      <c r="BR19" s="398">
        <v>0</v>
      </c>
      <c r="BS19" s="437">
        <v>0</v>
      </c>
      <c r="BT19" s="398">
        <v>2</v>
      </c>
      <c r="BU19" s="437">
        <v>1.7356756855268101</v>
      </c>
      <c r="BV19" s="398">
        <v>9</v>
      </c>
      <c r="BW19" s="437">
        <v>1.36484632057905</v>
      </c>
      <c r="BY19" s="128" t="s">
        <v>125</v>
      </c>
      <c r="BZ19" s="101">
        <v>0</v>
      </c>
      <c r="CA19" s="432">
        <v>0</v>
      </c>
      <c r="CB19" s="383">
        <v>1</v>
      </c>
      <c r="CC19" s="430">
        <v>1.7730496453900699</v>
      </c>
      <c r="CD19" s="383"/>
      <c r="CE19" s="432">
        <v>0</v>
      </c>
      <c r="CF19" s="383">
        <v>0</v>
      </c>
      <c r="CG19" s="432">
        <v>0</v>
      </c>
      <c r="CH19" s="383"/>
      <c r="CI19" s="432">
        <v>0</v>
      </c>
      <c r="CJ19" s="384">
        <v>0</v>
      </c>
      <c r="CK19" s="387">
        <f t="shared" si="4"/>
        <v>0</v>
      </c>
      <c r="CM19" s="419" t="s">
        <v>125</v>
      </c>
      <c r="CN19" s="484">
        <v>4</v>
      </c>
      <c r="CO19" s="437">
        <v>0.97662973866853098</v>
      </c>
      <c r="CP19" s="398">
        <v>1</v>
      </c>
      <c r="CQ19" s="437">
        <v>0.61703447063070205</v>
      </c>
      <c r="CR19" s="398">
        <v>4</v>
      </c>
      <c r="CS19" s="437">
        <v>5.7589883925532197</v>
      </c>
      <c r="CT19" s="398">
        <v>1</v>
      </c>
      <c r="CU19" s="423">
        <v>0.189393939393939</v>
      </c>
      <c r="CV19" s="398">
        <v>10</v>
      </c>
      <c r="CW19" s="423">
        <v>0.85536325468944296</v>
      </c>
    </row>
    <row r="20" spans="1:101" s="1" customFormat="1" ht="16.5" customHeight="1">
      <c r="A20" s="15"/>
      <c r="C20" s="16"/>
      <c r="D20" s="16"/>
      <c r="E20" s="16"/>
      <c r="F20" s="16"/>
      <c r="AG20" s="101" t="s">
        <v>126</v>
      </c>
      <c r="AH20" s="380">
        <v>0</v>
      </c>
      <c r="AI20" s="381">
        <v>0</v>
      </c>
      <c r="AJ20" s="382">
        <v>0</v>
      </c>
      <c r="AK20" s="381">
        <v>0</v>
      </c>
      <c r="AL20" s="383"/>
      <c r="AM20" s="381">
        <v>0</v>
      </c>
      <c r="AN20" s="383"/>
      <c r="AO20" s="381">
        <v>0</v>
      </c>
      <c r="AP20" s="384">
        <f t="shared" si="0"/>
        <v>0</v>
      </c>
      <c r="AQ20" s="387">
        <f t="shared" si="1"/>
        <v>0</v>
      </c>
      <c r="AT20" s="391"/>
      <c r="AU20" s="398" t="s">
        <v>126</v>
      </c>
      <c r="AV20" s="398">
        <v>1</v>
      </c>
      <c r="AW20" s="423">
        <v>0.351324175951579</v>
      </c>
      <c r="AX20" s="398">
        <v>0</v>
      </c>
      <c r="AY20" s="428">
        <v>0</v>
      </c>
      <c r="AZ20" s="398">
        <v>1</v>
      </c>
      <c r="BA20" s="424">
        <v>0.31308703819661898</v>
      </c>
      <c r="BB20" s="398">
        <v>2</v>
      </c>
      <c r="BC20" s="423">
        <v>0.51666236114699005</v>
      </c>
      <c r="BD20" s="91"/>
      <c r="BE20" s="101" t="s">
        <v>126</v>
      </c>
      <c r="BF20" s="101">
        <v>0</v>
      </c>
      <c r="BG20" s="381">
        <v>0</v>
      </c>
      <c r="BH20" s="383">
        <v>1</v>
      </c>
      <c r="BI20" s="115">
        <v>0.56014124521639397</v>
      </c>
      <c r="BJ20" s="383"/>
      <c r="BK20" s="381">
        <v>0</v>
      </c>
      <c r="BL20" s="384">
        <f t="shared" si="2"/>
        <v>1</v>
      </c>
      <c r="BM20" s="392">
        <f t="shared" si="3"/>
        <v>0.3461951765318444</v>
      </c>
      <c r="BN20" s="390"/>
      <c r="BO20" s="398" t="s">
        <v>126</v>
      </c>
      <c r="BP20" s="398">
        <v>2</v>
      </c>
      <c r="BQ20" s="423">
        <v>0.47204446470039702</v>
      </c>
      <c r="BR20" s="398">
        <v>0</v>
      </c>
      <c r="BS20" s="437">
        <v>0</v>
      </c>
      <c r="BT20" s="398">
        <v>2</v>
      </c>
      <c r="BU20" s="423">
        <v>1.7356756855268101</v>
      </c>
      <c r="BV20" s="398">
        <v>4</v>
      </c>
      <c r="BW20" s="437">
        <v>0.60659836470179895</v>
      </c>
      <c r="BY20" s="101" t="s">
        <v>126</v>
      </c>
      <c r="BZ20" s="101">
        <v>0</v>
      </c>
      <c r="CA20" s="432">
        <v>0</v>
      </c>
      <c r="CB20" s="383"/>
      <c r="CC20" s="432">
        <v>0</v>
      </c>
      <c r="CD20" s="383"/>
      <c r="CE20" s="432">
        <v>0</v>
      </c>
      <c r="CF20" s="383">
        <v>0</v>
      </c>
      <c r="CG20" s="432">
        <v>0</v>
      </c>
      <c r="CH20" s="383"/>
      <c r="CI20" s="430">
        <v>0</v>
      </c>
      <c r="CJ20" s="384">
        <v>0</v>
      </c>
      <c r="CK20" s="387">
        <f t="shared" si="4"/>
        <v>0</v>
      </c>
      <c r="CM20" s="398" t="s">
        <v>126</v>
      </c>
      <c r="CN20" s="484">
        <v>1</v>
      </c>
      <c r="CO20" s="423">
        <v>0.24415743466713299</v>
      </c>
      <c r="CP20" s="398">
        <v>0</v>
      </c>
      <c r="CQ20" s="482">
        <v>0</v>
      </c>
      <c r="CR20" s="398">
        <v>0</v>
      </c>
      <c r="CS20" s="398">
        <v>0</v>
      </c>
      <c r="CT20" s="398">
        <v>0</v>
      </c>
      <c r="CU20" s="437">
        <v>0</v>
      </c>
      <c r="CV20" s="398">
        <v>1</v>
      </c>
      <c r="CW20" s="423">
        <v>8.5536325468944394E-2</v>
      </c>
    </row>
    <row r="21" spans="1:101" s="1" customFormat="1" ht="16.5" customHeight="1">
      <c r="A21" s="15"/>
      <c r="C21" s="16"/>
      <c r="D21" s="16"/>
      <c r="E21" s="16"/>
      <c r="F21" s="16"/>
      <c r="AG21" s="105" t="s">
        <v>128</v>
      </c>
      <c r="AH21" s="380">
        <v>0</v>
      </c>
      <c r="AI21" s="381">
        <v>0</v>
      </c>
      <c r="AJ21" s="382">
        <v>0</v>
      </c>
      <c r="AK21" s="381">
        <v>0</v>
      </c>
      <c r="AL21" s="383"/>
      <c r="AM21" s="381">
        <v>0</v>
      </c>
      <c r="AN21" s="383"/>
      <c r="AO21" s="381">
        <v>0</v>
      </c>
      <c r="AP21" s="384">
        <f t="shared" si="0"/>
        <v>0</v>
      </c>
      <c r="AQ21" s="387">
        <f t="shared" si="1"/>
        <v>0</v>
      </c>
      <c r="AT21" s="391"/>
      <c r="AU21" s="415" t="s">
        <v>128</v>
      </c>
      <c r="AV21" s="412">
        <v>0</v>
      </c>
      <c r="AW21" s="423">
        <v>0</v>
      </c>
      <c r="AX21" s="412">
        <v>0</v>
      </c>
      <c r="AY21" s="437">
        <v>0</v>
      </c>
      <c r="AZ21" s="464">
        <v>0</v>
      </c>
      <c r="BA21" s="423">
        <v>0</v>
      </c>
      <c r="BB21" s="398">
        <v>0</v>
      </c>
      <c r="BC21" s="423">
        <v>0</v>
      </c>
      <c r="BD21" s="91"/>
      <c r="BE21" s="127" t="s">
        <v>128</v>
      </c>
      <c r="BF21" s="129">
        <v>0</v>
      </c>
      <c r="BG21" s="381">
        <v>0</v>
      </c>
      <c r="BH21" s="406"/>
      <c r="BI21" s="381">
        <v>0</v>
      </c>
      <c r="BJ21" s="405">
        <v>1</v>
      </c>
      <c r="BK21" s="107">
        <v>2.4471537155134899</v>
      </c>
      <c r="BL21" s="384">
        <f t="shared" si="2"/>
        <v>1</v>
      </c>
      <c r="BM21" s="392">
        <f t="shared" si="3"/>
        <v>0.3461951765318444</v>
      </c>
      <c r="BN21" s="391"/>
      <c r="BO21" s="436" t="s">
        <v>128</v>
      </c>
      <c r="BP21" s="467">
        <v>0</v>
      </c>
      <c r="BQ21" s="437">
        <v>0</v>
      </c>
      <c r="BR21" s="467">
        <v>0</v>
      </c>
      <c r="BS21" s="437">
        <v>0</v>
      </c>
      <c r="BT21" s="468">
        <v>0</v>
      </c>
      <c r="BU21" s="437">
        <v>0</v>
      </c>
      <c r="BV21" s="398">
        <v>0</v>
      </c>
      <c r="BW21" s="437">
        <v>0</v>
      </c>
      <c r="BY21" s="127" t="s">
        <v>128</v>
      </c>
      <c r="BZ21" s="129">
        <v>0</v>
      </c>
      <c r="CA21" s="432">
        <v>0</v>
      </c>
      <c r="CB21" s="406"/>
      <c r="CC21" s="430">
        <v>0</v>
      </c>
      <c r="CD21" s="405"/>
      <c r="CE21" s="432">
        <v>0</v>
      </c>
      <c r="CF21" s="406">
        <v>0</v>
      </c>
      <c r="CG21" s="432">
        <v>0</v>
      </c>
      <c r="CH21" s="405"/>
      <c r="CI21" s="430">
        <v>0</v>
      </c>
      <c r="CJ21" s="384">
        <v>0</v>
      </c>
      <c r="CK21" s="387">
        <f t="shared" si="4"/>
        <v>0</v>
      </c>
      <c r="CM21" s="415" t="s">
        <v>128</v>
      </c>
      <c r="CN21" s="485">
        <v>0</v>
      </c>
      <c r="CO21" s="437">
        <v>0</v>
      </c>
      <c r="CP21" s="412">
        <v>1</v>
      </c>
      <c r="CQ21" s="437">
        <v>0.61703447063070205</v>
      </c>
      <c r="CR21" s="464">
        <v>1</v>
      </c>
      <c r="CS21" s="437">
        <v>1.4397470981383</v>
      </c>
      <c r="CT21" s="412">
        <v>0</v>
      </c>
      <c r="CU21" s="437">
        <v>0</v>
      </c>
      <c r="CV21" s="398">
        <v>2</v>
      </c>
      <c r="CW21" s="423">
        <v>0.17107265093788901</v>
      </c>
    </row>
    <row r="22" spans="1:101" s="1" customFormat="1" ht="16.5" customHeight="1">
      <c r="A22" s="15"/>
      <c r="C22" s="16"/>
      <c r="D22" s="16"/>
      <c r="E22" s="16"/>
      <c r="F22" s="16"/>
      <c r="AG22" s="109" t="s">
        <v>129</v>
      </c>
      <c r="AH22" s="380">
        <v>0</v>
      </c>
      <c r="AI22" s="107">
        <v>0</v>
      </c>
      <c r="AJ22" s="382">
        <v>0</v>
      </c>
      <c r="AK22" s="381">
        <v>0</v>
      </c>
      <c r="AL22" s="383">
        <v>2</v>
      </c>
      <c r="AM22" s="107">
        <v>3.6534256084258399</v>
      </c>
      <c r="AN22" s="383"/>
      <c r="AO22" s="381">
        <v>0</v>
      </c>
      <c r="AP22" s="384">
        <f t="shared" si="0"/>
        <v>2</v>
      </c>
      <c r="AQ22" s="387">
        <f t="shared" si="1"/>
        <v>0.77711295764251442</v>
      </c>
      <c r="AT22" s="391"/>
      <c r="AU22" s="419" t="s">
        <v>129</v>
      </c>
      <c r="AV22" s="412">
        <v>1</v>
      </c>
      <c r="AW22" s="423">
        <v>0.351324175951579</v>
      </c>
      <c r="AX22" s="412">
        <v>0</v>
      </c>
      <c r="AY22" s="437">
        <v>0</v>
      </c>
      <c r="AZ22" s="412">
        <v>0</v>
      </c>
      <c r="BA22" s="423">
        <v>0</v>
      </c>
      <c r="BB22" s="398">
        <v>1</v>
      </c>
      <c r="BC22" s="423">
        <v>0.25833118057349502</v>
      </c>
      <c r="BD22" s="91"/>
      <c r="BE22" s="128" t="s">
        <v>129</v>
      </c>
      <c r="BF22" s="129">
        <v>0</v>
      </c>
      <c r="BG22" s="115">
        <v>0</v>
      </c>
      <c r="BH22" s="406">
        <v>1</v>
      </c>
      <c r="BI22" s="107">
        <v>0.56014124521639397</v>
      </c>
      <c r="BJ22" s="406"/>
      <c r="BK22" s="381">
        <v>0</v>
      </c>
      <c r="BL22" s="384">
        <f t="shared" si="2"/>
        <v>1</v>
      </c>
      <c r="BM22" s="392">
        <f t="shared" si="3"/>
        <v>0.3461951765318444</v>
      </c>
      <c r="BN22" s="391"/>
      <c r="BO22" s="438" t="s">
        <v>129</v>
      </c>
      <c r="BP22" s="467">
        <v>0</v>
      </c>
      <c r="BQ22" s="437">
        <v>0</v>
      </c>
      <c r="BR22" s="467">
        <v>2</v>
      </c>
      <c r="BS22" s="437">
        <v>1.65979098252157</v>
      </c>
      <c r="BT22" s="467">
        <v>0</v>
      </c>
      <c r="BU22" s="437">
        <v>0</v>
      </c>
      <c r="BV22" s="398">
        <v>2</v>
      </c>
      <c r="BW22" s="437">
        <v>0.30329918235089898</v>
      </c>
      <c r="BY22" s="128" t="s">
        <v>129</v>
      </c>
      <c r="BZ22" s="129">
        <v>0</v>
      </c>
      <c r="CA22" s="430">
        <v>0</v>
      </c>
      <c r="CB22" s="406"/>
      <c r="CC22" s="430">
        <v>0</v>
      </c>
      <c r="CD22" s="406"/>
      <c r="CE22" s="432">
        <v>0</v>
      </c>
      <c r="CF22" s="406">
        <v>0</v>
      </c>
      <c r="CG22" s="431">
        <v>0</v>
      </c>
      <c r="CH22" s="406"/>
      <c r="CI22" s="432">
        <v>0</v>
      </c>
      <c r="CJ22" s="384">
        <v>0</v>
      </c>
      <c r="CK22" s="387">
        <f t="shared" si="4"/>
        <v>0</v>
      </c>
      <c r="CM22" s="419" t="s">
        <v>129</v>
      </c>
      <c r="CN22" s="485">
        <v>0</v>
      </c>
      <c r="CO22" s="437">
        <v>0</v>
      </c>
      <c r="CP22" s="412">
        <v>1</v>
      </c>
      <c r="CQ22" s="437">
        <v>0.61703447063070205</v>
      </c>
      <c r="CR22" s="412">
        <v>4</v>
      </c>
      <c r="CS22" s="437">
        <v>5.7589883925532197</v>
      </c>
      <c r="CT22" s="412">
        <v>0</v>
      </c>
      <c r="CU22" s="437">
        <v>0</v>
      </c>
      <c r="CV22" s="398">
        <v>5</v>
      </c>
      <c r="CW22" s="423">
        <v>0.42768162734472198</v>
      </c>
    </row>
    <row r="23" spans="1:101" s="1" customFormat="1" ht="16.5" customHeight="1">
      <c r="A23" s="15"/>
      <c r="C23" s="16"/>
      <c r="D23" s="16"/>
      <c r="E23" s="16"/>
      <c r="F23" s="16"/>
      <c r="AG23" s="109" t="s">
        <v>131</v>
      </c>
      <c r="AH23" s="380">
        <v>0</v>
      </c>
      <c r="AI23" s="381">
        <v>0</v>
      </c>
      <c r="AJ23" s="382">
        <v>0</v>
      </c>
      <c r="AK23" s="381">
        <v>0</v>
      </c>
      <c r="AL23" s="383"/>
      <c r="AM23" s="381">
        <v>0</v>
      </c>
      <c r="AN23" s="383"/>
      <c r="AO23" s="381">
        <v>0</v>
      </c>
      <c r="AP23" s="384">
        <f t="shared" si="0"/>
        <v>0</v>
      </c>
      <c r="AQ23" s="387">
        <f t="shared" si="1"/>
        <v>0</v>
      </c>
      <c r="AT23" s="391"/>
      <c r="AU23" s="419" t="s">
        <v>131</v>
      </c>
      <c r="AV23" s="412">
        <v>1</v>
      </c>
      <c r="AW23" s="423">
        <v>0.351324175951579</v>
      </c>
      <c r="AX23" s="412">
        <v>1</v>
      </c>
      <c r="AY23" s="437">
        <v>1.4397479865124401</v>
      </c>
      <c r="AZ23" s="412">
        <v>0</v>
      </c>
      <c r="BA23" s="424">
        <v>0</v>
      </c>
      <c r="BB23" s="398">
        <v>2</v>
      </c>
      <c r="BC23" s="423">
        <v>0.51666236114699005</v>
      </c>
      <c r="BD23" s="91"/>
      <c r="BE23" s="128" t="s">
        <v>131</v>
      </c>
      <c r="BF23" s="129">
        <v>0</v>
      </c>
      <c r="BG23" s="381">
        <v>0</v>
      </c>
      <c r="BH23" s="406"/>
      <c r="BI23" s="381">
        <v>0</v>
      </c>
      <c r="BJ23" s="406"/>
      <c r="BK23" s="381">
        <v>0</v>
      </c>
      <c r="BL23" s="384">
        <f t="shared" si="2"/>
        <v>0</v>
      </c>
      <c r="BM23" s="387">
        <f t="shared" si="3"/>
        <v>0</v>
      </c>
      <c r="BN23" s="391"/>
      <c r="BO23" s="438" t="s">
        <v>131</v>
      </c>
      <c r="BP23" s="467">
        <v>0</v>
      </c>
      <c r="BQ23" s="437">
        <v>0</v>
      </c>
      <c r="BR23" s="467">
        <v>0</v>
      </c>
      <c r="BS23" s="437">
        <v>0</v>
      </c>
      <c r="BT23" s="467">
        <v>0</v>
      </c>
      <c r="BU23" s="437">
        <v>0</v>
      </c>
      <c r="BV23" s="398">
        <v>0</v>
      </c>
      <c r="BW23" s="437">
        <v>0</v>
      </c>
      <c r="BY23" s="128" t="s">
        <v>131</v>
      </c>
      <c r="BZ23" s="129">
        <v>0</v>
      </c>
      <c r="CA23" s="432">
        <v>0</v>
      </c>
      <c r="CB23" s="406"/>
      <c r="CC23" s="432">
        <v>0</v>
      </c>
      <c r="CD23" s="406"/>
      <c r="CE23" s="432">
        <v>0</v>
      </c>
      <c r="CF23" s="406">
        <v>0</v>
      </c>
      <c r="CG23" s="432">
        <v>0</v>
      </c>
      <c r="CH23" s="406"/>
      <c r="CI23" s="432">
        <v>0</v>
      </c>
      <c r="CJ23" s="384">
        <v>0</v>
      </c>
      <c r="CK23" s="387">
        <f t="shared" si="4"/>
        <v>0</v>
      </c>
      <c r="CM23" s="419" t="s">
        <v>131</v>
      </c>
      <c r="CN23" s="485">
        <v>0</v>
      </c>
      <c r="CO23" s="423">
        <v>0</v>
      </c>
      <c r="CP23" s="412">
        <v>0</v>
      </c>
      <c r="CQ23" s="398">
        <v>0</v>
      </c>
      <c r="CR23" s="412">
        <v>0</v>
      </c>
      <c r="CS23" s="398">
        <v>0</v>
      </c>
      <c r="CT23" s="412">
        <v>0</v>
      </c>
      <c r="CU23" s="437">
        <v>0</v>
      </c>
      <c r="CV23" s="398">
        <v>0</v>
      </c>
      <c r="CW23" s="423">
        <v>0</v>
      </c>
    </row>
    <row r="24" spans="1:101" s="1" customFormat="1" ht="16.5" customHeight="1">
      <c r="A24" s="15"/>
      <c r="C24" s="16"/>
      <c r="D24" s="16"/>
      <c r="E24" s="16"/>
      <c r="F24" s="16"/>
      <c r="AG24" s="109" t="s">
        <v>132</v>
      </c>
      <c r="AH24" s="380">
        <v>0</v>
      </c>
      <c r="AI24" s="381">
        <v>0</v>
      </c>
      <c r="AJ24" s="382">
        <v>0</v>
      </c>
      <c r="AK24" s="381">
        <v>0</v>
      </c>
      <c r="AL24" s="383">
        <v>1</v>
      </c>
      <c r="AM24" s="107">
        <v>1.8267128042129199</v>
      </c>
      <c r="AN24" s="383"/>
      <c r="AO24" s="381">
        <v>0</v>
      </c>
      <c r="AP24" s="384">
        <f t="shared" si="0"/>
        <v>1</v>
      </c>
      <c r="AQ24" s="387">
        <f t="shared" si="1"/>
        <v>0.38855647882125721</v>
      </c>
      <c r="AT24" s="391"/>
      <c r="AU24" s="419" t="s">
        <v>132</v>
      </c>
      <c r="AV24" s="412">
        <v>1</v>
      </c>
      <c r="AW24" s="423">
        <v>0.351324175951579</v>
      </c>
      <c r="AX24" s="412">
        <v>0</v>
      </c>
      <c r="AY24" s="424">
        <v>0</v>
      </c>
      <c r="AZ24" s="412">
        <v>0</v>
      </c>
      <c r="BA24" s="424">
        <v>0</v>
      </c>
      <c r="BB24" s="398">
        <v>1</v>
      </c>
      <c r="BC24" s="423">
        <v>0.25833118057349502</v>
      </c>
      <c r="BD24" s="91"/>
      <c r="BE24" s="128" t="s">
        <v>132</v>
      </c>
      <c r="BF24" s="129">
        <v>0</v>
      </c>
      <c r="BG24" s="381">
        <v>0</v>
      </c>
      <c r="BH24" s="406">
        <v>1</v>
      </c>
      <c r="BI24" s="115">
        <v>0.56014124521639397</v>
      </c>
      <c r="BJ24" s="406"/>
      <c r="BK24" s="381">
        <v>0</v>
      </c>
      <c r="BL24" s="384">
        <f t="shared" si="2"/>
        <v>1</v>
      </c>
      <c r="BM24" s="392">
        <f t="shared" si="3"/>
        <v>0.3461951765318444</v>
      </c>
      <c r="BN24" s="391"/>
      <c r="BO24" s="438" t="s">
        <v>132</v>
      </c>
      <c r="BP24" s="467">
        <v>0</v>
      </c>
      <c r="BQ24" s="437">
        <v>0</v>
      </c>
      <c r="BR24" s="467">
        <v>0</v>
      </c>
      <c r="BS24" s="437">
        <v>0</v>
      </c>
      <c r="BT24" s="467">
        <v>0</v>
      </c>
      <c r="BU24" s="437">
        <v>0</v>
      </c>
      <c r="BV24" s="398">
        <v>0</v>
      </c>
      <c r="BW24" s="437">
        <v>0</v>
      </c>
      <c r="BY24" s="128" t="s">
        <v>132</v>
      </c>
      <c r="BZ24" s="129">
        <v>0</v>
      </c>
      <c r="CA24" s="430">
        <v>0</v>
      </c>
      <c r="CB24" s="406"/>
      <c r="CC24" s="430">
        <v>0</v>
      </c>
      <c r="CD24" s="406"/>
      <c r="CE24" s="432">
        <v>0</v>
      </c>
      <c r="CF24" s="406">
        <v>0</v>
      </c>
      <c r="CG24" s="432">
        <v>0</v>
      </c>
      <c r="CH24" s="406"/>
      <c r="CI24" s="432">
        <v>0</v>
      </c>
      <c r="CJ24" s="384">
        <v>0</v>
      </c>
      <c r="CK24" s="387">
        <f t="shared" si="4"/>
        <v>0</v>
      </c>
      <c r="CM24" s="419" t="s">
        <v>132</v>
      </c>
      <c r="CN24" s="485">
        <v>0</v>
      </c>
      <c r="CO24" s="437">
        <v>0</v>
      </c>
      <c r="CP24" s="412">
        <v>3</v>
      </c>
      <c r="CQ24" s="437">
        <v>1.8511034118921099</v>
      </c>
      <c r="CR24" s="412">
        <v>2</v>
      </c>
      <c r="CS24" s="437">
        <v>2.8794941962766099</v>
      </c>
      <c r="CT24" s="412">
        <v>0</v>
      </c>
      <c r="CU24" s="437">
        <v>0</v>
      </c>
      <c r="CV24" s="398">
        <v>5</v>
      </c>
      <c r="CW24" s="423">
        <v>0.42768162734472198</v>
      </c>
    </row>
    <row r="25" spans="1:101" s="1" customFormat="1" ht="16.5" customHeight="1">
      <c r="A25" s="15"/>
      <c r="C25" s="16"/>
      <c r="D25" s="16"/>
      <c r="E25" s="16"/>
      <c r="F25" s="16"/>
      <c r="AG25" s="109" t="s">
        <v>134</v>
      </c>
      <c r="AH25" s="380">
        <v>0</v>
      </c>
      <c r="AI25" s="381">
        <v>0</v>
      </c>
      <c r="AJ25" s="382">
        <v>0</v>
      </c>
      <c r="AK25" s="381">
        <v>0</v>
      </c>
      <c r="AL25" s="383"/>
      <c r="AM25" s="381">
        <v>0</v>
      </c>
      <c r="AN25" s="383"/>
      <c r="AO25" s="381">
        <v>0</v>
      </c>
      <c r="AP25" s="384">
        <f t="shared" si="0"/>
        <v>0</v>
      </c>
      <c r="AQ25" s="387">
        <f t="shared" si="1"/>
        <v>0</v>
      </c>
      <c r="AT25" s="391"/>
      <c r="AU25" s="419" t="s">
        <v>134</v>
      </c>
      <c r="AV25" s="412">
        <v>1</v>
      </c>
      <c r="AW25" s="423">
        <v>0.351324175951579</v>
      </c>
      <c r="AX25" s="412">
        <v>0</v>
      </c>
      <c r="AY25" s="424">
        <v>0</v>
      </c>
      <c r="AZ25" s="412">
        <v>0</v>
      </c>
      <c r="BA25" s="424">
        <v>0</v>
      </c>
      <c r="BB25" s="398">
        <v>1</v>
      </c>
      <c r="BC25" s="423">
        <v>0.25833118057349502</v>
      </c>
      <c r="BD25" s="91"/>
      <c r="BE25" s="128" t="s">
        <v>134</v>
      </c>
      <c r="BF25" s="129">
        <v>0</v>
      </c>
      <c r="BG25" s="381">
        <v>0</v>
      </c>
      <c r="BH25" s="406">
        <v>3</v>
      </c>
      <c r="BI25" s="115">
        <v>1.68042373564918</v>
      </c>
      <c r="BJ25" s="406"/>
      <c r="BK25" s="381">
        <v>0</v>
      </c>
      <c r="BL25" s="384">
        <f t="shared" si="2"/>
        <v>3</v>
      </c>
      <c r="BM25" s="387">
        <f t="shared" si="3"/>
        <v>1.0385855295955333</v>
      </c>
      <c r="BN25" s="391"/>
      <c r="BO25" s="438" t="s">
        <v>134</v>
      </c>
      <c r="BP25" s="467">
        <v>1</v>
      </c>
      <c r="BQ25" s="423">
        <v>0.23602223235019801</v>
      </c>
      <c r="BR25" s="467">
        <v>0</v>
      </c>
      <c r="BS25" s="437">
        <v>0</v>
      </c>
      <c r="BT25" s="467">
        <v>0</v>
      </c>
      <c r="BU25" s="437">
        <v>0</v>
      </c>
      <c r="BV25" s="398">
        <v>1</v>
      </c>
      <c r="BW25" s="437">
        <v>0.15164959117544999</v>
      </c>
      <c r="BY25" s="128" t="s">
        <v>134</v>
      </c>
      <c r="BZ25" s="129">
        <v>0</v>
      </c>
      <c r="CA25" s="430">
        <v>0</v>
      </c>
      <c r="CB25" s="406"/>
      <c r="CC25" s="432">
        <v>0</v>
      </c>
      <c r="CD25" s="406"/>
      <c r="CE25" s="432">
        <v>0</v>
      </c>
      <c r="CF25" s="406">
        <v>0</v>
      </c>
      <c r="CG25" s="431">
        <v>0</v>
      </c>
      <c r="CH25" s="406"/>
      <c r="CI25" s="432">
        <v>0</v>
      </c>
      <c r="CJ25" s="384">
        <v>0</v>
      </c>
      <c r="CK25" s="387">
        <f t="shared" si="4"/>
        <v>0</v>
      </c>
      <c r="CM25" s="419" t="s">
        <v>134</v>
      </c>
      <c r="CN25" s="485">
        <v>0</v>
      </c>
      <c r="CO25" s="398">
        <v>0</v>
      </c>
      <c r="CP25" s="412">
        <v>0</v>
      </c>
      <c r="CQ25" s="398">
        <v>0</v>
      </c>
      <c r="CR25" s="412">
        <v>0</v>
      </c>
      <c r="CS25" s="398">
        <v>0</v>
      </c>
      <c r="CT25" s="412">
        <v>0</v>
      </c>
      <c r="CU25" s="437">
        <v>0</v>
      </c>
      <c r="CV25" s="398">
        <v>0</v>
      </c>
      <c r="CW25" s="398">
        <v>0</v>
      </c>
    </row>
    <row r="26" spans="1:101" s="1" customFormat="1" ht="16.5" customHeight="1">
      <c r="A26" s="15"/>
      <c r="C26" s="16"/>
      <c r="D26" s="16"/>
      <c r="E26" s="16"/>
      <c r="F26" s="16"/>
      <c r="AG26" s="109" t="s">
        <v>135</v>
      </c>
      <c r="AH26" s="380">
        <v>0</v>
      </c>
      <c r="AI26" s="381">
        <v>0</v>
      </c>
      <c r="AJ26" s="382">
        <v>0</v>
      </c>
      <c r="AK26" s="381">
        <v>0</v>
      </c>
      <c r="AL26" s="383"/>
      <c r="AM26" s="381">
        <v>0</v>
      </c>
      <c r="AN26" s="383"/>
      <c r="AO26" s="381">
        <v>0</v>
      </c>
      <c r="AP26" s="384">
        <f t="shared" si="0"/>
        <v>0</v>
      </c>
      <c r="AQ26" s="387">
        <f t="shared" si="1"/>
        <v>0</v>
      </c>
      <c r="AT26" s="391"/>
      <c r="AU26" s="419" t="s">
        <v>135</v>
      </c>
      <c r="AV26" s="412">
        <v>0</v>
      </c>
      <c r="AW26" s="423">
        <v>0</v>
      </c>
      <c r="AX26" s="412">
        <v>0</v>
      </c>
      <c r="AY26" s="424">
        <v>0</v>
      </c>
      <c r="AZ26" s="412">
        <v>0</v>
      </c>
      <c r="BA26" s="424">
        <v>0</v>
      </c>
      <c r="BB26" s="398">
        <v>0</v>
      </c>
      <c r="BC26" s="423">
        <v>0</v>
      </c>
      <c r="BD26" s="91"/>
      <c r="BE26" s="128" t="s">
        <v>135</v>
      </c>
      <c r="BF26" s="129">
        <v>0</v>
      </c>
      <c r="BG26" s="381">
        <v>0</v>
      </c>
      <c r="BH26" s="406"/>
      <c r="BI26" s="381">
        <v>0</v>
      </c>
      <c r="BJ26" s="406">
        <v>1</v>
      </c>
      <c r="BK26" s="107">
        <v>2.4471537155134899</v>
      </c>
      <c r="BL26" s="384">
        <f t="shared" si="2"/>
        <v>1</v>
      </c>
      <c r="BM26" s="392">
        <f t="shared" si="3"/>
        <v>0.3461951765318444</v>
      </c>
      <c r="BN26" s="391"/>
      <c r="BO26" s="438" t="s">
        <v>135</v>
      </c>
      <c r="BP26" s="467">
        <v>0</v>
      </c>
      <c r="BQ26" s="437">
        <v>0</v>
      </c>
      <c r="BR26" s="467">
        <v>0</v>
      </c>
      <c r="BS26" s="437">
        <v>0</v>
      </c>
      <c r="BT26" s="467">
        <v>0</v>
      </c>
      <c r="BU26" s="437">
        <v>0</v>
      </c>
      <c r="BV26" s="398">
        <v>0</v>
      </c>
      <c r="BW26" s="437">
        <v>0</v>
      </c>
      <c r="BY26" s="128" t="s">
        <v>135</v>
      </c>
      <c r="BZ26" s="129">
        <v>0</v>
      </c>
      <c r="CA26" s="432">
        <v>0</v>
      </c>
      <c r="CB26" s="406"/>
      <c r="CC26" s="432">
        <v>0</v>
      </c>
      <c r="CD26" s="406"/>
      <c r="CE26" s="432">
        <v>0</v>
      </c>
      <c r="CF26" s="406">
        <v>0</v>
      </c>
      <c r="CG26" s="432">
        <v>0</v>
      </c>
      <c r="CH26" s="406"/>
      <c r="CI26" s="432">
        <v>0</v>
      </c>
      <c r="CJ26" s="384">
        <v>0</v>
      </c>
      <c r="CK26" s="387">
        <f t="shared" si="4"/>
        <v>0</v>
      </c>
      <c r="CM26" s="419" t="s">
        <v>135</v>
      </c>
      <c r="CN26" s="485">
        <v>1</v>
      </c>
      <c r="CO26" s="423">
        <v>0.24415743466713299</v>
      </c>
      <c r="CP26" s="412">
        <v>0</v>
      </c>
      <c r="CQ26" s="437">
        <v>0</v>
      </c>
      <c r="CR26" s="486">
        <v>0</v>
      </c>
      <c r="CS26" s="437">
        <v>0</v>
      </c>
      <c r="CT26" s="412">
        <v>0</v>
      </c>
      <c r="CU26" s="437">
        <v>0</v>
      </c>
      <c r="CV26" s="437">
        <v>1</v>
      </c>
      <c r="CW26" s="423">
        <v>8.5536325468944394E-2</v>
      </c>
    </row>
    <row r="27" spans="1:101" s="1" customFormat="1" ht="16.5" customHeight="1">
      <c r="A27" s="15"/>
      <c r="C27" s="16"/>
      <c r="D27" s="16"/>
      <c r="E27" s="16"/>
      <c r="F27" s="16"/>
      <c r="AG27" s="109" t="s">
        <v>136</v>
      </c>
      <c r="AH27" s="380">
        <v>0</v>
      </c>
      <c r="AI27" s="381">
        <v>0</v>
      </c>
      <c r="AJ27" s="382">
        <v>0</v>
      </c>
      <c r="AK27" s="381">
        <v>0</v>
      </c>
      <c r="AL27" s="383"/>
      <c r="AM27" s="381">
        <v>0</v>
      </c>
      <c r="AN27" s="383"/>
      <c r="AO27" s="381">
        <v>0</v>
      </c>
      <c r="AP27" s="384">
        <f t="shared" si="0"/>
        <v>0</v>
      </c>
      <c r="AQ27" s="387">
        <f t="shared" si="1"/>
        <v>0</v>
      </c>
      <c r="AT27" s="391"/>
      <c r="AU27" s="419" t="s">
        <v>136</v>
      </c>
      <c r="AV27" s="412">
        <v>1</v>
      </c>
      <c r="AW27" s="424">
        <v>0.351324175951579</v>
      </c>
      <c r="AX27" s="412">
        <v>0</v>
      </c>
      <c r="AY27" s="424">
        <v>0</v>
      </c>
      <c r="AZ27" s="412">
        <v>0</v>
      </c>
      <c r="BA27" s="424">
        <v>0</v>
      </c>
      <c r="BB27" s="398">
        <v>1</v>
      </c>
      <c r="BC27" s="423">
        <v>0.25833118057349502</v>
      </c>
      <c r="BD27" s="91"/>
      <c r="BE27" s="128" t="s">
        <v>136</v>
      </c>
      <c r="BF27" s="129">
        <v>0</v>
      </c>
      <c r="BG27" s="381">
        <v>0</v>
      </c>
      <c r="BH27" s="406">
        <v>1</v>
      </c>
      <c r="BI27" s="115">
        <v>0.56014124521639397</v>
      </c>
      <c r="BJ27" s="406"/>
      <c r="BK27" s="381">
        <v>0</v>
      </c>
      <c r="BL27" s="384">
        <f t="shared" si="2"/>
        <v>1</v>
      </c>
      <c r="BM27" s="392">
        <f t="shared" si="3"/>
        <v>0.3461951765318444</v>
      </c>
      <c r="BN27" s="391"/>
      <c r="BO27" s="438" t="s">
        <v>136</v>
      </c>
      <c r="BP27" s="467">
        <v>2</v>
      </c>
      <c r="BQ27" s="437">
        <v>0.47204446470039702</v>
      </c>
      <c r="BR27" s="467">
        <v>0</v>
      </c>
      <c r="BS27" s="437">
        <v>0</v>
      </c>
      <c r="BT27" s="467">
        <v>0</v>
      </c>
      <c r="BU27" s="437">
        <v>0</v>
      </c>
      <c r="BV27" s="398">
        <v>2</v>
      </c>
      <c r="BW27" s="437">
        <v>0.30329918235089898</v>
      </c>
      <c r="BY27" s="128" t="s">
        <v>136</v>
      </c>
      <c r="BZ27" s="129">
        <v>0</v>
      </c>
      <c r="CA27" s="432">
        <v>0</v>
      </c>
      <c r="CB27" s="406"/>
      <c r="CC27" s="432">
        <v>0</v>
      </c>
      <c r="CD27" s="406"/>
      <c r="CE27" s="432">
        <v>0</v>
      </c>
      <c r="CF27" s="406">
        <v>0</v>
      </c>
      <c r="CG27" s="432">
        <v>0</v>
      </c>
      <c r="CH27" s="406"/>
      <c r="CI27" s="432">
        <v>0</v>
      </c>
      <c r="CJ27" s="384">
        <v>0</v>
      </c>
      <c r="CK27" s="387">
        <f t="shared" si="4"/>
        <v>0</v>
      </c>
      <c r="CM27" s="419" t="s">
        <v>136</v>
      </c>
      <c r="CN27" s="485">
        <v>0</v>
      </c>
      <c r="CO27" s="423">
        <v>0</v>
      </c>
      <c r="CP27" s="412">
        <v>0</v>
      </c>
      <c r="CQ27" s="423">
        <v>0</v>
      </c>
      <c r="CR27" s="486">
        <v>0</v>
      </c>
      <c r="CS27" s="437">
        <v>0</v>
      </c>
      <c r="CT27" s="412">
        <v>0</v>
      </c>
      <c r="CU27" s="437">
        <v>0</v>
      </c>
      <c r="CV27" s="437">
        <v>0</v>
      </c>
      <c r="CW27" s="437">
        <v>0</v>
      </c>
    </row>
    <row r="28" spans="1:101" s="1" customFormat="1" ht="16.5" customHeight="1">
      <c r="A28" s="15"/>
      <c r="C28" s="16"/>
      <c r="D28" s="16"/>
      <c r="E28" s="16"/>
      <c r="F28" s="16"/>
      <c r="AG28" s="109" t="s">
        <v>137</v>
      </c>
      <c r="AH28" s="380">
        <v>8</v>
      </c>
      <c r="AI28" s="107">
        <v>10.682947478624101</v>
      </c>
      <c r="AJ28" s="382">
        <v>8</v>
      </c>
      <c r="AK28" s="107">
        <v>8.2730093071354691</v>
      </c>
      <c r="AL28" s="383">
        <v>2</v>
      </c>
      <c r="AM28" s="107">
        <v>3.6534256084258399</v>
      </c>
      <c r="AN28" s="383">
        <v>1</v>
      </c>
      <c r="AO28" s="107">
        <v>3.2222723464587202</v>
      </c>
      <c r="AP28" s="481">
        <f t="shared" si="0"/>
        <v>19</v>
      </c>
      <c r="AQ28" s="387">
        <f t="shared" si="1"/>
        <v>7.3825730976038875</v>
      </c>
      <c r="AT28" s="391"/>
      <c r="AU28" s="419" t="s">
        <v>137</v>
      </c>
      <c r="AV28" s="412">
        <v>1</v>
      </c>
      <c r="AW28" s="423">
        <v>0.351324175951579</v>
      </c>
      <c r="AX28" s="412">
        <v>0</v>
      </c>
      <c r="AY28" s="424">
        <v>0</v>
      </c>
      <c r="AZ28" s="412">
        <v>0</v>
      </c>
      <c r="BA28" s="423">
        <v>0</v>
      </c>
      <c r="BB28" s="398">
        <v>1</v>
      </c>
      <c r="BC28" s="423">
        <v>0.25833118057349502</v>
      </c>
      <c r="BD28" s="91"/>
      <c r="BE28" s="109" t="s">
        <v>137</v>
      </c>
      <c r="BF28" s="129">
        <v>2</v>
      </c>
      <c r="BG28" s="107">
        <v>2.87918093060886</v>
      </c>
      <c r="BH28" s="406">
        <v>4</v>
      </c>
      <c r="BI28" s="107">
        <v>2.2405649808655701</v>
      </c>
      <c r="BJ28" s="406">
        <v>1</v>
      </c>
      <c r="BK28" s="107">
        <v>2.4471537155134899</v>
      </c>
      <c r="BL28" s="384">
        <f t="shared" si="2"/>
        <v>7</v>
      </c>
      <c r="BM28" s="387">
        <f t="shared" si="3"/>
        <v>2.4233662357229107</v>
      </c>
      <c r="BN28" s="391"/>
      <c r="BO28" s="419" t="s">
        <v>137</v>
      </c>
      <c r="BP28" s="467">
        <v>1</v>
      </c>
      <c r="BQ28" s="423">
        <v>0.23602223235019801</v>
      </c>
      <c r="BR28" s="467">
        <v>0</v>
      </c>
      <c r="BS28" s="437">
        <v>0</v>
      </c>
      <c r="BT28" s="467">
        <v>0</v>
      </c>
      <c r="BU28" s="437">
        <v>0</v>
      </c>
      <c r="BV28" s="398">
        <v>1</v>
      </c>
      <c r="BW28" s="437">
        <v>0.15164959117544999</v>
      </c>
      <c r="BY28" s="109" t="s">
        <v>137</v>
      </c>
      <c r="BZ28" s="101">
        <v>0</v>
      </c>
      <c r="CA28" s="430">
        <v>0</v>
      </c>
      <c r="CB28" s="406">
        <v>3</v>
      </c>
      <c r="CC28" s="430">
        <v>5.31914893617021</v>
      </c>
      <c r="CD28" s="406"/>
      <c r="CE28" s="431">
        <v>0</v>
      </c>
      <c r="CF28" s="406">
        <v>0</v>
      </c>
      <c r="CG28" s="430">
        <v>0</v>
      </c>
      <c r="CH28" s="406">
        <v>2</v>
      </c>
      <c r="CI28" s="430">
        <v>4.9072804412626603</v>
      </c>
      <c r="CJ28" s="384">
        <v>0</v>
      </c>
      <c r="CK28" s="387">
        <f t="shared" si="4"/>
        <v>0</v>
      </c>
      <c r="CM28" s="419" t="s">
        <v>137</v>
      </c>
      <c r="CN28" s="485">
        <v>1</v>
      </c>
      <c r="CO28" s="423">
        <v>0.24415743466713299</v>
      </c>
      <c r="CP28" s="412">
        <v>0</v>
      </c>
      <c r="CQ28" s="487">
        <v>0</v>
      </c>
      <c r="CR28" s="412">
        <v>0</v>
      </c>
      <c r="CS28" s="437">
        <v>0</v>
      </c>
      <c r="CT28" s="412">
        <v>0</v>
      </c>
      <c r="CU28" s="437">
        <v>0</v>
      </c>
      <c r="CV28" s="398">
        <v>1</v>
      </c>
      <c r="CW28" s="423">
        <v>8.5536325468944394E-2</v>
      </c>
    </row>
    <row r="29" spans="1:101" s="1" customFormat="1" ht="16.5" customHeight="1">
      <c r="A29" s="15"/>
      <c r="C29" s="16"/>
      <c r="D29" s="16"/>
      <c r="E29" s="16"/>
      <c r="F29" s="16"/>
      <c r="AG29" s="109" t="s">
        <v>138</v>
      </c>
      <c r="AH29" s="380">
        <v>0</v>
      </c>
      <c r="AI29" s="107">
        <v>0</v>
      </c>
      <c r="AJ29" s="382">
        <v>1</v>
      </c>
      <c r="AK29" s="107">
        <v>1.0341261633919301</v>
      </c>
      <c r="AL29" s="383"/>
      <c r="AM29" s="381">
        <v>0</v>
      </c>
      <c r="AN29" s="383"/>
      <c r="AO29" s="381">
        <v>0</v>
      </c>
      <c r="AP29" s="481">
        <f t="shared" si="0"/>
        <v>1</v>
      </c>
      <c r="AQ29" s="387">
        <f t="shared" si="1"/>
        <v>0.38855647882125721</v>
      </c>
      <c r="AT29" s="391"/>
      <c r="AU29" s="460" t="s">
        <v>138</v>
      </c>
      <c r="AV29" s="412">
        <v>0</v>
      </c>
      <c r="AW29" s="424">
        <v>0</v>
      </c>
      <c r="AX29" s="412">
        <v>0</v>
      </c>
      <c r="AY29" s="424">
        <v>0</v>
      </c>
      <c r="AZ29" s="412">
        <v>0</v>
      </c>
      <c r="BA29" s="424">
        <v>0</v>
      </c>
      <c r="BB29" s="398">
        <v>0</v>
      </c>
      <c r="BC29" s="423">
        <v>0</v>
      </c>
      <c r="BD29" s="91"/>
      <c r="BE29" s="128" t="s">
        <v>138</v>
      </c>
      <c r="BF29" s="129">
        <v>0</v>
      </c>
      <c r="BG29" s="107">
        <v>0</v>
      </c>
      <c r="BH29" s="406"/>
      <c r="BI29" s="107">
        <v>0</v>
      </c>
      <c r="BJ29" s="406"/>
      <c r="BK29" s="107">
        <v>0</v>
      </c>
      <c r="BL29" s="384">
        <f t="shared" si="2"/>
        <v>0</v>
      </c>
      <c r="BM29" s="387">
        <f t="shared" si="3"/>
        <v>0</v>
      </c>
      <c r="BN29" s="391"/>
      <c r="BO29" s="438" t="s">
        <v>138</v>
      </c>
      <c r="BP29" s="467">
        <v>0</v>
      </c>
      <c r="BQ29" s="437">
        <v>0</v>
      </c>
      <c r="BR29" s="467">
        <v>0</v>
      </c>
      <c r="BS29" s="437">
        <v>0</v>
      </c>
      <c r="BT29" s="467">
        <v>0</v>
      </c>
      <c r="BU29" s="437">
        <v>0</v>
      </c>
      <c r="BV29" s="398">
        <v>0</v>
      </c>
      <c r="BW29" s="437">
        <v>0</v>
      </c>
      <c r="BY29" s="128" t="s">
        <v>138</v>
      </c>
      <c r="BZ29" s="101">
        <v>0</v>
      </c>
      <c r="CA29" s="430">
        <v>0</v>
      </c>
      <c r="CB29" s="406"/>
      <c r="CC29" s="430">
        <v>0</v>
      </c>
      <c r="CD29" s="406"/>
      <c r="CE29" s="431">
        <v>0</v>
      </c>
      <c r="CF29" s="406">
        <v>0</v>
      </c>
      <c r="CG29" s="430">
        <v>0</v>
      </c>
      <c r="CH29" s="406"/>
      <c r="CI29" s="430">
        <v>0</v>
      </c>
      <c r="CJ29" s="384">
        <v>0</v>
      </c>
      <c r="CK29" s="387">
        <f t="shared" si="4"/>
        <v>0</v>
      </c>
      <c r="CM29" s="419" t="s">
        <v>138</v>
      </c>
      <c r="CN29" s="485">
        <v>0</v>
      </c>
      <c r="CO29" s="398">
        <v>0</v>
      </c>
      <c r="CP29" s="412">
        <v>0</v>
      </c>
      <c r="CQ29" s="437">
        <v>0</v>
      </c>
      <c r="CR29" s="486">
        <v>0</v>
      </c>
      <c r="CS29" s="437">
        <v>0</v>
      </c>
      <c r="CT29" s="412">
        <v>0</v>
      </c>
      <c r="CU29" s="437">
        <v>0</v>
      </c>
      <c r="CV29" s="437">
        <v>0</v>
      </c>
      <c r="CW29" s="437">
        <v>0</v>
      </c>
    </row>
    <row r="30" spans="1:101" s="1" customFormat="1" ht="16.5" customHeight="1">
      <c r="A30" s="15"/>
      <c r="C30" s="16"/>
      <c r="D30" s="16"/>
      <c r="E30" s="16"/>
      <c r="F30" s="16"/>
      <c r="AG30" s="109" t="s">
        <v>109</v>
      </c>
      <c r="AH30" s="380">
        <f>SUM(AH9:AH29)</f>
        <v>17</v>
      </c>
      <c r="AI30" s="107">
        <f>AH30/AH31*1000000</f>
        <v>22.701263392076189</v>
      </c>
      <c r="AJ30" s="380">
        <f>SUM(AJ9:AJ29)</f>
        <v>135</v>
      </c>
      <c r="AK30" s="107">
        <f>AJ30/AJ31*1000000</f>
        <v>139.60703205791108</v>
      </c>
      <c r="AL30" s="380">
        <f>SUM(AL9:AL29)</f>
        <v>53</v>
      </c>
      <c r="AM30" s="107">
        <f>AL30/AL31*1000000</f>
        <v>96.815778623284771</v>
      </c>
      <c r="AN30" s="380">
        <f>SUM(AN9:AN29)</f>
        <v>12</v>
      </c>
      <c r="AO30" s="107">
        <f>AN30/AN31*1000000</f>
        <v>38.667268157504672</v>
      </c>
      <c r="AP30" s="481">
        <f t="shared" si="0"/>
        <v>217</v>
      </c>
      <c r="AQ30" s="387">
        <f t="shared" si="1"/>
        <v>84.316755904212826</v>
      </c>
      <c r="AT30" s="391"/>
      <c r="AU30" s="109" t="s">
        <v>109</v>
      </c>
      <c r="AV30" s="412">
        <f>SUM(AV9:AV29)</f>
        <v>161</v>
      </c>
      <c r="AW30" s="424">
        <f>AV30/AV31*1000000</f>
        <v>70.687450826121164</v>
      </c>
      <c r="AX30" s="412">
        <f>SUM(AX9:AX29)</f>
        <v>22</v>
      </c>
      <c r="AY30" s="424">
        <f>AX30/AX31*1000000</f>
        <v>42.035432047813394</v>
      </c>
      <c r="AZ30" s="412">
        <f>SUM(AZ9:AZ29)</f>
        <v>36</v>
      </c>
      <c r="BA30" s="424">
        <f>AZ30/AZ31*1000000</f>
        <v>33.644859813084111</v>
      </c>
      <c r="BB30" s="398">
        <f t="shared" ref="BB30" si="5">SUM(AV30,AX30,AZ30)</f>
        <v>219</v>
      </c>
      <c r="BC30" s="423">
        <f t="shared" ref="BC30" si="6">BB30/BB$31*1000000</f>
        <v>56.574528545595449</v>
      </c>
      <c r="BD30" s="91"/>
      <c r="BE30" s="109" t="s">
        <v>109</v>
      </c>
      <c r="BF30" s="129">
        <f>SUM(BF9:BF29)</f>
        <v>14</v>
      </c>
      <c r="BG30" s="107">
        <f>BF30/BF31*1000000</f>
        <v>20.154266514262023</v>
      </c>
      <c r="BH30" s="406">
        <f>SUM(BH9:BH29)</f>
        <v>167</v>
      </c>
      <c r="BI30" s="107">
        <f>BH30/BH31*1000000</f>
        <v>93.543587951137766</v>
      </c>
      <c r="BJ30" s="406">
        <f>SUM(BJ9:BJ29)</f>
        <v>18</v>
      </c>
      <c r="BK30" s="107">
        <f>BJ30/BJ31*1000000</f>
        <v>44.048766879242756</v>
      </c>
      <c r="BL30" s="384">
        <f t="shared" si="2"/>
        <v>199</v>
      </c>
      <c r="BM30" s="387">
        <f t="shared" si="3"/>
        <v>68.89284012983704</v>
      </c>
      <c r="BN30" s="391"/>
      <c r="BO30" s="109" t="s">
        <v>109</v>
      </c>
      <c r="BP30" s="412">
        <f>SUM(BP9:BP29)</f>
        <v>141</v>
      </c>
      <c r="BQ30" s="424">
        <f>BP30/BP31*1000000</f>
        <v>33.279134761377982</v>
      </c>
      <c r="BR30" s="412">
        <f>SUM(BR9:BR29)</f>
        <v>50</v>
      </c>
      <c r="BS30" s="424">
        <f>BR30/BR31*1000000</f>
        <v>41.494774563039279</v>
      </c>
      <c r="BT30" s="412">
        <f t="shared" ref="BT30" si="7">SUM(BT9:BT29)</f>
        <v>28</v>
      </c>
      <c r="BU30" s="424">
        <f t="shared" ref="BU30" si="8">BT30/BT31*1000000</f>
        <v>24.299459597375311</v>
      </c>
      <c r="BV30" s="412">
        <f t="shared" ref="BV30" si="9">SUM(BV9:BV29)</f>
        <v>219</v>
      </c>
      <c r="BW30" s="424">
        <f t="shared" ref="BW30" si="10">BV30/BV31*1000000</f>
        <v>33.211260467423472</v>
      </c>
      <c r="BY30" s="109" t="s">
        <v>109</v>
      </c>
      <c r="BZ30" s="101">
        <f>SUM(BZ9:BZ29)</f>
        <v>0</v>
      </c>
      <c r="CA30" s="430">
        <f>BZ30/BZ31*1000000</f>
        <v>0</v>
      </c>
      <c r="CB30" s="406">
        <f>SUM(CB9:CB29)</f>
        <v>83</v>
      </c>
      <c r="CC30" s="430">
        <f>CB30/CB31*1000000</f>
        <v>147.1631205673759</v>
      </c>
      <c r="CD30" s="406">
        <f>SUM(CD9:CD29)</f>
        <v>5</v>
      </c>
      <c r="CE30" s="431">
        <f>CD30/CD31*1000000</f>
        <v>12.920965041036984</v>
      </c>
      <c r="CF30" s="406">
        <f>SUM(CF9:CF29)</f>
        <v>1</v>
      </c>
      <c r="CG30" s="430">
        <f>CF30/CF31*1000000</f>
        <v>0.43876834216208366</v>
      </c>
      <c r="CH30" s="406">
        <f>SUM(CH9:CH29)</f>
        <v>19</v>
      </c>
      <c r="CI30" s="430">
        <f>CH30/CH31*1000000</f>
        <v>46.619164191995274</v>
      </c>
      <c r="CJ30" s="384">
        <f>SUM(CJ9:CJ29)</f>
        <v>59</v>
      </c>
      <c r="CK30" s="387">
        <f>CJ30/CJ31*1000000</f>
        <v>11.968437289257338</v>
      </c>
      <c r="CM30" s="109" t="s">
        <v>109</v>
      </c>
      <c r="CN30" s="412">
        <f>SUM(CN9:CN29)</f>
        <v>91</v>
      </c>
      <c r="CO30" s="424">
        <f>CN30/CN31*1000000</f>
        <v>66.395054954676255</v>
      </c>
      <c r="CP30" s="412">
        <f>SUM(CP9:CP29)</f>
        <v>63</v>
      </c>
      <c r="CQ30" s="424">
        <f>CP30/CP31*1000000</f>
        <v>19.158160038146026</v>
      </c>
      <c r="CR30" s="412">
        <f>SUM(CR9:CR29)</f>
        <v>83</v>
      </c>
      <c r="CS30" s="424">
        <f>CR30/CR31*1000000</f>
        <v>141.3022964420033</v>
      </c>
      <c r="CT30" s="412">
        <f>SUM(CT9:CT29)</f>
        <v>7</v>
      </c>
      <c r="CU30" s="424">
        <f>CT30/CT31*1000000</f>
        <v>4.9669308837376294</v>
      </c>
      <c r="CV30" s="486">
        <f>SUM(CV9:CV29)</f>
        <v>244</v>
      </c>
      <c r="CW30" s="424">
        <f>CV30/CV31*1000000</f>
        <v>36.660228303503509</v>
      </c>
    </row>
    <row r="31" spans="1:101" s="1" customFormat="1" ht="16.5" customHeight="1">
      <c r="A31" s="15"/>
      <c r="C31" s="16"/>
      <c r="D31" s="16"/>
      <c r="E31" s="16"/>
      <c r="F31" s="16"/>
      <c r="AG31" s="93" t="s">
        <v>139</v>
      </c>
      <c r="AH31" s="918">
        <v>748857</v>
      </c>
      <c r="AI31" s="919"/>
      <c r="AJ31" s="918">
        <v>967000</v>
      </c>
      <c r="AK31" s="919"/>
      <c r="AL31" s="935">
        <v>547431.42857142899</v>
      </c>
      <c r="AM31" s="936"/>
      <c r="AN31" s="935">
        <v>310340</v>
      </c>
      <c r="AO31" s="936"/>
      <c r="AP31" s="954">
        <f>SUM(AH31:AO31)</f>
        <v>2573628.4285714291</v>
      </c>
      <c r="AQ31" s="955"/>
      <c r="AT31" s="393"/>
      <c r="AU31" s="394" t="s">
        <v>139</v>
      </c>
      <c r="AV31" s="1079">
        <v>2277632</v>
      </c>
      <c r="AW31" s="1079"/>
      <c r="AX31" s="1079">
        <v>523368</v>
      </c>
      <c r="AY31" s="1079"/>
      <c r="AZ31" s="1080">
        <v>1070000</v>
      </c>
      <c r="BA31" s="1081"/>
      <c r="BB31" s="1082">
        <f t="shared" ref="BB31" si="11">SUM(AV31:BA31)</f>
        <v>3871000</v>
      </c>
      <c r="BC31" s="1083"/>
      <c r="BD31" s="91"/>
      <c r="BE31" s="93" t="s">
        <v>139</v>
      </c>
      <c r="BF31" s="918">
        <v>694642</v>
      </c>
      <c r="BG31" s="918"/>
      <c r="BH31" s="1084">
        <v>1785264</v>
      </c>
      <c r="BI31" s="1085"/>
      <c r="BJ31" s="1086">
        <v>408638</v>
      </c>
      <c r="BK31" s="1087"/>
      <c r="BL31" s="954">
        <f t="shared" ref="BL31" si="12">SUM(BF31:BK31)</f>
        <v>2888544</v>
      </c>
      <c r="BM31" s="955"/>
      <c r="BN31" s="118"/>
      <c r="BO31" s="394" t="s">
        <v>139</v>
      </c>
      <c r="BP31" s="1088">
        <v>4236889</v>
      </c>
      <c r="BQ31" s="1088"/>
      <c r="BR31" s="1089">
        <v>1204971</v>
      </c>
      <c r="BS31" s="1088"/>
      <c r="BT31" s="1091">
        <v>1152289</v>
      </c>
      <c r="BU31" s="1092"/>
      <c r="BV31" s="1075">
        <f t="shared" ref="BV31" si="13">SUM(BP31:BU31)</f>
        <v>6594149</v>
      </c>
      <c r="BW31" s="1077"/>
      <c r="BY31" s="93" t="s">
        <v>139</v>
      </c>
      <c r="BZ31" s="918">
        <v>1292000</v>
      </c>
      <c r="CA31" s="918"/>
      <c r="CB31" s="958">
        <v>564000</v>
      </c>
      <c r="CC31" s="959"/>
      <c r="CD31" s="1093">
        <v>386968</v>
      </c>
      <c r="CE31" s="1094"/>
      <c r="CF31" s="958">
        <v>2279107</v>
      </c>
      <c r="CG31" s="959"/>
      <c r="CH31" s="1093">
        <v>407557.71428571403</v>
      </c>
      <c r="CI31" s="1112"/>
      <c r="CJ31" s="954">
        <f t="shared" ref="CJ31" si="14">SUM(BZ31:CI31)</f>
        <v>4929632.7142857136</v>
      </c>
      <c r="CK31" s="955"/>
      <c r="CM31" s="394" t="s">
        <v>139</v>
      </c>
      <c r="CN31" s="1090">
        <v>1370584</v>
      </c>
      <c r="CO31" s="1079"/>
      <c r="CP31" s="1079">
        <v>3288416</v>
      </c>
      <c r="CQ31" s="1079"/>
      <c r="CR31" s="1095">
        <v>587393.14285714296</v>
      </c>
      <c r="CS31" s="1095"/>
      <c r="CT31" s="1080">
        <v>1409321</v>
      </c>
      <c r="CU31" s="1081"/>
      <c r="CV31" s="1096">
        <f t="shared" ref="CV31" si="15">SUM(CN31:CU31)</f>
        <v>6655714.1428571427</v>
      </c>
      <c r="CW31" s="1097"/>
    </row>
    <row r="32" spans="1:101" s="1" customFormat="1" ht="16.5" customHeight="1">
      <c r="A32" s="15"/>
      <c r="C32" s="16"/>
      <c r="D32" s="16"/>
      <c r="E32" s="16"/>
      <c r="F32" s="16"/>
      <c r="AG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6"/>
      <c r="BF32" s="91"/>
      <c r="BG32" s="91"/>
      <c r="BH32" s="91"/>
      <c r="BI32" s="91"/>
      <c r="BJ32" s="91"/>
      <c r="BK32" s="91"/>
      <c r="BL32" s="91"/>
      <c r="BM32" s="91"/>
      <c r="BN32" s="91"/>
      <c r="BO32" s="96"/>
      <c r="BP32" s="91"/>
      <c r="BQ32" s="91"/>
      <c r="BR32" s="91"/>
      <c r="BS32" s="91"/>
      <c r="BT32" s="91"/>
      <c r="BU32" s="91"/>
      <c r="BV32" s="91"/>
      <c r="BW32" s="91"/>
      <c r="CF32" s="12"/>
      <c r="CG32" s="12"/>
      <c r="CH32" s="12"/>
      <c r="CI32" s="12"/>
      <c r="CJ32" s="12"/>
      <c r="CK32" s="12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</row>
    <row r="33" spans="1:101" s="1" customFormat="1" ht="16.5" customHeight="1">
      <c r="A33" s="15"/>
      <c r="C33" s="16"/>
      <c r="D33" s="16"/>
      <c r="E33" s="16"/>
      <c r="F33" s="16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6"/>
      <c r="BF33" s="91"/>
      <c r="BG33" s="91"/>
      <c r="BH33" s="91"/>
      <c r="BI33" s="91"/>
      <c r="BJ33" s="91"/>
      <c r="BK33" s="91"/>
      <c r="BL33" s="91"/>
      <c r="BM33" s="91"/>
      <c r="BN33" s="91"/>
      <c r="BO33" s="96"/>
      <c r="BP33" s="91"/>
      <c r="BQ33" s="91"/>
      <c r="BR33" s="91"/>
      <c r="BS33" s="91"/>
      <c r="BT33" s="91"/>
      <c r="BU33" s="91"/>
      <c r="BV33" s="91"/>
      <c r="BW33" s="91"/>
      <c r="CF33" s="12"/>
      <c r="CG33" s="12"/>
      <c r="CH33" s="12"/>
      <c r="CI33" s="12"/>
      <c r="CJ33" s="12"/>
      <c r="CK33" s="12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</row>
    <row r="34" spans="1:101"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4"/>
      <c r="BF34" s="90"/>
      <c r="BG34" s="90"/>
      <c r="BH34" s="90"/>
      <c r="BI34" s="90"/>
      <c r="BJ34" s="90"/>
      <c r="BK34" s="90"/>
      <c r="BL34" s="90"/>
      <c r="BM34" s="90"/>
      <c r="BN34" s="90"/>
      <c r="BO34" s="94"/>
      <c r="BP34" s="90"/>
      <c r="BQ34" s="90"/>
      <c r="BR34" s="90"/>
      <c r="BS34" s="90"/>
      <c r="BT34" s="90"/>
      <c r="BU34" s="90"/>
      <c r="BV34" s="90"/>
      <c r="BW34" s="90"/>
      <c r="CF34" s="12"/>
      <c r="CG34" s="12"/>
      <c r="CH34" s="12"/>
      <c r="CI34" s="12"/>
      <c r="CJ34" s="12"/>
      <c r="CK34" s="12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</row>
    <row r="35" spans="1:101">
      <c r="BE35" s="13"/>
      <c r="BK35" s="90"/>
      <c r="BL35" s="90"/>
      <c r="BM35" s="90"/>
      <c r="BN35" s="90"/>
      <c r="BU35" s="90"/>
      <c r="BV35" s="90"/>
      <c r="BW35" s="90"/>
      <c r="CF35" s="12"/>
      <c r="CG35" s="12"/>
      <c r="CH35" s="12"/>
      <c r="CI35" s="12"/>
      <c r="CJ35" s="12"/>
      <c r="CK35" s="12"/>
    </row>
    <row r="36" spans="1:101">
      <c r="BE36" s="13"/>
      <c r="BK36" s="90"/>
      <c r="BL36" s="90"/>
      <c r="BM36" s="90"/>
      <c r="BN36" s="90"/>
      <c r="BU36" s="90"/>
      <c r="BV36" s="90"/>
      <c r="BW36" s="90"/>
      <c r="CF36" s="12"/>
      <c r="CG36" s="12"/>
      <c r="CH36" s="12"/>
      <c r="CI36" s="12"/>
      <c r="CJ36" s="12"/>
      <c r="CK36" s="12"/>
    </row>
    <row r="37" spans="1:101">
      <c r="AM37" s="479"/>
      <c r="BE37" s="13"/>
      <c r="BK37" s="90"/>
      <c r="BL37" s="90"/>
      <c r="BM37" s="90"/>
      <c r="BN37" s="90"/>
      <c r="BU37" s="90"/>
      <c r="BV37" s="90"/>
      <c r="BW37" s="90"/>
      <c r="CF37" s="12"/>
      <c r="CG37" s="12"/>
      <c r="CH37" s="12"/>
      <c r="CI37" s="12"/>
      <c r="CJ37" s="12"/>
      <c r="CK37" s="12"/>
    </row>
    <row r="38" spans="1:101">
      <c r="BE38" s="13"/>
      <c r="BK38" s="90"/>
      <c r="BL38" s="90"/>
      <c r="BM38" s="90"/>
      <c r="BN38" s="90"/>
      <c r="BU38" s="90"/>
      <c r="BV38" s="90"/>
      <c r="BW38" s="90"/>
      <c r="CF38" s="12"/>
      <c r="CG38" s="12"/>
      <c r="CH38" s="12"/>
      <c r="CI38" s="12"/>
      <c r="CJ38" s="12"/>
      <c r="CK38" s="12"/>
    </row>
    <row r="39" spans="1:101">
      <c r="BE39" s="13"/>
      <c r="BK39" s="90"/>
      <c r="BL39" s="90"/>
      <c r="BM39" s="90"/>
      <c r="BN39" s="90"/>
      <c r="BU39" s="90"/>
      <c r="BV39" s="90"/>
      <c r="BW39" s="90"/>
    </row>
    <row r="40" spans="1:101">
      <c r="BE40" s="13"/>
      <c r="BK40" s="90"/>
      <c r="BL40" s="90"/>
      <c r="BM40" s="90"/>
      <c r="BN40" s="90"/>
      <c r="BU40" s="90"/>
      <c r="BV40" s="90"/>
      <c r="BW40" s="90"/>
    </row>
    <row r="41" spans="1:101">
      <c r="AG41" s="90" t="s">
        <v>242</v>
      </c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J41" s="90"/>
      <c r="BK41" s="90"/>
      <c r="BL41" s="90"/>
      <c r="BM41" s="90"/>
      <c r="BN41" s="90"/>
      <c r="BO41" s="94"/>
      <c r="BP41" s="90"/>
      <c r="BQ41" s="90"/>
      <c r="BR41" s="90"/>
      <c r="BS41" s="90"/>
      <c r="BT41" s="90"/>
      <c r="BU41" s="90"/>
      <c r="BV41" s="90"/>
      <c r="BW41" s="90"/>
      <c r="CM41" s="90" t="s">
        <v>243</v>
      </c>
      <c r="CN41" s="90"/>
      <c r="CO41" s="90"/>
      <c r="CP41" s="90"/>
      <c r="CQ41" s="90"/>
      <c r="CR41" s="90"/>
      <c r="CS41" s="90"/>
      <c r="CT41" s="90"/>
      <c r="CU41" s="90"/>
      <c r="CV41" s="90"/>
      <c r="CW41" s="90"/>
    </row>
    <row r="42" spans="1:101">
      <c r="AG42" s="90" t="s">
        <v>181</v>
      </c>
      <c r="AH42" s="90"/>
      <c r="AI42" s="90"/>
      <c r="AJ42" s="90"/>
      <c r="AK42" s="90"/>
      <c r="AL42" s="90"/>
      <c r="AM42" s="90"/>
      <c r="AN42" s="90"/>
      <c r="AO42" s="90"/>
      <c r="AP42" s="94"/>
      <c r="AQ42" s="94"/>
      <c r="AR42" s="94"/>
      <c r="AS42" s="94"/>
      <c r="AT42" s="94"/>
      <c r="AU42" s="394" t="s">
        <v>244</v>
      </c>
      <c r="AV42" s="394"/>
      <c r="AW42" s="394"/>
      <c r="AX42" s="94"/>
      <c r="AY42" s="94"/>
      <c r="AZ42" s="94"/>
      <c r="BA42" s="94"/>
      <c r="BB42" s="94"/>
      <c r="BC42" s="94"/>
      <c r="BD42" s="94"/>
      <c r="BE42" s="13" t="s">
        <v>183</v>
      </c>
      <c r="BJ42" s="90"/>
      <c r="BK42" s="90"/>
      <c r="BL42" s="90"/>
      <c r="BM42" s="90"/>
      <c r="BN42" s="90"/>
      <c r="BO42" s="394" t="s">
        <v>245</v>
      </c>
      <c r="BP42" s="394"/>
      <c r="BQ42" s="394"/>
      <c r="BR42" s="90"/>
      <c r="BS42" s="90"/>
      <c r="BT42" s="90"/>
      <c r="BU42" s="90"/>
      <c r="BV42" s="90"/>
      <c r="BW42" s="90"/>
      <c r="BY42" s="90" t="s">
        <v>185</v>
      </c>
      <c r="BZ42" s="90"/>
      <c r="CA42" s="90"/>
      <c r="CB42" s="90"/>
      <c r="CC42" s="90"/>
      <c r="CM42" s="90" t="s">
        <v>246</v>
      </c>
      <c r="CN42" s="90"/>
      <c r="CO42" s="90"/>
      <c r="CP42" s="90"/>
      <c r="CQ42" s="90"/>
      <c r="CR42" s="90"/>
      <c r="CS42" s="90"/>
      <c r="CT42" s="90"/>
      <c r="CU42" s="90"/>
      <c r="CV42" s="90"/>
      <c r="CW42" s="90"/>
    </row>
    <row r="43" spans="1:101" ht="15" customHeight="1">
      <c r="AG43" s="911" t="s">
        <v>99</v>
      </c>
      <c r="AH43" s="102" t="s">
        <v>166</v>
      </c>
      <c r="AI43" s="103" t="s">
        <v>166</v>
      </c>
      <c r="AJ43" s="378" t="s">
        <v>153</v>
      </c>
      <c r="AK43" s="378" t="s">
        <v>153</v>
      </c>
      <c r="AN43" s="94"/>
      <c r="AO43" s="94"/>
      <c r="AP43" s="94"/>
      <c r="AQ43" s="94"/>
      <c r="AR43" s="94"/>
      <c r="AS43" s="94"/>
      <c r="AT43" s="94"/>
      <c r="AU43" s="413" t="s">
        <v>99</v>
      </c>
      <c r="AV43" s="394" t="s">
        <v>247</v>
      </c>
      <c r="AW43" s="394" t="s">
        <v>247</v>
      </c>
      <c r="AX43" s="94"/>
      <c r="AY43" s="94"/>
      <c r="AZ43" s="94"/>
      <c r="BA43" s="94"/>
      <c r="BB43" s="94"/>
      <c r="BC43" s="94"/>
      <c r="BD43" s="94"/>
      <c r="BE43" s="911" t="s">
        <v>99</v>
      </c>
      <c r="BF43" s="102" t="s">
        <v>168</v>
      </c>
      <c r="BG43" s="103" t="s">
        <v>168</v>
      </c>
      <c r="BH43" s="378" t="s">
        <v>148</v>
      </c>
      <c r="BI43" s="378" t="s">
        <v>148</v>
      </c>
      <c r="BJ43" s="90"/>
      <c r="BK43" s="90"/>
      <c r="BL43" s="90"/>
      <c r="BM43" s="90"/>
      <c r="BN43" s="90"/>
      <c r="BO43" s="1109" t="s">
        <v>99</v>
      </c>
      <c r="BP43" s="394" t="s">
        <v>248</v>
      </c>
      <c r="BQ43" s="394" t="s">
        <v>248</v>
      </c>
      <c r="BR43" s="394" t="s">
        <v>210</v>
      </c>
      <c r="BS43" s="394" t="s">
        <v>210</v>
      </c>
      <c r="BT43" s="90"/>
      <c r="BU43" s="90"/>
      <c r="BV43" s="90"/>
      <c r="BW43" s="90"/>
      <c r="BY43" s="911" t="s">
        <v>99</v>
      </c>
      <c r="BZ43" s="102" t="s">
        <v>191</v>
      </c>
      <c r="CA43" s="103" t="s">
        <v>191</v>
      </c>
      <c r="CB43" s="102" t="s">
        <v>249</v>
      </c>
      <c r="CC43" s="103" t="s">
        <v>249</v>
      </c>
      <c r="CD43" s="378" t="s">
        <v>149</v>
      </c>
      <c r="CE43" s="378" t="s">
        <v>149</v>
      </c>
      <c r="CM43" s="1109" t="s">
        <v>99</v>
      </c>
      <c r="CN43" s="394" t="s">
        <v>250</v>
      </c>
      <c r="CO43" s="394" t="s">
        <v>250</v>
      </c>
      <c r="CP43" s="394" t="s">
        <v>251</v>
      </c>
      <c r="CQ43" s="394" t="s">
        <v>251</v>
      </c>
      <c r="CR43" s="428" t="s">
        <v>211</v>
      </c>
      <c r="CS43" s="428" t="s">
        <v>211</v>
      </c>
      <c r="CT43" s="94"/>
      <c r="CU43" s="94"/>
      <c r="CV43" s="94"/>
      <c r="CW43" s="94"/>
    </row>
    <row r="44" spans="1:101">
      <c r="AG44" s="911"/>
      <c r="AH44" s="104" t="s">
        <v>27</v>
      </c>
      <c r="AI44" s="101" t="s">
        <v>111</v>
      </c>
      <c r="AJ44" s="379" t="s">
        <v>27</v>
      </c>
      <c r="AK44" s="379" t="s">
        <v>111</v>
      </c>
      <c r="AN44" s="94"/>
      <c r="AO44" s="94"/>
      <c r="AP44" s="94"/>
      <c r="AQ44" s="94"/>
      <c r="AR44" s="94"/>
      <c r="AS44" s="94"/>
      <c r="AT44" s="94"/>
      <c r="AU44" s="414"/>
      <c r="AV44" s="394" t="s">
        <v>27</v>
      </c>
      <c r="AW44" s="394" t="s">
        <v>111</v>
      </c>
      <c r="AX44" s="94"/>
      <c r="AY44" s="94"/>
      <c r="AZ44" s="94"/>
      <c r="BA44" s="94"/>
      <c r="BB44" s="94"/>
      <c r="BC44" s="94"/>
      <c r="BD44" s="94"/>
      <c r="BE44" s="911"/>
      <c r="BF44" s="104" t="s">
        <v>27</v>
      </c>
      <c r="BG44" s="101" t="s">
        <v>111</v>
      </c>
      <c r="BH44" s="379" t="s">
        <v>27</v>
      </c>
      <c r="BI44" s="379" t="s">
        <v>111</v>
      </c>
      <c r="BJ44" s="90"/>
      <c r="BK44" s="90"/>
      <c r="BL44" s="90"/>
      <c r="BM44" s="90"/>
      <c r="BN44" s="90"/>
      <c r="BO44" s="1109"/>
      <c r="BP44" s="394" t="s">
        <v>27</v>
      </c>
      <c r="BQ44" s="394" t="s">
        <v>111</v>
      </c>
      <c r="BR44" s="394" t="s">
        <v>27</v>
      </c>
      <c r="BS44" s="394" t="s">
        <v>111</v>
      </c>
      <c r="BT44" s="90"/>
      <c r="BU44" s="90"/>
      <c r="BV44" s="90"/>
      <c r="BW44" s="90"/>
      <c r="BY44" s="911"/>
      <c r="BZ44" s="104" t="s">
        <v>27</v>
      </c>
      <c r="CA44" s="101" t="s">
        <v>111</v>
      </c>
      <c r="CB44" s="104" t="s">
        <v>27</v>
      </c>
      <c r="CC44" s="101" t="s">
        <v>111</v>
      </c>
      <c r="CD44" s="379" t="s">
        <v>27</v>
      </c>
      <c r="CE44" s="379" t="s">
        <v>111</v>
      </c>
      <c r="CM44" s="1109"/>
      <c r="CN44" s="394" t="s">
        <v>27</v>
      </c>
      <c r="CO44" s="394" t="s">
        <v>111</v>
      </c>
      <c r="CP44" s="394" t="s">
        <v>27</v>
      </c>
      <c r="CQ44" s="394" t="s">
        <v>111</v>
      </c>
      <c r="CR44" s="398" t="s">
        <v>27</v>
      </c>
      <c r="CS44" s="398" t="s">
        <v>111</v>
      </c>
      <c r="CT44" s="94"/>
      <c r="CU44" s="94"/>
      <c r="CV44" s="94"/>
      <c r="CW44" s="94"/>
    </row>
    <row r="45" spans="1:101" ht="24">
      <c r="AG45" s="105" t="s">
        <v>112</v>
      </c>
      <c r="AH45" s="380">
        <f>AH9</f>
        <v>0</v>
      </c>
      <c r="AI45" s="380">
        <f>AI9</f>
        <v>0</v>
      </c>
      <c r="AJ45" s="384">
        <f>AH45</f>
        <v>0</v>
      </c>
      <c r="AK45" s="384">
        <f>AJ45/AJ$67*1000000</f>
        <v>0</v>
      </c>
      <c r="AN45" s="118"/>
      <c r="AO45" s="118"/>
      <c r="AP45" s="94"/>
      <c r="AQ45" s="94"/>
      <c r="AR45" s="94"/>
      <c r="AS45" s="94"/>
      <c r="AT45" s="94"/>
      <c r="AU45" s="415" t="s">
        <v>112</v>
      </c>
      <c r="AV45" s="398">
        <f>AX9</f>
        <v>0</v>
      </c>
      <c r="AW45" s="398">
        <f>AY9</f>
        <v>0</v>
      </c>
      <c r="AX45" s="94"/>
      <c r="AY45" s="94"/>
      <c r="AZ45" s="94"/>
      <c r="BA45" s="94"/>
      <c r="BB45" s="94"/>
      <c r="BC45" s="94"/>
      <c r="BD45" s="94"/>
      <c r="BE45" s="127" t="s">
        <v>112</v>
      </c>
      <c r="BF45" s="380">
        <f>BF9</f>
        <v>0</v>
      </c>
      <c r="BG45" s="380">
        <f>BG9</f>
        <v>0</v>
      </c>
      <c r="BH45" s="384">
        <f>BF45</f>
        <v>0</v>
      </c>
      <c r="BI45" s="384">
        <v>0</v>
      </c>
      <c r="BJ45" s="90"/>
      <c r="BK45" s="90"/>
      <c r="BL45" s="90"/>
      <c r="BM45" s="90"/>
      <c r="BN45" s="90"/>
      <c r="BO45" s="436" t="s">
        <v>112</v>
      </c>
      <c r="BP45" s="394">
        <f>BR9</f>
        <v>0</v>
      </c>
      <c r="BQ45" s="483">
        <f>BS9</f>
        <v>0</v>
      </c>
      <c r="BR45" s="394">
        <f>BP45</f>
        <v>0</v>
      </c>
      <c r="BS45" s="483">
        <f>BQ45</f>
        <v>0</v>
      </c>
      <c r="BT45" s="90"/>
      <c r="BU45" s="90"/>
      <c r="BV45" s="90"/>
      <c r="BW45" s="90"/>
      <c r="BY45" s="105" t="s">
        <v>112</v>
      </c>
      <c r="BZ45" s="381">
        <f>BZ9</f>
        <v>0</v>
      </c>
      <c r="CA45" s="381">
        <f>CA9</f>
        <v>0</v>
      </c>
      <c r="CB45" s="381">
        <f>CH9</f>
        <v>7</v>
      </c>
      <c r="CC45" s="381">
        <f>CI9</f>
        <v>17.175481544419299</v>
      </c>
      <c r="CD45" s="384">
        <f>SUM(BZ45,CB45)</f>
        <v>7</v>
      </c>
      <c r="CE45" s="387">
        <f>CD45/CD$67*1000000</f>
        <v>1.9601764942915461</v>
      </c>
      <c r="CM45" s="415" t="s">
        <v>112</v>
      </c>
      <c r="CN45" s="398">
        <f>CP9</f>
        <v>0</v>
      </c>
      <c r="CO45" s="398">
        <f>CQ9</f>
        <v>0</v>
      </c>
      <c r="CP45" s="398">
        <f>CR9</f>
        <v>0</v>
      </c>
      <c r="CQ45" s="398">
        <v>0</v>
      </c>
      <c r="CR45" s="398">
        <f>SUM(CN45,CP45)</f>
        <v>0</v>
      </c>
      <c r="CS45" s="462">
        <f>CR45/CR$67*1000000</f>
        <v>0</v>
      </c>
      <c r="CT45" s="118"/>
      <c r="CU45" s="118"/>
      <c r="CV45" s="118"/>
      <c r="CW45" s="118"/>
    </row>
    <row r="46" spans="1:101">
      <c r="AG46" s="108" t="s">
        <v>113</v>
      </c>
      <c r="AH46" s="380">
        <f t="shared" ref="AH46:AI66" si="16">AH10</f>
        <v>6</v>
      </c>
      <c r="AI46" s="446">
        <f t="shared" si="16"/>
        <v>8.0122106089680702</v>
      </c>
      <c r="AJ46" s="384">
        <f t="shared" ref="AJ46:AJ67" si="17">AH46</f>
        <v>6</v>
      </c>
      <c r="AK46" s="387">
        <f t="shared" ref="AK46:AK66" si="18">AJ46/AJ$67*1000000</f>
        <v>8.0122106089680685</v>
      </c>
      <c r="AN46" s="118"/>
      <c r="AO46" s="118"/>
      <c r="AP46" s="94"/>
      <c r="AQ46" s="94"/>
      <c r="AR46" s="94"/>
      <c r="AS46" s="94"/>
      <c r="AT46" s="94"/>
      <c r="AU46" s="417" t="s">
        <v>113</v>
      </c>
      <c r="AV46" s="398">
        <f t="shared" ref="AV46:AW65" si="19">AX10</f>
        <v>7</v>
      </c>
      <c r="AW46" s="437">
        <f t="shared" si="19"/>
        <v>10.0782359055871</v>
      </c>
      <c r="AX46" s="94"/>
      <c r="AY46" s="94"/>
      <c r="AZ46" s="94"/>
      <c r="BA46" s="94"/>
      <c r="BB46" s="94"/>
      <c r="BC46" s="94"/>
      <c r="BD46" s="94"/>
      <c r="BE46" s="127" t="s">
        <v>113</v>
      </c>
      <c r="BF46" s="380">
        <f t="shared" ref="BF46:BG66" si="20">BF10</f>
        <v>11</v>
      </c>
      <c r="BG46" s="380">
        <f t="shared" si="20"/>
        <v>15.8354951183487</v>
      </c>
      <c r="BH46" s="384">
        <f t="shared" ref="BH46:BH67" si="21">BF46</f>
        <v>11</v>
      </c>
      <c r="BI46" s="384">
        <v>1</v>
      </c>
      <c r="BJ46" s="90"/>
      <c r="BK46" s="90"/>
      <c r="BL46" s="90"/>
      <c r="BM46" s="90"/>
      <c r="BN46" s="90"/>
      <c r="BO46" s="436" t="s">
        <v>113</v>
      </c>
      <c r="BP46" s="394">
        <f t="shared" ref="BP46:BQ46" si="22">BR10</f>
        <v>34</v>
      </c>
      <c r="BQ46" s="483">
        <f t="shared" si="22"/>
        <v>28.216446702866701</v>
      </c>
      <c r="BR46" s="394">
        <f t="shared" ref="BR46:BR67" si="23">BP46</f>
        <v>34</v>
      </c>
      <c r="BS46" s="483">
        <f t="shared" ref="BS46:BS66" si="24">BQ46</f>
        <v>28.216446702866701</v>
      </c>
      <c r="BT46" s="90"/>
      <c r="BU46" s="90"/>
      <c r="BV46" s="90"/>
      <c r="BW46" s="90"/>
      <c r="BY46" s="108" t="s">
        <v>113</v>
      </c>
      <c r="BZ46" s="381">
        <f t="shared" ref="BZ46:CA46" si="25">BZ10</f>
        <v>0</v>
      </c>
      <c r="CA46" s="381">
        <f t="shared" si="25"/>
        <v>0</v>
      </c>
      <c r="CB46" s="381">
        <f t="shared" ref="CB46:CC46" si="26">CF10</f>
        <v>1</v>
      </c>
      <c r="CC46" s="115">
        <f t="shared" si="26"/>
        <v>0.69845717793964901</v>
      </c>
      <c r="CD46" s="384">
        <f t="shared" ref="CD46:CD66" si="27">SUM(BZ46,CB46)</f>
        <v>1</v>
      </c>
      <c r="CE46" s="392">
        <f t="shared" ref="CE46:CE66" si="28">CD46/CD$67*1000000</f>
        <v>0.28002521347022086</v>
      </c>
      <c r="CM46" s="417" t="s">
        <v>113</v>
      </c>
      <c r="CN46" s="398">
        <f t="shared" ref="CN46:CP46" si="29">CP10</f>
        <v>9</v>
      </c>
      <c r="CO46" s="398">
        <f t="shared" si="29"/>
        <v>5.55331023567632</v>
      </c>
      <c r="CP46" s="398">
        <f t="shared" si="29"/>
        <v>30</v>
      </c>
      <c r="CQ46" s="398">
        <v>1</v>
      </c>
      <c r="CR46" s="398">
        <f t="shared" ref="CR46:CR66" si="30">SUM(CN46,CP46)</f>
        <v>39</v>
      </c>
      <c r="CS46" s="462">
        <f t="shared" ref="CS46:CS66" si="31">CR46/CR$67*1000000</f>
        <v>10.062414985493906</v>
      </c>
      <c r="CT46" s="118"/>
      <c r="CU46" s="118"/>
      <c r="CV46" s="118"/>
      <c r="CW46" s="118"/>
    </row>
    <row r="47" spans="1:101">
      <c r="AG47" s="109" t="s">
        <v>114</v>
      </c>
      <c r="AH47" s="380">
        <f t="shared" si="16"/>
        <v>0</v>
      </c>
      <c r="AI47" s="380">
        <f t="shared" si="16"/>
        <v>0</v>
      </c>
      <c r="AJ47" s="384">
        <f t="shared" si="17"/>
        <v>0</v>
      </c>
      <c r="AK47" s="384">
        <f t="shared" si="18"/>
        <v>0</v>
      </c>
      <c r="AN47" s="118"/>
      <c r="AO47" s="118"/>
      <c r="AP47" s="94"/>
      <c r="AQ47" s="94"/>
      <c r="AR47" s="94"/>
      <c r="AS47" s="94"/>
      <c r="AT47" s="94"/>
      <c r="AU47" s="419" t="s">
        <v>114</v>
      </c>
      <c r="AV47" s="398">
        <f t="shared" si="19"/>
        <v>1</v>
      </c>
      <c r="AW47" s="437">
        <f t="shared" si="19"/>
        <v>1.4397479865124401</v>
      </c>
      <c r="AX47" s="94"/>
      <c r="AY47" s="94"/>
      <c r="AZ47" s="94"/>
      <c r="BA47" s="94"/>
      <c r="BB47" s="94"/>
      <c r="BC47" s="94"/>
      <c r="BD47" s="94"/>
      <c r="BE47" s="128" t="s">
        <v>114</v>
      </c>
      <c r="BF47" s="380">
        <f t="shared" si="20"/>
        <v>0</v>
      </c>
      <c r="BG47" s="380">
        <f t="shared" si="20"/>
        <v>0</v>
      </c>
      <c r="BH47" s="384">
        <f t="shared" si="21"/>
        <v>0</v>
      </c>
      <c r="BI47" s="384">
        <v>2</v>
      </c>
      <c r="BJ47" s="90"/>
      <c r="BK47" s="90"/>
      <c r="BL47" s="90"/>
      <c r="BM47" s="90"/>
      <c r="BN47" s="90"/>
      <c r="BO47" s="438" t="s">
        <v>114</v>
      </c>
      <c r="BP47" s="394">
        <f t="shared" ref="BP47:BQ47" si="32">BR11</f>
        <v>2</v>
      </c>
      <c r="BQ47" s="483">
        <f t="shared" si="32"/>
        <v>1.65979098252157</v>
      </c>
      <c r="BR47" s="394">
        <f t="shared" si="23"/>
        <v>2</v>
      </c>
      <c r="BS47" s="483">
        <f t="shared" si="24"/>
        <v>1.65979098252157</v>
      </c>
      <c r="BT47" s="90"/>
      <c r="BU47" s="90"/>
      <c r="BV47" s="90"/>
      <c r="BW47" s="90"/>
      <c r="BY47" s="109" t="s">
        <v>114</v>
      </c>
      <c r="BZ47" s="381">
        <f t="shared" ref="BZ47:CA47" si="33">BZ11</f>
        <v>0</v>
      </c>
      <c r="CA47" s="381">
        <f t="shared" si="33"/>
        <v>0</v>
      </c>
      <c r="CB47" s="381">
        <f t="shared" ref="CB47:CC47" si="34">CF11</f>
        <v>0</v>
      </c>
      <c r="CC47" s="381">
        <f t="shared" si="34"/>
        <v>0</v>
      </c>
      <c r="CD47" s="384">
        <f t="shared" si="27"/>
        <v>0</v>
      </c>
      <c r="CE47" s="387">
        <f t="shared" si="28"/>
        <v>0</v>
      </c>
      <c r="CM47" s="419" t="s">
        <v>114</v>
      </c>
      <c r="CN47" s="398">
        <f t="shared" ref="CN47:CP47" si="35">CP11</f>
        <v>1</v>
      </c>
      <c r="CO47" s="398">
        <f t="shared" si="35"/>
        <v>0.61703447063070205</v>
      </c>
      <c r="CP47" s="398">
        <f t="shared" si="35"/>
        <v>2</v>
      </c>
      <c r="CQ47" s="398">
        <v>2</v>
      </c>
      <c r="CR47" s="398">
        <f t="shared" si="30"/>
        <v>3</v>
      </c>
      <c r="CS47" s="462">
        <f t="shared" si="31"/>
        <v>0.77403192196106962</v>
      </c>
      <c r="CT47" s="118"/>
      <c r="CU47" s="118"/>
      <c r="CV47" s="118"/>
      <c r="CW47" s="118"/>
    </row>
    <row r="48" spans="1:101">
      <c r="AG48" s="109" t="s">
        <v>116</v>
      </c>
      <c r="AH48" s="380">
        <f t="shared" si="16"/>
        <v>0</v>
      </c>
      <c r="AI48" s="380">
        <f t="shared" si="16"/>
        <v>0</v>
      </c>
      <c r="AJ48" s="384">
        <f t="shared" si="17"/>
        <v>0</v>
      </c>
      <c r="AK48" s="384">
        <f t="shared" si="18"/>
        <v>0</v>
      </c>
      <c r="AN48" s="118"/>
      <c r="AO48" s="118"/>
      <c r="AP48" s="94"/>
      <c r="AQ48" s="94"/>
      <c r="AR48" s="94"/>
      <c r="AS48" s="94"/>
      <c r="AT48" s="94"/>
      <c r="AU48" s="419" t="s">
        <v>116</v>
      </c>
      <c r="AV48" s="398">
        <f t="shared" si="19"/>
        <v>5</v>
      </c>
      <c r="AW48" s="437">
        <f t="shared" si="19"/>
        <v>7.1987399325621997</v>
      </c>
      <c r="AX48" s="94"/>
      <c r="AY48" s="94"/>
      <c r="AZ48" s="94"/>
      <c r="BA48" s="94"/>
      <c r="BB48" s="94"/>
      <c r="BC48" s="94"/>
      <c r="BD48" s="94"/>
      <c r="BE48" s="128" t="s">
        <v>116</v>
      </c>
      <c r="BF48" s="380">
        <f t="shared" si="20"/>
        <v>0</v>
      </c>
      <c r="BG48" s="380">
        <f t="shared" si="20"/>
        <v>0</v>
      </c>
      <c r="BH48" s="384">
        <f t="shared" si="21"/>
        <v>0</v>
      </c>
      <c r="BI48" s="384">
        <v>3</v>
      </c>
      <c r="BJ48" s="90"/>
      <c r="BK48" s="90"/>
      <c r="BL48" s="90"/>
      <c r="BM48" s="90"/>
      <c r="BN48" s="90"/>
      <c r="BO48" s="438" t="s">
        <v>116</v>
      </c>
      <c r="BP48" s="394">
        <f t="shared" ref="BP48:BQ48" si="36">BR12</f>
        <v>2</v>
      </c>
      <c r="BQ48" s="483">
        <f t="shared" si="36"/>
        <v>1.65979098252157</v>
      </c>
      <c r="BR48" s="394">
        <f t="shared" si="23"/>
        <v>2</v>
      </c>
      <c r="BS48" s="483">
        <f t="shared" si="24"/>
        <v>1.65979098252157</v>
      </c>
      <c r="BT48" s="90"/>
      <c r="BU48" s="90"/>
      <c r="BV48" s="90"/>
      <c r="BW48" s="90"/>
      <c r="BY48" s="109" t="s">
        <v>116</v>
      </c>
      <c r="BZ48" s="381">
        <f t="shared" ref="BZ48:CA48" si="37">BZ12</f>
        <v>0</v>
      </c>
      <c r="CA48" s="381">
        <f t="shared" si="37"/>
        <v>0</v>
      </c>
      <c r="CB48" s="381">
        <f t="shared" ref="CB48:CC48" si="38">CF12</f>
        <v>0</v>
      </c>
      <c r="CC48" s="381">
        <f t="shared" si="38"/>
        <v>0</v>
      </c>
      <c r="CD48" s="384">
        <f t="shared" si="27"/>
        <v>0</v>
      </c>
      <c r="CE48" s="387">
        <f t="shared" si="28"/>
        <v>0</v>
      </c>
      <c r="CM48" s="419" t="s">
        <v>116</v>
      </c>
      <c r="CN48" s="398">
        <f t="shared" ref="CN48:CP48" si="39">CP12</f>
        <v>14</v>
      </c>
      <c r="CO48" s="398">
        <f t="shared" si="39"/>
        <v>8.6384825888298291</v>
      </c>
      <c r="CP48" s="398">
        <f t="shared" si="39"/>
        <v>11</v>
      </c>
      <c r="CQ48" s="398">
        <v>3</v>
      </c>
      <c r="CR48" s="398">
        <f t="shared" si="30"/>
        <v>25</v>
      </c>
      <c r="CS48" s="462">
        <f t="shared" si="31"/>
        <v>6.4502660163422467</v>
      </c>
      <c r="CT48" s="118"/>
      <c r="CU48" s="118"/>
      <c r="CV48" s="118"/>
      <c r="CW48" s="118"/>
    </row>
    <row r="49" spans="33:101" ht="24">
      <c r="AG49" s="109" t="s">
        <v>117</v>
      </c>
      <c r="AH49" s="380">
        <f t="shared" si="16"/>
        <v>1</v>
      </c>
      <c r="AI49" s="446">
        <f t="shared" si="16"/>
        <v>1.3353684348280099</v>
      </c>
      <c r="AJ49" s="384">
        <f t="shared" si="17"/>
        <v>1</v>
      </c>
      <c r="AK49" s="387">
        <f t="shared" si="18"/>
        <v>1.335368434828011</v>
      </c>
      <c r="AN49" s="118"/>
      <c r="AO49" s="118"/>
      <c r="AP49" s="94"/>
      <c r="AQ49" s="94"/>
      <c r="AR49" s="94"/>
      <c r="AS49" s="94"/>
      <c r="AT49" s="94"/>
      <c r="AU49" s="419" t="s">
        <v>117</v>
      </c>
      <c r="AV49" s="398">
        <f t="shared" si="19"/>
        <v>1</v>
      </c>
      <c r="AW49" s="437">
        <f t="shared" si="19"/>
        <v>1.4397479865124401</v>
      </c>
      <c r="AX49" s="94"/>
      <c r="AY49" s="94"/>
      <c r="AZ49" s="94"/>
      <c r="BA49" s="94"/>
      <c r="BB49" s="94"/>
      <c r="BC49" s="94"/>
      <c r="BD49" s="94"/>
      <c r="BE49" s="128" t="s">
        <v>117</v>
      </c>
      <c r="BF49" s="380">
        <f t="shared" si="20"/>
        <v>0</v>
      </c>
      <c r="BG49" s="380">
        <f t="shared" si="20"/>
        <v>0</v>
      </c>
      <c r="BH49" s="384">
        <f t="shared" si="21"/>
        <v>0</v>
      </c>
      <c r="BI49" s="384">
        <v>4</v>
      </c>
      <c r="BJ49" s="90"/>
      <c r="BK49" s="90"/>
      <c r="BL49" s="90"/>
      <c r="BM49" s="90"/>
      <c r="BN49" s="90"/>
      <c r="BO49" s="438" t="s">
        <v>117</v>
      </c>
      <c r="BP49" s="394">
        <f t="shared" ref="BP49:BQ49" si="40">BR13</f>
        <v>0</v>
      </c>
      <c r="BQ49" s="483">
        <f t="shared" si="40"/>
        <v>0</v>
      </c>
      <c r="BR49" s="394">
        <f t="shared" si="23"/>
        <v>0</v>
      </c>
      <c r="BS49" s="483">
        <f t="shared" si="24"/>
        <v>0</v>
      </c>
      <c r="BT49" s="90"/>
      <c r="BU49" s="90"/>
      <c r="BV49" s="90"/>
      <c r="BW49" s="90"/>
      <c r="BY49" s="109" t="s">
        <v>117</v>
      </c>
      <c r="BZ49" s="381">
        <f t="shared" ref="BZ49:CA49" si="41">BZ13</f>
        <v>0</v>
      </c>
      <c r="CA49" s="381">
        <f t="shared" si="41"/>
        <v>0</v>
      </c>
      <c r="CB49" s="381">
        <f t="shared" ref="CB49:CC49" si="42">CF13</f>
        <v>0</v>
      </c>
      <c r="CC49" s="381">
        <f t="shared" si="42"/>
        <v>0</v>
      </c>
      <c r="CD49" s="384">
        <f t="shared" si="27"/>
        <v>0</v>
      </c>
      <c r="CE49" s="387">
        <f t="shared" si="28"/>
        <v>0</v>
      </c>
      <c r="CM49" s="419" t="s">
        <v>117</v>
      </c>
      <c r="CN49" s="398">
        <f t="shared" ref="CN49:CP49" si="43">CP13</f>
        <v>2</v>
      </c>
      <c r="CO49" s="398">
        <f t="shared" si="43"/>
        <v>1.2340689412614001</v>
      </c>
      <c r="CP49" s="398">
        <f t="shared" si="43"/>
        <v>3</v>
      </c>
      <c r="CQ49" s="398">
        <v>4</v>
      </c>
      <c r="CR49" s="398">
        <f t="shared" si="30"/>
        <v>5</v>
      </c>
      <c r="CS49" s="462">
        <f t="shared" si="31"/>
        <v>1.2900532032684495</v>
      </c>
      <c r="CT49" s="118"/>
      <c r="CU49" s="118"/>
      <c r="CV49" s="118"/>
      <c r="CW49" s="118"/>
    </row>
    <row r="50" spans="33:101">
      <c r="AG50" s="108" t="s">
        <v>118</v>
      </c>
      <c r="AH50" s="380">
        <f t="shared" si="16"/>
        <v>0</v>
      </c>
      <c r="AI50" s="380">
        <f t="shared" si="16"/>
        <v>0</v>
      </c>
      <c r="AJ50" s="384">
        <f t="shared" si="17"/>
        <v>0</v>
      </c>
      <c r="AK50" s="384">
        <f t="shared" si="18"/>
        <v>0</v>
      </c>
      <c r="AN50" s="118"/>
      <c r="AO50" s="118"/>
      <c r="AP50" s="94"/>
      <c r="AQ50" s="94"/>
      <c r="AR50" s="94"/>
      <c r="AS50" s="94"/>
      <c r="AT50" s="94"/>
      <c r="AU50" s="417" t="s">
        <v>118</v>
      </c>
      <c r="AV50" s="398">
        <f t="shared" si="19"/>
        <v>3</v>
      </c>
      <c r="AW50" s="437">
        <f t="shared" si="19"/>
        <v>4.31924395953732</v>
      </c>
      <c r="AX50" s="94"/>
      <c r="AY50" s="94"/>
      <c r="AZ50" s="94"/>
      <c r="BA50" s="94"/>
      <c r="BB50" s="94"/>
      <c r="BC50" s="94"/>
      <c r="BD50" s="94"/>
      <c r="BE50" s="127" t="s">
        <v>118</v>
      </c>
      <c r="BF50" s="380">
        <f t="shared" si="20"/>
        <v>1</v>
      </c>
      <c r="BG50" s="380">
        <f t="shared" si="20"/>
        <v>1.43959046530443</v>
      </c>
      <c r="BH50" s="384">
        <f t="shared" si="21"/>
        <v>1</v>
      </c>
      <c r="BI50" s="384">
        <v>5</v>
      </c>
      <c r="BJ50" s="90"/>
      <c r="BK50" s="90"/>
      <c r="BL50" s="90"/>
      <c r="BM50" s="90"/>
      <c r="BN50" s="90"/>
      <c r="BO50" s="436" t="s">
        <v>118</v>
      </c>
      <c r="BP50" s="394">
        <f t="shared" ref="BP50:BQ50" si="44">BR14</f>
        <v>9</v>
      </c>
      <c r="BQ50" s="483">
        <f t="shared" si="44"/>
        <v>7.4690594213470698</v>
      </c>
      <c r="BR50" s="394">
        <f t="shared" si="23"/>
        <v>9</v>
      </c>
      <c r="BS50" s="483">
        <f t="shared" si="24"/>
        <v>7.4690594213470698</v>
      </c>
      <c r="BT50" s="90"/>
      <c r="BU50" s="90"/>
      <c r="BV50" s="90"/>
      <c r="BW50" s="90"/>
      <c r="BY50" s="108" t="s">
        <v>118</v>
      </c>
      <c r="BZ50" s="381">
        <f t="shared" ref="BZ50:CA50" si="45">BZ14</f>
        <v>0</v>
      </c>
      <c r="CA50" s="381">
        <f t="shared" si="45"/>
        <v>0</v>
      </c>
      <c r="CB50" s="381">
        <f t="shared" ref="CB50:CC50" si="46">CF14</f>
        <v>0</v>
      </c>
      <c r="CC50" s="381">
        <f t="shared" si="46"/>
        <v>0</v>
      </c>
      <c r="CD50" s="384">
        <f t="shared" si="27"/>
        <v>0</v>
      </c>
      <c r="CE50" s="387">
        <f t="shared" si="28"/>
        <v>0</v>
      </c>
      <c r="CM50" s="417" t="s">
        <v>118</v>
      </c>
      <c r="CN50" s="398">
        <f t="shared" ref="CN50:CP50" si="47">CP14</f>
        <v>18</v>
      </c>
      <c r="CO50" s="398">
        <f t="shared" si="47"/>
        <v>11.106620471352601</v>
      </c>
      <c r="CP50" s="398">
        <f t="shared" si="47"/>
        <v>16</v>
      </c>
      <c r="CQ50" s="398">
        <v>5</v>
      </c>
      <c r="CR50" s="398">
        <f t="shared" si="30"/>
        <v>34</v>
      </c>
      <c r="CS50" s="462">
        <f t="shared" si="31"/>
        <v>8.772361782225456</v>
      </c>
      <c r="CT50" s="118"/>
      <c r="CU50" s="118"/>
      <c r="CV50" s="118"/>
      <c r="CW50" s="118"/>
    </row>
    <row r="51" spans="33:101">
      <c r="AG51" s="109" t="s">
        <v>120</v>
      </c>
      <c r="AH51" s="380">
        <f t="shared" si="16"/>
        <v>1</v>
      </c>
      <c r="AI51" s="446">
        <f t="shared" si="16"/>
        <v>1.3353684348280099</v>
      </c>
      <c r="AJ51" s="384">
        <f t="shared" si="17"/>
        <v>1</v>
      </c>
      <c r="AK51" s="387">
        <f t="shared" si="18"/>
        <v>1.335368434828011</v>
      </c>
      <c r="AN51" s="118"/>
      <c r="AO51" s="118"/>
      <c r="AP51" s="94"/>
      <c r="AQ51" s="94"/>
      <c r="AR51" s="94"/>
      <c r="AS51" s="94"/>
      <c r="AT51" s="94"/>
      <c r="AU51" s="419" t="s">
        <v>120</v>
      </c>
      <c r="AV51" s="398">
        <f t="shared" si="19"/>
        <v>0</v>
      </c>
      <c r="AW51" s="398">
        <f t="shared" si="19"/>
        <v>0</v>
      </c>
      <c r="AX51" s="94"/>
      <c r="AY51" s="94"/>
      <c r="AZ51" s="94"/>
      <c r="BA51" s="94"/>
      <c r="BB51" s="94"/>
      <c r="BC51" s="94"/>
      <c r="BD51" s="94"/>
      <c r="BE51" s="128" t="s">
        <v>120</v>
      </c>
      <c r="BF51" s="380">
        <f t="shared" si="20"/>
        <v>0</v>
      </c>
      <c r="BG51" s="380">
        <f t="shared" si="20"/>
        <v>0</v>
      </c>
      <c r="BH51" s="384">
        <f t="shared" si="21"/>
        <v>0</v>
      </c>
      <c r="BI51" s="384">
        <v>6</v>
      </c>
      <c r="BJ51" s="90"/>
      <c r="BK51" s="90"/>
      <c r="BL51" s="90"/>
      <c r="BM51" s="90"/>
      <c r="BN51" s="90"/>
      <c r="BO51" s="438" t="s">
        <v>120</v>
      </c>
      <c r="BP51" s="394">
        <f t="shared" ref="BP51:BQ51" si="48">BR15</f>
        <v>0</v>
      </c>
      <c r="BQ51" s="483">
        <f t="shared" si="48"/>
        <v>0</v>
      </c>
      <c r="BR51" s="394">
        <f t="shared" si="23"/>
        <v>0</v>
      </c>
      <c r="BS51" s="483">
        <f t="shared" si="24"/>
        <v>0</v>
      </c>
      <c r="BT51" s="90"/>
      <c r="BU51" s="90"/>
      <c r="BV51" s="90"/>
      <c r="BW51" s="90"/>
      <c r="BY51" s="109" t="s">
        <v>120</v>
      </c>
      <c r="BZ51" s="381">
        <f t="shared" ref="BZ51:CA51" si="49">BZ15</f>
        <v>0</v>
      </c>
      <c r="CA51" s="381">
        <f t="shared" si="49"/>
        <v>0</v>
      </c>
      <c r="CB51" s="381">
        <f t="shared" ref="CB51:CC51" si="50">CF15</f>
        <v>0</v>
      </c>
      <c r="CC51" s="381">
        <f t="shared" si="50"/>
        <v>0</v>
      </c>
      <c r="CD51" s="384">
        <f t="shared" si="27"/>
        <v>0</v>
      </c>
      <c r="CE51" s="387">
        <f t="shared" si="28"/>
        <v>0</v>
      </c>
      <c r="CM51" s="419" t="s">
        <v>120</v>
      </c>
      <c r="CN51" s="398">
        <f t="shared" ref="CN51:CP51" si="51">CP15</f>
        <v>0</v>
      </c>
      <c r="CO51" s="398">
        <f t="shared" si="51"/>
        <v>0</v>
      </c>
      <c r="CP51" s="398">
        <f t="shared" si="51"/>
        <v>0</v>
      </c>
      <c r="CQ51" s="398">
        <v>6</v>
      </c>
      <c r="CR51" s="398">
        <f t="shared" si="30"/>
        <v>0</v>
      </c>
      <c r="CS51" s="462">
        <f t="shared" si="31"/>
        <v>0</v>
      </c>
      <c r="CT51" s="118"/>
      <c r="CU51" s="118"/>
      <c r="CV51" s="118"/>
      <c r="CW51" s="118"/>
    </row>
    <row r="52" spans="33:101">
      <c r="AG52" s="109" t="s">
        <v>121</v>
      </c>
      <c r="AH52" s="380">
        <f t="shared" si="16"/>
        <v>1</v>
      </c>
      <c r="AI52" s="446">
        <f t="shared" si="16"/>
        <v>1.3353684348280099</v>
      </c>
      <c r="AJ52" s="384">
        <f t="shared" si="17"/>
        <v>1</v>
      </c>
      <c r="AK52" s="387">
        <f t="shared" si="18"/>
        <v>1.335368434828011</v>
      </c>
      <c r="AN52" s="118"/>
      <c r="AO52" s="118"/>
      <c r="AP52" s="94"/>
      <c r="AQ52" s="94"/>
      <c r="AR52" s="94"/>
      <c r="AS52" s="94"/>
      <c r="AT52" s="94"/>
      <c r="AU52" s="419" t="s">
        <v>121</v>
      </c>
      <c r="AV52" s="398">
        <f t="shared" si="19"/>
        <v>0</v>
      </c>
      <c r="AW52" s="398">
        <f t="shared" si="19"/>
        <v>0</v>
      </c>
      <c r="AX52" s="94"/>
      <c r="AY52" s="94"/>
      <c r="AZ52" s="94"/>
      <c r="BA52" s="94"/>
      <c r="BB52" s="94"/>
      <c r="BC52" s="94"/>
      <c r="BD52" s="94"/>
      <c r="BE52" s="128" t="s">
        <v>121</v>
      </c>
      <c r="BF52" s="380">
        <f t="shared" si="20"/>
        <v>0</v>
      </c>
      <c r="BG52" s="380">
        <f t="shared" si="20"/>
        <v>0</v>
      </c>
      <c r="BH52" s="384">
        <f t="shared" si="21"/>
        <v>0</v>
      </c>
      <c r="BI52" s="384">
        <v>7</v>
      </c>
      <c r="BJ52" s="90"/>
      <c r="BK52" s="90"/>
      <c r="BL52" s="90"/>
      <c r="BM52" s="90"/>
      <c r="BN52" s="90"/>
      <c r="BO52" s="438" t="s">
        <v>121</v>
      </c>
      <c r="BP52" s="394">
        <f t="shared" ref="BP52:BQ52" si="52">BR16</f>
        <v>1</v>
      </c>
      <c r="BQ52" s="483">
        <f t="shared" si="52"/>
        <v>0.82989549126078599</v>
      </c>
      <c r="BR52" s="394">
        <f t="shared" si="23"/>
        <v>1</v>
      </c>
      <c r="BS52" s="483">
        <f t="shared" si="24"/>
        <v>0.82989549126078599</v>
      </c>
      <c r="BT52" s="90"/>
      <c r="BU52" s="90"/>
      <c r="BV52" s="90"/>
      <c r="BW52" s="90"/>
      <c r="BY52" s="109" t="s">
        <v>121</v>
      </c>
      <c r="BZ52" s="381">
        <f t="shared" ref="BZ52:CA52" si="53">BZ16</f>
        <v>0</v>
      </c>
      <c r="CA52" s="381">
        <f t="shared" si="53"/>
        <v>0</v>
      </c>
      <c r="CB52" s="381">
        <f t="shared" ref="CB52:CC52" si="54">CF16</f>
        <v>0</v>
      </c>
      <c r="CC52" s="381">
        <f t="shared" si="54"/>
        <v>0</v>
      </c>
      <c r="CD52" s="384">
        <f t="shared" si="27"/>
        <v>0</v>
      </c>
      <c r="CE52" s="387">
        <f t="shared" si="28"/>
        <v>0</v>
      </c>
      <c r="CM52" s="419" t="s">
        <v>121</v>
      </c>
      <c r="CN52" s="398">
        <f t="shared" ref="CN52:CP52" si="55">CP16</f>
        <v>5</v>
      </c>
      <c r="CO52" s="398">
        <f t="shared" si="55"/>
        <v>3.08517235315351</v>
      </c>
      <c r="CP52" s="398">
        <f t="shared" si="55"/>
        <v>2</v>
      </c>
      <c r="CQ52" s="398">
        <v>7</v>
      </c>
      <c r="CR52" s="398">
        <f t="shared" si="30"/>
        <v>7</v>
      </c>
      <c r="CS52" s="462">
        <f t="shared" si="31"/>
        <v>1.806074484575829</v>
      </c>
      <c r="CT52" s="118"/>
      <c r="CU52" s="118"/>
      <c r="CV52" s="118"/>
      <c r="CW52" s="119"/>
    </row>
    <row r="53" spans="33:101">
      <c r="AG53" s="109" t="s">
        <v>122</v>
      </c>
      <c r="AH53" s="380">
        <f t="shared" si="16"/>
        <v>0</v>
      </c>
      <c r="AI53" s="380">
        <f t="shared" si="16"/>
        <v>0</v>
      </c>
      <c r="AJ53" s="384">
        <f t="shared" si="17"/>
        <v>0</v>
      </c>
      <c r="AK53" s="384">
        <f t="shared" si="18"/>
        <v>0</v>
      </c>
      <c r="AN53" s="118"/>
      <c r="AO53" s="118"/>
      <c r="AP53" s="94"/>
      <c r="AQ53" s="94"/>
      <c r="AR53" s="94"/>
      <c r="AS53" s="94"/>
      <c r="AT53" s="94"/>
      <c r="AU53" s="419" t="s">
        <v>122</v>
      </c>
      <c r="AV53" s="398">
        <f t="shared" si="19"/>
        <v>0</v>
      </c>
      <c r="AW53" s="398">
        <f t="shared" si="19"/>
        <v>0</v>
      </c>
      <c r="AX53" s="94"/>
      <c r="AY53" s="94"/>
      <c r="AZ53" s="94"/>
      <c r="BA53" s="94"/>
      <c r="BB53" s="94"/>
      <c r="BC53" s="94"/>
      <c r="BD53" s="94"/>
      <c r="BE53" s="128" t="s">
        <v>122</v>
      </c>
      <c r="BF53" s="380">
        <f t="shared" si="20"/>
        <v>0</v>
      </c>
      <c r="BG53" s="380">
        <f t="shared" si="20"/>
        <v>0</v>
      </c>
      <c r="BH53" s="384">
        <f t="shared" si="21"/>
        <v>0</v>
      </c>
      <c r="BI53" s="384">
        <v>8</v>
      </c>
      <c r="BJ53" s="90"/>
      <c r="BK53" s="90"/>
      <c r="BL53" s="90"/>
      <c r="BM53" s="90"/>
      <c r="BN53" s="90"/>
      <c r="BO53" s="438" t="s">
        <v>122</v>
      </c>
      <c r="BP53" s="394">
        <f t="shared" ref="BP53:BQ53" si="56">BR17</f>
        <v>0</v>
      </c>
      <c r="BQ53" s="483">
        <f t="shared" si="56"/>
        <v>0</v>
      </c>
      <c r="BR53" s="394">
        <f t="shared" si="23"/>
        <v>0</v>
      </c>
      <c r="BS53" s="483">
        <f t="shared" si="24"/>
        <v>0</v>
      </c>
      <c r="BT53" s="90"/>
      <c r="BU53" s="90"/>
      <c r="BV53" s="90"/>
      <c r="BW53" s="90"/>
      <c r="BY53" s="109" t="s">
        <v>122</v>
      </c>
      <c r="BZ53" s="381">
        <f t="shared" ref="BZ53:CA53" si="57">BZ17</f>
        <v>0</v>
      </c>
      <c r="CA53" s="381">
        <f t="shared" si="57"/>
        <v>0</v>
      </c>
      <c r="CB53" s="381">
        <f t="shared" ref="CB53:CC53" si="58">CF17</f>
        <v>0</v>
      </c>
      <c r="CC53" s="381">
        <f t="shared" si="58"/>
        <v>0</v>
      </c>
      <c r="CD53" s="384">
        <f t="shared" si="27"/>
        <v>0</v>
      </c>
      <c r="CE53" s="387">
        <f t="shared" si="28"/>
        <v>0</v>
      </c>
      <c r="CM53" s="419" t="s">
        <v>122</v>
      </c>
      <c r="CN53" s="398">
        <f t="shared" ref="CN53:CP53" si="59">CP17</f>
        <v>6</v>
      </c>
      <c r="CO53" s="398">
        <f t="shared" si="59"/>
        <v>3.7022068237842101</v>
      </c>
      <c r="CP53" s="398">
        <f t="shared" si="59"/>
        <v>5</v>
      </c>
      <c r="CQ53" s="398">
        <v>8</v>
      </c>
      <c r="CR53" s="398">
        <f t="shared" si="30"/>
        <v>11</v>
      </c>
      <c r="CS53" s="462">
        <f t="shared" si="31"/>
        <v>2.8381170471905883</v>
      </c>
      <c r="CT53" s="118"/>
      <c r="CU53" s="118"/>
      <c r="CV53" s="118"/>
      <c r="CW53" s="118"/>
    </row>
    <row r="54" spans="33:101">
      <c r="AG54" s="101" t="s">
        <v>124</v>
      </c>
      <c r="AH54" s="380">
        <f t="shared" si="16"/>
        <v>0</v>
      </c>
      <c r="AI54" s="380">
        <f t="shared" si="16"/>
        <v>0</v>
      </c>
      <c r="AJ54" s="384">
        <f t="shared" si="17"/>
        <v>0</v>
      </c>
      <c r="AK54" s="384">
        <f t="shared" si="18"/>
        <v>0</v>
      </c>
      <c r="AN54" s="118"/>
      <c r="AO54" s="118"/>
      <c r="AP54" s="94"/>
      <c r="AQ54" s="94"/>
      <c r="AR54" s="94"/>
      <c r="AS54" s="94"/>
      <c r="AT54" s="94"/>
      <c r="AU54" s="398" t="s">
        <v>124</v>
      </c>
      <c r="AV54" s="398">
        <f t="shared" si="19"/>
        <v>3</v>
      </c>
      <c r="AW54" s="437">
        <f t="shared" si="19"/>
        <v>4.31924395953732</v>
      </c>
      <c r="AX54" s="94"/>
      <c r="AY54" s="94"/>
      <c r="AZ54" s="94"/>
      <c r="BA54" s="94"/>
      <c r="BB54" s="94"/>
      <c r="BC54" s="94"/>
      <c r="BD54" s="94"/>
      <c r="BE54" s="101" t="s">
        <v>124</v>
      </c>
      <c r="BF54" s="380">
        <f t="shared" si="20"/>
        <v>0</v>
      </c>
      <c r="BG54" s="380">
        <f t="shared" si="20"/>
        <v>0</v>
      </c>
      <c r="BH54" s="384">
        <f t="shared" si="21"/>
        <v>0</v>
      </c>
      <c r="BI54" s="384">
        <v>9</v>
      </c>
      <c r="BJ54" s="90"/>
      <c r="BK54" s="90"/>
      <c r="BL54" s="90"/>
      <c r="BM54" s="90"/>
      <c r="BN54" s="90"/>
      <c r="BO54" s="398" t="s">
        <v>124</v>
      </c>
      <c r="BP54" s="394">
        <f t="shared" ref="BP54:BQ54" si="60">BR18</f>
        <v>0</v>
      </c>
      <c r="BQ54" s="483">
        <f t="shared" si="60"/>
        <v>0</v>
      </c>
      <c r="BR54" s="394">
        <f t="shared" si="23"/>
        <v>0</v>
      </c>
      <c r="BS54" s="483">
        <f t="shared" si="24"/>
        <v>0</v>
      </c>
      <c r="BT54" s="90"/>
      <c r="BU54" s="90"/>
      <c r="BV54" s="90"/>
      <c r="BW54" s="90"/>
      <c r="BY54" s="101" t="s">
        <v>124</v>
      </c>
      <c r="BZ54" s="381">
        <f t="shared" ref="BZ54:CA54" si="61">BZ18</f>
        <v>0</v>
      </c>
      <c r="CA54" s="381">
        <f t="shared" si="61"/>
        <v>0</v>
      </c>
      <c r="CB54" s="381">
        <f t="shared" ref="CB54:CC54" si="62">CF18</f>
        <v>0</v>
      </c>
      <c r="CC54" s="381">
        <f t="shared" si="62"/>
        <v>0</v>
      </c>
      <c r="CD54" s="384">
        <f t="shared" si="27"/>
        <v>0</v>
      </c>
      <c r="CE54" s="387">
        <f t="shared" si="28"/>
        <v>0</v>
      </c>
      <c r="CM54" s="398" t="s">
        <v>124</v>
      </c>
      <c r="CN54" s="398">
        <f t="shared" ref="CN54:CP54" si="63">CP18</f>
        <v>2</v>
      </c>
      <c r="CO54" s="398">
        <f t="shared" si="63"/>
        <v>1.2340689412614001</v>
      </c>
      <c r="CP54" s="398">
        <f t="shared" si="63"/>
        <v>3</v>
      </c>
      <c r="CQ54" s="398">
        <v>9</v>
      </c>
      <c r="CR54" s="398">
        <f t="shared" si="30"/>
        <v>5</v>
      </c>
      <c r="CS54" s="462">
        <f t="shared" si="31"/>
        <v>1.2900532032684495</v>
      </c>
      <c r="CT54" s="118"/>
      <c r="CU54" s="118"/>
      <c r="CV54" s="118"/>
      <c r="CW54" s="118"/>
    </row>
    <row r="55" spans="33:101">
      <c r="AG55" s="109" t="s">
        <v>125</v>
      </c>
      <c r="AH55" s="380">
        <f t="shared" si="16"/>
        <v>0</v>
      </c>
      <c r="AI55" s="380">
        <f t="shared" si="16"/>
        <v>0</v>
      </c>
      <c r="AJ55" s="384">
        <f t="shared" si="17"/>
        <v>0</v>
      </c>
      <c r="AK55" s="384">
        <f t="shared" si="18"/>
        <v>0</v>
      </c>
      <c r="AN55" s="118"/>
      <c r="AO55" s="118"/>
      <c r="AP55" s="94"/>
      <c r="AQ55" s="94"/>
      <c r="AR55" s="94"/>
      <c r="AS55" s="94"/>
      <c r="AT55" s="94"/>
      <c r="AU55" s="419" t="s">
        <v>125</v>
      </c>
      <c r="AV55" s="398">
        <f t="shared" si="19"/>
        <v>1</v>
      </c>
      <c r="AW55" s="437">
        <f t="shared" si="19"/>
        <v>1.4397479865124401</v>
      </c>
      <c r="AX55" s="94"/>
      <c r="AY55" s="94"/>
      <c r="AZ55" s="94"/>
      <c r="BA55" s="94"/>
      <c r="BB55" s="94"/>
      <c r="BC55" s="94"/>
      <c r="BD55" s="94"/>
      <c r="BE55" s="128" t="s">
        <v>125</v>
      </c>
      <c r="BF55" s="380">
        <f t="shared" si="20"/>
        <v>0</v>
      </c>
      <c r="BG55" s="380">
        <f t="shared" si="20"/>
        <v>0</v>
      </c>
      <c r="BH55" s="384">
        <f t="shared" si="21"/>
        <v>0</v>
      </c>
      <c r="BI55" s="384">
        <v>10</v>
      </c>
      <c r="BJ55" s="90"/>
      <c r="BK55" s="90"/>
      <c r="BL55" s="90"/>
      <c r="BM55" s="90"/>
      <c r="BN55" s="90"/>
      <c r="BO55" s="438" t="s">
        <v>125</v>
      </c>
      <c r="BP55" s="394">
        <f t="shared" ref="BP55:BQ55" si="64">BR19</f>
        <v>0</v>
      </c>
      <c r="BQ55" s="483">
        <f t="shared" si="64"/>
        <v>0</v>
      </c>
      <c r="BR55" s="394">
        <f t="shared" si="23"/>
        <v>0</v>
      </c>
      <c r="BS55" s="483">
        <f t="shared" si="24"/>
        <v>0</v>
      </c>
      <c r="BT55" s="90"/>
      <c r="BU55" s="90"/>
      <c r="BV55" s="90"/>
      <c r="BW55" s="90"/>
      <c r="BY55" s="109" t="s">
        <v>125</v>
      </c>
      <c r="BZ55" s="381">
        <f t="shared" ref="BZ55:CA55" si="65">BZ19</f>
        <v>0</v>
      </c>
      <c r="CA55" s="381">
        <f t="shared" si="65"/>
        <v>0</v>
      </c>
      <c r="CB55" s="381">
        <f t="shared" ref="CB55:CC55" si="66">CF19</f>
        <v>0</v>
      </c>
      <c r="CC55" s="381">
        <f t="shared" si="66"/>
        <v>0</v>
      </c>
      <c r="CD55" s="384">
        <f t="shared" si="27"/>
        <v>0</v>
      </c>
      <c r="CE55" s="387">
        <f t="shared" si="28"/>
        <v>0</v>
      </c>
      <c r="CM55" s="419" t="s">
        <v>125</v>
      </c>
      <c r="CN55" s="398">
        <f t="shared" ref="CN55:CP55" si="67">CP19</f>
        <v>1</v>
      </c>
      <c r="CO55" s="398">
        <f t="shared" si="67"/>
        <v>0.61703447063070205</v>
      </c>
      <c r="CP55" s="398">
        <f t="shared" si="67"/>
        <v>4</v>
      </c>
      <c r="CQ55" s="398">
        <v>10</v>
      </c>
      <c r="CR55" s="398">
        <f t="shared" si="30"/>
        <v>5</v>
      </c>
      <c r="CS55" s="462">
        <f t="shared" si="31"/>
        <v>1.2900532032684495</v>
      </c>
      <c r="CT55" s="118"/>
      <c r="CU55" s="118"/>
      <c r="CV55" s="118"/>
      <c r="CW55" s="118"/>
    </row>
    <row r="56" spans="33:101">
      <c r="AG56" s="101" t="s">
        <v>126</v>
      </c>
      <c r="AH56" s="380">
        <f t="shared" si="16"/>
        <v>0</v>
      </c>
      <c r="AI56" s="380">
        <f t="shared" si="16"/>
        <v>0</v>
      </c>
      <c r="AJ56" s="384">
        <f t="shared" si="17"/>
        <v>0</v>
      </c>
      <c r="AK56" s="384">
        <f t="shared" si="18"/>
        <v>0</v>
      </c>
      <c r="AN56" s="118"/>
      <c r="AO56" s="118"/>
      <c r="AP56" s="94"/>
      <c r="AQ56" s="94"/>
      <c r="AR56" s="94"/>
      <c r="AS56" s="94"/>
      <c r="AT56" s="94"/>
      <c r="AU56" s="398" t="s">
        <v>126</v>
      </c>
      <c r="AV56" s="398">
        <f t="shared" si="19"/>
        <v>0</v>
      </c>
      <c r="AW56" s="398">
        <f t="shared" si="19"/>
        <v>0</v>
      </c>
      <c r="AX56" s="94"/>
      <c r="AY56" s="94"/>
      <c r="AZ56" s="94"/>
      <c r="BA56" s="94"/>
      <c r="BB56" s="94"/>
      <c r="BC56" s="94"/>
      <c r="BD56" s="94"/>
      <c r="BE56" s="101" t="s">
        <v>126</v>
      </c>
      <c r="BF56" s="380">
        <f t="shared" si="20"/>
        <v>0</v>
      </c>
      <c r="BG56" s="380">
        <f t="shared" si="20"/>
        <v>0</v>
      </c>
      <c r="BH56" s="384">
        <f t="shared" si="21"/>
        <v>0</v>
      </c>
      <c r="BI56" s="384">
        <v>11</v>
      </c>
      <c r="BJ56" s="90"/>
      <c r="BK56" s="90"/>
      <c r="BL56" s="90"/>
      <c r="BM56" s="90"/>
      <c r="BN56" s="90"/>
      <c r="BO56" s="398" t="s">
        <v>126</v>
      </c>
      <c r="BP56" s="394">
        <f t="shared" ref="BP56:BQ56" si="68">BR20</f>
        <v>0</v>
      </c>
      <c r="BQ56" s="483">
        <f t="shared" si="68"/>
        <v>0</v>
      </c>
      <c r="BR56" s="394">
        <f t="shared" si="23"/>
        <v>0</v>
      </c>
      <c r="BS56" s="483">
        <f t="shared" si="24"/>
        <v>0</v>
      </c>
      <c r="BT56" s="90"/>
      <c r="BU56" s="90"/>
      <c r="BV56" s="90"/>
      <c r="BW56" s="90"/>
      <c r="BY56" s="101" t="s">
        <v>126</v>
      </c>
      <c r="BZ56" s="381">
        <f t="shared" ref="BZ56:CA56" si="69">BZ20</f>
        <v>0</v>
      </c>
      <c r="CA56" s="381">
        <f t="shared" si="69"/>
        <v>0</v>
      </c>
      <c r="CB56" s="381">
        <f t="shared" ref="CB56:CC56" si="70">CF20</f>
        <v>0</v>
      </c>
      <c r="CC56" s="381">
        <f t="shared" si="70"/>
        <v>0</v>
      </c>
      <c r="CD56" s="384">
        <f t="shared" si="27"/>
        <v>0</v>
      </c>
      <c r="CE56" s="387">
        <f t="shared" si="28"/>
        <v>0</v>
      </c>
      <c r="CM56" s="398" t="s">
        <v>126</v>
      </c>
      <c r="CN56" s="398">
        <f t="shared" ref="CN56:CP56" si="71">CP20</f>
        <v>0</v>
      </c>
      <c r="CO56" s="398">
        <f t="shared" si="71"/>
        <v>0</v>
      </c>
      <c r="CP56" s="398">
        <f t="shared" si="71"/>
        <v>0</v>
      </c>
      <c r="CQ56" s="398">
        <v>11</v>
      </c>
      <c r="CR56" s="398">
        <f t="shared" si="30"/>
        <v>0</v>
      </c>
      <c r="CS56" s="462">
        <f t="shared" si="31"/>
        <v>0</v>
      </c>
      <c r="CT56" s="118"/>
      <c r="CU56" s="118"/>
      <c r="CV56" s="118"/>
      <c r="CW56" s="118"/>
    </row>
    <row r="57" spans="33:101">
      <c r="AG57" s="105" t="s">
        <v>128</v>
      </c>
      <c r="AH57" s="380">
        <f t="shared" si="16"/>
        <v>0</v>
      </c>
      <c r="AI57" s="380">
        <f t="shared" si="16"/>
        <v>0</v>
      </c>
      <c r="AJ57" s="384">
        <f t="shared" si="17"/>
        <v>0</v>
      </c>
      <c r="AK57" s="384">
        <f t="shared" si="18"/>
        <v>0</v>
      </c>
      <c r="AN57" s="118"/>
      <c r="AO57" s="118"/>
      <c r="AP57" s="94"/>
      <c r="AQ57" s="94"/>
      <c r="AR57" s="94"/>
      <c r="AS57" s="94"/>
      <c r="AT57" s="94"/>
      <c r="AU57" s="415" t="s">
        <v>128</v>
      </c>
      <c r="AV57" s="398">
        <f t="shared" si="19"/>
        <v>0</v>
      </c>
      <c r="AW57" s="398">
        <f t="shared" si="19"/>
        <v>0</v>
      </c>
      <c r="AX57" s="94"/>
      <c r="AY57" s="94"/>
      <c r="AZ57" s="94"/>
      <c r="BA57" s="94"/>
      <c r="BB57" s="94"/>
      <c r="BC57" s="94"/>
      <c r="BD57" s="94"/>
      <c r="BE57" s="127" t="s">
        <v>128</v>
      </c>
      <c r="BF57" s="380">
        <f t="shared" si="20"/>
        <v>0</v>
      </c>
      <c r="BG57" s="380">
        <f t="shared" si="20"/>
        <v>0</v>
      </c>
      <c r="BH57" s="384">
        <f t="shared" si="21"/>
        <v>0</v>
      </c>
      <c r="BI57" s="384">
        <v>12</v>
      </c>
      <c r="BJ57" s="90"/>
      <c r="BK57" s="90"/>
      <c r="BL57" s="90"/>
      <c r="BM57" s="90"/>
      <c r="BN57" s="90"/>
      <c r="BO57" s="436" t="s">
        <v>128</v>
      </c>
      <c r="BP57" s="394">
        <f t="shared" ref="BP57:BQ57" si="72">BR21</f>
        <v>0</v>
      </c>
      <c r="BQ57" s="483">
        <f t="shared" si="72"/>
        <v>0</v>
      </c>
      <c r="BR57" s="394">
        <f t="shared" si="23"/>
        <v>0</v>
      </c>
      <c r="BS57" s="483">
        <f t="shared" si="24"/>
        <v>0</v>
      </c>
      <c r="BT57" s="90"/>
      <c r="BU57" s="90"/>
      <c r="BV57" s="90"/>
      <c r="BW57" s="90"/>
      <c r="BY57" s="105" t="s">
        <v>128</v>
      </c>
      <c r="BZ57" s="381">
        <f t="shared" ref="BZ57:CA57" si="73">BZ21</f>
        <v>0</v>
      </c>
      <c r="CA57" s="381">
        <f t="shared" si="73"/>
        <v>0</v>
      </c>
      <c r="CB57" s="381">
        <f t="shared" ref="CB57:CC57" si="74">CF21</f>
        <v>0</v>
      </c>
      <c r="CC57" s="381">
        <f t="shared" si="74"/>
        <v>0</v>
      </c>
      <c r="CD57" s="384">
        <f t="shared" si="27"/>
        <v>0</v>
      </c>
      <c r="CE57" s="387">
        <f t="shared" si="28"/>
        <v>0</v>
      </c>
      <c r="CM57" s="415" t="s">
        <v>128</v>
      </c>
      <c r="CN57" s="398">
        <f t="shared" ref="CN57:CP57" si="75">CP21</f>
        <v>1</v>
      </c>
      <c r="CO57" s="398">
        <f t="shared" si="75"/>
        <v>0.61703447063070205</v>
      </c>
      <c r="CP57" s="398">
        <f t="shared" si="75"/>
        <v>1</v>
      </c>
      <c r="CQ57" s="398">
        <v>12</v>
      </c>
      <c r="CR57" s="398">
        <f t="shared" si="30"/>
        <v>2</v>
      </c>
      <c r="CS57" s="462">
        <f t="shared" si="31"/>
        <v>0.51602128130737968</v>
      </c>
      <c r="CT57" s="118"/>
      <c r="CU57" s="118"/>
      <c r="CV57" s="118"/>
      <c r="CW57" s="118"/>
    </row>
    <row r="58" spans="33:101">
      <c r="AG58" s="109" t="s">
        <v>129</v>
      </c>
      <c r="AH58" s="380">
        <f t="shared" si="16"/>
        <v>0</v>
      </c>
      <c r="AI58" s="380">
        <f t="shared" si="16"/>
        <v>0</v>
      </c>
      <c r="AJ58" s="384">
        <f t="shared" si="17"/>
        <v>0</v>
      </c>
      <c r="AK58" s="384">
        <f t="shared" si="18"/>
        <v>0</v>
      </c>
      <c r="AN58" s="118"/>
      <c r="AO58" s="118"/>
      <c r="AP58" s="94"/>
      <c r="AQ58" s="94"/>
      <c r="AR58" s="94"/>
      <c r="AS58" s="94"/>
      <c r="AT58" s="94"/>
      <c r="AU58" s="419" t="s">
        <v>129</v>
      </c>
      <c r="AV58" s="398">
        <f t="shared" si="19"/>
        <v>0</v>
      </c>
      <c r="AW58" s="398">
        <f t="shared" si="19"/>
        <v>0</v>
      </c>
      <c r="AX58" s="94"/>
      <c r="AY58" s="94"/>
      <c r="AZ58" s="94"/>
      <c r="BA58" s="94"/>
      <c r="BB58" s="94"/>
      <c r="BC58" s="94"/>
      <c r="BD58" s="94"/>
      <c r="BE58" s="128" t="s">
        <v>129</v>
      </c>
      <c r="BF58" s="380">
        <f t="shared" si="20"/>
        <v>0</v>
      </c>
      <c r="BG58" s="380">
        <f t="shared" si="20"/>
        <v>0</v>
      </c>
      <c r="BH58" s="384">
        <f t="shared" si="21"/>
        <v>0</v>
      </c>
      <c r="BI58" s="384">
        <v>13</v>
      </c>
      <c r="BJ58" s="90"/>
      <c r="BK58" s="90"/>
      <c r="BL58" s="90"/>
      <c r="BM58" s="90"/>
      <c r="BN58" s="90"/>
      <c r="BO58" s="438" t="s">
        <v>129</v>
      </c>
      <c r="BP58" s="394">
        <f t="shared" ref="BP58:BQ58" si="76">BR22</f>
        <v>2</v>
      </c>
      <c r="BQ58" s="483">
        <f t="shared" si="76"/>
        <v>1.65979098252157</v>
      </c>
      <c r="BR58" s="394">
        <f t="shared" si="23"/>
        <v>2</v>
      </c>
      <c r="BS58" s="483">
        <f t="shared" si="24"/>
        <v>1.65979098252157</v>
      </c>
      <c r="BT58" s="90"/>
      <c r="BU58" s="90"/>
      <c r="BV58" s="90"/>
      <c r="BW58" s="90"/>
      <c r="BY58" s="109" t="s">
        <v>129</v>
      </c>
      <c r="BZ58" s="381">
        <f t="shared" ref="BZ58:CA58" si="77">BZ22</f>
        <v>0</v>
      </c>
      <c r="CA58" s="381">
        <f t="shared" si="77"/>
        <v>0</v>
      </c>
      <c r="CB58" s="381">
        <f t="shared" ref="CB58:CC58" si="78">CF22</f>
        <v>0</v>
      </c>
      <c r="CC58" s="381">
        <f t="shared" si="78"/>
        <v>0</v>
      </c>
      <c r="CD58" s="384">
        <f t="shared" si="27"/>
        <v>0</v>
      </c>
      <c r="CE58" s="387">
        <f t="shared" si="28"/>
        <v>0</v>
      </c>
      <c r="CM58" s="419" t="s">
        <v>129</v>
      </c>
      <c r="CN58" s="398">
        <f t="shared" ref="CN58:CP58" si="79">CP22</f>
        <v>1</v>
      </c>
      <c r="CO58" s="398">
        <f t="shared" si="79"/>
        <v>0.61703447063070205</v>
      </c>
      <c r="CP58" s="398">
        <f t="shared" si="79"/>
        <v>4</v>
      </c>
      <c r="CQ58" s="398">
        <v>13</v>
      </c>
      <c r="CR58" s="398">
        <f t="shared" si="30"/>
        <v>5</v>
      </c>
      <c r="CS58" s="462">
        <f t="shared" si="31"/>
        <v>1.2900532032684495</v>
      </c>
      <c r="CT58" s="118"/>
      <c r="CU58" s="118"/>
      <c r="CV58" s="118"/>
      <c r="CW58" s="118"/>
    </row>
    <row r="59" spans="33:101">
      <c r="AG59" s="109" t="s">
        <v>131</v>
      </c>
      <c r="AH59" s="380">
        <f t="shared" si="16"/>
        <v>0</v>
      </c>
      <c r="AI59" s="380">
        <f t="shared" si="16"/>
        <v>0</v>
      </c>
      <c r="AJ59" s="384">
        <f t="shared" si="17"/>
        <v>0</v>
      </c>
      <c r="AK59" s="384">
        <f t="shared" si="18"/>
        <v>0</v>
      </c>
      <c r="AN59" s="118"/>
      <c r="AO59" s="118"/>
      <c r="AP59" s="94"/>
      <c r="AQ59" s="94"/>
      <c r="AR59" s="94"/>
      <c r="AS59" s="94"/>
      <c r="AT59" s="94"/>
      <c r="AU59" s="419" t="s">
        <v>131</v>
      </c>
      <c r="AV59" s="398">
        <f t="shared" si="19"/>
        <v>1</v>
      </c>
      <c r="AW59" s="437">
        <f t="shared" si="19"/>
        <v>1.4397479865124401</v>
      </c>
      <c r="AX59" s="94"/>
      <c r="AY59" s="94"/>
      <c r="AZ59" s="94"/>
      <c r="BA59" s="94"/>
      <c r="BB59" s="94"/>
      <c r="BC59" s="94"/>
      <c r="BD59" s="94"/>
      <c r="BE59" s="128" t="s">
        <v>131</v>
      </c>
      <c r="BF59" s="380">
        <f t="shared" si="20"/>
        <v>0</v>
      </c>
      <c r="BG59" s="380">
        <f t="shared" si="20"/>
        <v>0</v>
      </c>
      <c r="BH59" s="384">
        <f t="shared" si="21"/>
        <v>0</v>
      </c>
      <c r="BI59" s="384">
        <v>14</v>
      </c>
      <c r="BJ59" s="90"/>
      <c r="BK59" s="90"/>
      <c r="BL59" s="90"/>
      <c r="BM59" s="90"/>
      <c r="BN59" s="90"/>
      <c r="BO59" s="438" t="s">
        <v>131</v>
      </c>
      <c r="BP59" s="394">
        <f t="shared" ref="BP59:BQ59" si="80">BR23</f>
        <v>0</v>
      </c>
      <c r="BQ59" s="483">
        <f t="shared" si="80"/>
        <v>0</v>
      </c>
      <c r="BR59" s="394">
        <f t="shared" si="23"/>
        <v>0</v>
      </c>
      <c r="BS59" s="483">
        <f t="shared" si="24"/>
        <v>0</v>
      </c>
      <c r="BT59" s="90"/>
      <c r="BU59" s="90"/>
      <c r="BV59" s="90"/>
      <c r="BW59" s="90"/>
      <c r="BY59" s="109" t="s">
        <v>131</v>
      </c>
      <c r="BZ59" s="381">
        <f t="shared" ref="BZ59:CA59" si="81">BZ23</f>
        <v>0</v>
      </c>
      <c r="CA59" s="381">
        <f t="shared" si="81"/>
        <v>0</v>
      </c>
      <c r="CB59" s="381">
        <f t="shared" ref="CB59:CC59" si="82">CF23</f>
        <v>0</v>
      </c>
      <c r="CC59" s="381">
        <f t="shared" si="82"/>
        <v>0</v>
      </c>
      <c r="CD59" s="384">
        <f t="shared" si="27"/>
        <v>0</v>
      </c>
      <c r="CE59" s="387">
        <f t="shared" si="28"/>
        <v>0</v>
      </c>
      <c r="CM59" s="419" t="s">
        <v>131</v>
      </c>
      <c r="CN59" s="398">
        <f t="shared" ref="CN59:CP59" si="83">CP23</f>
        <v>0</v>
      </c>
      <c r="CO59" s="398">
        <f t="shared" si="83"/>
        <v>0</v>
      </c>
      <c r="CP59" s="398">
        <f t="shared" si="83"/>
        <v>0</v>
      </c>
      <c r="CQ59" s="398">
        <v>14</v>
      </c>
      <c r="CR59" s="398">
        <f t="shared" si="30"/>
        <v>0</v>
      </c>
      <c r="CS59" s="462">
        <f t="shared" si="31"/>
        <v>0</v>
      </c>
      <c r="CT59" s="118"/>
      <c r="CU59" s="118"/>
      <c r="CV59" s="118"/>
      <c r="CW59" s="118"/>
    </row>
    <row r="60" spans="33:101">
      <c r="AG60" s="109" t="s">
        <v>132</v>
      </c>
      <c r="AH60" s="380">
        <f t="shared" si="16"/>
        <v>0</v>
      </c>
      <c r="AI60" s="380">
        <f t="shared" si="16"/>
        <v>0</v>
      </c>
      <c r="AJ60" s="384">
        <f t="shared" si="17"/>
        <v>0</v>
      </c>
      <c r="AK60" s="384">
        <f t="shared" si="18"/>
        <v>0</v>
      </c>
      <c r="AN60" s="118"/>
      <c r="AO60" s="118"/>
      <c r="AP60" s="94"/>
      <c r="AQ60" s="94"/>
      <c r="AR60" s="94"/>
      <c r="AS60" s="94"/>
      <c r="AT60" s="94"/>
      <c r="AU60" s="419" t="s">
        <v>132</v>
      </c>
      <c r="AV60" s="398">
        <f t="shared" si="19"/>
        <v>0</v>
      </c>
      <c r="AW60" s="398">
        <f t="shared" si="19"/>
        <v>0</v>
      </c>
      <c r="AX60" s="94"/>
      <c r="AY60" s="94"/>
      <c r="AZ60" s="94"/>
      <c r="BA60" s="94"/>
      <c r="BB60" s="94"/>
      <c r="BC60" s="94"/>
      <c r="BD60" s="94"/>
      <c r="BE60" s="128" t="s">
        <v>132</v>
      </c>
      <c r="BF60" s="380">
        <f t="shared" si="20"/>
        <v>0</v>
      </c>
      <c r="BG60" s="380">
        <f t="shared" si="20"/>
        <v>0</v>
      </c>
      <c r="BH60" s="384">
        <f t="shared" si="21"/>
        <v>0</v>
      </c>
      <c r="BI60" s="384">
        <v>15</v>
      </c>
      <c r="BJ60" s="90"/>
      <c r="BK60" s="90"/>
      <c r="BL60" s="90"/>
      <c r="BM60" s="90"/>
      <c r="BN60" s="90"/>
      <c r="BO60" s="438" t="s">
        <v>132</v>
      </c>
      <c r="BP60" s="394">
        <f t="shared" ref="BP60:BQ60" si="84">BR24</f>
        <v>0</v>
      </c>
      <c r="BQ60" s="483">
        <f t="shared" si="84"/>
        <v>0</v>
      </c>
      <c r="BR60" s="394">
        <f t="shared" si="23"/>
        <v>0</v>
      </c>
      <c r="BS60" s="483">
        <f t="shared" si="24"/>
        <v>0</v>
      </c>
      <c r="BT60" s="90"/>
      <c r="BU60" s="90"/>
      <c r="BV60" s="90"/>
      <c r="BW60" s="90"/>
      <c r="BY60" s="109" t="s">
        <v>132</v>
      </c>
      <c r="BZ60" s="381">
        <f t="shared" ref="BZ60:CA60" si="85">BZ24</f>
        <v>0</v>
      </c>
      <c r="CA60" s="381">
        <f t="shared" si="85"/>
        <v>0</v>
      </c>
      <c r="CB60" s="381">
        <f t="shared" ref="CB60:CC60" si="86">CF24</f>
        <v>0</v>
      </c>
      <c r="CC60" s="381">
        <f t="shared" si="86"/>
        <v>0</v>
      </c>
      <c r="CD60" s="384">
        <f t="shared" si="27"/>
        <v>0</v>
      </c>
      <c r="CE60" s="387">
        <f t="shared" si="28"/>
        <v>0</v>
      </c>
      <c r="CM60" s="419" t="s">
        <v>132</v>
      </c>
      <c r="CN60" s="398">
        <f t="shared" ref="CN60:CP60" si="87">CP24</f>
        <v>3</v>
      </c>
      <c r="CO60" s="398">
        <f t="shared" si="87"/>
        <v>1.8511034118921099</v>
      </c>
      <c r="CP60" s="398">
        <f t="shared" si="87"/>
        <v>2</v>
      </c>
      <c r="CQ60" s="398">
        <v>15</v>
      </c>
      <c r="CR60" s="398">
        <f t="shared" si="30"/>
        <v>5</v>
      </c>
      <c r="CS60" s="462">
        <f t="shared" si="31"/>
        <v>1.2900532032684495</v>
      </c>
      <c r="CT60" s="118"/>
      <c r="CU60" s="118"/>
      <c r="CV60" s="118"/>
      <c r="CW60" s="118"/>
    </row>
    <row r="61" spans="33:101">
      <c r="AG61" s="109" t="s">
        <v>134</v>
      </c>
      <c r="AH61" s="380">
        <f t="shared" si="16"/>
        <v>0</v>
      </c>
      <c r="AI61" s="380">
        <f t="shared" si="16"/>
        <v>0</v>
      </c>
      <c r="AJ61" s="384">
        <f t="shared" si="17"/>
        <v>0</v>
      </c>
      <c r="AK61" s="384">
        <f t="shared" si="18"/>
        <v>0</v>
      </c>
      <c r="AN61" s="118"/>
      <c r="AO61" s="118"/>
      <c r="AP61" s="94"/>
      <c r="AQ61" s="94"/>
      <c r="AR61" s="94"/>
      <c r="AS61" s="94"/>
      <c r="AT61" s="94"/>
      <c r="AU61" s="419" t="s">
        <v>134</v>
      </c>
      <c r="AV61" s="398">
        <f t="shared" si="19"/>
        <v>0</v>
      </c>
      <c r="AW61" s="398">
        <f t="shared" si="19"/>
        <v>0</v>
      </c>
      <c r="AX61" s="94"/>
      <c r="AY61" s="94"/>
      <c r="AZ61" s="94"/>
      <c r="BA61" s="94"/>
      <c r="BB61" s="94"/>
      <c r="BC61" s="94"/>
      <c r="BD61" s="94"/>
      <c r="BE61" s="128" t="s">
        <v>134</v>
      </c>
      <c r="BF61" s="380">
        <f t="shared" si="20"/>
        <v>0</v>
      </c>
      <c r="BG61" s="380">
        <f t="shared" si="20"/>
        <v>0</v>
      </c>
      <c r="BH61" s="384">
        <f t="shared" si="21"/>
        <v>0</v>
      </c>
      <c r="BI61" s="384">
        <v>16</v>
      </c>
      <c r="BJ61" s="90"/>
      <c r="BK61" s="90"/>
      <c r="BL61" s="90"/>
      <c r="BM61" s="90"/>
      <c r="BN61" s="90"/>
      <c r="BO61" s="438" t="s">
        <v>134</v>
      </c>
      <c r="BP61" s="394">
        <f t="shared" ref="BP61:BQ61" si="88">BR25</f>
        <v>0</v>
      </c>
      <c r="BQ61" s="483">
        <f t="shared" si="88"/>
        <v>0</v>
      </c>
      <c r="BR61" s="394">
        <f t="shared" si="23"/>
        <v>0</v>
      </c>
      <c r="BS61" s="483">
        <f t="shared" si="24"/>
        <v>0</v>
      </c>
      <c r="BT61" s="90"/>
      <c r="BU61" s="90"/>
      <c r="BV61" s="90"/>
      <c r="BW61" s="90"/>
      <c r="BY61" s="109" t="s">
        <v>134</v>
      </c>
      <c r="BZ61" s="381">
        <f t="shared" ref="BZ61:CA61" si="89">BZ25</f>
        <v>0</v>
      </c>
      <c r="CA61" s="381">
        <f t="shared" si="89"/>
        <v>0</v>
      </c>
      <c r="CB61" s="381">
        <f t="shared" ref="CB61:CC61" si="90">CF25</f>
        <v>0</v>
      </c>
      <c r="CC61" s="381">
        <f t="shared" si="90"/>
        <v>0</v>
      </c>
      <c r="CD61" s="384">
        <f t="shared" si="27"/>
        <v>0</v>
      </c>
      <c r="CE61" s="387">
        <f t="shared" si="28"/>
        <v>0</v>
      </c>
      <c r="CM61" s="419" t="s">
        <v>134</v>
      </c>
      <c r="CN61" s="398">
        <f t="shared" ref="CN61:CP61" si="91">CP25</f>
        <v>0</v>
      </c>
      <c r="CO61" s="398">
        <f t="shared" si="91"/>
        <v>0</v>
      </c>
      <c r="CP61" s="398">
        <f t="shared" si="91"/>
        <v>0</v>
      </c>
      <c r="CQ61" s="398">
        <v>16</v>
      </c>
      <c r="CR61" s="398">
        <f t="shared" si="30"/>
        <v>0</v>
      </c>
      <c r="CS61" s="462">
        <f t="shared" si="31"/>
        <v>0</v>
      </c>
      <c r="CT61" s="118"/>
      <c r="CU61" s="118"/>
      <c r="CV61" s="118"/>
      <c r="CW61" s="118"/>
    </row>
    <row r="62" spans="33:101">
      <c r="AG62" s="109" t="s">
        <v>135</v>
      </c>
      <c r="AH62" s="380">
        <f t="shared" si="16"/>
        <v>0</v>
      </c>
      <c r="AI62" s="380">
        <f t="shared" si="16"/>
        <v>0</v>
      </c>
      <c r="AJ62" s="384">
        <f t="shared" si="17"/>
        <v>0</v>
      </c>
      <c r="AK62" s="384">
        <f t="shared" si="18"/>
        <v>0</v>
      </c>
      <c r="AN62" s="118"/>
      <c r="AO62" s="118"/>
      <c r="AP62" s="94"/>
      <c r="AQ62" s="94"/>
      <c r="AR62" s="94"/>
      <c r="AS62" s="94"/>
      <c r="AT62" s="94"/>
      <c r="AU62" s="419" t="s">
        <v>135</v>
      </c>
      <c r="AV62" s="398">
        <f t="shared" si="19"/>
        <v>0</v>
      </c>
      <c r="AW62" s="398">
        <f t="shared" si="19"/>
        <v>0</v>
      </c>
      <c r="AX62" s="94"/>
      <c r="AY62" s="94"/>
      <c r="AZ62" s="94"/>
      <c r="BA62" s="94"/>
      <c r="BB62" s="94"/>
      <c r="BC62" s="94"/>
      <c r="BD62" s="94"/>
      <c r="BE62" s="128" t="s">
        <v>135</v>
      </c>
      <c r="BF62" s="380">
        <f t="shared" si="20"/>
        <v>0</v>
      </c>
      <c r="BG62" s="380">
        <f t="shared" si="20"/>
        <v>0</v>
      </c>
      <c r="BH62" s="384">
        <f t="shared" si="21"/>
        <v>0</v>
      </c>
      <c r="BI62" s="384">
        <v>17</v>
      </c>
      <c r="BJ62" s="90"/>
      <c r="BO62" s="438" t="s">
        <v>135</v>
      </c>
      <c r="BP62" s="394">
        <f t="shared" ref="BP62:BQ62" si="92">BR26</f>
        <v>0</v>
      </c>
      <c r="BQ62" s="483">
        <f t="shared" si="92"/>
        <v>0</v>
      </c>
      <c r="BR62" s="394">
        <f t="shared" si="23"/>
        <v>0</v>
      </c>
      <c r="BS62" s="483">
        <f t="shared" si="24"/>
        <v>0</v>
      </c>
      <c r="BT62" s="90"/>
      <c r="BV62" s="90"/>
      <c r="BW62" s="90"/>
      <c r="BY62" s="109" t="s">
        <v>135</v>
      </c>
      <c r="BZ62" s="381">
        <f t="shared" ref="BZ62:CA62" si="93">BZ26</f>
        <v>0</v>
      </c>
      <c r="CA62" s="381">
        <f t="shared" si="93"/>
        <v>0</v>
      </c>
      <c r="CB62" s="381">
        <f t="shared" ref="CB62:CC62" si="94">CF26</f>
        <v>0</v>
      </c>
      <c r="CC62" s="381">
        <f t="shared" si="94"/>
        <v>0</v>
      </c>
      <c r="CD62" s="384">
        <f t="shared" si="27"/>
        <v>0</v>
      </c>
      <c r="CE62" s="387">
        <f t="shared" si="28"/>
        <v>0</v>
      </c>
      <c r="CM62" s="419" t="s">
        <v>135</v>
      </c>
      <c r="CN62" s="398">
        <f t="shared" ref="CN62:CP62" si="95">CP26</f>
        <v>0</v>
      </c>
      <c r="CO62" s="398">
        <f t="shared" si="95"/>
        <v>0</v>
      </c>
      <c r="CP62" s="398">
        <f t="shared" si="95"/>
        <v>0</v>
      </c>
      <c r="CQ62" s="398">
        <v>17</v>
      </c>
      <c r="CR62" s="398">
        <f t="shared" si="30"/>
        <v>0</v>
      </c>
      <c r="CS62" s="462">
        <f t="shared" si="31"/>
        <v>0</v>
      </c>
      <c r="CT62" s="118"/>
      <c r="CU62" s="118"/>
      <c r="CV62" s="118"/>
      <c r="CW62" s="118"/>
    </row>
    <row r="63" spans="33:101">
      <c r="AG63" s="109" t="s">
        <v>136</v>
      </c>
      <c r="AH63" s="380">
        <f t="shared" si="16"/>
        <v>0</v>
      </c>
      <c r="AI63" s="380">
        <f t="shared" si="16"/>
        <v>0</v>
      </c>
      <c r="AJ63" s="384">
        <f t="shared" si="17"/>
        <v>0</v>
      </c>
      <c r="AK63" s="384">
        <f t="shared" si="18"/>
        <v>0</v>
      </c>
      <c r="AN63" s="118"/>
      <c r="AO63" s="118"/>
      <c r="AP63" s="94"/>
      <c r="AQ63" s="94"/>
      <c r="AR63" s="94"/>
      <c r="AS63" s="94"/>
      <c r="AT63" s="94"/>
      <c r="AU63" s="419" t="s">
        <v>136</v>
      </c>
      <c r="AV63" s="398">
        <f t="shared" si="19"/>
        <v>0</v>
      </c>
      <c r="AW63" s="398">
        <f t="shared" si="19"/>
        <v>0</v>
      </c>
      <c r="AX63" s="94"/>
      <c r="AY63" s="94"/>
      <c r="AZ63" s="94"/>
      <c r="BA63" s="94"/>
      <c r="BB63" s="94"/>
      <c r="BC63" s="94"/>
      <c r="BD63" s="94"/>
      <c r="BE63" s="128" t="s">
        <v>136</v>
      </c>
      <c r="BF63" s="380">
        <f t="shared" si="20"/>
        <v>0</v>
      </c>
      <c r="BG63" s="380">
        <f t="shared" si="20"/>
        <v>0</v>
      </c>
      <c r="BH63" s="384">
        <f t="shared" si="21"/>
        <v>0</v>
      </c>
      <c r="BI63" s="384">
        <v>18</v>
      </c>
      <c r="BJ63" s="90"/>
      <c r="BO63" s="438" t="s">
        <v>136</v>
      </c>
      <c r="BP63" s="394">
        <f t="shared" ref="BP63:BQ63" si="96">BR27</f>
        <v>0</v>
      </c>
      <c r="BQ63" s="483">
        <f t="shared" si="96"/>
        <v>0</v>
      </c>
      <c r="BR63" s="394">
        <f t="shared" si="23"/>
        <v>0</v>
      </c>
      <c r="BS63" s="483">
        <f t="shared" si="24"/>
        <v>0</v>
      </c>
      <c r="BT63" s="90"/>
      <c r="BV63" s="90"/>
      <c r="BW63" s="90"/>
      <c r="BY63" s="109" t="s">
        <v>136</v>
      </c>
      <c r="BZ63" s="381">
        <f t="shared" ref="BZ63:CA63" si="97">BZ27</f>
        <v>0</v>
      </c>
      <c r="CA63" s="381">
        <f t="shared" si="97"/>
        <v>0</v>
      </c>
      <c r="CB63" s="381">
        <f t="shared" ref="CB63:CC63" si="98">CF27</f>
        <v>0</v>
      </c>
      <c r="CC63" s="381">
        <f t="shared" si="98"/>
        <v>0</v>
      </c>
      <c r="CD63" s="384">
        <f t="shared" si="27"/>
        <v>0</v>
      </c>
      <c r="CE63" s="387">
        <f t="shared" si="28"/>
        <v>0</v>
      </c>
      <c r="CM63" s="419" t="s">
        <v>136</v>
      </c>
      <c r="CN63" s="398">
        <f t="shared" ref="CN63:CP63" si="99">CP27</f>
        <v>0</v>
      </c>
      <c r="CO63" s="398">
        <f t="shared" si="99"/>
        <v>0</v>
      </c>
      <c r="CP63" s="398">
        <f t="shared" si="99"/>
        <v>0</v>
      </c>
      <c r="CQ63" s="398">
        <v>18</v>
      </c>
      <c r="CR63" s="398">
        <f t="shared" si="30"/>
        <v>0</v>
      </c>
      <c r="CS63" s="462">
        <f t="shared" si="31"/>
        <v>0</v>
      </c>
      <c r="CT63" s="118"/>
      <c r="CU63" s="118"/>
      <c r="CV63" s="118"/>
      <c r="CW63" s="118"/>
    </row>
    <row r="64" spans="33:101">
      <c r="AG64" s="109" t="s">
        <v>137</v>
      </c>
      <c r="AH64" s="380">
        <f t="shared" si="16"/>
        <v>8</v>
      </c>
      <c r="AI64" s="446">
        <f t="shared" si="16"/>
        <v>10.682947478624101</v>
      </c>
      <c r="AJ64" s="384">
        <f t="shared" si="17"/>
        <v>8</v>
      </c>
      <c r="AK64" s="387">
        <f t="shared" si="18"/>
        <v>10.682947478624088</v>
      </c>
      <c r="AN64" s="118"/>
      <c r="AO64" s="118"/>
      <c r="AP64" s="94"/>
      <c r="AQ64" s="94"/>
      <c r="AR64" s="94"/>
      <c r="AS64" s="94"/>
      <c r="AT64" s="94"/>
      <c r="AU64" s="419" t="s">
        <v>137</v>
      </c>
      <c r="AV64" s="398">
        <f t="shared" si="19"/>
        <v>0</v>
      </c>
      <c r="AW64" s="398">
        <f t="shared" si="19"/>
        <v>0</v>
      </c>
      <c r="AX64" s="94"/>
      <c r="AY64" s="94"/>
      <c r="AZ64" s="94"/>
      <c r="BA64" s="94"/>
      <c r="BB64" s="94"/>
      <c r="BC64" s="94"/>
      <c r="BD64" s="94"/>
      <c r="BE64" s="109" t="s">
        <v>137</v>
      </c>
      <c r="BF64" s="380">
        <f t="shared" si="20"/>
        <v>2</v>
      </c>
      <c r="BG64" s="380">
        <f t="shared" si="20"/>
        <v>2.87918093060886</v>
      </c>
      <c r="BH64" s="384">
        <f t="shared" si="21"/>
        <v>2</v>
      </c>
      <c r="BI64" s="384">
        <v>19</v>
      </c>
      <c r="BJ64" s="90"/>
      <c r="BO64" s="419" t="s">
        <v>137</v>
      </c>
      <c r="BP64" s="394">
        <f t="shared" ref="BP64:BQ64" si="100">BR28</f>
        <v>0</v>
      </c>
      <c r="BQ64" s="483">
        <f t="shared" si="100"/>
        <v>0</v>
      </c>
      <c r="BR64" s="394">
        <f t="shared" si="23"/>
        <v>0</v>
      </c>
      <c r="BS64" s="483">
        <f t="shared" si="24"/>
        <v>0</v>
      </c>
      <c r="BT64" s="90"/>
      <c r="BV64" s="90"/>
      <c r="BW64" s="90"/>
      <c r="BY64" s="109" t="s">
        <v>137</v>
      </c>
      <c r="BZ64" s="381">
        <f t="shared" ref="BZ64:CA64" si="101">BZ28</f>
        <v>0</v>
      </c>
      <c r="CA64" s="381">
        <f t="shared" si="101"/>
        <v>0</v>
      </c>
      <c r="CB64" s="381">
        <f t="shared" ref="CB64:CC64" si="102">CF28</f>
        <v>0</v>
      </c>
      <c r="CC64" s="381">
        <f t="shared" si="102"/>
        <v>0</v>
      </c>
      <c r="CD64" s="384">
        <f t="shared" si="27"/>
        <v>0</v>
      </c>
      <c r="CE64" s="387">
        <f t="shared" si="28"/>
        <v>0</v>
      </c>
      <c r="CM64" s="419" t="s">
        <v>137</v>
      </c>
      <c r="CN64" s="398">
        <f t="shared" ref="CN64:CP64" si="103">CP28</f>
        <v>0</v>
      </c>
      <c r="CO64" s="398">
        <f t="shared" si="103"/>
        <v>0</v>
      </c>
      <c r="CP64" s="398">
        <f t="shared" si="103"/>
        <v>0</v>
      </c>
      <c r="CQ64" s="398">
        <v>19</v>
      </c>
      <c r="CR64" s="398">
        <f t="shared" si="30"/>
        <v>0</v>
      </c>
      <c r="CS64" s="462">
        <f t="shared" si="31"/>
        <v>0</v>
      </c>
      <c r="CT64" s="118"/>
      <c r="CU64" s="118"/>
      <c r="CV64" s="118"/>
      <c r="CW64" s="118"/>
    </row>
    <row r="65" spans="33:101">
      <c r="AG65" s="109" t="s">
        <v>138</v>
      </c>
      <c r="AH65" s="380">
        <f t="shared" si="16"/>
        <v>0</v>
      </c>
      <c r="AI65" s="380">
        <f t="shared" si="16"/>
        <v>0</v>
      </c>
      <c r="AJ65" s="384">
        <f t="shared" si="17"/>
        <v>0</v>
      </c>
      <c r="AK65" s="384">
        <f t="shared" si="18"/>
        <v>0</v>
      </c>
      <c r="AN65" s="118"/>
      <c r="AO65" s="118"/>
      <c r="AP65" s="94"/>
      <c r="AQ65" s="94"/>
      <c r="AR65" s="94"/>
      <c r="AS65" s="94"/>
      <c r="AT65" s="94"/>
      <c r="AU65" s="460" t="s">
        <v>138</v>
      </c>
      <c r="AV65" s="398">
        <f t="shared" si="19"/>
        <v>0</v>
      </c>
      <c r="AW65" s="398">
        <f t="shared" si="19"/>
        <v>0</v>
      </c>
      <c r="AX65" s="94"/>
      <c r="AY65" s="94"/>
      <c r="AZ65" s="94"/>
      <c r="BA65" s="94"/>
      <c r="BB65" s="94"/>
      <c r="BC65" s="94"/>
      <c r="BD65" s="94"/>
      <c r="BE65" s="128" t="s">
        <v>138</v>
      </c>
      <c r="BF65" s="380">
        <f t="shared" si="20"/>
        <v>0</v>
      </c>
      <c r="BG65" s="380">
        <f t="shared" si="20"/>
        <v>0</v>
      </c>
      <c r="BH65" s="384">
        <f t="shared" si="21"/>
        <v>0</v>
      </c>
      <c r="BI65" s="384">
        <v>20</v>
      </c>
      <c r="BJ65" s="90"/>
      <c r="BO65" s="438" t="s">
        <v>138</v>
      </c>
      <c r="BP65" s="394">
        <f t="shared" ref="BP65:BQ65" si="104">BR29</f>
        <v>0</v>
      </c>
      <c r="BQ65" s="483">
        <f t="shared" si="104"/>
        <v>0</v>
      </c>
      <c r="BR65" s="394">
        <f t="shared" si="23"/>
        <v>0</v>
      </c>
      <c r="BS65" s="483">
        <f t="shared" si="24"/>
        <v>0</v>
      </c>
      <c r="BT65" s="90"/>
      <c r="BV65" s="90"/>
      <c r="BW65" s="90"/>
      <c r="BY65" s="109" t="s">
        <v>138</v>
      </c>
      <c r="BZ65" s="381">
        <f t="shared" ref="BZ65:CA65" si="105">BZ29</f>
        <v>0</v>
      </c>
      <c r="CA65" s="381">
        <f t="shared" si="105"/>
        <v>0</v>
      </c>
      <c r="CB65" s="381">
        <f t="shared" ref="CB65:CC65" si="106">CF29</f>
        <v>0</v>
      </c>
      <c r="CC65" s="381">
        <f t="shared" si="106"/>
        <v>0</v>
      </c>
      <c r="CD65" s="384">
        <f t="shared" si="27"/>
        <v>0</v>
      </c>
      <c r="CE65" s="387">
        <f t="shared" si="28"/>
        <v>0</v>
      </c>
      <c r="CM65" s="419" t="s">
        <v>138</v>
      </c>
      <c r="CN65" s="398">
        <f t="shared" ref="CN65:CP65" si="107">CP29</f>
        <v>0</v>
      </c>
      <c r="CO65" s="398">
        <f t="shared" si="107"/>
        <v>0</v>
      </c>
      <c r="CP65" s="398">
        <f t="shared" si="107"/>
        <v>0</v>
      </c>
      <c r="CQ65" s="398">
        <v>20</v>
      </c>
      <c r="CR65" s="398">
        <f t="shared" si="30"/>
        <v>0</v>
      </c>
      <c r="CS65" s="462">
        <f t="shared" si="31"/>
        <v>0</v>
      </c>
      <c r="CT65" s="118"/>
      <c r="CU65" s="118"/>
      <c r="CV65" s="118"/>
      <c r="CW65" s="118"/>
    </row>
    <row r="66" spans="33:101">
      <c r="AG66" s="109" t="s">
        <v>109</v>
      </c>
      <c r="AH66" s="380">
        <f t="shared" si="16"/>
        <v>17</v>
      </c>
      <c r="AI66" s="446">
        <f t="shared" si="16"/>
        <v>22.701263392076189</v>
      </c>
      <c r="AJ66" s="384">
        <f t="shared" si="17"/>
        <v>17</v>
      </c>
      <c r="AK66" s="387">
        <f t="shared" si="18"/>
        <v>22.701263392076189</v>
      </c>
      <c r="AN66" s="118"/>
      <c r="AO66" s="118"/>
      <c r="AP66" s="94"/>
      <c r="AQ66" s="94"/>
      <c r="AR66" s="94"/>
      <c r="AS66" s="94"/>
      <c r="AT66" s="94"/>
      <c r="AU66" s="109" t="s">
        <v>109</v>
      </c>
      <c r="AV66" s="412">
        <f>SUM(AV45:AV65)</f>
        <v>22</v>
      </c>
      <c r="AW66" s="424">
        <f>AV66/AV67*1000000</f>
        <v>42.035432047813394</v>
      </c>
      <c r="AX66" s="94"/>
      <c r="AY66" s="94"/>
      <c r="AZ66" s="94"/>
      <c r="BA66" s="94"/>
      <c r="BB66" s="94"/>
      <c r="BC66" s="94"/>
      <c r="BD66" s="94"/>
      <c r="BE66" s="109" t="s">
        <v>109</v>
      </c>
      <c r="BF66" s="380">
        <f t="shared" si="20"/>
        <v>14</v>
      </c>
      <c r="BG66" s="380">
        <f t="shared" si="20"/>
        <v>20.154266514262023</v>
      </c>
      <c r="BH66" s="384">
        <f t="shared" si="21"/>
        <v>14</v>
      </c>
      <c r="BI66" s="384">
        <v>21</v>
      </c>
      <c r="BJ66" s="90"/>
      <c r="BO66" s="109" t="s">
        <v>109</v>
      </c>
      <c r="BP66" s="394">
        <f t="shared" ref="BP66:BQ66" si="108">BR30</f>
        <v>50</v>
      </c>
      <c r="BQ66" s="483">
        <f t="shared" si="108"/>
        <v>41.494774563039279</v>
      </c>
      <c r="BR66" s="394">
        <f t="shared" si="23"/>
        <v>50</v>
      </c>
      <c r="BS66" s="483">
        <f t="shared" si="24"/>
        <v>41.494774563039279</v>
      </c>
      <c r="BT66" s="90"/>
      <c r="BV66" s="90"/>
      <c r="BW66" s="90"/>
      <c r="BY66" s="109" t="s">
        <v>109</v>
      </c>
      <c r="BZ66" s="381">
        <f t="shared" ref="BZ66:CA66" si="109">BZ30</f>
        <v>0</v>
      </c>
      <c r="CA66" s="381">
        <f t="shared" si="109"/>
        <v>0</v>
      </c>
      <c r="CB66" s="381">
        <f t="shared" ref="CB66:CC66" si="110">CF30</f>
        <v>1</v>
      </c>
      <c r="CC66" s="115">
        <f t="shared" si="110"/>
        <v>0.43876834216208366</v>
      </c>
      <c r="CD66" s="384">
        <f t="shared" si="27"/>
        <v>1</v>
      </c>
      <c r="CE66" s="392">
        <f t="shared" si="28"/>
        <v>0.28002521347022086</v>
      </c>
      <c r="CM66" s="109" t="s">
        <v>109</v>
      </c>
      <c r="CN66" s="398">
        <f t="shared" ref="CN66:CP66" si="111">CP30</f>
        <v>63</v>
      </c>
      <c r="CO66" s="398">
        <f t="shared" si="111"/>
        <v>19.158160038146026</v>
      </c>
      <c r="CP66" s="398">
        <f t="shared" si="111"/>
        <v>83</v>
      </c>
      <c r="CQ66" s="398">
        <v>21</v>
      </c>
      <c r="CR66" s="398">
        <f t="shared" si="30"/>
        <v>146</v>
      </c>
      <c r="CS66" s="462">
        <f t="shared" si="31"/>
        <v>37.669553535438716</v>
      </c>
      <c r="CT66" s="118"/>
      <c r="CU66" s="118"/>
      <c r="CV66" s="118"/>
      <c r="CW66" s="118"/>
    </row>
    <row r="67" spans="33:101">
      <c r="AG67" s="93" t="s">
        <v>139</v>
      </c>
      <c r="AH67" s="918">
        <f>AH31</f>
        <v>748857</v>
      </c>
      <c r="AI67" s="918"/>
      <c r="AJ67" s="933">
        <f t="shared" si="17"/>
        <v>748857</v>
      </c>
      <c r="AK67" s="934"/>
      <c r="AN67" s="94"/>
      <c r="AO67" s="94"/>
      <c r="AP67" s="94"/>
      <c r="AQ67" s="94"/>
      <c r="AR67" s="94"/>
      <c r="AS67" s="94"/>
      <c r="AT67" s="94"/>
      <c r="AU67" s="394" t="s">
        <v>139</v>
      </c>
      <c r="AV67" s="1098">
        <f>AX31</f>
        <v>523368</v>
      </c>
      <c r="AW67" s="1099"/>
      <c r="AX67" s="94"/>
      <c r="AY67" s="94"/>
      <c r="AZ67" s="94"/>
      <c r="BA67" s="94"/>
      <c r="BB67" s="94"/>
      <c r="BC67" s="94"/>
      <c r="BD67" s="94"/>
      <c r="BE67" s="93" t="s">
        <v>139</v>
      </c>
      <c r="BF67" s="918">
        <f>BF31</f>
        <v>694642</v>
      </c>
      <c r="BG67" s="918"/>
      <c r="BH67" s="954">
        <f t="shared" si="21"/>
        <v>694642</v>
      </c>
      <c r="BI67" s="955"/>
      <c r="BJ67" s="90"/>
      <c r="BO67" s="394" t="s">
        <v>139</v>
      </c>
      <c r="BP67" s="1100">
        <f>BR31</f>
        <v>1204971</v>
      </c>
      <c r="BQ67" s="1077"/>
      <c r="BR67" s="1100">
        <f t="shared" si="23"/>
        <v>1204971</v>
      </c>
      <c r="BS67" s="1077"/>
      <c r="BT67" s="90"/>
      <c r="BV67" s="90"/>
      <c r="BW67" s="90"/>
      <c r="BY67" s="93" t="s">
        <v>139</v>
      </c>
      <c r="BZ67" s="935">
        <f>BZ31</f>
        <v>1292000</v>
      </c>
      <c r="CA67" s="936"/>
      <c r="CB67" s="935">
        <f>CF31</f>
        <v>2279107</v>
      </c>
      <c r="CC67" s="936"/>
      <c r="CD67" s="933">
        <f t="shared" ref="CD67" si="112">SUM(BZ67:CC67)</f>
        <v>3571107</v>
      </c>
      <c r="CE67" s="946"/>
      <c r="CM67" s="394" t="s">
        <v>139</v>
      </c>
      <c r="CN67" s="1101">
        <f>CP31</f>
        <v>3288416</v>
      </c>
      <c r="CO67" s="1102"/>
      <c r="CP67" s="1103">
        <f>CR31</f>
        <v>587393.14285714296</v>
      </c>
      <c r="CQ67" s="1104"/>
      <c r="CR67" s="1105">
        <f t="shared" ref="CR67" si="113">SUM(CN67,CP67)</f>
        <v>3875809.1428571427</v>
      </c>
      <c r="CS67" s="1077"/>
      <c r="CT67" s="94"/>
      <c r="CU67" s="94"/>
      <c r="CV67" s="94"/>
      <c r="CW67" s="94"/>
    </row>
    <row r="68" spans="33:101">
      <c r="BE68" s="13"/>
      <c r="BV68" s="90"/>
      <c r="BW68" s="90"/>
    </row>
    <row r="69" spans="33:101">
      <c r="BE69" s="13"/>
      <c r="BV69" s="90"/>
      <c r="BW69" s="90"/>
    </row>
    <row r="70" spans="33:101">
      <c r="BE70" s="13"/>
      <c r="BV70" s="90"/>
      <c r="BW70" s="90"/>
    </row>
    <row r="71" spans="33:101">
      <c r="BE71" s="13"/>
      <c r="BV71" s="90"/>
      <c r="BW71" s="90"/>
    </row>
    <row r="72" spans="33:101">
      <c r="BE72" s="13"/>
      <c r="BV72" s="90"/>
      <c r="BW72" s="90"/>
    </row>
    <row r="73" spans="33:101">
      <c r="BE73" s="13"/>
      <c r="BV73" s="90"/>
      <c r="BW73" s="90"/>
    </row>
    <row r="74" spans="33:101">
      <c r="BE74" s="13"/>
      <c r="BV74" s="90"/>
      <c r="BW74" s="90"/>
    </row>
    <row r="75" spans="33:101">
      <c r="BE75" s="13"/>
      <c r="BV75" s="90"/>
      <c r="BW75" s="90"/>
    </row>
    <row r="76" spans="33:101">
      <c r="BE76" s="13"/>
      <c r="BV76" s="90"/>
      <c r="BW76" s="90"/>
    </row>
    <row r="77" spans="33:101">
      <c r="BE77" s="13"/>
      <c r="BV77" s="90"/>
      <c r="BW77" s="90"/>
    </row>
    <row r="78" spans="33:101">
      <c r="BE78" s="13"/>
      <c r="BV78" s="90"/>
      <c r="BW78" s="90"/>
    </row>
    <row r="79" spans="33:101">
      <c r="BE79" s="13"/>
      <c r="BV79" s="90"/>
      <c r="BW79" s="90"/>
    </row>
    <row r="80" spans="33:101">
      <c r="AG80" s="90" t="s">
        <v>242</v>
      </c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4"/>
      <c r="BP80" s="90"/>
      <c r="BQ80" s="90"/>
      <c r="BR80" s="90"/>
      <c r="BS80" s="90"/>
      <c r="BT80" s="90"/>
      <c r="BU80" s="90"/>
      <c r="BV80" s="90"/>
      <c r="BW80" s="90"/>
      <c r="CM80" s="90" t="s">
        <v>243</v>
      </c>
      <c r="CN80" s="90"/>
      <c r="CO80" s="90"/>
      <c r="CP80" s="90"/>
      <c r="CQ80" s="90"/>
      <c r="CR80" s="90"/>
      <c r="CS80" s="90"/>
      <c r="CT80" s="90"/>
      <c r="CU80" s="90"/>
      <c r="CV80" s="90"/>
      <c r="CW80" s="90"/>
    </row>
    <row r="81" spans="32:101">
      <c r="AG81" s="90" t="s">
        <v>195</v>
      </c>
      <c r="AH81" s="90"/>
      <c r="AI81" s="90"/>
      <c r="AJ81" s="90"/>
      <c r="AK81" s="90"/>
      <c r="AL81" s="90"/>
      <c r="AM81" s="90"/>
      <c r="AN81" s="90"/>
      <c r="AO81" s="90"/>
      <c r="AP81" s="94"/>
      <c r="AQ81" s="94"/>
      <c r="AR81" s="94"/>
      <c r="AS81" s="94"/>
      <c r="AT81" s="94"/>
      <c r="AU81" s="394" t="s">
        <v>252</v>
      </c>
      <c r="AV81" s="461"/>
      <c r="AW81" s="461"/>
      <c r="AX81" s="461"/>
      <c r="AY81" s="461"/>
      <c r="AZ81" s="94"/>
      <c r="BA81" s="94"/>
      <c r="BB81" s="94"/>
      <c r="BC81" s="94"/>
      <c r="BD81" s="90"/>
      <c r="BE81" s="90" t="s">
        <v>197</v>
      </c>
      <c r="BF81" s="90"/>
      <c r="BG81" s="90"/>
      <c r="BH81" s="90"/>
      <c r="BI81" s="90"/>
      <c r="BJ81" s="465"/>
      <c r="BK81" s="465"/>
      <c r="BL81" s="465"/>
      <c r="BM81" s="465"/>
      <c r="BN81" s="465"/>
      <c r="BO81" s="394" t="s">
        <v>253</v>
      </c>
      <c r="BP81" s="394"/>
      <c r="BQ81" s="394"/>
      <c r="BR81" s="394"/>
      <c r="BS81" s="394"/>
      <c r="BT81" s="394"/>
      <c r="BU81" s="394"/>
      <c r="BV81" s="90"/>
      <c r="BW81" s="90"/>
      <c r="BY81" s="90" t="s">
        <v>199</v>
      </c>
      <c r="BZ81" s="90"/>
      <c r="CA81" s="90"/>
      <c r="CB81" s="90"/>
      <c r="CC81" s="90"/>
      <c r="CM81" s="90" t="s">
        <v>254</v>
      </c>
      <c r="CN81" s="90"/>
      <c r="CO81" s="90"/>
      <c r="CP81" s="90"/>
      <c r="CQ81" s="90"/>
      <c r="CR81" s="90"/>
      <c r="CS81" s="90"/>
      <c r="CT81" s="90"/>
      <c r="CU81" s="90"/>
      <c r="CV81" s="90"/>
      <c r="CW81" s="90"/>
    </row>
    <row r="82" spans="32:101" ht="30">
      <c r="AG82" s="961" t="s">
        <v>99</v>
      </c>
      <c r="AH82" s="102" t="s">
        <v>166</v>
      </c>
      <c r="AI82" s="103" t="s">
        <v>166</v>
      </c>
      <c r="AJ82" s="102" t="s">
        <v>152</v>
      </c>
      <c r="AK82" s="103" t="s">
        <v>152</v>
      </c>
      <c r="AL82" s="102" t="s">
        <v>255</v>
      </c>
      <c r="AM82" s="103" t="s">
        <v>255</v>
      </c>
      <c r="AN82" s="378" t="s">
        <v>153</v>
      </c>
      <c r="AO82" s="378" t="s">
        <v>153</v>
      </c>
      <c r="AP82" s="132"/>
      <c r="AQ82" s="132"/>
      <c r="AR82" s="132"/>
      <c r="AS82" s="132"/>
      <c r="AT82" s="132"/>
      <c r="AU82" s="413" t="s">
        <v>99</v>
      </c>
      <c r="AV82" s="394" t="s">
        <v>247</v>
      </c>
      <c r="AW82" s="394" t="s">
        <v>247</v>
      </c>
      <c r="AX82" s="394" t="s">
        <v>256</v>
      </c>
      <c r="AY82" s="394" t="s">
        <v>256</v>
      </c>
      <c r="AZ82" s="428" t="s">
        <v>209</v>
      </c>
      <c r="BA82" s="428" t="s">
        <v>209</v>
      </c>
      <c r="BB82" s="132"/>
      <c r="BC82" s="132"/>
      <c r="BD82" s="90"/>
      <c r="BE82" s="911" t="s">
        <v>99</v>
      </c>
      <c r="BF82" s="102" t="s">
        <v>168</v>
      </c>
      <c r="BG82" s="103" t="s">
        <v>168</v>
      </c>
      <c r="BH82" s="102" t="s">
        <v>169</v>
      </c>
      <c r="BI82" s="103" t="s">
        <v>169</v>
      </c>
      <c r="BJ82" s="378" t="s">
        <v>148</v>
      </c>
      <c r="BK82" s="378" t="s">
        <v>148</v>
      </c>
      <c r="BL82" s="465"/>
      <c r="BM82" s="465"/>
      <c r="BN82" s="465"/>
      <c r="BO82" s="1109" t="s">
        <v>99</v>
      </c>
      <c r="BP82" s="394" t="s">
        <v>248</v>
      </c>
      <c r="BQ82" s="394" t="s">
        <v>248</v>
      </c>
      <c r="BR82" s="394" t="s">
        <v>257</v>
      </c>
      <c r="BS82" s="394" t="s">
        <v>257</v>
      </c>
      <c r="BT82" s="428" t="s">
        <v>258</v>
      </c>
      <c r="BU82" s="428" t="s">
        <v>258</v>
      </c>
      <c r="BV82" s="90"/>
      <c r="BW82" s="90"/>
      <c r="BY82" s="911" t="s">
        <v>99</v>
      </c>
      <c r="BZ82" s="102" t="s">
        <v>191</v>
      </c>
      <c r="CA82" s="103" t="s">
        <v>191</v>
      </c>
      <c r="CB82" s="102" t="s">
        <v>249</v>
      </c>
      <c r="CC82" s="103" t="s">
        <v>249</v>
      </c>
      <c r="CD82" s="102" t="s">
        <v>162</v>
      </c>
      <c r="CE82" s="103" t="s">
        <v>162</v>
      </c>
      <c r="CF82" s="378" t="s">
        <v>149</v>
      </c>
      <c r="CG82" s="378" t="s">
        <v>149</v>
      </c>
      <c r="CM82" s="1110" t="s">
        <v>99</v>
      </c>
      <c r="CN82" s="394" t="s">
        <v>250</v>
      </c>
      <c r="CO82" s="394" t="s">
        <v>250</v>
      </c>
      <c r="CP82" s="394" t="s">
        <v>259</v>
      </c>
      <c r="CQ82" s="394" t="s">
        <v>259</v>
      </c>
      <c r="CR82" s="428" t="s">
        <v>211</v>
      </c>
      <c r="CS82" s="428" t="s">
        <v>211</v>
      </c>
      <c r="CT82" s="132"/>
      <c r="CU82" s="132"/>
      <c r="CV82" s="132"/>
      <c r="CW82" s="132"/>
    </row>
    <row r="83" spans="32:101">
      <c r="AG83" s="962"/>
      <c r="AH83" s="104" t="s">
        <v>27</v>
      </c>
      <c r="AI83" s="101" t="s">
        <v>111</v>
      </c>
      <c r="AJ83" s="104" t="s">
        <v>27</v>
      </c>
      <c r="AK83" s="101" t="s">
        <v>111</v>
      </c>
      <c r="AL83" s="104" t="s">
        <v>27</v>
      </c>
      <c r="AM83" s="101" t="s">
        <v>111</v>
      </c>
      <c r="AN83" s="379" t="s">
        <v>27</v>
      </c>
      <c r="AO83" s="379" t="s">
        <v>111</v>
      </c>
      <c r="AP83" s="94"/>
      <c r="AQ83" s="94"/>
      <c r="AR83" s="94"/>
      <c r="AS83" s="94"/>
      <c r="AT83" s="94"/>
      <c r="AU83" s="414"/>
      <c r="AV83" s="394" t="s">
        <v>27</v>
      </c>
      <c r="AW83" s="394" t="s">
        <v>111</v>
      </c>
      <c r="AX83" s="394" t="s">
        <v>27</v>
      </c>
      <c r="AY83" s="437" t="s">
        <v>111</v>
      </c>
      <c r="AZ83" s="398" t="s">
        <v>27</v>
      </c>
      <c r="BA83" s="398" t="s">
        <v>111</v>
      </c>
      <c r="BB83" s="94"/>
      <c r="BC83" s="94"/>
      <c r="BD83" s="90"/>
      <c r="BE83" s="911"/>
      <c r="BF83" s="104" t="s">
        <v>27</v>
      </c>
      <c r="BG83" s="101" t="s">
        <v>111</v>
      </c>
      <c r="BH83" s="104" t="s">
        <v>27</v>
      </c>
      <c r="BI83" s="101" t="s">
        <v>111</v>
      </c>
      <c r="BJ83" s="379" t="s">
        <v>27</v>
      </c>
      <c r="BK83" s="379" t="s">
        <v>111</v>
      </c>
      <c r="BL83" s="465"/>
      <c r="BM83" s="465"/>
      <c r="BN83" s="465"/>
      <c r="BO83" s="1109"/>
      <c r="BP83" s="394" t="s">
        <v>27</v>
      </c>
      <c r="BQ83" s="394" t="s">
        <v>111</v>
      </c>
      <c r="BR83" s="394" t="s">
        <v>27</v>
      </c>
      <c r="BS83" s="394" t="s">
        <v>111</v>
      </c>
      <c r="BT83" s="398" t="s">
        <v>27</v>
      </c>
      <c r="BU83" s="398" t="s">
        <v>111</v>
      </c>
      <c r="BV83" s="90"/>
      <c r="BW83" s="90"/>
      <c r="BY83" s="911"/>
      <c r="BZ83" s="104" t="s">
        <v>27</v>
      </c>
      <c r="CA83" s="101" t="s">
        <v>111</v>
      </c>
      <c r="CB83" s="104" t="s">
        <v>27</v>
      </c>
      <c r="CC83" s="101" t="s">
        <v>111</v>
      </c>
      <c r="CD83" s="104" t="s">
        <v>27</v>
      </c>
      <c r="CE83" s="101" t="s">
        <v>111</v>
      </c>
      <c r="CF83" s="379" t="s">
        <v>27</v>
      </c>
      <c r="CG83" s="379" t="s">
        <v>111</v>
      </c>
      <c r="CM83" s="1111"/>
      <c r="CN83" s="398" t="s">
        <v>27</v>
      </c>
      <c r="CO83" s="398" t="s">
        <v>111</v>
      </c>
      <c r="CP83" s="398" t="s">
        <v>27</v>
      </c>
      <c r="CQ83" s="398" t="s">
        <v>111</v>
      </c>
      <c r="CR83" s="398" t="s">
        <v>27</v>
      </c>
      <c r="CS83" s="398" t="s">
        <v>111</v>
      </c>
      <c r="CT83" s="94"/>
      <c r="CU83" s="94"/>
      <c r="CV83" s="94"/>
      <c r="CW83" s="94"/>
    </row>
    <row r="84" spans="32:101" ht="24">
      <c r="AG84" s="105" t="s">
        <v>112</v>
      </c>
      <c r="AH84" s="381">
        <f>AJ9</f>
        <v>37</v>
      </c>
      <c r="AI84" s="381">
        <f>AK9</f>
        <v>38.262668045501599</v>
      </c>
      <c r="AJ84" s="381">
        <f t="shared" ref="AJ84:AJ106" si="114">AN9</f>
        <v>2</v>
      </c>
      <c r="AK84" s="381">
        <f t="shared" ref="AK84:AK105" si="115">AO9</f>
        <v>6.4445446929174501</v>
      </c>
      <c r="AL84" s="381">
        <f t="shared" ref="AL84:AM105" si="116">AL9</f>
        <v>18</v>
      </c>
      <c r="AM84" s="381">
        <f t="shared" si="116"/>
        <v>32.880830475832603</v>
      </c>
      <c r="AN84" s="384">
        <f>SUM(AH84,AJ84,AL84)</f>
        <v>57</v>
      </c>
      <c r="AO84" s="387">
        <f>AN84/AN$106*1000000</f>
        <v>31.23678895204095</v>
      </c>
      <c r="AP84" s="391"/>
      <c r="AQ84" s="391"/>
      <c r="AR84" s="391"/>
      <c r="AS84" s="391"/>
      <c r="AT84" s="391"/>
      <c r="AU84" s="415" t="s">
        <v>112</v>
      </c>
      <c r="AV84" s="398">
        <f>AV9</f>
        <v>43</v>
      </c>
      <c r="AW84" s="398">
        <f>AW9</f>
        <v>15.1069395659179</v>
      </c>
      <c r="AX84" s="398">
        <f>AZ9</f>
        <v>14</v>
      </c>
      <c r="AY84" s="398">
        <f>BA9</f>
        <v>4.3832185347526602</v>
      </c>
      <c r="AZ84" s="398">
        <f>SUM(AX84,AV84)</f>
        <v>57</v>
      </c>
      <c r="BA84" s="462">
        <f>AZ84/AZ$106*1000000</f>
        <v>17.026961147461847</v>
      </c>
      <c r="BB84" s="391"/>
      <c r="BC84" s="391"/>
      <c r="BD84" s="90"/>
      <c r="BE84" s="105" t="s">
        <v>112</v>
      </c>
      <c r="BF84" s="466">
        <f>BI9</f>
        <v>26.326638525170502</v>
      </c>
      <c r="BG84" s="466">
        <f>BJ9</f>
        <v>2</v>
      </c>
      <c r="BH84" s="466">
        <f>BJ9</f>
        <v>2</v>
      </c>
      <c r="BI84" s="466">
        <f>BK9</f>
        <v>4.8943074310269701</v>
      </c>
      <c r="BJ84" s="384">
        <f>BF84+BH84</f>
        <v>28.326638525170502</v>
      </c>
      <c r="BK84" s="387">
        <f>BJ84/BJ$106*1000000</f>
        <v>8.5025940116896788</v>
      </c>
      <c r="BL84" s="465"/>
      <c r="BM84" s="465"/>
      <c r="BN84" s="465"/>
      <c r="BO84" s="415" t="s">
        <v>112</v>
      </c>
      <c r="BP84" s="394">
        <f>BP9</f>
        <v>49</v>
      </c>
      <c r="BQ84" s="394">
        <f>BQ9</f>
        <v>11.5650893851597</v>
      </c>
      <c r="BR84" s="394">
        <f>BT9</f>
        <v>9</v>
      </c>
      <c r="BS84" s="394">
        <f>BU9</f>
        <v>7.8105405848706404</v>
      </c>
      <c r="BT84" s="398">
        <f>SUM(BP84,BR84)</f>
        <v>58</v>
      </c>
      <c r="BU84" s="462">
        <f>BT84/BT$106*1000000</f>
        <v>10.762309205596846</v>
      </c>
      <c r="BV84" s="90"/>
      <c r="BW84" s="90"/>
      <c r="BY84" s="105" t="s">
        <v>112</v>
      </c>
      <c r="BZ84" s="381">
        <f>BZ9</f>
        <v>0</v>
      </c>
      <c r="CA84" s="381">
        <f>CA9</f>
        <v>0</v>
      </c>
      <c r="CB84" s="381">
        <f>CH9</f>
        <v>7</v>
      </c>
      <c r="CC84" s="381">
        <f>CI9</f>
        <v>17.175481544419299</v>
      </c>
      <c r="CD84" s="470">
        <f>CD9</f>
        <v>1</v>
      </c>
      <c r="CE84" s="470">
        <f>CE9</f>
        <v>2.5841930082074001</v>
      </c>
      <c r="CF84" s="384">
        <f>SUM(BZ84,CB84,CD84)</f>
        <v>8</v>
      </c>
      <c r="CG84" s="387">
        <f>CF84/CF$106*1000000</f>
        <v>5.8887365295151897</v>
      </c>
      <c r="CM84" s="415" t="s">
        <v>112</v>
      </c>
      <c r="CN84" s="398">
        <f>CN9</f>
        <v>30</v>
      </c>
      <c r="CO84" s="437">
        <f>CO9</f>
        <v>7.32472304001399</v>
      </c>
      <c r="CP84" s="398">
        <f>CT9</f>
        <v>3</v>
      </c>
      <c r="CQ84" s="437">
        <f>CU9</f>
        <v>0.56818181818181801</v>
      </c>
      <c r="CR84" s="398">
        <f>SUM(CN84,CP84)</f>
        <v>33</v>
      </c>
      <c r="CS84" s="462">
        <f>CR84/CR$106*1000000</f>
        <v>11.87090925769046</v>
      </c>
      <c r="CT84" s="118"/>
      <c r="CU84" s="118"/>
      <c r="CV84" s="118"/>
      <c r="CW84" s="118"/>
    </row>
    <row r="85" spans="32:101">
      <c r="AG85" s="108" t="s">
        <v>113</v>
      </c>
      <c r="AH85" s="381">
        <f t="shared" ref="AH85:AI85" si="117">AJ10</f>
        <v>15</v>
      </c>
      <c r="AI85" s="381">
        <f t="shared" si="117"/>
        <v>15.511892450878999</v>
      </c>
      <c r="AJ85" s="381">
        <f t="shared" si="114"/>
        <v>1</v>
      </c>
      <c r="AK85" s="381">
        <f t="shared" si="115"/>
        <v>3.2222723464587202</v>
      </c>
      <c r="AL85" s="381">
        <f t="shared" si="116"/>
        <v>5</v>
      </c>
      <c r="AM85" s="381">
        <f t="shared" si="116"/>
        <v>9.1335640210646094</v>
      </c>
      <c r="AN85" s="384">
        <f t="shared" ref="AN85:AN106" si="118">SUM(AH85,AJ85,AL85)</f>
        <v>21</v>
      </c>
      <c r="AO85" s="387">
        <f t="shared" ref="AO85:AO105" si="119">AN85/AN$106*1000000</f>
        <v>11.508290666541402</v>
      </c>
      <c r="AP85" s="390"/>
      <c r="AQ85" s="390"/>
      <c r="AR85" s="390"/>
      <c r="AS85" s="390"/>
      <c r="AT85" s="390"/>
      <c r="AU85" s="417" t="s">
        <v>113</v>
      </c>
      <c r="AV85" s="398">
        <f t="shared" ref="AV85:AW85" si="120">AV10</f>
        <v>42</v>
      </c>
      <c r="AW85" s="398">
        <f t="shared" si="120"/>
        <v>14.7556153899663</v>
      </c>
      <c r="AX85" s="398">
        <f t="shared" ref="AX85:AY85" si="121">AZ10</f>
        <v>9</v>
      </c>
      <c r="AY85" s="398">
        <f t="shared" si="121"/>
        <v>2.8177833437695701</v>
      </c>
      <c r="AZ85" s="398">
        <v>110</v>
      </c>
      <c r="BA85" s="462">
        <f t="shared" ref="BA85:BA105" si="122">AZ85/AZ$106*1000000</f>
        <v>32.859047828435145</v>
      </c>
      <c r="BB85" s="390"/>
      <c r="BC85" s="390"/>
      <c r="BD85" s="90"/>
      <c r="BE85" s="108" t="s">
        <v>113</v>
      </c>
      <c r="BF85" s="466">
        <f t="shared" ref="BF85:BG85" si="123">BI10</f>
        <v>8.4021186782459107</v>
      </c>
      <c r="BG85" s="466">
        <f t="shared" si="123"/>
        <v>1</v>
      </c>
      <c r="BH85" s="466">
        <f t="shared" ref="BH85:BI85" si="124">BJ10</f>
        <v>1</v>
      </c>
      <c r="BI85" s="466">
        <f t="shared" si="124"/>
        <v>2.4471537155134899</v>
      </c>
      <c r="BJ85" s="384">
        <f t="shared" ref="BJ85:BJ105" si="125">BF85+BH85</f>
        <v>9.4021186782459107</v>
      </c>
      <c r="BK85" s="387">
        <f t="shared" ref="BK85:BK105" si="126">BJ85/BJ$106*1000000</f>
        <v>2.8221632404358212</v>
      </c>
      <c r="BL85" s="465"/>
      <c r="BM85" s="465"/>
      <c r="BN85" s="465"/>
      <c r="BO85" s="417" t="s">
        <v>113</v>
      </c>
      <c r="BP85" s="394">
        <f t="shared" ref="BP85:BQ85" si="127">BP10</f>
        <v>31</v>
      </c>
      <c r="BQ85" s="394">
        <f t="shared" si="127"/>
        <v>7.3166892028561499</v>
      </c>
      <c r="BR85" s="394">
        <f t="shared" ref="BR85:BS85" si="128">BT10</f>
        <v>3</v>
      </c>
      <c r="BS85" s="394">
        <f t="shared" si="128"/>
        <v>2.6035135282902102</v>
      </c>
      <c r="BT85" s="398">
        <v>62</v>
      </c>
      <c r="BU85" s="462">
        <f t="shared" ref="BU85:BU105" si="129">BT85/BT$106*1000000</f>
        <v>11.50453742667249</v>
      </c>
      <c r="BV85" s="90"/>
      <c r="BW85" s="90"/>
      <c r="BY85" s="108" t="s">
        <v>113</v>
      </c>
      <c r="BZ85" s="381">
        <f t="shared" ref="BZ85:CA85" si="130">BZ10</f>
        <v>0</v>
      </c>
      <c r="CA85" s="381">
        <f t="shared" si="130"/>
        <v>0</v>
      </c>
      <c r="CB85" s="381">
        <f t="shared" ref="CB85:CC85" si="131">CH10</f>
        <v>0</v>
      </c>
      <c r="CC85" s="381">
        <f t="shared" si="131"/>
        <v>0</v>
      </c>
      <c r="CD85" s="470">
        <f t="shared" ref="CD85:CE85" si="132">CD10</f>
        <v>1</v>
      </c>
      <c r="CE85" s="470">
        <f t="shared" si="132"/>
        <v>2.5841930082074001</v>
      </c>
      <c r="CF85" s="384">
        <f t="shared" ref="CF85:CF105" si="133">SUM(BZ85,CB85,CD85)</f>
        <v>1</v>
      </c>
      <c r="CG85" s="387">
        <f t="shared" ref="CG85:CG105" si="134">CF85/CF$106*1000000</f>
        <v>0.73609206618939871</v>
      </c>
      <c r="CM85" s="417" t="s">
        <v>113</v>
      </c>
      <c r="CN85" s="398">
        <f t="shared" ref="CN85:CO85" si="135">CN10</f>
        <v>19</v>
      </c>
      <c r="CO85" s="437">
        <f t="shared" si="135"/>
        <v>4.63899125867552</v>
      </c>
      <c r="CP85" s="398">
        <f t="shared" ref="CP85:CQ85" si="136">CT10</f>
        <v>1</v>
      </c>
      <c r="CQ85" s="437">
        <f t="shared" si="136"/>
        <v>0.189393939393939</v>
      </c>
      <c r="CR85" s="398">
        <v>30</v>
      </c>
      <c r="CS85" s="462">
        <f t="shared" ref="CS85:CS105" si="137">CR85/CR$106*1000000</f>
        <v>10.79173568880951</v>
      </c>
      <c r="CT85" s="118"/>
      <c r="CU85" s="118"/>
      <c r="CV85" s="118"/>
      <c r="CW85" s="118"/>
    </row>
    <row r="86" spans="32:101">
      <c r="AG86" s="109" t="s">
        <v>114</v>
      </c>
      <c r="AH86" s="381">
        <f t="shared" ref="AH86:AI86" si="138">AJ11</f>
        <v>8</v>
      </c>
      <c r="AI86" s="381">
        <f t="shared" si="138"/>
        <v>8.2730093071354691</v>
      </c>
      <c r="AJ86" s="381">
        <f t="shared" si="114"/>
        <v>0</v>
      </c>
      <c r="AK86" s="381">
        <f t="shared" si="115"/>
        <v>0</v>
      </c>
      <c r="AL86" s="381">
        <f t="shared" si="116"/>
        <v>7</v>
      </c>
      <c r="AM86" s="381">
        <f t="shared" si="116"/>
        <v>12.7869896294904</v>
      </c>
      <c r="AN86" s="384">
        <f t="shared" si="118"/>
        <v>15</v>
      </c>
      <c r="AO86" s="387">
        <f t="shared" si="119"/>
        <v>8.2202076189581437</v>
      </c>
      <c r="AP86" s="391"/>
      <c r="AQ86" s="391"/>
      <c r="AR86" s="391"/>
      <c r="AS86" s="391"/>
      <c r="AT86" s="391"/>
      <c r="AU86" s="419" t="s">
        <v>114</v>
      </c>
      <c r="AV86" s="398">
        <f t="shared" ref="AV86:AW86" si="139">AV11</f>
        <v>5</v>
      </c>
      <c r="AW86" s="398">
        <f t="shared" si="139"/>
        <v>1.7566208797578999</v>
      </c>
      <c r="AX86" s="398">
        <f t="shared" ref="AX86:AY86" si="140">AZ11</f>
        <v>0</v>
      </c>
      <c r="AY86" s="398">
        <f t="shared" si="140"/>
        <v>0</v>
      </c>
      <c r="AZ86" s="398">
        <v>37</v>
      </c>
      <c r="BA86" s="462">
        <f t="shared" si="122"/>
        <v>11.052588815019094</v>
      </c>
      <c r="BB86" s="391"/>
      <c r="BC86" s="391"/>
      <c r="BD86" s="90"/>
      <c r="BE86" s="109" t="s">
        <v>114</v>
      </c>
      <c r="BF86" s="466">
        <f t="shared" ref="BF86:BG86" si="141">BI11</f>
        <v>4.48112996173115</v>
      </c>
      <c r="BG86" s="466">
        <f t="shared" si="141"/>
        <v>0</v>
      </c>
      <c r="BH86" s="466">
        <f t="shared" ref="BH86:BI86" si="142">BJ11</f>
        <v>0</v>
      </c>
      <c r="BI86" s="466">
        <f t="shared" si="142"/>
        <v>0</v>
      </c>
      <c r="BJ86" s="384">
        <f t="shared" si="125"/>
        <v>4.48112996173115</v>
      </c>
      <c r="BK86" s="387">
        <f t="shared" si="126"/>
        <v>1.3450670733261365</v>
      </c>
      <c r="BL86" s="465"/>
      <c r="BM86" s="465"/>
      <c r="BN86" s="465"/>
      <c r="BO86" s="419" t="s">
        <v>114</v>
      </c>
      <c r="BP86" s="394">
        <f t="shared" ref="BP86:BQ86" si="143">BP11</f>
        <v>7</v>
      </c>
      <c r="BQ86" s="394">
        <f t="shared" si="143"/>
        <v>1.6521556264513899</v>
      </c>
      <c r="BR86" s="394">
        <f t="shared" ref="BR86:BS86" si="144">BT11</f>
        <v>3</v>
      </c>
      <c r="BS86" s="394">
        <f t="shared" si="144"/>
        <v>2.6035135282902102</v>
      </c>
      <c r="BT86" s="398">
        <v>12</v>
      </c>
      <c r="BU86" s="462">
        <f t="shared" si="129"/>
        <v>2.2266846632269339</v>
      </c>
      <c r="BV86" s="90"/>
      <c r="BW86" s="90"/>
      <c r="BY86" s="109" t="s">
        <v>114</v>
      </c>
      <c r="BZ86" s="381">
        <f t="shared" ref="BZ86:CA86" si="145">BZ11</f>
        <v>0</v>
      </c>
      <c r="CA86" s="381">
        <f t="shared" si="145"/>
        <v>0</v>
      </c>
      <c r="CB86" s="381">
        <f t="shared" ref="CB86:CC86" si="146">CH11</f>
        <v>2</v>
      </c>
      <c r="CC86" s="381">
        <f t="shared" si="146"/>
        <v>4.9072804412626603</v>
      </c>
      <c r="CD86" s="470">
        <f t="shared" ref="CD86:CE86" si="147">CD11</f>
        <v>0</v>
      </c>
      <c r="CE86" s="470">
        <f t="shared" si="147"/>
        <v>0</v>
      </c>
      <c r="CF86" s="384">
        <f t="shared" si="133"/>
        <v>2</v>
      </c>
      <c r="CG86" s="387">
        <f t="shared" si="134"/>
        <v>1.4721841323787974</v>
      </c>
      <c r="CM86" s="419" t="s">
        <v>114</v>
      </c>
      <c r="CN86" s="398">
        <f t="shared" ref="CN86:CO86" si="148">CN11</f>
        <v>6</v>
      </c>
      <c r="CO86" s="437">
        <f t="shared" si="148"/>
        <v>1.4649446080027999</v>
      </c>
      <c r="CP86" s="398">
        <f t="shared" ref="CP86:CQ86" si="149">CT11</f>
        <v>1</v>
      </c>
      <c r="CQ86" s="437">
        <f t="shared" si="149"/>
        <v>0.189393939393939</v>
      </c>
      <c r="CR86" s="398">
        <v>18</v>
      </c>
      <c r="CS86" s="462">
        <f t="shared" si="137"/>
        <v>6.4750414132857061</v>
      </c>
      <c r="CT86" s="118"/>
      <c r="CU86" s="118"/>
      <c r="CV86" s="118"/>
      <c r="CW86" s="118"/>
    </row>
    <row r="87" spans="32:101">
      <c r="AG87" s="109" t="s">
        <v>116</v>
      </c>
      <c r="AH87" s="381">
        <f t="shared" ref="AH87:AI87" si="150">AJ12</f>
        <v>9</v>
      </c>
      <c r="AI87" s="381">
        <f t="shared" si="150"/>
        <v>9.3071354705274008</v>
      </c>
      <c r="AJ87" s="381">
        <f t="shared" si="114"/>
        <v>1</v>
      </c>
      <c r="AK87" s="381">
        <f t="shared" si="115"/>
        <v>3.2222723464587202</v>
      </c>
      <c r="AL87" s="381">
        <f t="shared" si="116"/>
        <v>2</v>
      </c>
      <c r="AM87" s="381">
        <f t="shared" si="116"/>
        <v>3.6534256084258399</v>
      </c>
      <c r="AN87" s="384">
        <f t="shared" si="118"/>
        <v>12</v>
      </c>
      <c r="AO87" s="387">
        <f t="shared" si="119"/>
        <v>6.5761660951665162</v>
      </c>
      <c r="AP87" s="118"/>
      <c r="AQ87" s="118"/>
      <c r="AR87" s="118"/>
      <c r="AS87" s="118"/>
      <c r="AT87" s="118"/>
      <c r="AU87" s="419" t="s">
        <v>116</v>
      </c>
      <c r="AV87" s="398">
        <f t="shared" ref="AV87:AW87" si="151">AV12</f>
        <v>16</v>
      </c>
      <c r="AW87" s="398">
        <f t="shared" si="151"/>
        <v>5.6211868152252702</v>
      </c>
      <c r="AX87" s="398">
        <f t="shared" ref="AX87:AY87" si="152">AZ12</f>
        <v>3</v>
      </c>
      <c r="AY87" s="398">
        <f t="shared" si="152"/>
        <v>0.93926111458985595</v>
      </c>
      <c r="AZ87" s="398">
        <v>42</v>
      </c>
      <c r="BA87" s="462">
        <f t="shared" si="122"/>
        <v>12.546181898129783</v>
      </c>
      <c r="BB87" s="118"/>
      <c r="BC87" s="118"/>
      <c r="BD87" s="90"/>
      <c r="BE87" s="109" t="s">
        <v>116</v>
      </c>
      <c r="BF87" s="466">
        <f t="shared" ref="BF87:BG87" si="153">BI12</f>
        <v>10.0825424138951</v>
      </c>
      <c r="BG87" s="466">
        <f t="shared" si="153"/>
        <v>4</v>
      </c>
      <c r="BH87" s="466">
        <f t="shared" ref="BH87:BI87" si="154">BJ12</f>
        <v>4</v>
      </c>
      <c r="BI87" s="466">
        <f t="shared" si="154"/>
        <v>9.7886148620539508</v>
      </c>
      <c r="BJ87" s="384">
        <f t="shared" si="125"/>
        <v>14.0825424138951</v>
      </c>
      <c r="BK87" s="387">
        <f t="shared" si="126"/>
        <v>4.2270508267810669</v>
      </c>
      <c r="BL87" s="465"/>
      <c r="BM87" s="465"/>
      <c r="BN87" s="465"/>
      <c r="BO87" s="419" t="s">
        <v>116</v>
      </c>
      <c r="BP87" s="394">
        <f t="shared" ref="BP87:BQ87" si="155">BP12</f>
        <v>15</v>
      </c>
      <c r="BQ87" s="394">
        <f t="shared" si="155"/>
        <v>3.54033348525298</v>
      </c>
      <c r="BR87" s="394">
        <f t="shared" ref="BR87:BS87" si="156">BT12</f>
        <v>3</v>
      </c>
      <c r="BS87" s="394">
        <f t="shared" si="156"/>
        <v>2.6035135282902102</v>
      </c>
      <c r="BT87" s="398">
        <v>30</v>
      </c>
      <c r="BU87" s="462">
        <f t="shared" si="129"/>
        <v>5.5667116580673346</v>
      </c>
      <c r="BV87" s="90"/>
      <c r="BW87" s="90"/>
      <c r="BY87" s="109" t="s">
        <v>116</v>
      </c>
      <c r="BZ87" s="381">
        <f t="shared" ref="BZ87:CA87" si="157">BZ12</f>
        <v>0</v>
      </c>
      <c r="CA87" s="381">
        <f t="shared" si="157"/>
        <v>0</v>
      </c>
      <c r="CB87" s="381">
        <f t="shared" ref="CB87:CC87" si="158">CH12</f>
        <v>1</v>
      </c>
      <c r="CC87" s="381">
        <f t="shared" si="158"/>
        <v>2.4536402206313301</v>
      </c>
      <c r="CD87" s="470">
        <f t="shared" ref="CD87:CE87" si="159">CD12</f>
        <v>1</v>
      </c>
      <c r="CE87" s="470">
        <f t="shared" si="159"/>
        <v>2.5841930082074001</v>
      </c>
      <c r="CF87" s="384">
        <f t="shared" si="133"/>
        <v>2</v>
      </c>
      <c r="CG87" s="387">
        <f t="shared" si="134"/>
        <v>1.4721841323787974</v>
      </c>
      <c r="CM87" s="419" t="s">
        <v>116</v>
      </c>
      <c r="CN87" s="398">
        <f t="shared" ref="CN87:CO87" si="160">CN12</f>
        <v>10</v>
      </c>
      <c r="CO87" s="437">
        <f t="shared" si="160"/>
        <v>2.44157434667133</v>
      </c>
      <c r="CP87" s="398">
        <f t="shared" ref="CP87:CQ87" si="161">CT12</f>
        <v>0</v>
      </c>
      <c r="CQ87" s="437">
        <f t="shared" si="161"/>
        <v>0</v>
      </c>
      <c r="CR87" s="398">
        <v>24</v>
      </c>
      <c r="CS87" s="462">
        <f t="shared" si="137"/>
        <v>8.6333885510476076</v>
      </c>
      <c r="CT87" s="118"/>
      <c r="CU87" s="118"/>
      <c r="CV87" s="118"/>
      <c r="CW87" s="118"/>
    </row>
    <row r="88" spans="32:101" ht="24">
      <c r="AG88" s="109" t="s">
        <v>117</v>
      </c>
      <c r="AH88" s="381">
        <f t="shared" ref="AH88:AI88" si="162">AJ13</f>
        <v>8</v>
      </c>
      <c r="AI88" s="381">
        <f t="shared" si="162"/>
        <v>8.2730093071354691</v>
      </c>
      <c r="AJ88" s="381">
        <f t="shared" si="114"/>
        <v>3</v>
      </c>
      <c r="AK88" s="381">
        <f t="shared" si="115"/>
        <v>9.6668170393761699</v>
      </c>
      <c r="AL88" s="381">
        <f t="shared" si="116"/>
        <v>5</v>
      </c>
      <c r="AM88" s="381">
        <f t="shared" si="116"/>
        <v>9.1335640210646094</v>
      </c>
      <c r="AN88" s="384">
        <f t="shared" si="118"/>
        <v>16</v>
      </c>
      <c r="AO88" s="387">
        <f t="shared" si="119"/>
        <v>8.768221460222021</v>
      </c>
      <c r="AP88" s="118"/>
      <c r="AQ88" s="118"/>
      <c r="AR88" s="118"/>
      <c r="AS88" s="118"/>
      <c r="AT88" s="118"/>
      <c r="AU88" s="419" t="s">
        <v>117</v>
      </c>
      <c r="AV88" s="398">
        <f t="shared" ref="AV88:AW88" si="163">AV13</f>
        <v>3</v>
      </c>
      <c r="AW88" s="398">
        <f t="shared" si="163"/>
        <v>1.05397252785474</v>
      </c>
      <c r="AX88" s="398">
        <f t="shared" ref="AX88:AY88" si="164">AZ13</f>
        <v>2</v>
      </c>
      <c r="AY88" s="398">
        <f t="shared" si="164"/>
        <v>0.62617407639323697</v>
      </c>
      <c r="AZ88" s="398">
        <v>10</v>
      </c>
      <c r="BA88" s="462">
        <f t="shared" si="122"/>
        <v>2.9871861662213766</v>
      </c>
      <c r="BB88" s="118"/>
      <c r="BC88" s="118"/>
      <c r="BD88" s="90"/>
      <c r="BE88" s="109" t="s">
        <v>117</v>
      </c>
      <c r="BF88" s="466">
        <f t="shared" ref="BF88:BG88" si="165">BI13</f>
        <v>5.6014124521639399</v>
      </c>
      <c r="BG88" s="466">
        <f t="shared" si="165"/>
        <v>3</v>
      </c>
      <c r="BH88" s="466">
        <f t="shared" ref="BH88:BI88" si="166">BJ13</f>
        <v>3</v>
      </c>
      <c r="BI88" s="466">
        <f t="shared" si="166"/>
        <v>7.3414611465404596</v>
      </c>
      <c r="BJ88" s="384">
        <f t="shared" si="125"/>
        <v>8.6014124521639399</v>
      </c>
      <c r="BK88" s="387">
        <f t="shared" si="126"/>
        <v>2.5818212755056131</v>
      </c>
      <c r="BL88" s="465"/>
      <c r="BM88" s="465"/>
      <c r="BN88" s="465"/>
      <c r="BO88" s="419" t="s">
        <v>117</v>
      </c>
      <c r="BP88" s="394">
        <f t="shared" ref="BP88:BQ88" si="167">BP13</f>
        <v>1</v>
      </c>
      <c r="BQ88" s="394">
        <f t="shared" si="167"/>
        <v>0.23602223235019801</v>
      </c>
      <c r="BR88" s="394">
        <f t="shared" ref="BR88:BS88" si="168">BT13</f>
        <v>1</v>
      </c>
      <c r="BS88" s="394">
        <f t="shared" si="168"/>
        <v>0.86783784276340403</v>
      </c>
      <c r="BT88" s="398">
        <v>3</v>
      </c>
      <c r="BU88" s="462">
        <f t="shared" si="129"/>
        <v>0.55667116580673348</v>
      </c>
      <c r="BV88" s="90"/>
      <c r="BW88" s="90"/>
      <c r="BY88" s="109" t="s">
        <v>117</v>
      </c>
      <c r="BZ88" s="381">
        <f t="shared" ref="BZ88:CA88" si="169">BZ13</f>
        <v>0</v>
      </c>
      <c r="CA88" s="381">
        <f t="shared" si="169"/>
        <v>0</v>
      </c>
      <c r="CB88" s="381">
        <f t="shared" ref="CB88:CC88" si="170">CH13</f>
        <v>1</v>
      </c>
      <c r="CC88" s="381">
        <f t="shared" si="170"/>
        <v>2.4536402206313301</v>
      </c>
      <c r="CD88" s="470">
        <f t="shared" ref="CD88:CE88" si="171">CD13</f>
        <v>2</v>
      </c>
      <c r="CE88" s="470">
        <f t="shared" si="171"/>
        <v>5.1683860164147903</v>
      </c>
      <c r="CF88" s="384">
        <f t="shared" si="133"/>
        <v>3</v>
      </c>
      <c r="CG88" s="387">
        <f t="shared" si="134"/>
        <v>2.2082761985681958</v>
      </c>
      <c r="CM88" s="419" t="s">
        <v>117</v>
      </c>
      <c r="CN88" s="398">
        <f t="shared" ref="CN88:CO88" si="172">CN13</f>
        <v>0</v>
      </c>
      <c r="CO88" s="437">
        <f t="shared" si="172"/>
        <v>0</v>
      </c>
      <c r="CP88" s="398">
        <f t="shared" ref="CP88:CQ88" si="173">CT13</f>
        <v>0</v>
      </c>
      <c r="CQ88" s="437">
        <f t="shared" si="173"/>
        <v>0</v>
      </c>
      <c r="CR88" s="398">
        <v>1</v>
      </c>
      <c r="CS88" s="462">
        <f t="shared" si="137"/>
        <v>0.35972452296031698</v>
      </c>
      <c r="CT88" s="118"/>
      <c r="CU88" s="118"/>
      <c r="CV88" s="118"/>
      <c r="CW88" s="118"/>
    </row>
    <row r="89" spans="32:101">
      <c r="AG89" s="108" t="s">
        <v>118</v>
      </c>
      <c r="AH89" s="381">
        <f t="shared" ref="AH89:AI89" si="174">AJ14</f>
        <v>22</v>
      </c>
      <c r="AI89" s="381">
        <f t="shared" si="174"/>
        <v>22.7507755946225</v>
      </c>
      <c r="AJ89" s="381">
        <f t="shared" si="114"/>
        <v>1</v>
      </c>
      <c r="AK89" s="381">
        <f t="shared" si="115"/>
        <v>3.2222723464587202</v>
      </c>
      <c r="AL89" s="381">
        <f t="shared" si="116"/>
        <v>7</v>
      </c>
      <c r="AM89" s="381">
        <f t="shared" si="116"/>
        <v>12.7869896294904</v>
      </c>
      <c r="AN89" s="384">
        <f t="shared" si="118"/>
        <v>30</v>
      </c>
      <c r="AO89" s="387">
        <f t="shared" si="119"/>
        <v>16.440415237916287</v>
      </c>
      <c r="AP89" s="118"/>
      <c r="AQ89" s="118"/>
      <c r="AR89" s="118"/>
      <c r="AS89" s="118"/>
      <c r="AT89" s="118"/>
      <c r="AU89" s="417" t="s">
        <v>118</v>
      </c>
      <c r="AV89" s="398">
        <f t="shared" ref="AV89:AW89" si="175">AV14</f>
        <v>18</v>
      </c>
      <c r="AW89" s="398">
        <f t="shared" si="175"/>
        <v>6.3238351671284203</v>
      </c>
      <c r="AX89" s="398">
        <f t="shared" ref="AX89:AY89" si="176">AZ14</f>
        <v>2</v>
      </c>
      <c r="AY89" s="398">
        <f t="shared" si="176"/>
        <v>0.62617407639323697</v>
      </c>
      <c r="AZ89" s="398">
        <v>41</v>
      </c>
      <c r="BA89" s="462">
        <f t="shared" si="122"/>
        <v>12.247463281507645</v>
      </c>
      <c r="BB89" s="118"/>
      <c r="BC89" s="118"/>
      <c r="BD89" s="90"/>
      <c r="BE89" s="108" t="s">
        <v>118</v>
      </c>
      <c r="BF89" s="466">
        <f t="shared" ref="BF89:BG89" si="177">BI14</f>
        <v>17.9245198469246</v>
      </c>
      <c r="BG89" s="466">
        <f t="shared" si="177"/>
        <v>3</v>
      </c>
      <c r="BH89" s="466">
        <f t="shared" ref="BH89:BI89" si="178">BJ14</f>
        <v>3</v>
      </c>
      <c r="BI89" s="466">
        <f t="shared" si="178"/>
        <v>7.3414611465404596</v>
      </c>
      <c r="BJ89" s="384">
        <f t="shared" si="125"/>
        <v>20.9245198469246</v>
      </c>
      <c r="BK89" s="387">
        <f t="shared" si="126"/>
        <v>6.2807557271524868</v>
      </c>
      <c r="BL89" s="465"/>
      <c r="BM89" s="465"/>
      <c r="BN89" s="465"/>
      <c r="BO89" s="417" t="s">
        <v>118</v>
      </c>
      <c r="BP89" s="394">
        <f t="shared" ref="BP89:BQ89" si="179">BP14</f>
        <v>15</v>
      </c>
      <c r="BQ89" s="394">
        <f t="shared" si="179"/>
        <v>3.54033348525298</v>
      </c>
      <c r="BR89" s="394">
        <f t="shared" ref="BR89:BS89" si="180">BT14</f>
        <v>5</v>
      </c>
      <c r="BS89" s="394">
        <f t="shared" si="180"/>
        <v>4.3391892138170203</v>
      </c>
      <c r="BT89" s="398">
        <v>39</v>
      </c>
      <c r="BU89" s="462">
        <f t="shared" si="129"/>
        <v>7.2367251554875347</v>
      </c>
      <c r="BY89" s="108" t="s">
        <v>118</v>
      </c>
      <c r="BZ89" s="381">
        <f t="shared" ref="BZ89:CA89" si="181">BZ14</f>
        <v>0</v>
      </c>
      <c r="CA89" s="381">
        <f t="shared" si="181"/>
        <v>0</v>
      </c>
      <c r="CB89" s="381">
        <f t="shared" ref="CB89:CC89" si="182">CH14</f>
        <v>3</v>
      </c>
      <c r="CC89" s="381">
        <f t="shared" si="182"/>
        <v>7.3609206618939904</v>
      </c>
      <c r="CD89" s="470">
        <f t="shared" ref="CD89:CE89" si="183">CD14</f>
        <v>0</v>
      </c>
      <c r="CE89" s="470">
        <f t="shared" si="183"/>
        <v>0</v>
      </c>
      <c r="CF89" s="384">
        <f t="shared" si="133"/>
        <v>3</v>
      </c>
      <c r="CG89" s="387">
        <f t="shared" si="134"/>
        <v>2.2082761985681958</v>
      </c>
      <c r="CM89" s="417" t="s">
        <v>118</v>
      </c>
      <c r="CN89" s="398">
        <f t="shared" ref="CN89:CO89" si="184">CN14</f>
        <v>9</v>
      </c>
      <c r="CO89" s="437">
        <f t="shared" si="184"/>
        <v>2.1974169120042002</v>
      </c>
      <c r="CP89" s="398">
        <f t="shared" ref="CP89:CQ89" si="185">CT14</f>
        <v>0</v>
      </c>
      <c r="CQ89" s="437">
        <f t="shared" si="185"/>
        <v>0</v>
      </c>
      <c r="CR89" s="398">
        <v>28</v>
      </c>
      <c r="CS89" s="462">
        <f t="shared" si="137"/>
        <v>10.072286642888876</v>
      </c>
      <c r="CT89" s="118"/>
      <c r="CU89" s="118"/>
      <c r="CV89" s="118"/>
      <c r="CW89" s="118"/>
    </row>
    <row r="90" spans="32:101">
      <c r="AG90" s="109" t="s">
        <v>120</v>
      </c>
      <c r="AH90" s="381">
        <f t="shared" ref="AH90:AI90" si="186">AJ15</f>
        <v>17</v>
      </c>
      <c r="AI90" s="381">
        <f t="shared" si="186"/>
        <v>17.580144777662898</v>
      </c>
      <c r="AJ90" s="381">
        <f t="shared" si="114"/>
        <v>1</v>
      </c>
      <c r="AK90" s="381">
        <f t="shared" si="115"/>
        <v>3.2222723464587202</v>
      </c>
      <c r="AL90" s="381">
        <f t="shared" si="116"/>
        <v>0</v>
      </c>
      <c r="AM90" s="381">
        <f t="shared" si="116"/>
        <v>0</v>
      </c>
      <c r="AN90" s="384">
        <f t="shared" si="118"/>
        <v>18</v>
      </c>
      <c r="AO90" s="387">
        <f t="shared" si="119"/>
        <v>9.8642491427497738</v>
      </c>
      <c r="AP90" s="118"/>
      <c r="AQ90" s="118"/>
      <c r="AR90" s="118"/>
      <c r="AS90" s="118"/>
      <c r="AT90" s="118"/>
      <c r="AU90" s="419" t="s">
        <v>120</v>
      </c>
      <c r="AV90" s="398">
        <f t="shared" ref="AV90:AW90" si="187">AV15</f>
        <v>11</v>
      </c>
      <c r="AW90" s="398">
        <f t="shared" si="187"/>
        <v>3.86456593546737</v>
      </c>
      <c r="AX90" s="398">
        <f t="shared" ref="AX90:AY90" si="188">AZ15</f>
        <v>1</v>
      </c>
      <c r="AY90" s="398">
        <f t="shared" si="188"/>
        <v>0.31308703819661898</v>
      </c>
      <c r="AZ90" s="398">
        <v>121</v>
      </c>
      <c r="BA90" s="462">
        <f t="shared" si="122"/>
        <v>36.144952611278654</v>
      </c>
      <c r="BB90" s="118"/>
      <c r="BC90" s="118"/>
      <c r="BD90" s="90"/>
      <c r="BE90" s="109" t="s">
        <v>120</v>
      </c>
      <c r="BF90" s="466">
        <f t="shared" ref="BF90:BG90" si="189">BI15</f>
        <v>6.16155369738033</v>
      </c>
      <c r="BG90" s="466">
        <f t="shared" si="189"/>
        <v>1</v>
      </c>
      <c r="BH90" s="466">
        <f t="shared" ref="BH90:BI90" si="190">BJ15</f>
        <v>1</v>
      </c>
      <c r="BI90" s="466">
        <f t="shared" si="190"/>
        <v>2.4471537155134899</v>
      </c>
      <c r="BJ90" s="384">
        <f t="shared" si="125"/>
        <v>7.16155369738033</v>
      </c>
      <c r="BK90" s="387">
        <f t="shared" si="126"/>
        <v>2.1496297037727512</v>
      </c>
      <c r="BL90" s="465"/>
      <c r="BM90" s="465"/>
      <c r="BN90" s="465"/>
      <c r="BO90" s="419" t="s">
        <v>120</v>
      </c>
      <c r="BP90" s="394">
        <f t="shared" ref="BP90:BQ90" si="191">BP15</f>
        <v>5</v>
      </c>
      <c r="BQ90" s="394">
        <f t="shared" si="191"/>
        <v>1.1801111617509901</v>
      </c>
      <c r="BR90" s="394">
        <f t="shared" ref="BR90:BS90" si="192">BT15</f>
        <v>0</v>
      </c>
      <c r="BS90" s="394">
        <f t="shared" si="192"/>
        <v>0</v>
      </c>
      <c r="BT90" s="398">
        <v>32</v>
      </c>
      <c r="BU90" s="462">
        <f t="shared" si="129"/>
        <v>5.9378257686051565</v>
      </c>
      <c r="BY90" s="109" t="s">
        <v>120</v>
      </c>
      <c r="BZ90" s="381">
        <f t="shared" ref="BZ90:CA90" si="193">BZ15</f>
        <v>0</v>
      </c>
      <c r="CA90" s="381">
        <f t="shared" si="193"/>
        <v>0</v>
      </c>
      <c r="CB90" s="381">
        <f t="shared" ref="CB90:CC90" si="194">CH15</f>
        <v>3</v>
      </c>
      <c r="CC90" s="381">
        <f t="shared" si="194"/>
        <v>7.3609206618939904</v>
      </c>
      <c r="CD90" s="470">
        <f t="shared" ref="CD90:CE90" si="195">CD15</f>
        <v>0</v>
      </c>
      <c r="CE90" s="470">
        <f t="shared" si="195"/>
        <v>0</v>
      </c>
      <c r="CF90" s="384">
        <f t="shared" si="133"/>
        <v>3</v>
      </c>
      <c r="CG90" s="387">
        <f t="shared" si="134"/>
        <v>2.2082761985681958</v>
      </c>
      <c r="CM90" s="419" t="s">
        <v>120</v>
      </c>
      <c r="CN90" s="398">
        <f t="shared" ref="CN90:CO90" si="196">CN15</f>
        <v>3</v>
      </c>
      <c r="CO90" s="437">
        <f t="shared" si="196"/>
        <v>0.73247230400139896</v>
      </c>
      <c r="CP90" s="398">
        <f t="shared" ref="CP90:CQ90" si="197">CT15</f>
        <v>0</v>
      </c>
      <c r="CQ90" s="437">
        <f t="shared" si="197"/>
        <v>0</v>
      </c>
      <c r="CR90" s="398">
        <v>50</v>
      </c>
      <c r="CS90" s="462">
        <f t="shared" si="137"/>
        <v>17.986226148015849</v>
      </c>
      <c r="CT90" s="118"/>
      <c r="CU90" s="118"/>
      <c r="CV90" s="118"/>
      <c r="CW90" s="118"/>
    </row>
    <row r="91" spans="32:101">
      <c r="AG91" s="109" t="s">
        <v>121</v>
      </c>
      <c r="AH91" s="381">
        <f t="shared" ref="AH91:AI91" si="198">AJ16</f>
        <v>4</v>
      </c>
      <c r="AI91" s="381">
        <f t="shared" si="198"/>
        <v>4.1365046535677399</v>
      </c>
      <c r="AJ91" s="381">
        <f t="shared" si="114"/>
        <v>1</v>
      </c>
      <c r="AK91" s="381">
        <f t="shared" si="115"/>
        <v>3.2222723464587202</v>
      </c>
      <c r="AL91" s="381">
        <f t="shared" si="116"/>
        <v>1</v>
      </c>
      <c r="AM91" s="381">
        <f t="shared" si="116"/>
        <v>1.8267128042129199</v>
      </c>
      <c r="AN91" s="384">
        <f t="shared" si="118"/>
        <v>6</v>
      </c>
      <c r="AO91" s="387">
        <f t="shared" si="119"/>
        <v>3.2880830475832581</v>
      </c>
      <c r="AP91" s="118"/>
      <c r="AQ91" s="118"/>
      <c r="AR91" s="118"/>
      <c r="AS91" s="118"/>
      <c r="AT91" s="118"/>
      <c r="AU91" s="419" t="s">
        <v>121</v>
      </c>
      <c r="AV91" s="398">
        <f t="shared" ref="AV91:AW91" si="199">AV16</f>
        <v>5</v>
      </c>
      <c r="AW91" s="398">
        <f t="shared" si="199"/>
        <v>1.7566208797578999</v>
      </c>
      <c r="AX91" s="398">
        <f t="shared" ref="AX91:AY91" si="200">AZ16</f>
        <v>2</v>
      </c>
      <c r="AY91" s="398">
        <f t="shared" si="200"/>
        <v>0.62617407639323697</v>
      </c>
      <c r="AZ91" s="398">
        <v>17</v>
      </c>
      <c r="BA91" s="462">
        <f t="shared" si="122"/>
        <v>5.078216482576341</v>
      </c>
      <c r="BB91" s="118"/>
      <c r="BC91" s="118"/>
      <c r="BD91" s="90"/>
      <c r="BE91" s="109" t="s">
        <v>121</v>
      </c>
      <c r="BF91" s="466">
        <f t="shared" ref="BF91:BG91" si="201">BI16</f>
        <v>3.36084747129836</v>
      </c>
      <c r="BG91" s="466">
        <f t="shared" si="201"/>
        <v>0</v>
      </c>
      <c r="BH91" s="466">
        <f t="shared" ref="BH91:BI91" si="202">BJ16</f>
        <v>0</v>
      </c>
      <c r="BI91" s="466">
        <f t="shared" si="202"/>
        <v>0</v>
      </c>
      <c r="BJ91" s="384">
        <f t="shared" si="125"/>
        <v>3.36084747129836</v>
      </c>
      <c r="BK91" s="387">
        <f t="shared" si="126"/>
        <v>1.0088003049946015</v>
      </c>
      <c r="BL91" s="465"/>
      <c r="BM91" s="465"/>
      <c r="BN91" s="465"/>
      <c r="BO91" s="419" t="s">
        <v>121</v>
      </c>
      <c r="BP91" s="394">
        <f t="shared" ref="BP91:BQ91" si="203">BP16</f>
        <v>3</v>
      </c>
      <c r="BQ91" s="394">
        <f t="shared" si="203"/>
        <v>0.708066697050595</v>
      </c>
      <c r="BR91" s="394">
        <f t="shared" ref="BR91:BS91" si="204">BT16</f>
        <v>0</v>
      </c>
      <c r="BS91" s="394">
        <f t="shared" si="204"/>
        <v>0</v>
      </c>
      <c r="BT91" s="398">
        <v>9</v>
      </c>
      <c r="BU91" s="462">
        <f t="shared" si="129"/>
        <v>1.6700134974202001</v>
      </c>
      <c r="BY91" s="109" t="s">
        <v>121</v>
      </c>
      <c r="BZ91" s="381">
        <f t="shared" ref="BZ91:CA91" si="205">BZ16</f>
        <v>0</v>
      </c>
      <c r="CA91" s="381">
        <f t="shared" si="205"/>
        <v>0</v>
      </c>
      <c r="CB91" s="381">
        <f t="shared" ref="CB91:CC91" si="206">CH16</f>
        <v>0</v>
      </c>
      <c r="CC91" s="381">
        <f t="shared" si="206"/>
        <v>0</v>
      </c>
      <c r="CD91" s="470">
        <f t="shared" ref="CD91:CE91" si="207">CD16</f>
        <v>0</v>
      </c>
      <c r="CE91" s="470">
        <f t="shared" si="207"/>
        <v>0</v>
      </c>
      <c r="CF91" s="384">
        <f t="shared" si="133"/>
        <v>0</v>
      </c>
      <c r="CG91" s="387">
        <f t="shared" si="134"/>
        <v>0</v>
      </c>
      <c r="CM91" s="419" t="s">
        <v>121</v>
      </c>
      <c r="CN91" s="398">
        <f t="shared" ref="CN91:CO91" si="208">CN16</f>
        <v>3</v>
      </c>
      <c r="CO91" s="437">
        <f t="shared" si="208"/>
        <v>0.73247230400139896</v>
      </c>
      <c r="CP91" s="398">
        <f t="shared" ref="CP91:CQ91" si="209">CT16</f>
        <v>0</v>
      </c>
      <c r="CQ91" s="437">
        <f t="shared" si="209"/>
        <v>0</v>
      </c>
      <c r="CR91" s="398">
        <v>9</v>
      </c>
      <c r="CS91" s="462">
        <f t="shared" si="137"/>
        <v>3.2375207066428531</v>
      </c>
      <c r="CT91" s="118"/>
      <c r="CU91" s="118"/>
      <c r="CV91" s="118"/>
      <c r="CW91" s="118"/>
    </row>
    <row r="92" spans="32:101">
      <c r="AG92" s="109" t="s">
        <v>122</v>
      </c>
      <c r="AH92" s="381">
        <f t="shared" ref="AH92:AI92" si="210">AJ17</f>
        <v>2</v>
      </c>
      <c r="AI92" s="381">
        <f t="shared" si="210"/>
        <v>2.0682523267838699</v>
      </c>
      <c r="AJ92" s="381">
        <f t="shared" si="114"/>
        <v>1</v>
      </c>
      <c r="AK92" s="381">
        <f t="shared" si="115"/>
        <v>3.2222723464587202</v>
      </c>
      <c r="AL92" s="381">
        <f t="shared" si="116"/>
        <v>2</v>
      </c>
      <c r="AM92" s="381">
        <f t="shared" si="116"/>
        <v>3.6534256084258399</v>
      </c>
      <c r="AN92" s="384">
        <f t="shared" si="118"/>
        <v>5</v>
      </c>
      <c r="AO92" s="387">
        <f t="shared" si="119"/>
        <v>2.7400692063193817</v>
      </c>
      <c r="AP92" s="118"/>
      <c r="AQ92" s="118"/>
      <c r="AR92" s="118"/>
      <c r="AS92" s="118"/>
      <c r="AT92" s="118"/>
      <c r="AU92" s="419" t="s">
        <v>122</v>
      </c>
      <c r="AV92" s="398">
        <f t="shared" ref="AV92:AW92" si="211">AV17</f>
        <v>3</v>
      </c>
      <c r="AW92" s="398">
        <f t="shared" si="211"/>
        <v>1.05397252785474</v>
      </c>
      <c r="AX92" s="398">
        <f t="shared" ref="AX92:AY92" si="212">AZ17</f>
        <v>0</v>
      </c>
      <c r="AY92" s="398">
        <f t="shared" si="212"/>
        <v>0</v>
      </c>
      <c r="AZ92" s="398">
        <v>7</v>
      </c>
      <c r="BA92" s="462">
        <f t="shared" si="122"/>
        <v>2.0910303163549639</v>
      </c>
      <c r="BB92" s="118"/>
      <c r="BC92" s="118"/>
      <c r="BD92" s="90"/>
      <c r="BE92" s="109" t="s">
        <v>122</v>
      </c>
      <c r="BF92" s="466">
        <f t="shared" ref="BF92:BG92" si="213">BI17</f>
        <v>3.9209887165147599</v>
      </c>
      <c r="BG92" s="466">
        <f t="shared" si="213"/>
        <v>0</v>
      </c>
      <c r="BH92" s="466">
        <f t="shared" ref="BH92:BI92" si="214">BJ17</f>
        <v>0</v>
      </c>
      <c r="BI92" s="466">
        <f t="shared" si="214"/>
        <v>0</v>
      </c>
      <c r="BJ92" s="384">
        <f t="shared" si="125"/>
        <v>3.9209887165147599</v>
      </c>
      <c r="BK92" s="387">
        <f t="shared" si="126"/>
        <v>1.1769336891603706</v>
      </c>
      <c r="BL92" s="465"/>
      <c r="BM92" s="465"/>
      <c r="BN92" s="465"/>
      <c r="BO92" s="419" t="s">
        <v>122</v>
      </c>
      <c r="BP92" s="394">
        <f t="shared" ref="BP92:BQ92" si="215">BP17</f>
        <v>2</v>
      </c>
      <c r="BQ92" s="394">
        <f t="shared" si="215"/>
        <v>0.47204446470039702</v>
      </c>
      <c r="BR92" s="394">
        <f t="shared" ref="BR92:BS92" si="216">BT17</f>
        <v>0</v>
      </c>
      <c r="BS92" s="394">
        <f t="shared" si="216"/>
        <v>0</v>
      </c>
      <c r="BT92" s="398">
        <v>11</v>
      </c>
      <c r="BU92" s="462">
        <f t="shared" si="129"/>
        <v>2.0411276079580225</v>
      </c>
      <c r="BY92" s="109" t="s">
        <v>122</v>
      </c>
      <c r="BZ92" s="381">
        <f t="shared" ref="BZ92:CA92" si="217">BZ17</f>
        <v>0</v>
      </c>
      <c r="CA92" s="381">
        <f t="shared" si="217"/>
        <v>0</v>
      </c>
      <c r="CB92" s="381">
        <f t="shared" ref="CB92:CC92" si="218">CH17</f>
        <v>0</v>
      </c>
      <c r="CC92" s="381">
        <f t="shared" si="218"/>
        <v>0</v>
      </c>
      <c r="CD92" s="470">
        <f t="shared" ref="CD92:CE92" si="219">CD17</f>
        <v>0</v>
      </c>
      <c r="CE92" s="470">
        <f t="shared" si="219"/>
        <v>0</v>
      </c>
      <c r="CF92" s="384">
        <f t="shared" si="133"/>
        <v>0</v>
      </c>
      <c r="CG92" s="387">
        <f t="shared" si="134"/>
        <v>0</v>
      </c>
      <c r="CM92" s="419" t="s">
        <v>122</v>
      </c>
      <c r="CN92" s="398">
        <f t="shared" ref="CN92:CO92" si="220">CN17</f>
        <v>1</v>
      </c>
      <c r="CO92" s="437">
        <f t="shared" si="220"/>
        <v>0.24415743466713299</v>
      </c>
      <c r="CP92" s="398">
        <f t="shared" ref="CP92:CQ92" si="221">CT17</f>
        <v>0</v>
      </c>
      <c r="CQ92" s="437">
        <f t="shared" si="221"/>
        <v>0</v>
      </c>
      <c r="CR92" s="398">
        <v>4</v>
      </c>
      <c r="CS92" s="463">
        <f t="shared" si="137"/>
        <v>1.4388980918412679</v>
      </c>
      <c r="CT92" s="118"/>
      <c r="CU92" s="118"/>
      <c r="CV92" s="118"/>
      <c r="CW92" s="118"/>
    </row>
    <row r="93" spans="32:101">
      <c r="AG93" s="101" t="s">
        <v>124</v>
      </c>
      <c r="AH93" s="381">
        <f t="shared" ref="AH93:AI93" si="222">AJ18</f>
        <v>0</v>
      </c>
      <c r="AI93" s="381">
        <f t="shared" si="222"/>
        <v>0</v>
      </c>
      <c r="AJ93" s="381">
        <f t="shared" si="114"/>
        <v>0</v>
      </c>
      <c r="AK93" s="381">
        <f t="shared" si="115"/>
        <v>0</v>
      </c>
      <c r="AL93" s="381">
        <f t="shared" si="116"/>
        <v>0</v>
      </c>
      <c r="AM93" s="381">
        <f t="shared" si="116"/>
        <v>0</v>
      </c>
      <c r="AN93" s="384">
        <f t="shared" si="118"/>
        <v>0</v>
      </c>
      <c r="AO93" s="387">
        <f t="shared" si="119"/>
        <v>0</v>
      </c>
      <c r="AP93" s="118"/>
      <c r="AQ93" s="118"/>
      <c r="AR93" s="118"/>
      <c r="AS93" s="118"/>
      <c r="AT93" s="118"/>
      <c r="AU93" s="398" t="s">
        <v>124</v>
      </c>
      <c r="AV93" s="398">
        <f t="shared" ref="AV93:AW93" si="223">AV18</f>
        <v>2</v>
      </c>
      <c r="AW93" s="398">
        <f t="shared" si="223"/>
        <v>0.702648351903158</v>
      </c>
      <c r="AX93" s="398">
        <f t="shared" ref="AX93:AY93" si="224">AZ18</f>
        <v>0</v>
      </c>
      <c r="AY93" s="398">
        <f t="shared" si="224"/>
        <v>0</v>
      </c>
      <c r="AZ93" s="398">
        <v>15</v>
      </c>
      <c r="BA93" s="462">
        <f t="shared" si="122"/>
        <v>4.4807792493320644</v>
      </c>
      <c r="BB93" s="118"/>
      <c r="BC93" s="118"/>
      <c r="BD93" s="90"/>
      <c r="BE93" s="101" t="s">
        <v>124</v>
      </c>
      <c r="BF93" s="466">
        <f t="shared" ref="BF93:BG93" si="225">BI18</f>
        <v>0.56014124521639397</v>
      </c>
      <c r="BG93" s="466">
        <f t="shared" si="225"/>
        <v>0</v>
      </c>
      <c r="BH93" s="466">
        <f t="shared" ref="BH93:BI93" si="226">BJ18</f>
        <v>0</v>
      </c>
      <c r="BI93" s="466">
        <f t="shared" si="226"/>
        <v>0</v>
      </c>
      <c r="BJ93" s="384">
        <f t="shared" si="125"/>
        <v>0.56014124521639397</v>
      </c>
      <c r="BK93" s="387">
        <f t="shared" si="126"/>
        <v>0.16813338416576712</v>
      </c>
      <c r="BL93" s="465"/>
      <c r="BM93" s="465"/>
      <c r="BN93" s="465"/>
      <c r="BO93" s="398" t="s">
        <v>124</v>
      </c>
      <c r="BP93" s="394">
        <f t="shared" ref="BP93:BQ93" si="227">BP18</f>
        <v>0</v>
      </c>
      <c r="BQ93" s="394">
        <f t="shared" si="227"/>
        <v>0</v>
      </c>
      <c r="BR93" s="394">
        <f t="shared" ref="BR93:BS93" si="228">BT18</f>
        <v>0</v>
      </c>
      <c r="BS93" s="394">
        <f t="shared" si="228"/>
        <v>0</v>
      </c>
      <c r="BT93" s="398">
        <v>0</v>
      </c>
      <c r="BU93" s="462">
        <f t="shared" si="129"/>
        <v>0</v>
      </c>
      <c r="BY93" s="101" t="s">
        <v>124</v>
      </c>
      <c r="BZ93" s="381">
        <f t="shared" ref="BZ93:CA93" si="229">BZ18</f>
        <v>0</v>
      </c>
      <c r="CA93" s="381">
        <f t="shared" si="229"/>
        <v>0</v>
      </c>
      <c r="CB93" s="381">
        <f t="shared" ref="CB93:CC93" si="230">CH18</f>
        <v>0</v>
      </c>
      <c r="CC93" s="381">
        <f t="shared" si="230"/>
        <v>0</v>
      </c>
      <c r="CD93" s="470">
        <f t="shared" ref="CD93:CE93" si="231">CD18</f>
        <v>0</v>
      </c>
      <c r="CE93" s="470">
        <f t="shared" si="231"/>
        <v>0</v>
      </c>
      <c r="CF93" s="384">
        <f t="shared" si="133"/>
        <v>0</v>
      </c>
      <c r="CG93" s="387">
        <f t="shared" si="134"/>
        <v>0</v>
      </c>
      <c r="CM93" s="398" t="s">
        <v>124</v>
      </c>
      <c r="CN93" s="398">
        <f t="shared" ref="CN93:CO93" si="232">CN18</f>
        <v>3</v>
      </c>
      <c r="CO93" s="437">
        <f t="shared" si="232"/>
        <v>0.73247230400139896</v>
      </c>
      <c r="CP93" s="398">
        <f t="shared" ref="CP93:CQ93" si="233">CT18</f>
        <v>1</v>
      </c>
      <c r="CQ93" s="437">
        <f t="shared" si="233"/>
        <v>0.189393939393939</v>
      </c>
      <c r="CR93" s="398">
        <v>13</v>
      </c>
      <c r="CS93" s="462">
        <f t="shared" si="137"/>
        <v>4.6764187984841206</v>
      </c>
      <c r="CT93" s="118"/>
      <c r="CU93" s="118"/>
      <c r="CV93" s="118"/>
      <c r="CW93" s="118"/>
    </row>
    <row r="94" spans="32:101">
      <c r="AG94" s="109" t="s">
        <v>125</v>
      </c>
      <c r="AH94" s="381">
        <f t="shared" ref="AH94:AI94" si="234">AJ19</f>
        <v>4</v>
      </c>
      <c r="AI94" s="381">
        <f t="shared" si="234"/>
        <v>4.1365046535677399</v>
      </c>
      <c r="AJ94" s="381">
        <f t="shared" si="114"/>
        <v>0</v>
      </c>
      <c r="AK94" s="381">
        <f t="shared" si="115"/>
        <v>0</v>
      </c>
      <c r="AL94" s="381">
        <f t="shared" si="116"/>
        <v>1</v>
      </c>
      <c r="AM94" s="381">
        <f t="shared" si="116"/>
        <v>1.8267128042129199</v>
      </c>
      <c r="AN94" s="384">
        <f t="shared" si="118"/>
        <v>5</v>
      </c>
      <c r="AO94" s="387">
        <f t="shared" si="119"/>
        <v>2.7400692063193817</v>
      </c>
      <c r="AP94" s="118"/>
      <c r="AQ94" s="118"/>
      <c r="AR94" s="118"/>
      <c r="AS94" s="118"/>
      <c r="AT94" s="118"/>
      <c r="AU94" s="419" t="s">
        <v>125</v>
      </c>
      <c r="AV94" s="398">
        <f t="shared" ref="AV94:AW94" si="235">AV19</f>
        <v>6</v>
      </c>
      <c r="AW94" s="398">
        <f t="shared" si="235"/>
        <v>2.1079450557094699</v>
      </c>
      <c r="AX94" s="398">
        <f t="shared" ref="AX94:AY94" si="236">AZ19</f>
        <v>2</v>
      </c>
      <c r="AY94" s="398">
        <f t="shared" si="236"/>
        <v>0.62617407639323697</v>
      </c>
      <c r="AZ94" s="398">
        <v>14</v>
      </c>
      <c r="BA94" s="462">
        <f t="shared" si="122"/>
        <v>4.1820606327099279</v>
      </c>
      <c r="BB94" s="118"/>
      <c r="BC94" s="118"/>
      <c r="BD94" s="90"/>
      <c r="BE94" s="109" t="s">
        <v>125</v>
      </c>
      <c r="BF94" s="466">
        <f t="shared" ref="BF94:BG94" si="237">BI19</f>
        <v>0.56014124521639397</v>
      </c>
      <c r="BG94" s="466">
        <f t="shared" si="237"/>
        <v>1</v>
      </c>
      <c r="BH94" s="466">
        <f t="shared" ref="BH94:BI94" si="238">BJ19</f>
        <v>1</v>
      </c>
      <c r="BI94" s="466">
        <f t="shared" si="238"/>
        <v>2.4471537155134899</v>
      </c>
      <c r="BJ94" s="384">
        <f t="shared" si="125"/>
        <v>1.5601412452163941</v>
      </c>
      <c r="BK94" s="387">
        <f t="shared" si="126"/>
        <v>0.46829586211508112</v>
      </c>
      <c r="BL94" s="465"/>
      <c r="BM94" s="465"/>
      <c r="BN94" s="465"/>
      <c r="BO94" s="419" t="s">
        <v>125</v>
      </c>
      <c r="BP94" s="394">
        <f t="shared" ref="BP94:BQ94" si="239">BP19</f>
        <v>7</v>
      </c>
      <c r="BQ94" s="394">
        <f t="shared" si="239"/>
        <v>1.6521556264513899</v>
      </c>
      <c r="BR94" s="394">
        <f t="shared" ref="BR94:BS94" si="240">BT19</f>
        <v>2</v>
      </c>
      <c r="BS94" s="394">
        <f t="shared" si="240"/>
        <v>1.7356756855268101</v>
      </c>
      <c r="BT94" s="398">
        <v>8</v>
      </c>
      <c r="BU94" s="462">
        <f t="shared" si="129"/>
        <v>1.4844564421512891</v>
      </c>
      <c r="BY94" s="109" t="s">
        <v>125</v>
      </c>
      <c r="BZ94" s="381">
        <f t="shared" ref="BZ94:CA94" si="241">BZ19</f>
        <v>0</v>
      </c>
      <c r="CA94" s="381">
        <f t="shared" si="241"/>
        <v>0</v>
      </c>
      <c r="CB94" s="381">
        <f t="shared" ref="CB94:CC94" si="242">CH19</f>
        <v>0</v>
      </c>
      <c r="CC94" s="381">
        <f t="shared" si="242"/>
        <v>0</v>
      </c>
      <c r="CD94" s="470">
        <f t="shared" ref="CD94:CE94" si="243">CD19</f>
        <v>0</v>
      </c>
      <c r="CE94" s="470">
        <f t="shared" si="243"/>
        <v>0</v>
      </c>
      <c r="CF94" s="384">
        <f t="shared" si="133"/>
        <v>0</v>
      </c>
      <c r="CG94" s="387">
        <f t="shared" si="134"/>
        <v>0</v>
      </c>
      <c r="CM94" s="419" t="s">
        <v>125</v>
      </c>
      <c r="CN94" s="398">
        <f t="shared" ref="CN94:CO94" si="244">CN19</f>
        <v>4</v>
      </c>
      <c r="CO94" s="437">
        <f t="shared" si="244"/>
        <v>0.97662973866853098</v>
      </c>
      <c r="CP94" s="398">
        <f t="shared" ref="CP94:CQ94" si="245">CT19</f>
        <v>1</v>
      </c>
      <c r="CQ94" s="437">
        <f t="shared" si="245"/>
        <v>0.189393939393939</v>
      </c>
      <c r="CR94" s="398">
        <v>7</v>
      </c>
      <c r="CS94" s="462">
        <f t="shared" si="137"/>
        <v>2.5180716607222191</v>
      </c>
      <c r="CT94" s="118"/>
      <c r="CU94" s="118"/>
      <c r="CV94" s="118"/>
      <c r="CW94" s="118"/>
    </row>
    <row r="95" spans="32:101">
      <c r="AG95" s="101" t="s">
        <v>126</v>
      </c>
      <c r="AH95" s="381">
        <f t="shared" ref="AH95:AI95" si="246">AJ20</f>
        <v>0</v>
      </c>
      <c r="AI95" s="381">
        <f t="shared" si="246"/>
        <v>0</v>
      </c>
      <c r="AJ95" s="381">
        <f t="shared" si="114"/>
        <v>0</v>
      </c>
      <c r="AK95" s="381">
        <f t="shared" si="115"/>
        <v>0</v>
      </c>
      <c r="AL95" s="381">
        <f t="shared" si="116"/>
        <v>0</v>
      </c>
      <c r="AM95" s="381">
        <f t="shared" si="116"/>
        <v>0</v>
      </c>
      <c r="AN95" s="384">
        <f t="shared" si="118"/>
        <v>0</v>
      </c>
      <c r="AO95" s="387">
        <f t="shared" si="119"/>
        <v>0</v>
      </c>
      <c r="AP95" s="118"/>
      <c r="AQ95" s="118"/>
      <c r="AR95" s="118"/>
      <c r="AS95" s="118"/>
      <c r="AT95" s="118"/>
      <c r="AU95" s="398" t="s">
        <v>126</v>
      </c>
      <c r="AV95" s="398">
        <f t="shared" ref="AV95:AW95" si="247">AV20</f>
        <v>1</v>
      </c>
      <c r="AW95" s="398">
        <f t="shared" si="247"/>
        <v>0.351324175951579</v>
      </c>
      <c r="AX95" s="398">
        <f t="shared" ref="AX95:AY95" si="248">AZ20</f>
        <v>1</v>
      </c>
      <c r="AY95" s="398">
        <f t="shared" si="248"/>
        <v>0.31308703819661898</v>
      </c>
      <c r="AZ95" s="398">
        <v>1</v>
      </c>
      <c r="BA95" s="462">
        <f t="shared" si="122"/>
        <v>0.29871861662213767</v>
      </c>
      <c r="BB95" s="118"/>
      <c r="BC95" s="118"/>
      <c r="BD95" s="90"/>
      <c r="BE95" s="101" t="s">
        <v>126</v>
      </c>
      <c r="BF95" s="466">
        <f t="shared" ref="BF95:BG95" si="249">BI20</f>
        <v>0.56014124521639397</v>
      </c>
      <c r="BG95" s="466">
        <f t="shared" si="249"/>
        <v>0</v>
      </c>
      <c r="BH95" s="466">
        <f t="shared" ref="BH95:BI95" si="250">BJ20</f>
        <v>0</v>
      </c>
      <c r="BI95" s="466">
        <f t="shared" si="250"/>
        <v>0</v>
      </c>
      <c r="BJ95" s="384">
        <f t="shared" si="125"/>
        <v>0.56014124521639397</v>
      </c>
      <c r="BK95" s="387">
        <f t="shared" si="126"/>
        <v>0.16813338416576712</v>
      </c>
      <c r="BL95" s="465"/>
      <c r="BM95" s="465"/>
      <c r="BN95" s="465"/>
      <c r="BO95" s="398" t="s">
        <v>126</v>
      </c>
      <c r="BP95" s="394">
        <f t="shared" ref="BP95:BQ95" si="251">BP20</f>
        <v>2</v>
      </c>
      <c r="BQ95" s="394">
        <f t="shared" si="251"/>
        <v>0.47204446470039702</v>
      </c>
      <c r="BR95" s="394">
        <f t="shared" ref="BR95:BS95" si="252">BT20</f>
        <v>2</v>
      </c>
      <c r="BS95" s="394">
        <f t="shared" si="252"/>
        <v>1.7356756855268101</v>
      </c>
      <c r="BT95" s="398">
        <v>6</v>
      </c>
      <c r="BU95" s="462">
        <f t="shared" si="129"/>
        <v>1.113342331613467</v>
      </c>
      <c r="BY95" s="101" t="s">
        <v>126</v>
      </c>
      <c r="BZ95" s="381">
        <f t="shared" ref="BZ95:CA95" si="253">BZ20</f>
        <v>0</v>
      </c>
      <c r="CA95" s="381">
        <f t="shared" si="253"/>
        <v>0</v>
      </c>
      <c r="CB95" s="381">
        <f t="shared" ref="CB95:CC95" si="254">CH20</f>
        <v>0</v>
      </c>
      <c r="CC95" s="381">
        <f t="shared" si="254"/>
        <v>0</v>
      </c>
      <c r="CD95" s="470">
        <f t="shared" ref="CD95:CE95" si="255">CD20</f>
        <v>0</v>
      </c>
      <c r="CE95" s="470">
        <f t="shared" si="255"/>
        <v>0</v>
      </c>
      <c r="CF95" s="384">
        <f t="shared" si="133"/>
        <v>0</v>
      </c>
      <c r="CG95" s="387">
        <f t="shared" si="134"/>
        <v>0</v>
      </c>
      <c r="CM95" s="398" t="s">
        <v>126</v>
      </c>
      <c r="CN95" s="398">
        <f t="shared" ref="CN95:CO95" si="256">CN20</f>
        <v>1</v>
      </c>
      <c r="CO95" s="437">
        <f t="shared" si="256"/>
        <v>0.24415743466713299</v>
      </c>
      <c r="CP95" s="398">
        <f t="shared" ref="CP95:CQ95" si="257">CT20</f>
        <v>0</v>
      </c>
      <c r="CQ95" s="437">
        <f t="shared" si="257"/>
        <v>0</v>
      </c>
      <c r="CR95" s="398">
        <v>1</v>
      </c>
      <c r="CS95" s="463">
        <f t="shared" si="137"/>
        <v>0.35972452296031698</v>
      </c>
      <c r="CT95" s="118"/>
      <c r="CU95" s="118"/>
      <c r="CV95" s="118"/>
      <c r="CW95" s="118"/>
    </row>
    <row r="96" spans="32:101">
      <c r="AF96" s="14"/>
      <c r="AG96" s="105" t="s">
        <v>128</v>
      </c>
      <c r="AH96" s="381">
        <f t="shared" ref="AH96:AI96" si="258">AJ21</f>
        <v>0</v>
      </c>
      <c r="AI96" s="381">
        <f t="shared" si="258"/>
        <v>0</v>
      </c>
      <c r="AJ96" s="381">
        <f t="shared" si="114"/>
        <v>0</v>
      </c>
      <c r="AK96" s="381">
        <f t="shared" si="115"/>
        <v>0</v>
      </c>
      <c r="AL96" s="381">
        <f t="shared" si="116"/>
        <v>0</v>
      </c>
      <c r="AM96" s="381">
        <f t="shared" si="116"/>
        <v>0</v>
      </c>
      <c r="AN96" s="384">
        <f t="shared" si="118"/>
        <v>0</v>
      </c>
      <c r="AO96" s="387">
        <f t="shared" si="119"/>
        <v>0</v>
      </c>
      <c r="AP96" s="118"/>
      <c r="AQ96" s="118"/>
      <c r="AR96" s="118"/>
      <c r="AS96" s="118"/>
      <c r="AT96" s="118"/>
      <c r="AU96" s="415" t="s">
        <v>128</v>
      </c>
      <c r="AV96" s="398">
        <f t="shared" ref="AV96:AW96" si="259">AV21</f>
        <v>0</v>
      </c>
      <c r="AW96" s="398">
        <f t="shared" si="259"/>
        <v>0</v>
      </c>
      <c r="AX96" s="398">
        <f t="shared" ref="AX96:AY96" si="260">AZ21</f>
        <v>0</v>
      </c>
      <c r="AY96" s="398">
        <f t="shared" si="260"/>
        <v>0</v>
      </c>
      <c r="AZ96" s="398">
        <v>5</v>
      </c>
      <c r="BA96" s="462">
        <f t="shared" si="122"/>
        <v>1.4935930831106883</v>
      </c>
      <c r="BB96" s="118"/>
      <c r="BC96" s="118"/>
      <c r="BD96" s="90"/>
      <c r="BE96" s="105" t="s">
        <v>128</v>
      </c>
      <c r="BF96" s="466">
        <f t="shared" ref="BF96:BG96" si="261">BI21</f>
        <v>0</v>
      </c>
      <c r="BG96" s="466">
        <f t="shared" si="261"/>
        <v>1</v>
      </c>
      <c r="BH96" s="466">
        <f t="shared" ref="BH96:BI96" si="262">BJ21</f>
        <v>1</v>
      </c>
      <c r="BI96" s="466">
        <f t="shared" si="262"/>
        <v>2.4471537155134899</v>
      </c>
      <c r="BJ96" s="384">
        <f t="shared" si="125"/>
        <v>1</v>
      </c>
      <c r="BK96" s="387">
        <f t="shared" si="126"/>
        <v>0.30016247794931394</v>
      </c>
      <c r="BL96" s="465"/>
      <c r="BM96" s="465"/>
      <c r="BN96" s="465"/>
      <c r="BO96" s="415" t="s">
        <v>128</v>
      </c>
      <c r="BP96" s="394">
        <f t="shared" ref="BP96:BQ96" si="263">BP21</f>
        <v>0</v>
      </c>
      <c r="BQ96" s="394">
        <f t="shared" si="263"/>
        <v>0</v>
      </c>
      <c r="BR96" s="394">
        <f t="shared" ref="BR96:BS96" si="264">BT21</f>
        <v>0</v>
      </c>
      <c r="BS96" s="394">
        <f t="shared" si="264"/>
        <v>0</v>
      </c>
      <c r="BT96" s="398">
        <v>0</v>
      </c>
      <c r="BU96" s="462">
        <f t="shared" si="129"/>
        <v>0</v>
      </c>
      <c r="BV96" s="14"/>
      <c r="BW96" s="14"/>
      <c r="BY96" s="105" t="s">
        <v>128</v>
      </c>
      <c r="BZ96" s="381">
        <f t="shared" ref="BZ96:CA96" si="265">BZ21</f>
        <v>0</v>
      </c>
      <c r="CA96" s="381">
        <f t="shared" si="265"/>
        <v>0</v>
      </c>
      <c r="CB96" s="381">
        <f t="shared" ref="CB96:CC96" si="266">CH21</f>
        <v>0</v>
      </c>
      <c r="CC96" s="381">
        <f t="shared" si="266"/>
        <v>0</v>
      </c>
      <c r="CD96" s="470">
        <f t="shared" ref="CD96:CE96" si="267">CD21</f>
        <v>0</v>
      </c>
      <c r="CE96" s="470">
        <f t="shared" si="267"/>
        <v>0</v>
      </c>
      <c r="CF96" s="384">
        <f t="shared" si="133"/>
        <v>0</v>
      </c>
      <c r="CG96" s="387">
        <f t="shared" si="134"/>
        <v>0</v>
      </c>
      <c r="CM96" s="415" t="s">
        <v>128</v>
      </c>
      <c r="CN96" s="398">
        <f t="shared" ref="CN96:CO96" si="268">CN21</f>
        <v>0</v>
      </c>
      <c r="CO96" s="437">
        <f t="shared" si="268"/>
        <v>0</v>
      </c>
      <c r="CP96" s="398">
        <f t="shared" ref="CP96:CQ96" si="269">CT21</f>
        <v>0</v>
      </c>
      <c r="CQ96" s="437">
        <f t="shared" si="269"/>
        <v>0</v>
      </c>
      <c r="CR96" s="398">
        <v>1</v>
      </c>
      <c r="CS96" s="463">
        <f t="shared" si="137"/>
        <v>0.35972452296031698</v>
      </c>
      <c r="CT96" s="118"/>
      <c r="CU96" s="118"/>
      <c r="CV96" s="118"/>
      <c r="CW96" s="118"/>
    </row>
    <row r="97" spans="32:101">
      <c r="AF97" s="14"/>
      <c r="AG97" s="109" t="s">
        <v>129</v>
      </c>
      <c r="AH97" s="381">
        <f t="shared" ref="AH97:AI97" si="270">AJ22</f>
        <v>0</v>
      </c>
      <c r="AI97" s="381">
        <f t="shared" si="270"/>
        <v>0</v>
      </c>
      <c r="AJ97" s="381">
        <f t="shared" si="114"/>
        <v>0</v>
      </c>
      <c r="AK97" s="381">
        <f t="shared" si="115"/>
        <v>0</v>
      </c>
      <c r="AL97" s="381">
        <f t="shared" si="116"/>
        <v>2</v>
      </c>
      <c r="AM97" s="381">
        <f t="shared" si="116"/>
        <v>3.6534256084258399</v>
      </c>
      <c r="AN97" s="384">
        <f t="shared" si="118"/>
        <v>2</v>
      </c>
      <c r="AO97" s="387">
        <f t="shared" si="119"/>
        <v>1.0960276825277526</v>
      </c>
      <c r="AP97" s="118"/>
      <c r="AQ97" s="118"/>
      <c r="AR97" s="118"/>
      <c r="AS97" s="118"/>
      <c r="AT97" s="118"/>
      <c r="AU97" s="419" t="s">
        <v>129</v>
      </c>
      <c r="AV97" s="398">
        <f t="shared" ref="AV97:AW97" si="271">AV22</f>
        <v>1</v>
      </c>
      <c r="AW97" s="398">
        <f t="shared" si="271"/>
        <v>0.351324175951579</v>
      </c>
      <c r="AX97" s="398">
        <f t="shared" ref="AX97:AY97" si="272">AZ22</f>
        <v>0</v>
      </c>
      <c r="AY97" s="398">
        <f t="shared" si="272"/>
        <v>0</v>
      </c>
      <c r="AZ97" s="398">
        <v>5</v>
      </c>
      <c r="BA97" s="462">
        <f t="shared" si="122"/>
        <v>1.4935930831106883</v>
      </c>
      <c r="BB97" s="118"/>
      <c r="BC97" s="118"/>
      <c r="BD97" s="90"/>
      <c r="BE97" s="109" t="s">
        <v>129</v>
      </c>
      <c r="BF97" s="466">
        <f t="shared" ref="BF97:BG97" si="273">BI22</f>
        <v>0.56014124521639397</v>
      </c>
      <c r="BG97" s="466">
        <f t="shared" si="273"/>
        <v>0</v>
      </c>
      <c r="BH97" s="466">
        <f t="shared" ref="BH97:BI97" si="274">BJ22</f>
        <v>0</v>
      </c>
      <c r="BI97" s="466">
        <f t="shared" si="274"/>
        <v>0</v>
      </c>
      <c r="BJ97" s="384">
        <f t="shared" si="125"/>
        <v>0.56014124521639397</v>
      </c>
      <c r="BK97" s="387">
        <f t="shared" si="126"/>
        <v>0.16813338416576712</v>
      </c>
      <c r="BL97" s="465"/>
      <c r="BM97" s="465"/>
      <c r="BN97" s="465"/>
      <c r="BO97" s="419" t="s">
        <v>129</v>
      </c>
      <c r="BP97" s="394">
        <f t="shared" ref="BP97:BQ97" si="275">BP22</f>
        <v>0</v>
      </c>
      <c r="BQ97" s="394">
        <f t="shared" si="275"/>
        <v>0</v>
      </c>
      <c r="BR97" s="394">
        <f t="shared" ref="BR97:BS97" si="276">BT22</f>
        <v>0</v>
      </c>
      <c r="BS97" s="394">
        <f t="shared" si="276"/>
        <v>0</v>
      </c>
      <c r="BT97" s="398">
        <v>0</v>
      </c>
      <c r="BU97" s="462">
        <f t="shared" si="129"/>
        <v>0</v>
      </c>
      <c r="BV97" s="14"/>
      <c r="BW97" s="14"/>
      <c r="BY97" s="109" t="s">
        <v>129</v>
      </c>
      <c r="BZ97" s="381">
        <f t="shared" ref="BZ97:CA97" si="277">BZ22</f>
        <v>0</v>
      </c>
      <c r="CA97" s="381">
        <f t="shared" si="277"/>
        <v>0</v>
      </c>
      <c r="CB97" s="381">
        <f t="shared" ref="CB97:CC97" si="278">CH22</f>
        <v>0</v>
      </c>
      <c r="CC97" s="381">
        <f t="shared" si="278"/>
        <v>0</v>
      </c>
      <c r="CD97" s="470">
        <f t="shared" ref="CD97:CE97" si="279">CD22</f>
        <v>0</v>
      </c>
      <c r="CE97" s="470">
        <f t="shared" si="279"/>
        <v>0</v>
      </c>
      <c r="CF97" s="384">
        <f t="shared" si="133"/>
        <v>0</v>
      </c>
      <c r="CG97" s="387">
        <f t="shared" si="134"/>
        <v>0</v>
      </c>
      <c r="CM97" s="419" t="s">
        <v>129</v>
      </c>
      <c r="CN97" s="398">
        <f t="shared" ref="CN97:CO97" si="280">CN22</f>
        <v>0</v>
      </c>
      <c r="CO97" s="437">
        <f t="shared" si="280"/>
        <v>0</v>
      </c>
      <c r="CP97" s="398">
        <f t="shared" ref="CP97:CQ97" si="281">CT22</f>
        <v>0</v>
      </c>
      <c r="CQ97" s="437">
        <f t="shared" si="281"/>
        <v>0</v>
      </c>
      <c r="CR97" s="398">
        <v>0</v>
      </c>
      <c r="CS97" s="462">
        <f t="shared" si="137"/>
        <v>0</v>
      </c>
      <c r="CT97" s="118"/>
      <c r="CU97" s="118"/>
      <c r="CV97" s="118"/>
      <c r="CW97" s="118"/>
    </row>
    <row r="98" spans="32:101">
      <c r="AF98" s="14"/>
      <c r="AG98" s="109" t="s">
        <v>131</v>
      </c>
      <c r="AH98" s="381">
        <f t="shared" ref="AH98:AI98" si="282">AJ23</f>
        <v>0</v>
      </c>
      <c r="AI98" s="381">
        <f t="shared" si="282"/>
        <v>0</v>
      </c>
      <c r="AJ98" s="381">
        <f t="shared" si="114"/>
        <v>0</v>
      </c>
      <c r="AK98" s="381">
        <f t="shared" si="115"/>
        <v>0</v>
      </c>
      <c r="AL98" s="381">
        <f t="shared" si="116"/>
        <v>0</v>
      </c>
      <c r="AM98" s="381">
        <f t="shared" si="116"/>
        <v>0</v>
      </c>
      <c r="AN98" s="384">
        <f t="shared" si="118"/>
        <v>0</v>
      </c>
      <c r="AO98" s="387">
        <f t="shared" si="119"/>
        <v>0</v>
      </c>
      <c r="AP98" s="118"/>
      <c r="AQ98" s="118"/>
      <c r="AR98" s="118"/>
      <c r="AS98" s="118"/>
      <c r="AT98" s="118"/>
      <c r="AU98" s="419" t="s">
        <v>131</v>
      </c>
      <c r="AV98" s="398">
        <f t="shared" ref="AV98:AW98" si="283">AV23</f>
        <v>1</v>
      </c>
      <c r="AW98" s="398">
        <f t="shared" si="283"/>
        <v>0.351324175951579</v>
      </c>
      <c r="AX98" s="398">
        <f t="shared" ref="AX98:AY98" si="284">AZ23</f>
        <v>0</v>
      </c>
      <c r="AY98" s="398">
        <f t="shared" si="284"/>
        <v>0</v>
      </c>
      <c r="AZ98" s="398">
        <v>1</v>
      </c>
      <c r="BA98" s="462">
        <f t="shared" si="122"/>
        <v>0.29871861662213767</v>
      </c>
      <c r="BB98" s="118"/>
      <c r="BC98" s="118"/>
      <c r="BD98" s="90"/>
      <c r="BE98" s="109" t="s">
        <v>131</v>
      </c>
      <c r="BF98" s="466">
        <f t="shared" ref="BF98:BG98" si="285">BI23</f>
        <v>0</v>
      </c>
      <c r="BG98" s="466">
        <f t="shared" si="285"/>
        <v>0</v>
      </c>
      <c r="BH98" s="466">
        <f t="shared" ref="BH98:BI98" si="286">BJ23</f>
        <v>0</v>
      </c>
      <c r="BI98" s="466">
        <f t="shared" si="286"/>
        <v>0</v>
      </c>
      <c r="BJ98" s="384">
        <f t="shared" si="125"/>
        <v>0</v>
      </c>
      <c r="BK98" s="387">
        <f t="shared" si="126"/>
        <v>0</v>
      </c>
      <c r="BL98" s="465"/>
      <c r="BM98" s="465"/>
      <c r="BN98" s="465"/>
      <c r="BO98" s="419" t="s">
        <v>131</v>
      </c>
      <c r="BP98" s="394">
        <f t="shared" ref="BP98:BQ98" si="287">BP23</f>
        <v>0</v>
      </c>
      <c r="BQ98" s="394">
        <f t="shared" si="287"/>
        <v>0</v>
      </c>
      <c r="BR98" s="394">
        <f t="shared" ref="BR98:BS98" si="288">BT23</f>
        <v>0</v>
      </c>
      <c r="BS98" s="394">
        <f t="shared" si="288"/>
        <v>0</v>
      </c>
      <c r="BT98" s="398">
        <v>0</v>
      </c>
      <c r="BU98" s="462">
        <f t="shared" si="129"/>
        <v>0</v>
      </c>
      <c r="BV98" s="14"/>
      <c r="BW98" s="14"/>
      <c r="BY98" s="109" t="s">
        <v>131</v>
      </c>
      <c r="BZ98" s="381">
        <f t="shared" ref="BZ98:CA98" si="289">BZ23</f>
        <v>0</v>
      </c>
      <c r="CA98" s="381">
        <f t="shared" si="289"/>
        <v>0</v>
      </c>
      <c r="CB98" s="381">
        <f t="shared" ref="CB98:CC98" si="290">CH23</f>
        <v>0</v>
      </c>
      <c r="CC98" s="381">
        <f t="shared" si="290"/>
        <v>0</v>
      </c>
      <c r="CD98" s="470">
        <f t="shared" ref="CD98:CE98" si="291">CD23</f>
        <v>0</v>
      </c>
      <c r="CE98" s="470">
        <f t="shared" si="291"/>
        <v>0</v>
      </c>
      <c r="CF98" s="384">
        <f t="shared" si="133"/>
        <v>0</v>
      </c>
      <c r="CG98" s="387">
        <f t="shared" si="134"/>
        <v>0</v>
      </c>
      <c r="CM98" s="419" t="s">
        <v>131</v>
      </c>
      <c r="CN98" s="398">
        <f t="shared" ref="CN98:CO98" si="292">CN23</f>
        <v>0</v>
      </c>
      <c r="CO98" s="437">
        <f t="shared" si="292"/>
        <v>0</v>
      </c>
      <c r="CP98" s="398">
        <f t="shared" ref="CP98:CQ98" si="293">CT23</f>
        <v>0</v>
      </c>
      <c r="CQ98" s="437">
        <f t="shared" si="293"/>
        <v>0</v>
      </c>
      <c r="CR98" s="398">
        <v>1</v>
      </c>
      <c r="CS98" s="463">
        <f t="shared" si="137"/>
        <v>0.35972452296031698</v>
      </c>
      <c r="CT98" s="118"/>
      <c r="CU98" s="118"/>
      <c r="CV98" s="118"/>
      <c r="CW98" s="118"/>
    </row>
    <row r="99" spans="32:101">
      <c r="AF99" s="14"/>
      <c r="AG99" s="109" t="s">
        <v>132</v>
      </c>
      <c r="AH99" s="381">
        <f t="shared" ref="AH99:AI99" si="294">AJ24</f>
        <v>0</v>
      </c>
      <c r="AI99" s="381">
        <f t="shared" si="294"/>
        <v>0</v>
      </c>
      <c r="AJ99" s="381">
        <f t="shared" si="114"/>
        <v>0</v>
      </c>
      <c r="AK99" s="381">
        <f t="shared" si="115"/>
        <v>0</v>
      </c>
      <c r="AL99" s="381">
        <f t="shared" si="116"/>
        <v>1</v>
      </c>
      <c r="AM99" s="381">
        <f t="shared" si="116"/>
        <v>1.8267128042129199</v>
      </c>
      <c r="AN99" s="384">
        <f t="shared" si="118"/>
        <v>1</v>
      </c>
      <c r="AO99" s="387">
        <f t="shared" si="119"/>
        <v>0.54801384126387631</v>
      </c>
      <c r="AP99" s="390"/>
      <c r="AQ99" s="390"/>
      <c r="AR99" s="390"/>
      <c r="AS99" s="390"/>
      <c r="AT99" s="390"/>
      <c r="AU99" s="419" t="s">
        <v>132</v>
      </c>
      <c r="AV99" s="398">
        <f t="shared" ref="AV99:AW99" si="295">AV24</f>
        <v>1</v>
      </c>
      <c r="AW99" s="398">
        <f t="shared" si="295"/>
        <v>0.351324175951579</v>
      </c>
      <c r="AX99" s="398">
        <f t="shared" ref="AX99:AY99" si="296">AZ24</f>
        <v>0</v>
      </c>
      <c r="AY99" s="398">
        <f t="shared" si="296"/>
        <v>0</v>
      </c>
      <c r="AZ99" s="398">
        <v>2</v>
      </c>
      <c r="BA99" s="462">
        <f t="shared" si="122"/>
        <v>0.59743723324427533</v>
      </c>
      <c r="BB99" s="390"/>
      <c r="BC99" s="390"/>
      <c r="BD99" s="90"/>
      <c r="BE99" s="109" t="s">
        <v>132</v>
      </c>
      <c r="BF99" s="466">
        <f t="shared" ref="BF99:BG99" si="297">BI24</f>
        <v>0.56014124521639397</v>
      </c>
      <c r="BG99" s="466">
        <f t="shared" si="297"/>
        <v>0</v>
      </c>
      <c r="BH99" s="466">
        <f t="shared" ref="BH99:BI99" si="298">BJ24</f>
        <v>0</v>
      </c>
      <c r="BI99" s="466">
        <f t="shared" si="298"/>
        <v>0</v>
      </c>
      <c r="BJ99" s="384">
        <f t="shared" si="125"/>
        <v>0.56014124521639397</v>
      </c>
      <c r="BK99" s="387">
        <f t="shared" si="126"/>
        <v>0.16813338416576712</v>
      </c>
      <c r="BL99" s="465"/>
      <c r="BM99" s="465"/>
      <c r="BN99" s="465"/>
      <c r="BO99" s="419" t="s">
        <v>132</v>
      </c>
      <c r="BP99" s="394">
        <f t="shared" ref="BP99:BQ99" si="299">BP24</f>
        <v>0</v>
      </c>
      <c r="BQ99" s="394">
        <f t="shared" si="299"/>
        <v>0</v>
      </c>
      <c r="BR99" s="394">
        <f t="shared" ref="BR99:BS99" si="300">BT24</f>
        <v>0</v>
      </c>
      <c r="BS99" s="394">
        <f t="shared" si="300"/>
        <v>0</v>
      </c>
      <c r="BT99" s="398">
        <v>0</v>
      </c>
      <c r="BU99" s="462">
        <f t="shared" si="129"/>
        <v>0</v>
      </c>
      <c r="BV99" s="14"/>
      <c r="BW99" s="14"/>
      <c r="BY99" s="109" t="s">
        <v>132</v>
      </c>
      <c r="BZ99" s="381">
        <f t="shared" ref="BZ99:CA99" si="301">BZ24</f>
        <v>0</v>
      </c>
      <c r="CA99" s="381">
        <f t="shared" si="301"/>
        <v>0</v>
      </c>
      <c r="CB99" s="381">
        <f t="shared" ref="CB99:CC99" si="302">CH24</f>
        <v>0</v>
      </c>
      <c r="CC99" s="381">
        <f t="shared" si="302"/>
        <v>0</v>
      </c>
      <c r="CD99" s="470">
        <f t="shared" ref="CD99:CE99" si="303">CD24</f>
        <v>0</v>
      </c>
      <c r="CE99" s="470">
        <f t="shared" si="303"/>
        <v>0</v>
      </c>
      <c r="CF99" s="384">
        <f t="shared" si="133"/>
        <v>0</v>
      </c>
      <c r="CG99" s="387">
        <f t="shared" si="134"/>
        <v>0</v>
      </c>
      <c r="CM99" s="419" t="s">
        <v>132</v>
      </c>
      <c r="CN99" s="398">
        <f t="shared" ref="CN99:CO99" si="304">CN24</f>
        <v>0</v>
      </c>
      <c r="CO99" s="437">
        <f t="shared" si="304"/>
        <v>0</v>
      </c>
      <c r="CP99" s="398">
        <f t="shared" ref="CP99:CQ99" si="305">CT24</f>
        <v>0</v>
      </c>
      <c r="CQ99" s="437">
        <f t="shared" si="305"/>
        <v>0</v>
      </c>
      <c r="CR99" s="398">
        <v>1</v>
      </c>
      <c r="CS99" s="463">
        <f t="shared" si="137"/>
        <v>0.35972452296031698</v>
      </c>
      <c r="CT99" s="118"/>
      <c r="CU99" s="118"/>
      <c r="CV99" s="118"/>
      <c r="CW99" s="118"/>
    </row>
    <row r="100" spans="32:101">
      <c r="AF100" s="14"/>
      <c r="AG100" s="109" t="s">
        <v>134</v>
      </c>
      <c r="AH100" s="381">
        <f t="shared" ref="AH100:AI100" si="306">AJ25</f>
        <v>0</v>
      </c>
      <c r="AI100" s="381">
        <f t="shared" si="306"/>
        <v>0</v>
      </c>
      <c r="AJ100" s="381">
        <f t="shared" si="114"/>
        <v>0</v>
      </c>
      <c r="AK100" s="381">
        <f t="shared" si="115"/>
        <v>0</v>
      </c>
      <c r="AL100" s="381">
        <f t="shared" si="116"/>
        <v>0</v>
      </c>
      <c r="AM100" s="381">
        <f t="shared" si="116"/>
        <v>0</v>
      </c>
      <c r="AN100" s="384">
        <f t="shared" si="118"/>
        <v>0</v>
      </c>
      <c r="AO100" s="387">
        <f t="shared" si="119"/>
        <v>0</v>
      </c>
      <c r="AP100" s="390"/>
      <c r="AQ100" s="390"/>
      <c r="AR100" s="390"/>
      <c r="AS100" s="390"/>
      <c r="AT100" s="390"/>
      <c r="AU100" s="419" t="s">
        <v>134</v>
      </c>
      <c r="AV100" s="398">
        <f t="shared" ref="AV100:AW100" si="307">AV25</f>
        <v>1</v>
      </c>
      <c r="AW100" s="398">
        <f t="shared" si="307"/>
        <v>0.351324175951579</v>
      </c>
      <c r="AX100" s="398">
        <f t="shared" ref="AX100:AY100" si="308">AZ25</f>
        <v>0</v>
      </c>
      <c r="AY100" s="398">
        <f t="shared" si="308"/>
        <v>0</v>
      </c>
      <c r="AZ100" s="398">
        <v>1</v>
      </c>
      <c r="BA100" s="462">
        <f t="shared" si="122"/>
        <v>0.29871861662213767</v>
      </c>
      <c r="BB100" s="390"/>
      <c r="BC100" s="390"/>
      <c r="BD100" s="90"/>
      <c r="BE100" s="109" t="s">
        <v>134</v>
      </c>
      <c r="BF100" s="466">
        <f t="shared" ref="BF100:BG100" si="309">BI25</f>
        <v>1.68042373564918</v>
      </c>
      <c r="BG100" s="466">
        <f t="shared" si="309"/>
        <v>0</v>
      </c>
      <c r="BH100" s="466">
        <f t="shared" ref="BH100:BI100" si="310">BJ25</f>
        <v>0</v>
      </c>
      <c r="BI100" s="466">
        <f t="shared" si="310"/>
        <v>0</v>
      </c>
      <c r="BJ100" s="384">
        <f t="shared" si="125"/>
        <v>1.68042373564918</v>
      </c>
      <c r="BK100" s="387">
        <f t="shared" si="126"/>
        <v>0.50440015249730075</v>
      </c>
      <c r="BL100" s="465"/>
      <c r="BM100" s="465"/>
      <c r="BN100" s="465"/>
      <c r="BO100" s="419" t="s">
        <v>134</v>
      </c>
      <c r="BP100" s="394">
        <f t="shared" ref="BP100:BQ100" si="311">BP25</f>
        <v>1</v>
      </c>
      <c r="BQ100" s="394">
        <f t="shared" si="311"/>
        <v>0.23602223235019801</v>
      </c>
      <c r="BR100" s="394">
        <f t="shared" ref="BR100:BS100" si="312">BT25</f>
        <v>0</v>
      </c>
      <c r="BS100" s="394">
        <f t="shared" si="312"/>
        <v>0</v>
      </c>
      <c r="BT100" s="398">
        <v>2</v>
      </c>
      <c r="BU100" s="462">
        <f t="shared" si="129"/>
        <v>0.37111411053782228</v>
      </c>
      <c r="BV100" s="14"/>
      <c r="BW100" s="14"/>
      <c r="BY100" s="109" t="s">
        <v>134</v>
      </c>
      <c r="BZ100" s="381">
        <f t="shared" ref="BZ100:CA100" si="313">BZ25</f>
        <v>0</v>
      </c>
      <c r="CA100" s="381">
        <f t="shared" si="313"/>
        <v>0</v>
      </c>
      <c r="CB100" s="381">
        <f t="shared" ref="CB100:CC100" si="314">CH25</f>
        <v>0</v>
      </c>
      <c r="CC100" s="381">
        <f t="shared" si="314"/>
        <v>0</v>
      </c>
      <c r="CD100" s="470">
        <f t="shared" ref="CD100:CE100" si="315">CD25</f>
        <v>0</v>
      </c>
      <c r="CE100" s="470">
        <f t="shared" si="315"/>
        <v>0</v>
      </c>
      <c r="CF100" s="384">
        <f t="shared" si="133"/>
        <v>0</v>
      </c>
      <c r="CG100" s="387">
        <f t="shared" si="134"/>
        <v>0</v>
      </c>
      <c r="CM100" s="419" t="s">
        <v>134</v>
      </c>
      <c r="CN100" s="398">
        <f t="shared" ref="CN100:CO100" si="316">CN25</f>
        <v>0</v>
      </c>
      <c r="CO100" s="437">
        <f t="shared" si="316"/>
        <v>0</v>
      </c>
      <c r="CP100" s="398">
        <f t="shared" ref="CP100:CQ100" si="317">CT25</f>
        <v>0</v>
      </c>
      <c r="CQ100" s="437">
        <f t="shared" si="317"/>
        <v>0</v>
      </c>
      <c r="CR100" s="398">
        <v>0</v>
      </c>
      <c r="CS100" s="462">
        <f t="shared" si="137"/>
        <v>0</v>
      </c>
      <c r="CT100" s="118"/>
      <c r="CU100" s="118"/>
      <c r="CV100" s="118"/>
      <c r="CW100" s="118"/>
    </row>
    <row r="101" spans="32:101">
      <c r="AF101" s="14"/>
      <c r="AG101" s="109" t="s">
        <v>135</v>
      </c>
      <c r="AH101" s="381">
        <f t="shared" ref="AH101:AI101" si="318">AJ26</f>
        <v>0</v>
      </c>
      <c r="AI101" s="381">
        <f t="shared" si="318"/>
        <v>0</v>
      </c>
      <c r="AJ101" s="381">
        <f t="shared" si="114"/>
        <v>0</v>
      </c>
      <c r="AK101" s="381">
        <f t="shared" si="115"/>
        <v>0</v>
      </c>
      <c r="AL101" s="381">
        <f t="shared" si="116"/>
        <v>0</v>
      </c>
      <c r="AM101" s="381">
        <f t="shared" si="116"/>
        <v>0</v>
      </c>
      <c r="AN101" s="384">
        <f t="shared" si="118"/>
        <v>0</v>
      </c>
      <c r="AO101" s="387">
        <f t="shared" si="119"/>
        <v>0</v>
      </c>
      <c r="AP101" s="390"/>
      <c r="AQ101" s="390"/>
      <c r="AR101" s="390"/>
      <c r="AS101" s="390"/>
      <c r="AT101" s="390"/>
      <c r="AU101" s="419" t="s">
        <v>135</v>
      </c>
      <c r="AV101" s="398">
        <f t="shared" ref="AV101:AW101" si="319">AV26</f>
        <v>0</v>
      </c>
      <c r="AW101" s="398">
        <f t="shared" si="319"/>
        <v>0</v>
      </c>
      <c r="AX101" s="398">
        <f t="shared" ref="AX101:AY101" si="320">AZ26</f>
        <v>0</v>
      </c>
      <c r="AY101" s="398">
        <f t="shared" si="320"/>
        <v>0</v>
      </c>
      <c r="AZ101" s="398">
        <v>1</v>
      </c>
      <c r="BA101" s="462">
        <f t="shared" si="122"/>
        <v>0.29871861662213767</v>
      </c>
      <c r="BB101" s="390"/>
      <c r="BC101" s="390"/>
      <c r="BD101" s="90"/>
      <c r="BE101" s="109" t="s">
        <v>135</v>
      </c>
      <c r="BF101" s="466">
        <f t="shared" ref="BF101:BG101" si="321">BI26</f>
        <v>0</v>
      </c>
      <c r="BG101" s="466">
        <f t="shared" si="321"/>
        <v>1</v>
      </c>
      <c r="BH101" s="466">
        <f t="shared" ref="BH101:BI101" si="322">BJ26</f>
        <v>1</v>
      </c>
      <c r="BI101" s="466">
        <f t="shared" si="322"/>
        <v>2.4471537155134899</v>
      </c>
      <c r="BJ101" s="384">
        <f t="shared" si="125"/>
        <v>1</v>
      </c>
      <c r="BK101" s="387">
        <f t="shared" si="126"/>
        <v>0.30016247794931394</v>
      </c>
      <c r="BL101" s="465"/>
      <c r="BM101" s="465"/>
      <c r="BN101" s="465"/>
      <c r="BO101" s="419" t="s">
        <v>135</v>
      </c>
      <c r="BP101" s="394">
        <f t="shared" ref="BP101:BQ101" si="323">BP26</f>
        <v>0</v>
      </c>
      <c r="BQ101" s="394">
        <f t="shared" si="323"/>
        <v>0</v>
      </c>
      <c r="BR101" s="394">
        <f t="shared" ref="BR101:BS101" si="324">BT26</f>
        <v>0</v>
      </c>
      <c r="BS101" s="394">
        <f t="shared" si="324"/>
        <v>0</v>
      </c>
      <c r="BT101" s="398">
        <v>0</v>
      </c>
      <c r="BU101" s="462">
        <f t="shared" si="129"/>
        <v>0</v>
      </c>
      <c r="BV101" s="14"/>
      <c r="BW101" s="14"/>
      <c r="BY101" s="109" t="s">
        <v>135</v>
      </c>
      <c r="BZ101" s="381">
        <f t="shared" ref="BZ101:CA101" si="325">BZ26</f>
        <v>0</v>
      </c>
      <c r="CA101" s="381">
        <f t="shared" si="325"/>
        <v>0</v>
      </c>
      <c r="CB101" s="381">
        <f t="shared" ref="CB101:CC101" si="326">CH26</f>
        <v>0</v>
      </c>
      <c r="CC101" s="381">
        <f t="shared" si="326"/>
        <v>0</v>
      </c>
      <c r="CD101" s="470">
        <f t="shared" ref="CD101:CE101" si="327">CD26</f>
        <v>0</v>
      </c>
      <c r="CE101" s="470">
        <f t="shared" si="327"/>
        <v>0</v>
      </c>
      <c r="CF101" s="384">
        <f t="shared" si="133"/>
        <v>0</v>
      </c>
      <c r="CG101" s="387">
        <f t="shared" si="134"/>
        <v>0</v>
      </c>
      <c r="CM101" s="419" t="s">
        <v>135</v>
      </c>
      <c r="CN101" s="398">
        <f t="shared" ref="CN101:CO101" si="328">CN26</f>
        <v>1</v>
      </c>
      <c r="CO101" s="437">
        <f t="shared" si="328"/>
        <v>0.24415743466713299</v>
      </c>
      <c r="CP101" s="398">
        <f t="shared" ref="CP101:CQ101" si="329">CT26</f>
        <v>0</v>
      </c>
      <c r="CQ101" s="437">
        <f t="shared" si="329"/>
        <v>0</v>
      </c>
      <c r="CR101" s="398">
        <v>1</v>
      </c>
      <c r="CS101" s="463">
        <f t="shared" si="137"/>
        <v>0.35972452296031698</v>
      </c>
      <c r="CT101" s="118"/>
      <c r="CU101" s="118"/>
      <c r="CV101" s="118"/>
      <c r="CW101" s="118"/>
    </row>
    <row r="102" spans="32:101">
      <c r="AF102" s="14"/>
      <c r="AG102" s="109" t="s">
        <v>136</v>
      </c>
      <c r="AH102" s="381">
        <f t="shared" ref="AH102:AI102" si="330">AJ27</f>
        <v>0</v>
      </c>
      <c r="AI102" s="381">
        <f t="shared" si="330"/>
        <v>0</v>
      </c>
      <c r="AJ102" s="381">
        <f t="shared" si="114"/>
        <v>0</v>
      </c>
      <c r="AK102" s="381">
        <f t="shared" si="115"/>
        <v>0</v>
      </c>
      <c r="AL102" s="381">
        <f t="shared" si="116"/>
        <v>0</v>
      </c>
      <c r="AM102" s="381">
        <f t="shared" si="116"/>
        <v>0</v>
      </c>
      <c r="AN102" s="384">
        <f t="shared" si="118"/>
        <v>0</v>
      </c>
      <c r="AO102" s="387">
        <f t="shared" si="119"/>
        <v>0</v>
      </c>
      <c r="AP102" s="390"/>
      <c r="AQ102" s="390"/>
      <c r="AR102" s="390"/>
      <c r="AS102" s="390"/>
      <c r="AT102" s="390"/>
      <c r="AU102" s="419" t="s">
        <v>136</v>
      </c>
      <c r="AV102" s="398">
        <f t="shared" ref="AV102:AW102" si="331">AV27</f>
        <v>1</v>
      </c>
      <c r="AW102" s="398">
        <f t="shared" si="331"/>
        <v>0.351324175951579</v>
      </c>
      <c r="AX102" s="398">
        <f t="shared" ref="AX102:AY102" si="332">AZ27</f>
        <v>0</v>
      </c>
      <c r="AY102" s="398">
        <f t="shared" si="332"/>
        <v>0</v>
      </c>
      <c r="AZ102" s="398">
        <v>0</v>
      </c>
      <c r="BA102" s="462">
        <f t="shared" si="122"/>
        <v>0</v>
      </c>
      <c r="BB102" s="390"/>
      <c r="BC102" s="390"/>
      <c r="BD102" s="90"/>
      <c r="BE102" s="109" t="s">
        <v>136</v>
      </c>
      <c r="BF102" s="466">
        <f t="shared" ref="BF102:BG102" si="333">BI27</f>
        <v>0.56014124521639397</v>
      </c>
      <c r="BG102" s="466">
        <f t="shared" si="333"/>
        <v>0</v>
      </c>
      <c r="BH102" s="466">
        <f t="shared" ref="BH102:BI102" si="334">BJ27</f>
        <v>0</v>
      </c>
      <c r="BI102" s="466">
        <f t="shared" si="334"/>
        <v>0</v>
      </c>
      <c r="BJ102" s="384">
        <f t="shared" si="125"/>
        <v>0.56014124521639397</v>
      </c>
      <c r="BK102" s="387">
        <f t="shared" si="126"/>
        <v>0.16813338416576712</v>
      </c>
      <c r="BL102" s="465"/>
      <c r="BM102" s="465"/>
      <c r="BN102" s="465"/>
      <c r="BO102" s="419" t="s">
        <v>136</v>
      </c>
      <c r="BP102" s="394">
        <f t="shared" ref="BP102:BQ102" si="335">BP27</f>
        <v>2</v>
      </c>
      <c r="BQ102" s="394">
        <f t="shared" si="335"/>
        <v>0.47204446470039702</v>
      </c>
      <c r="BR102" s="394">
        <f t="shared" ref="BR102:BS102" si="336">BT27</f>
        <v>0</v>
      </c>
      <c r="BS102" s="394">
        <f t="shared" si="336"/>
        <v>0</v>
      </c>
      <c r="BT102" s="398">
        <v>11</v>
      </c>
      <c r="BU102" s="462">
        <f t="shared" si="129"/>
        <v>2.0411276079580225</v>
      </c>
      <c r="BV102" s="14"/>
      <c r="BW102" s="14"/>
      <c r="BY102" s="109" t="s">
        <v>136</v>
      </c>
      <c r="BZ102" s="381">
        <f t="shared" ref="BZ102:CA102" si="337">BZ27</f>
        <v>0</v>
      </c>
      <c r="CA102" s="381">
        <f t="shared" si="337"/>
        <v>0</v>
      </c>
      <c r="CB102" s="381">
        <f t="shared" ref="CB102:CC102" si="338">CH27</f>
        <v>0</v>
      </c>
      <c r="CC102" s="381">
        <f t="shared" si="338"/>
        <v>0</v>
      </c>
      <c r="CD102" s="470">
        <f t="shared" ref="CD102:CE102" si="339">CD27</f>
        <v>0</v>
      </c>
      <c r="CE102" s="470">
        <f t="shared" si="339"/>
        <v>0</v>
      </c>
      <c r="CF102" s="384">
        <f t="shared" si="133"/>
        <v>0</v>
      </c>
      <c r="CG102" s="387">
        <f t="shared" si="134"/>
        <v>0</v>
      </c>
      <c r="CM102" s="419" t="s">
        <v>136</v>
      </c>
      <c r="CN102" s="398">
        <f t="shared" ref="CN102:CO102" si="340">CN27</f>
        <v>0</v>
      </c>
      <c r="CO102" s="437">
        <f t="shared" si="340"/>
        <v>0</v>
      </c>
      <c r="CP102" s="398">
        <f t="shared" ref="CP102:CQ102" si="341">CT27</f>
        <v>0</v>
      </c>
      <c r="CQ102" s="437">
        <f t="shared" si="341"/>
        <v>0</v>
      </c>
      <c r="CR102" s="398">
        <v>0</v>
      </c>
      <c r="CS102" s="462">
        <f t="shared" si="137"/>
        <v>0</v>
      </c>
      <c r="CT102" s="118"/>
      <c r="CU102" s="118"/>
      <c r="CV102" s="118"/>
      <c r="CW102" s="118"/>
    </row>
    <row r="103" spans="32:101">
      <c r="AF103" s="14"/>
      <c r="AG103" s="109" t="s">
        <v>137</v>
      </c>
      <c r="AH103" s="381">
        <f t="shared" ref="AH103:AI103" si="342">AJ28</f>
        <v>8</v>
      </c>
      <c r="AI103" s="381">
        <f t="shared" si="342"/>
        <v>8.2730093071354691</v>
      </c>
      <c r="AJ103" s="381">
        <f t="shared" si="114"/>
        <v>1</v>
      </c>
      <c r="AK103" s="381">
        <f t="shared" si="115"/>
        <v>3.2222723464587202</v>
      </c>
      <c r="AL103" s="381">
        <f t="shared" si="116"/>
        <v>2</v>
      </c>
      <c r="AM103" s="381">
        <f t="shared" si="116"/>
        <v>3.6534256084258399</v>
      </c>
      <c r="AN103" s="384">
        <f t="shared" si="118"/>
        <v>11</v>
      </c>
      <c r="AO103" s="387">
        <f t="shared" si="119"/>
        <v>6.0281522539026398</v>
      </c>
      <c r="AP103" s="391"/>
      <c r="AQ103" s="391"/>
      <c r="AR103" s="391"/>
      <c r="AS103" s="391"/>
      <c r="AT103" s="391"/>
      <c r="AU103" s="419" t="s">
        <v>137</v>
      </c>
      <c r="AV103" s="398">
        <f t="shared" ref="AV103:AW103" si="343">AV28</f>
        <v>1</v>
      </c>
      <c r="AW103" s="398">
        <f t="shared" si="343"/>
        <v>0.351324175951579</v>
      </c>
      <c r="AX103" s="398">
        <f t="shared" ref="AX103:AY103" si="344">AZ28</f>
        <v>0</v>
      </c>
      <c r="AY103" s="398">
        <f t="shared" si="344"/>
        <v>0</v>
      </c>
      <c r="AZ103" s="398">
        <v>4</v>
      </c>
      <c r="BA103" s="462">
        <f t="shared" si="122"/>
        <v>1.1948744664885507</v>
      </c>
      <c r="BB103" s="391"/>
      <c r="BC103" s="391"/>
      <c r="BD103" s="90"/>
      <c r="BE103" s="109" t="s">
        <v>137</v>
      </c>
      <c r="BF103" s="466">
        <f t="shared" ref="BF103:BG103" si="345">BI28</f>
        <v>2.2405649808655701</v>
      </c>
      <c r="BG103" s="466">
        <f t="shared" si="345"/>
        <v>1</v>
      </c>
      <c r="BH103" s="466">
        <f t="shared" ref="BH103:BI103" si="346">BJ28</f>
        <v>1</v>
      </c>
      <c r="BI103" s="466">
        <f t="shared" si="346"/>
        <v>2.4471537155134899</v>
      </c>
      <c r="BJ103" s="384">
        <f t="shared" si="125"/>
        <v>3.2405649808655701</v>
      </c>
      <c r="BK103" s="387">
        <f t="shared" si="126"/>
        <v>0.97269601461238064</v>
      </c>
      <c r="BL103" s="465"/>
      <c r="BM103" s="465"/>
      <c r="BN103" s="465"/>
      <c r="BO103" s="419" t="s">
        <v>137</v>
      </c>
      <c r="BP103" s="394">
        <f t="shared" ref="BP103:BQ103" si="347">BP28</f>
        <v>1</v>
      </c>
      <c r="BQ103" s="394">
        <f t="shared" si="347"/>
        <v>0.23602223235019801</v>
      </c>
      <c r="BR103" s="394">
        <f t="shared" ref="BR103:BS103" si="348">BT28</f>
        <v>0</v>
      </c>
      <c r="BS103" s="394">
        <f t="shared" si="348"/>
        <v>0</v>
      </c>
      <c r="BT103" s="398">
        <v>3</v>
      </c>
      <c r="BU103" s="462">
        <f t="shared" si="129"/>
        <v>0.55667116580673348</v>
      </c>
      <c r="BV103" s="14"/>
      <c r="BW103" s="14"/>
      <c r="BY103" s="109" t="s">
        <v>137</v>
      </c>
      <c r="BZ103" s="381">
        <f t="shared" ref="BZ103:CA103" si="349">BZ28</f>
        <v>0</v>
      </c>
      <c r="CA103" s="381">
        <f t="shared" si="349"/>
        <v>0</v>
      </c>
      <c r="CB103" s="381">
        <f t="shared" ref="CB103:CC103" si="350">CH28</f>
        <v>2</v>
      </c>
      <c r="CC103" s="381">
        <f t="shared" si="350"/>
        <v>4.9072804412626603</v>
      </c>
      <c r="CD103" s="470">
        <f t="shared" ref="CD103:CE103" si="351">CD28</f>
        <v>0</v>
      </c>
      <c r="CE103" s="470">
        <f t="shared" si="351"/>
        <v>0</v>
      </c>
      <c r="CF103" s="384">
        <f t="shared" si="133"/>
        <v>2</v>
      </c>
      <c r="CG103" s="387">
        <f t="shared" si="134"/>
        <v>1.4721841323787974</v>
      </c>
      <c r="CM103" s="419" t="s">
        <v>137</v>
      </c>
      <c r="CN103" s="398">
        <f t="shared" ref="CN103:CO103" si="352">CN28</f>
        <v>1</v>
      </c>
      <c r="CO103" s="437">
        <f t="shared" si="352"/>
        <v>0.24415743466713299</v>
      </c>
      <c r="CP103" s="398">
        <f t="shared" ref="CP103:CQ103" si="353">CT28</f>
        <v>0</v>
      </c>
      <c r="CQ103" s="437">
        <f t="shared" si="353"/>
        <v>0</v>
      </c>
      <c r="CR103" s="398">
        <v>1</v>
      </c>
      <c r="CS103" s="463">
        <f t="shared" si="137"/>
        <v>0.35972452296031698</v>
      </c>
      <c r="CT103" s="118"/>
      <c r="CU103" s="118"/>
      <c r="CV103" s="118"/>
      <c r="CW103" s="118"/>
    </row>
    <row r="104" spans="32:101">
      <c r="AF104" s="14"/>
      <c r="AG104" s="109" t="s">
        <v>138</v>
      </c>
      <c r="AH104" s="381">
        <f t="shared" ref="AH104:AI104" si="354">AJ29</f>
        <v>1</v>
      </c>
      <c r="AI104" s="381">
        <f t="shared" si="354"/>
        <v>1.0341261633919301</v>
      </c>
      <c r="AJ104" s="381">
        <f t="shared" si="114"/>
        <v>0</v>
      </c>
      <c r="AK104" s="381">
        <f t="shared" si="115"/>
        <v>0</v>
      </c>
      <c r="AL104" s="381">
        <f t="shared" si="116"/>
        <v>0</v>
      </c>
      <c r="AM104" s="381">
        <f t="shared" si="116"/>
        <v>0</v>
      </c>
      <c r="AN104" s="384">
        <f t="shared" si="118"/>
        <v>1</v>
      </c>
      <c r="AO104" s="387">
        <f t="shared" si="119"/>
        <v>0.54801384126387631</v>
      </c>
      <c r="AP104" s="391"/>
      <c r="AQ104" s="391"/>
      <c r="AR104" s="391"/>
      <c r="AS104" s="391"/>
      <c r="AT104" s="391"/>
      <c r="AU104" s="419" t="s">
        <v>138</v>
      </c>
      <c r="AV104" s="398">
        <f t="shared" ref="AV104:AW104" si="355">AV29</f>
        <v>0</v>
      </c>
      <c r="AW104" s="398">
        <f t="shared" si="355"/>
        <v>0</v>
      </c>
      <c r="AX104" s="398">
        <f t="shared" ref="AX104:AY104" si="356">AZ29</f>
        <v>0</v>
      </c>
      <c r="AY104" s="398">
        <f t="shared" si="356"/>
        <v>0</v>
      </c>
      <c r="AZ104" s="398">
        <v>0</v>
      </c>
      <c r="BA104" s="462">
        <f t="shared" si="122"/>
        <v>0</v>
      </c>
      <c r="BB104" s="391"/>
      <c r="BC104" s="391"/>
      <c r="BD104" s="90"/>
      <c r="BE104" s="109" t="s">
        <v>138</v>
      </c>
      <c r="BF104" s="466">
        <f t="shared" ref="BF104:BG104" si="357">BI29</f>
        <v>0</v>
      </c>
      <c r="BG104" s="466">
        <f t="shared" si="357"/>
        <v>0</v>
      </c>
      <c r="BH104" s="466">
        <f t="shared" ref="BH104:BI104" si="358">BJ29</f>
        <v>0</v>
      </c>
      <c r="BI104" s="466">
        <f t="shared" si="358"/>
        <v>0</v>
      </c>
      <c r="BJ104" s="384">
        <f t="shared" si="125"/>
        <v>0</v>
      </c>
      <c r="BK104" s="387">
        <f t="shared" si="126"/>
        <v>0</v>
      </c>
      <c r="BL104" s="465"/>
      <c r="BM104" s="465"/>
      <c r="BN104" s="465"/>
      <c r="BO104" s="419" t="s">
        <v>138</v>
      </c>
      <c r="BP104" s="394">
        <f t="shared" ref="BP104:BQ104" si="359">BP29</f>
        <v>0</v>
      </c>
      <c r="BQ104" s="394">
        <f t="shared" si="359"/>
        <v>0</v>
      </c>
      <c r="BR104" s="394">
        <f t="shared" ref="BR104:BS104" si="360">BT29</f>
        <v>0</v>
      </c>
      <c r="BS104" s="394">
        <f t="shared" si="360"/>
        <v>0</v>
      </c>
      <c r="BT104" s="398">
        <v>0</v>
      </c>
      <c r="BU104" s="462">
        <f t="shared" si="129"/>
        <v>0</v>
      </c>
      <c r="BV104" s="14"/>
      <c r="BW104" s="14"/>
      <c r="BY104" s="109" t="s">
        <v>138</v>
      </c>
      <c r="BZ104" s="381">
        <f t="shared" ref="BZ104:CA104" si="361">BZ29</f>
        <v>0</v>
      </c>
      <c r="CA104" s="381">
        <f t="shared" si="361"/>
        <v>0</v>
      </c>
      <c r="CB104" s="381">
        <f t="shared" ref="CB104:CC104" si="362">CH29</f>
        <v>0</v>
      </c>
      <c r="CC104" s="381">
        <f t="shared" si="362"/>
        <v>0</v>
      </c>
      <c r="CD104" s="470">
        <f t="shared" ref="CD104:CE104" si="363">CD29</f>
        <v>0</v>
      </c>
      <c r="CE104" s="470">
        <f t="shared" si="363"/>
        <v>0</v>
      </c>
      <c r="CF104" s="384">
        <f t="shared" si="133"/>
        <v>0</v>
      </c>
      <c r="CG104" s="387">
        <f t="shared" si="134"/>
        <v>0</v>
      </c>
      <c r="CM104" s="419" t="s">
        <v>138</v>
      </c>
      <c r="CN104" s="398">
        <f t="shared" ref="CN104:CO104" si="364">CN29</f>
        <v>0</v>
      </c>
      <c r="CO104" s="437">
        <f t="shared" si="364"/>
        <v>0</v>
      </c>
      <c r="CP104" s="398">
        <f t="shared" ref="CP104:CQ104" si="365">CT29</f>
        <v>0</v>
      </c>
      <c r="CQ104" s="437">
        <f t="shared" si="365"/>
        <v>0</v>
      </c>
      <c r="CR104" s="398">
        <v>0</v>
      </c>
      <c r="CS104" s="462">
        <f t="shared" si="137"/>
        <v>0</v>
      </c>
      <c r="CT104" s="118"/>
      <c r="CU104" s="118"/>
      <c r="CV104" s="118"/>
      <c r="CW104" s="118"/>
    </row>
    <row r="105" spans="32:101">
      <c r="AF105" s="14"/>
      <c r="AG105" s="109" t="s">
        <v>109</v>
      </c>
      <c r="AH105" s="381">
        <f t="shared" ref="AH105:AI105" si="366">AJ30</f>
        <v>135</v>
      </c>
      <c r="AI105" s="381">
        <f t="shared" si="366"/>
        <v>139.60703205791108</v>
      </c>
      <c r="AJ105" s="381">
        <f t="shared" si="114"/>
        <v>12</v>
      </c>
      <c r="AK105" s="381">
        <f t="shared" si="115"/>
        <v>38.667268157504672</v>
      </c>
      <c r="AL105" s="381">
        <f t="shared" si="116"/>
        <v>53</v>
      </c>
      <c r="AM105" s="381">
        <f t="shared" si="116"/>
        <v>96.815778623284771</v>
      </c>
      <c r="AN105" s="384">
        <f t="shared" si="118"/>
        <v>200</v>
      </c>
      <c r="AO105" s="387">
        <f t="shared" si="119"/>
        <v>109.60276825277526</v>
      </c>
      <c r="AP105" s="391"/>
      <c r="AQ105" s="391"/>
      <c r="AR105" s="391"/>
      <c r="AS105" s="391"/>
      <c r="AT105" s="391"/>
      <c r="AU105" s="109" t="s">
        <v>109</v>
      </c>
      <c r="AV105" s="398">
        <f t="shared" ref="AV105:AW105" si="367">AV30</f>
        <v>161</v>
      </c>
      <c r="AW105" s="398">
        <f t="shared" si="367"/>
        <v>70.687450826121164</v>
      </c>
      <c r="AX105" s="398">
        <f t="shared" ref="AX105:AY105" si="368">AZ30</f>
        <v>36</v>
      </c>
      <c r="AY105" s="398">
        <f t="shared" si="368"/>
        <v>33.644859813084111</v>
      </c>
      <c r="AZ105" s="412">
        <v>515</v>
      </c>
      <c r="BA105" s="462">
        <f t="shared" si="122"/>
        <v>153.84008756040092</v>
      </c>
      <c r="BB105" s="391"/>
      <c r="BC105" s="391"/>
      <c r="BD105" s="90"/>
      <c r="BE105" s="109" t="s">
        <v>109</v>
      </c>
      <c r="BF105" s="466">
        <f t="shared" ref="BF105:BG105" si="369">BI30</f>
        <v>93.543587951137766</v>
      </c>
      <c r="BG105" s="466">
        <f t="shared" si="369"/>
        <v>18</v>
      </c>
      <c r="BH105" s="466">
        <f t="shared" ref="BH105:BI105" si="370">BJ30</f>
        <v>18</v>
      </c>
      <c r="BI105" s="466">
        <f t="shared" si="370"/>
        <v>44.048766879242756</v>
      </c>
      <c r="BJ105" s="384">
        <f t="shared" si="125"/>
        <v>111.54358795113777</v>
      </c>
      <c r="BK105" s="387">
        <f t="shared" si="126"/>
        <v>33.481199758770749</v>
      </c>
      <c r="BL105" s="465"/>
      <c r="BM105" s="465"/>
      <c r="BN105" s="465"/>
      <c r="BO105" s="109" t="s">
        <v>109</v>
      </c>
      <c r="BP105" s="394">
        <f t="shared" ref="BP105:BQ105" si="371">BP30</f>
        <v>141</v>
      </c>
      <c r="BQ105" s="394">
        <f t="shared" si="371"/>
        <v>33.279134761377982</v>
      </c>
      <c r="BR105" s="394">
        <f t="shared" ref="BR105:BS105" si="372">BT30</f>
        <v>28</v>
      </c>
      <c r="BS105" s="394">
        <f t="shared" si="372"/>
        <v>24.299459597375311</v>
      </c>
      <c r="BT105" s="412">
        <v>326</v>
      </c>
      <c r="BU105" s="462">
        <f t="shared" si="129"/>
        <v>60.491600017665029</v>
      </c>
      <c r="BV105" s="14"/>
      <c r="BW105" s="14"/>
      <c r="BY105" s="109" t="s">
        <v>109</v>
      </c>
      <c r="BZ105" s="381">
        <f t="shared" ref="BZ105:CA105" si="373">BZ30</f>
        <v>0</v>
      </c>
      <c r="CA105" s="381">
        <f t="shared" si="373"/>
        <v>0</v>
      </c>
      <c r="CB105" s="381">
        <f t="shared" ref="CB105:CC105" si="374">CH30</f>
        <v>19</v>
      </c>
      <c r="CC105" s="381">
        <f t="shared" si="374"/>
        <v>46.619164191995274</v>
      </c>
      <c r="CD105" s="470">
        <f t="shared" ref="CD105:CE105" si="375">CD30</f>
        <v>5</v>
      </c>
      <c r="CE105" s="470">
        <f t="shared" si="375"/>
        <v>12.920965041036984</v>
      </c>
      <c r="CF105" s="384">
        <f t="shared" si="133"/>
        <v>24</v>
      </c>
      <c r="CG105" s="387">
        <f t="shared" si="134"/>
        <v>17.666209588545566</v>
      </c>
      <c r="CM105" s="109" t="s">
        <v>109</v>
      </c>
      <c r="CN105" s="398">
        <f t="shared" ref="CN105:CO105" si="376">CN30</f>
        <v>91</v>
      </c>
      <c r="CO105" s="437">
        <f t="shared" si="376"/>
        <v>66.395054954676255</v>
      </c>
      <c r="CP105" s="398">
        <f t="shared" ref="CP105:CQ105" si="377">CT30</f>
        <v>7</v>
      </c>
      <c r="CQ105" s="437">
        <f t="shared" si="377"/>
        <v>4.9669308837376294</v>
      </c>
      <c r="CR105" s="412">
        <v>235</v>
      </c>
      <c r="CS105" s="462">
        <f t="shared" si="137"/>
        <v>84.535262895674492</v>
      </c>
      <c r="CT105" s="118"/>
      <c r="CU105" s="118"/>
      <c r="CV105" s="118"/>
      <c r="CW105" s="118"/>
    </row>
    <row r="106" spans="32:101">
      <c r="AF106" s="14"/>
      <c r="AG106" s="93" t="s">
        <v>139</v>
      </c>
      <c r="AH106" s="1106">
        <f>AJ31</f>
        <v>967000</v>
      </c>
      <c r="AI106" s="1106"/>
      <c r="AJ106" s="927">
        <f t="shared" si="114"/>
        <v>310340</v>
      </c>
      <c r="AK106" s="928"/>
      <c r="AL106" s="927">
        <f>AL31</f>
        <v>547431.42857142899</v>
      </c>
      <c r="AM106" s="928"/>
      <c r="AN106" s="1107">
        <f t="shared" si="118"/>
        <v>1824771.4285714291</v>
      </c>
      <c r="AO106" s="1108"/>
      <c r="AP106" s="94"/>
      <c r="AQ106" s="94"/>
      <c r="AR106" s="94"/>
      <c r="AS106" s="94"/>
      <c r="AT106" s="94"/>
      <c r="AU106" s="394" t="s">
        <v>139</v>
      </c>
      <c r="AV106" s="1075">
        <f>AV31</f>
        <v>2277632</v>
      </c>
      <c r="AW106" s="1077"/>
      <c r="AX106" s="1075">
        <f>AZ31</f>
        <v>1070000</v>
      </c>
      <c r="AY106" s="1077"/>
      <c r="AZ106" s="1075">
        <f t="shared" ref="AZ106" si="378">SUM(AV106,AX106)</f>
        <v>3347632</v>
      </c>
      <c r="BA106" s="1077"/>
      <c r="BB106" s="94"/>
      <c r="BC106" s="94"/>
      <c r="BD106" s="90"/>
      <c r="BE106" s="93" t="s">
        <v>139</v>
      </c>
      <c r="BF106" s="931">
        <f>BH31</f>
        <v>1785264</v>
      </c>
      <c r="BG106" s="932"/>
      <c r="BH106" s="931">
        <f>BJ31</f>
        <v>408638</v>
      </c>
      <c r="BI106" s="932"/>
      <c r="BJ106" s="933">
        <v>3331529</v>
      </c>
      <c r="BK106" s="934"/>
      <c r="BL106" s="469"/>
      <c r="BM106" s="469"/>
      <c r="BN106" s="469"/>
      <c r="BO106" s="394" t="s">
        <v>139</v>
      </c>
      <c r="BP106" s="1075">
        <f>BP31</f>
        <v>4236889</v>
      </c>
      <c r="BQ106" s="1077"/>
      <c r="BR106" s="1075">
        <f>BT31</f>
        <v>1152289</v>
      </c>
      <c r="BS106" s="1077"/>
      <c r="BT106" s="1075">
        <f t="shared" ref="BT106" si="379">SUM(BP106,BR106)</f>
        <v>5389178</v>
      </c>
      <c r="BU106" s="1077"/>
      <c r="BV106" s="14"/>
      <c r="BW106" s="14"/>
      <c r="BY106" s="93" t="s">
        <v>139</v>
      </c>
      <c r="BZ106" s="935">
        <f>CB31</f>
        <v>564000</v>
      </c>
      <c r="CA106" s="936"/>
      <c r="CB106" s="935">
        <f>CH31</f>
        <v>407557.71428571403</v>
      </c>
      <c r="CC106" s="936"/>
      <c r="CD106" s="935">
        <f>CD31</f>
        <v>386968</v>
      </c>
      <c r="CE106" s="936"/>
      <c r="CF106" s="954">
        <f t="shared" ref="CF106" si="380">SUM(CD106,CB106,BZ106)</f>
        <v>1358525.7142857141</v>
      </c>
      <c r="CG106" s="955"/>
      <c r="CM106" s="394" t="s">
        <v>139</v>
      </c>
      <c r="CN106" s="488">
        <f>CN31</f>
        <v>1370584</v>
      </c>
      <c r="CO106" s="426"/>
      <c r="CP106" s="425">
        <f>CT31</f>
        <v>1409321</v>
      </c>
      <c r="CQ106" s="426"/>
      <c r="CR106" s="1100">
        <f t="shared" ref="CR106" si="381">SUM(CN106,CP106)</f>
        <v>2779905</v>
      </c>
      <c r="CS106" s="1077"/>
      <c r="CT106" s="94"/>
      <c r="CU106" s="94"/>
      <c r="CV106" s="94"/>
      <c r="CW106" s="94"/>
    </row>
    <row r="107" spans="32:101"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CM107" s="90"/>
      <c r="CR107" s="91"/>
      <c r="CS107" s="91"/>
      <c r="CT107" s="91"/>
      <c r="CU107" s="91"/>
      <c r="CV107" s="91"/>
      <c r="CW107" s="91"/>
    </row>
    <row r="108" spans="32:101"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</row>
    <row r="109" spans="32:101"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</row>
    <row r="110" spans="32:101"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</row>
    <row r="111" spans="32:101"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</row>
    <row r="112" spans="32:101"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</row>
    <row r="113" spans="32:75"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</row>
    <row r="114" spans="32:75"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</row>
    <row r="115" spans="32:75"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</row>
    <row r="116" spans="32:75"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</row>
    <row r="117" spans="32:75"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</row>
    <row r="118" spans="32:75"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</row>
    <row r="119" spans="32:75"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</row>
    <row r="120" spans="32:75"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</row>
    <row r="121" spans="32:75"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</row>
    <row r="122" spans="32:75"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</row>
    <row r="123" spans="32:75"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</row>
    <row r="124" spans="32:75"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</row>
    <row r="125" spans="32:75"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</row>
    <row r="126" spans="32:75"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</row>
    <row r="127" spans="32:75"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</row>
    <row r="128" spans="32:75"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</row>
    <row r="129" spans="32:75"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</row>
    <row r="130" spans="32:75"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</row>
    <row r="131" spans="32:75"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</row>
    <row r="132" spans="32:75"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</row>
    <row r="133" spans="32:75"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</row>
    <row r="134" spans="32:75"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</row>
    <row r="135" spans="32:75"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</row>
    <row r="136" spans="32:75"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</row>
    <row r="137" spans="32:75"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</row>
    <row r="138" spans="32:75"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</row>
    <row r="139" spans="32:75"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</row>
    <row r="140" spans="32:75"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</row>
    <row r="141" spans="32:75"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</row>
    <row r="142" spans="32:75"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</row>
    <row r="143" spans="32:75"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</row>
    <row r="144" spans="32:75"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</row>
    <row r="145" spans="32:75"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</row>
    <row r="146" spans="32:75"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</row>
    <row r="147" spans="32:75"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</row>
    <row r="148" spans="32:75"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</row>
    <row r="149" spans="32:75"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</row>
    <row r="150" spans="32:75"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</row>
    <row r="151" spans="32:75"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</row>
    <row r="152" spans="32:75"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</row>
    <row r="153" spans="32:75"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</row>
    <row r="154" spans="32:75"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</row>
    <row r="155" spans="32:75"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</row>
    <row r="156" spans="32:75"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</row>
    <row r="157" spans="32:75"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</row>
    <row r="158" spans="32:75"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</row>
    <row r="159" spans="32:75"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</row>
    <row r="160" spans="32:75"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</row>
    <row r="161" spans="32:75"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</row>
    <row r="162" spans="32:75"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</row>
    <row r="163" spans="32:75"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</row>
    <row r="164" spans="32:75"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</row>
    <row r="165" spans="32:75"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</row>
    <row r="166" spans="32:75"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</row>
    <row r="167" spans="32:75"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</row>
    <row r="168" spans="32:75"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</row>
    <row r="169" spans="32:75"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</row>
    <row r="170" spans="32:75"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</row>
    <row r="171" spans="32:75"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</row>
    <row r="172" spans="32:75"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</row>
    <row r="173" spans="32:75"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</row>
    <row r="174" spans="32:75"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</row>
    <row r="175" spans="32:75"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</row>
    <row r="176" spans="32:75"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</row>
    <row r="177" spans="1:101"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</row>
    <row r="178" spans="1:101"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</row>
    <row r="179" spans="1:101"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</row>
    <row r="180" spans="1:101"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</row>
    <row r="181" spans="1:101"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</row>
    <row r="182" spans="1:101"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</row>
    <row r="183" spans="1:101"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</row>
    <row r="184" spans="1:101"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</row>
    <row r="185" spans="1:101"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</row>
    <row r="186" spans="1:101"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</row>
    <row r="187" spans="1:101"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</row>
    <row r="188" spans="1:101"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</row>
    <row r="189" spans="1:101"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</row>
    <row r="190" spans="1:101"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</row>
    <row r="191" spans="1:101"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</row>
    <row r="192" spans="1:101" s="11" customFormat="1">
      <c r="A192" s="155"/>
      <c r="AG192" s="142" t="s">
        <v>135</v>
      </c>
      <c r="AH192" s="106">
        <v>0</v>
      </c>
      <c r="AI192" s="149">
        <v>0</v>
      </c>
      <c r="AJ192" s="106">
        <v>0</v>
      </c>
      <c r="AK192" s="140">
        <v>0</v>
      </c>
      <c r="AL192" s="140">
        <v>0</v>
      </c>
      <c r="AM192" s="140">
        <v>0</v>
      </c>
      <c r="AN192" s="94"/>
      <c r="AO192" s="94"/>
      <c r="AP192" s="171"/>
      <c r="AQ192" s="171"/>
      <c r="AR192" s="171"/>
      <c r="AS192" s="171"/>
      <c r="AT192" s="171"/>
      <c r="AU192" s="171"/>
      <c r="AV192" s="171"/>
      <c r="AW192" s="171"/>
      <c r="AX192" s="171"/>
      <c r="AY192" s="171"/>
      <c r="AZ192" s="171"/>
      <c r="BA192" s="171"/>
      <c r="BB192" s="171"/>
      <c r="BC192" s="171"/>
      <c r="BD192" s="94"/>
      <c r="BE192" s="176" t="s">
        <v>135</v>
      </c>
      <c r="BF192" s="93">
        <v>0</v>
      </c>
      <c r="BG192" s="174">
        <v>0</v>
      </c>
      <c r="BH192" s="93">
        <v>0</v>
      </c>
      <c r="BI192" s="174">
        <v>0</v>
      </c>
      <c r="BJ192" s="93"/>
      <c r="BK192" s="93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171"/>
      <c r="BY192" s="171"/>
      <c r="BZ192" s="171"/>
      <c r="CA192" s="171"/>
      <c r="CB192" s="171"/>
      <c r="CC192" s="171"/>
      <c r="CD192" s="171"/>
      <c r="CE192" s="171"/>
      <c r="CF192" s="171"/>
      <c r="CG192" s="171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</row>
    <row r="193" spans="33:85" ht="15" customHeight="1">
      <c r="AG193" s="159" t="s">
        <v>136</v>
      </c>
      <c r="AH193" s="106">
        <v>0</v>
      </c>
      <c r="AI193" s="149">
        <v>0</v>
      </c>
      <c r="AJ193" s="106">
        <v>0</v>
      </c>
      <c r="AK193" s="140">
        <v>0</v>
      </c>
      <c r="AL193" s="140">
        <v>0</v>
      </c>
      <c r="AM193" s="140">
        <v>0</v>
      </c>
      <c r="AN193" s="94"/>
      <c r="AO193" s="94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4"/>
      <c r="BE193" s="178" t="s">
        <v>136</v>
      </c>
      <c r="BF193" s="93">
        <v>0</v>
      </c>
      <c r="BG193" s="174">
        <v>0</v>
      </c>
      <c r="BH193" s="93">
        <v>0</v>
      </c>
      <c r="BI193" s="174">
        <v>0</v>
      </c>
      <c r="BJ193" s="93"/>
      <c r="BK193" s="93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</row>
    <row r="194" spans="33:85" ht="15" customHeight="1">
      <c r="AG194" s="142" t="s">
        <v>137</v>
      </c>
      <c r="AH194" s="106">
        <v>0</v>
      </c>
      <c r="AI194" s="149">
        <v>0</v>
      </c>
      <c r="AJ194" s="106">
        <v>0</v>
      </c>
      <c r="AK194" s="140">
        <v>0</v>
      </c>
      <c r="AL194" s="140">
        <v>0</v>
      </c>
      <c r="AM194" s="140">
        <v>0</v>
      </c>
      <c r="AN194" s="94"/>
      <c r="AO194" s="94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4"/>
      <c r="BE194" s="109" t="s">
        <v>137</v>
      </c>
      <c r="BF194" s="93">
        <v>0</v>
      </c>
      <c r="BG194" s="174">
        <v>0</v>
      </c>
      <c r="BH194" s="93">
        <v>0</v>
      </c>
      <c r="BI194" s="174">
        <v>0</v>
      </c>
      <c r="BJ194" s="93"/>
      <c r="BK194" s="93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</row>
    <row r="195" spans="33:85">
      <c r="AG195" s="160" t="s">
        <v>138</v>
      </c>
      <c r="AH195" s="106">
        <v>0</v>
      </c>
      <c r="AI195" s="149">
        <v>0</v>
      </c>
      <c r="AJ195" s="106">
        <v>0</v>
      </c>
      <c r="AK195" s="140">
        <v>0</v>
      </c>
      <c r="AL195" s="140">
        <v>0</v>
      </c>
      <c r="AM195" s="140">
        <v>0</v>
      </c>
      <c r="AN195" s="94"/>
      <c r="AO195" s="94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4"/>
      <c r="BE195" s="179" t="s">
        <v>138</v>
      </c>
      <c r="BF195" s="93">
        <v>0</v>
      </c>
      <c r="BG195" s="174">
        <v>0</v>
      </c>
      <c r="BH195" s="93">
        <v>0</v>
      </c>
      <c r="BI195" s="174">
        <v>0</v>
      </c>
      <c r="BJ195" s="93"/>
      <c r="BK195" s="93"/>
      <c r="BL195" s="94"/>
      <c r="BM195" s="94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</row>
    <row r="196" spans="33:85">
      <c r="AG196" s="123"/>
      <c r="AH196" s="90"/>
      <c r="AI196" s="90"/>
      <c r="AJ196" s="90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</row>
    <row r="197" spans="33:85">
      <c r="AG197" s="123"/>
      <c r="AH197" s="94"/>
      <c r="AI197" s="94"/>
      <c r="AJ197" s="94"/>
      <c r="AK197" s="94"/>
      <c r="AL197" s="90"/>
      <c r="AM197" s="90"/>
      <c r="AN197" s="90"/>
      <c r="AO197" s="90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</row>
    <row r="198" spans="33:85"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</row>
    <row r="199" spans="33:85"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</row>
    <row r="200" spans="33:85"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</row>
    <row r="201" spans="33:85"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</row>
    <row r="202" spans="33:85"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</row>
    <row r="203" spans="33:85"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</row>
    <row r="204" spans="33:85"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</row>
    <row r="205" spans="33:85"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</row>
    <row r="206" spans="33:85"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</row>
    <row r="207" spans="33:85"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</row>
    <row r="208" spans="33:85"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</row>
    <row r="209" spans="76:85"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</row>
    <row r="210" spans="76:85"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</row>
    <row r="211" spans="76:85"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</row>
  </sheetData>
  <mergeCells count="81">
    <mergeCell ref="CM7:CM8"/>
    <mergeCell ref="CM43:CM44"/>
    <mergeCell ref="CM82:CM83"/>
    <mergeCell ref="CD106:CE106"/>
    <mergeCell ref="CF106:CG106"/>
    <mergeCell ref="CF31:CG31"/>
    <mergeCell ref="CH31:CI31"/>
    <mergeCell ref="CJ31:CK31"/>
    <mergeCell ref="CR106:CS106"/>
    <mergeCell ref="AG7:AG8"/>
    <mergeCell ref="AG43:AG44"/>
    <mergeCell ref="AG82:AG83"/>
    <mergeCell ref="AU7:AU8"/>
    <mergeCell ref="BE7:BE8"/>
    <mergeCell ref="BE43:BE44"/>
    <mergeCell ref="BE82:BE83"/>
    <mergeCell ref="BO7:BO8"/>
    <mergeCell ref="BO43:BO44"/>
    <mergeCell ref="BO82:BO83"/>
    <mergeCell ref="BY7:BY8"/>
    <mergeCell ref="BY43:BY44"/>
    <mergeCell ref="BY82:BY83"/>
    <mergeCell ref="BP106:BQ106"/>
    <mergeCell ref="BR106:BS106"/>
    <mergeCell ref="BT106:BU106"/>
    <mergeCell ref="BZ106:CA106"/>
    <mergeCell ref="CB106:CC106"/>
    <mergeCell ref="AX106:AY106"/>
    <mergeCell ref="AZ106:BA106"/>
    <mergeCell ref="BF106:BG106"/>
    <mergeCell ref="BH106:BI106"/>
    <mergeCell ref="BJ106:BK106"/>
    <mergeCell ref="AH106:AI106"/>
    <mergeCell ref="AJ106:AK106"/>
    <mergeCell ref="AL106:AM106"/>
    <mergeCell ref="AN106:AO106"/>
    <mergeCell ref="AV106:AW106"/>
    <mergeCell ref="CR31:CS31"/>
    <mergeCell ref="CT31:CU31"/>
    <mergeCell ref="CV31:CW31"/>
    <mergeCell ref="AH67:AI67"/>
    <mergeCell ref="AJ67:AK67"/>
    <mergeCell ref="AV67:AW67"/>
    <mergeCell ref="BF67:BG67"/>
    <mergeCell ref="BH67:BI67"/>
    <mergeCell ref="BP67:BQ67"/>
    <mergeCell ref="BR67:BS67"/>
    <mergeCell ref="BZ67:CA67"/>
    <mergeCell ref="CB67:CC67"/>
    <mergeCell ref="CD67:CE67"/>
    <mergeCell ref="CN67:CO67"/>
    <mergeCell ref="CP67:CQ67"/>
    <mergeCell ref="CR67:CS67"/>
    <mergeCell ref="CN31:CO31"/>
    <mergeCell ref="CP31:CQ31"/>
    <mergeCell ref="BT31:BU31"/>
    <mergeCell ref="BV31:BW31"/>
    <mergeCell ref="BZ31:CA31"/>
    <mergeCell ref="CB31:CC31"/>
    <mergeCell ref="CD31:CE31"/>
    <mergeCell ref="CN6:CQ6"/>
    <mergeCell ref="AH31:AI31"/>
    <mergeCell ref="AJ31:AK31"/>
    <mergeCell ref="AL31:AM31"/>
    <mergeCell ref="AN31:AO31"/>
    <mergeCell ref="AP31:AQ31"/>
    <mergeCell ref="AV31:AW31"/>
    <mergeCell ref="AX31:AY31"/>
    <mergeCell ref="AZ31:BA31"/>
    <mergeCell ref="BB31:BC31"/>
    <mergeCell ref="BF31:BG31"/>
    <mergeCell ref="BH31:BI31"/>
    <mergeCell ref="BJ31:BK31"/>
    <mergeCell ref="BL31:BM31"/>
    <mergeCell ref="BP31:BQ31"/>
    <mergeCell ref="BR31:BS31"/>
    <mergeCell ref="B2:R2"/>
    <mergeCell ref="AH6:AK6"/>
    <mergeCell ref="BE6:BG6"/>
    <mergeCell ref="BO6:BQ6"/>
    <mergeCell ref="BY6:CA6"/>
  </mergeCells>
  <phoneticPr fontId="97" type="noConversion"/>
  <conditionalFormatting sqref="AQ9:AQ30 AI9:AI30 AK9:AK30 BG9:BG30 BI9:BI30 BK9:BK30 AO9:AO30 AM9:AM30">
    <cfRule type="cellIs" priority="4" operator="equal">
      <formula>0</formula>
    </cfRule>
  </conditionalFormatting>
  <pageMargins left="0.7" right="0.7" top="0.75" bottom="0.75" header="0.3" footer="0.3"/>
  <pageSetup paperSize="9" orientation="portrait" horizont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11"/>
  <sheetViews>
    <sheetView showGridLines="0" zoomScale="60" zoomScaleNormal="60" zoomScalePageLayoutView="60" workbookViewId="0">
      <selection activeCell="AE99" sqref="AE99"/>
    </sheetView>
  </sheetViews>
  <sheetFormatPr baseColWidth="10" defaultColWidth="9" defaultRowHeight="15" x14ac:dyDescent="0"/>
  <cols>
    <col min="1" max="1" width="1.1640625" style="12" customWidth="1"/>
    <col min="2" max="2" width="8" style="13" customWidth="1"/>
    <col min="3" max="3" width="21.5" style="13" customWidth="1"/>
    <col min="4" max="4" width="10.1640625" style="13" customWidth="1"/>
    <col min="5" max="5" width="7.83203125" style="13" customWidth="1"/>
    <col min="6" max="6" width="10.1640625" style="13" customWidth="1"/>
    <col min="7" max="7" width="9" style="13" customWidth="1"/>
    <col min="8" max="8" width="4.83203125" style="13" customWidth="1"/>
    <col min="9" max="9" width="5.6640625" style="13" customWidth="1"/>
    <col min="10" max="10" width="9.83203125" style="13" customWidth="1"/>
    <col min="11" max="12" width="7.83203125" style="13" customWidth="1"/>
    <col min="13" max="13" width="8.83203125" style="13" customWidth="1"/>
    <col min="14" max="14" width="8.6640625" style="13" customWidth="1"/>
    <col min="15" max="15" width="7.83203125" style="13" customWidth="1"/>
    <col min="16" max="16" width="7" style="13" customWidth="1"/>
    <col min="17" max="17" width="6.1640625" style="13" customWidth="1"/>
    <col min="18" max="18" width="11.5" style="13" customWidth="1"/>
    <col min="19" max="30" width="6.1640625" style="13" customWidth="1"/>
    <col min="31" max="31" width="50.1640625" style="13" customWidth="1"/>
    <col min="32" max="32" width="10.1640625" style="13" customWidth="1"/>
    <col min="33" max="33" width="17" style="13" customWidth="1"/>
    <col min="34" max="34" width="13" style="13" customWidth="1"/>
    <col min="35" max="35" width="15.33203125" style="13" customWidth="1"/>
    <col min="36" max="36" width="13.6640625" style="13" customWidth="1"/>
    <col min="37" max="37" width="14.1640625" style="13" customWidth="1"/>
    <col min="38" max="39" width="14.5" style="13" customWidth="1"/>
    <col min="40" max="41" width="13" style="13" customWidth="1"/>
    <col min="42" max="44" width="11.1640625" style="13" customWidth="1"/>
    <col min="45" max="45" width="8.83203125" style="13" customWidth="1"/>
    <col min="46" max="46" width="11.6640625" style="13" customWidth="1"/>
    <col min="47" max="47" width="8.83203125" style="13" customWidth="1"/>
    <col min="48" max="48" width="1.83203125" style="13" customWidth="1"/>
    <col min="49" max="49" width="16.6640625" style="13" customWidth="1"/>
    <col min="50" max="50" width="13" style="13" customWidth="1"/>
    <col min="51" max="51" width="15.33203125" style="13" customWidth="1"/>
    <col min="52" max="52" width="13.6640625" style="13" customWidth="1"/>
    <col min="53" max="53" width="14.1640625" style="13" customWidth="1"/>
    <col min="54" max="54" width="13" style="13" customWidth="1"/>
    <col min="55" max="55" width="14.5" style="13" customWidth="1"/>
    <col min="56" max="57" width="14.1640625" style="13" customWidth="1"/>
    <col min="58" max="58" width="5" style="13" customWidth="1"/>
    <col min="59" max="59" width="16.6640625" style="14" customWidth="1"/>
    <col min="60" max="61" width="13" style="13" customWidth="1"/>
    <col min="62" max="62" width="13.6640625" style="13" customWidth="1"/>
    <col min="63" max="63" width="14.1640625" style="13" customWidth="1"/>
    <col min="64" max="64" width="13.6640625" style="13" customWidth="1"/>
    <col min="65" max="65" width="19.83203125" style="13" customWidth="1"/>
    <col min="66" max="67" width="12.33203125" style="13" customWidth="1"/>
    <col min="68" max="68" width="2.6640625" style="13" customWidth="1"/>
    <col min="69" max="69" width="16.6640625" style="13" customWidth="1"/>
    <col min="70" max="70" width="13.83203125" style="13" customWidth="1"/>
    <col min="71" max="71" width="20.6640625" style="13" customWidth="1"/>
    <col min="72" max="72" width="13.6640625" style="13" customWidth="1"/>
    <col min="73" max="73" width="19.5" style="13" customWidth="1"/>
    <col min="74" max="74" width="13.6640625" style="13" customWidth="1"/>
    <col min="75" max="75" width="19.83203125" style="13" customWidth="1"/>
    <col min="76" max="77" width="12.33203125" style="13" customWidth="1"/>
    <col min="78" max="78" width="4.1640625" style="13" customWidth="1"/>
    <col min="79" max="79" width="16.6640625" style="13" customWidth="1"/>
    <col min="80" max="80" width="13" style="13" customWidth="1"/>
    <col min="81" max="81" width="15.33203125" style="13" customWidth="1"/>
    <col min="82" max="82" width="13.6640625" style="13" customWidth="1"/>
    <col min="83" max="83" width="14.1640625" style="13" customWidth="1"/>
    <col min="84" max="84" width="13.6640625" style="13" customWidth="1"/>
    <col min="85" max="85" width="19.83203125" style="13" customWidth="1"/>
    <col min="86" max="86" width="9" style="13"/>
    <col min="87" max="87" width="9.6640625" style="13" customWidth="1"/>
    <col min="88" max="91" width="9" style="13"/>
    <col min="92" max="92" width="4.5" style="13" customWidth="1"/>
    <col min="93" max="93" width="14.83203125" style="13" customWidth="1"/>
    <col min="94" max="94" width="15.1640625" style="13" customWidth="1"/>
    <col min="95" max="95" width="15.33203125" style="13" customWidth="1"/>
    <col min="96" max="96" width="15.5" style="13" customWidth="1"/>
    <col min="97" max="97" width="15.6640625" style="13" customWidth="1"/>
    <col min="98" max="99" width="14.1640625" style="13" customWidth="1"/>
    <col min="100" max="101" width="14.5" style="13" customWidth="1"/>
    <col min="102" max="102" width="8.6640625" style="13" customWidth="1"/>
    <col min="103" max="103" width="14.5" style="13" customWidth="1"/>
    <col min="104" max="104" width="7.6640625" style="13" customWidth="1"/>
    <col min="105" max="105" width="8.6640625" style="13" customWidth="1"/>
    <col min="106" max="16384" width="9" style="13"/>
  </cols>
  <sheetData>
    <row r="1" spans="1:105">
      <c r="J1" s="13" t="s">
        <v>1</v>
      </c>
      <c r="AO1" s="388"/>
      <c r="AP1" s="388"/>
      <c r="AQ1" s="388"/>
      <c r="AR1" s="388"/>
    </row>
    <row r="2" spans="1:105" s="1" customFormat="1" ht="16.5" customHeight="1">
      <c r="B2" s="1072" t="s">
        <v>260</v>
      </c>
      <c r="C2" s="1072"/>
      <c r="D2" s="1072"/>
      <c r="E2" s="1072"/>
      <c r="F2" s="1072"/>
      <c r="G2" s="1072"/>
      <c r="H2" s="1072"/>
      <c r="I2" s="1072"/>
      <c r="J2" s="1072"/>
      <c r="K2" s="1072"/>
      <c r="L2" s="1072"/>
      <c r="M2" s="1072"/>
      <c r="N2" s="1072"/>
      <c r="O2" s="1072"/>
      <c r="P2" s="1072"/>
      <c r="Q2" s="1072"/>
      <c r="R2" s="1072"/>
      <c r="S2" s="89"/>
      <c r="BG2" s="58"/>
    </row>
    <row r="3" spans="1:105" s="1" customFormat="1" ht="16.5" customHeight="1">
      <c r="A3" s="15"/>
      <c r="C3" s="16"/>
      <c r="D3" s="16"/>
      <c r="E3" s="16"/>
      <c r="F3" s="16"/>
      <c r="BG3" s="58"/>
    </row>
    <row r="4" spans="1:105" s="1" customFormat="1" ht="16.5" customHeight="1">
      <c r="A4" s="15"/>
      <c r="C4" s="16"/>
      <c r="D4" s="16"/>
      <c r="E4" s="16"/>
      <c r="F4" s="16"/>
      <c r="AO4" s="92"/>
      <c r="AP4" s="92"/>
      <c r="AQ4" s="92"/>
      <c r="BG4" s="58"/>
    </row>
    <row r="5" spans="1:105" s="1" customFormat="1" ht="16.5" customHeight="1">
      <c r="A5" s="15"/>
      <c r="C5" s="16"/>
      <c r="D5" s="16"/>
      <c r="E5" s="16"/>
      <c r="F5" s="16"/>
      <c r="BG5" s="58"/>
    </row>
    <row r="6" spans="1:105" s="1" customFormat="1" ht="16.5" customHeight="1">
      <c r="A6" s="15"/>
      <c r="C6" s="16"/>
      <c r="D6" s="16"/>
      <c r="E6" s="16"/>
      <c r="F6" s="16"/>
      <c r="AG6" s="90" t="s">
        <v>147</v>
      </c>
      <c r="AH6" s="1073"/>
      <c r="AI6" s="1073"/>
      <c r="AJ6" s="1073"/>
      <c r="AK6" s="1073"/>
      <c r="AL6" s="91"/>
      <c r="AM6" s="91"/>
      <c r="AN6" s="91"/>
      <c r="AO6" s="91"/>
      <c r="AP6" s="91"/>
      <c r="AQ6" s="91"/>
      <c r="AR6" s="96"/>
      <c r="AS6" s="96"/>
      <c r="AT6" s="96"/>
      <c r="AU6" s="96"/>
      <c r="AV6" s="96"/>
      <c r="AW6" s="394" t="s">
        <v>97</v>
      </c>
      <c r="AX6" s="395"/>
      <c r="AY6" s="395"/>
      <c r="AZ6" s="395"/>
      <c r="BA6" s="396"/>
      <c r="BB6" s="396"/>
      <c r="BC6" s="396"/>
      <c r="BD6" s="396"/>
      <c r="BE6" s="396"/>
      <c r="BF6" s="91"/>
      <c r="BG6" s="1067" t="s">
        <v>148</v>
      </c>
      <c r="BH6" s="1074"/>
      <c r="BI6" s="932"/>
      <c r="BJ6" s="91"/>
      <c r="BK6" s="91"/>
      <c r="BL6" s="91"/>
      <c r="BM6" s="91"/>
      <c r="BN6" s="91"/>
      <c r="BO6" s="91"/>
      <c r="BP6" s="91"/>
      <c r="BQ6" s="1075" t="s">
        <v>98</v>
      </c>
      <c r="BR6" s="1076"/>
      <c r="BS6" s="1077"/>
      <c r="BT6" s="427"/>
      <c r="BU6" s="427"/>
      <c r="BV6" s="427"/>
      <c r="BW6" s="427"/>
      <c r="BX6" s="427"/>
      <c r="BY6" s="427"/>
      <c r="CA6" s="1067" t="s">
        <v>149</v>
      </c>
      <c r="CB6" s="1074"/>
      <c r="CC6" s="932"/>
      <c r="CD6" s="91"/>
      <c r="CE6" s="91"/>
      <c r="CF6" s="91"/>
      <c r="CG6" s="91"/>
      <c r="CH6" s="91"/>
      <c r="CI6" s="91"/>
      <c r="CO6" s="443" t="s">
        <v>150</v>
      </c>
      <c r="CP6" s="1078"/>
      <c r="CQ6" s="1078"/>
      <c r="CR6" s="1078"/>
      <c r="CS6" s="1078"/>
      <c r="CT6" s="427"/>
      <c r="CU6" s="427"/>
      <c r="CV6" s="427"/>
      <c r="CW6" s="427"/>
    </row>
    <row r="7" spans="1:105" s="1" customFormat="1" ht="30" customHeight="1">
      <c r="A7" s="15"/>
      <c r="C7" s="16"/>
      <c r="D7" s="16"/>
      <c r="E7" s="16"/>
      <c r="F7" s="16"/>
      <c r="AG7" s="911" t="s">
        <v>99</v>
      </c>
      <c r="AH7" s="102" t="s">
        <v>100</v>
      </c>
      <c r="AI7" s="103" t="s">
        <v>101</v>
      </c>
      <c r="AJ7" s="102" t="s">
        <v>104</v>
      </c>
      <c r="AK7" s="103" t="s">
        <v>105</v>
      </c>
      <c r="AL7" s="102" t="s">
        <v>106</v>
      </c>
      <c r="AM7" s="103" t="s">
        <v>106</v>
      </c>
      <c r="AN7" s="378" t="s">
        <v>153</v>
      </c>
      <c r="AO7" s="378" t="s">
        <v>153</v>
      </c>
      <c r="AV7" s="389"/>
      <c r="AW7" s="963" t="s">
        <v>99</v>
      </c>
      <c r="AX7" s="397" t="s">
        <v>100</v>
      </c>
      <c r="AY7" s="103" t="s">
        <v>101</v>
      </c>
      <c r="AZ7" s="102" t="s">
        <v>104</v>
      </c>
      <c r="BA7" s="103" t="s">
        <v>105</v>
      </c>
      <c r="BB7" s="102" t="s">
        <v>110</v>
      </c>
      <c r="BC7" s="103" t="s">
        <v>106</v>
      </c>
      <c r="BD7" s="398" t="s">
        <v>97</v>
      </c>
      <c r="BE7" s="398" t="s">
        <v>97</v>
      </c>
      <c r="BF7" s="91"/>
      <c r="BG7" s="911" t="s">
        <v>99</v>
      </c>
      <c r="BH7" s="102" t="s">
        <v>100</v>
      </c>
      <c r="BI7" s="103" t="s">
        <v>101</v>
      </c>
      <c r="BJ7" s="102" t="s">
        <v>104</v>
      </c>
      <c r="BK7" s="103" t="s">
        <v>105</v>
      </c>
      <c r="BL7" s="102" t="s">
        <v>221</v>
      </c>
      <c r="BM7" s="103" t="s">
        <v>222</v>
      </c>
      <c r="BN7" s="378" t="s">
        <v>148</v>
      </c>
      <c r="BO7" s="378" t="s">
        <v>148</v>
      </c>
      <c r="BP7" s="389"/>
      <c r="BQ7" s="1109" t="s">
        <v>99</v>
      </c>
      <c r="BR7" s="428" t="s">
        <v>261</v>
      </c>
      <c r="BS7" s="428" t="s">
        <v>262</v>
      </c>
      <c r="BT7" s="428" t="s">
        <v>263</v>
      </c>
      <c r="BU7" s="428" t="s">
        <v>264</v>
      </c>
      <c r="BV7" s="428" t="s">
        <v>265</v>
      </c>
      <c r="BW7" s="428" t="s">
        <v>266</v>
      </c>
      <c r="BX7" s="398" t="s">
        <v>98</v>
      </c>
      <c r="BY7" s="398" t="s">
        <v>98</v>
      </c>
      <c r="CA7" s="911" t="s">
        <v>99</v>
      </c>
      <c r="CB7" s="102" t="s">
        <v>100</v>
      </c>
      <c r="CC7" s="103" t="s">
        <v>101</v>
      </c>
      <c r="CD7" s="102" t="s">
        <v>104</v>
      </c>
      <c r="CE7" s="103" t="s">
        <v>105</v>
      </c>
      <c r="CF7" s="102" t="s">
        <v>229</v>
      </c>
      <c r="CG7" s="103" t="s">
        <v>230</v>
      </c>
      <c r="CH7" s="378" t="s">
        <v>149</v>
      </c>
      <c r="CI7" s="378" t="s">
        <v>149</v>
      </c>
      <c r="CO7" s="911" t="s">
        <v>99</v>
      </c>
      <c r="CP7" s="102" t="s">
        <v>100</v>
      </c>
      <c r="CQ7" s="103" t="s">
        <v>101</v>
      </c>
      <c r="CR7" s="102" t="s">
        <v>102</v>
      </c>
      <c r="CS7" s="103" t="s">
        <v>103</v>
      </c>
      <c r="CT7" s="102" t="s">
        <v>104</v>
      </c>
      <c r="CU7" s="103" t="s">
        <v>105</v>
      </c>
      <c r="CV7" s="102" t="s">
        <v>106</v>
      </c>
      <c r="CW7" s="103" t="s">
        <v>106</v>
      </c>
      <c r="CX7" s="102" t="s">
        <v>107</v>
      </c>
      <c r="CY7" s="448" t="s">
        <v>108</v>
      </c>
      <c r="CZ7" s="378" t="s">
        <v>109</v>
      </c>
      <c r="DA7" s="378" t="s">
        <v>96</v>
      </c>
    </row>
    <row r="8" spans="1:105" s="1" customFormat="1" ht="21.75" customHeight="1">
      <c r="A8" s="15"/>
      <c r="C8" s="16"/>
      <c r="D8" s="16"/>
      <c r="E8" s="16"/>
      <c r="F8" s="16"/>
      <c r="AG8" s="911"/>
      <c r="AH8" s="104" t="s">
        <v>27</v>
      </c>
      <c r="AI8" s="101" t="s">
        <v>111</v>
      </c>
      <c r="AJ8" s="104" t="s">
        <v>27</v>
      </c>
      <c r="AK8" s="101" t="s">
        <v>111</v>
      </c>
      <c r="AL8" s="104" t="s">
        <v>27</v>
      </c>
      <c r="AM8" s="107" t="s">
        <v>111</v>
      </c>
      <c r="AN8" s="379" t="s">
        <v>27</v>
      </c>
      <c r="AO8" s="379" t="s">
        <v>111</v>
      </c>
      <c r="AV8" s="118"/>
      <c r="AW8" s="964"/>
      <c r="AX8" s="399" t="s">
        <v>27</v>
      </c>
      <c r="AY8" s="101" t="s">
        <v>111</v>
      </c>
      <c r="AZ8" s="104" t="s">
        <v>27</v>
      </c>
      <c r="BA8" s="101" t="s">
        <v>111</v>
      </c>
      <c r="BB8" s="104" t="s">
        <v>27</v>
      </c>
      <c r="BC8" s="101" t="s">
        <v>111</v>
      </c>
      <c r="BD8" s="398" t="s">
        <v>27</v>
      </c>
      <c r="BE8" s="398" t="s">
        <v>111</v>
      </c>
      <c r="BF8" s="91"/>
      <c r="BG8" s="911"/>
      <c r="BH8" s="104" t="s">
        <v>27</v>
      </c>
      <c r="BI8" s="101" t="s">
        <v>111</v>
      </c>
      <c r="BJ8" s="104" t="s">
        <v>27</v>
      </c>
      <c r="BK8" s="101" t="s">
        <v>111</v>
      </c>
      <c r="BL8" s="104" t="s">
        <v>27</v>
      </c>
      <c r="BM8" s="101" t="s">
        <v>111</v>
      </c>
      <c r="BN8" s="379" t="s">
        <v>27</v>
      </c>
      <c r="BO8" s="379" t="s">
        <v>111</v>
      </c>
      <c r="BP8" s="118"/>
      <c r="BQ8" s="1109"/>
      <c r="BR8" s="398" t="s">
        <v>27</v>
      </c>
      <c r="BS8" s="398" t="s">
        <v>111</v>
      </c>
      <c r="BT8" s="398" t="s">
        <v>27</v>
      </c>
      <c r="BU8" s="398" t="s">
        <v>111</v>
      </c>
      <c r="BV8" s="398" t="s">
        <v>27</v>
      </c>
      <c r="BW8" s="398" t="s">
        <v>111</v>
      </c>
      <c r="BX8" s="398" t="s">
        <v>27</v>
      </c>
      <c r="BY8" s="398" t="s">
        <v>111</v>
      </c>
      <c r="CA8" s="911"/>
      <c r="CB8" s="104" t="s">
        <v>27</v>
      </c>
      <c r="CC8" s="101" t="s">
        <v>111</v>
      </c>
      <c r="CD8" s="104" t="s">
        <v>27</v>
      </c>
      <c r="CE8" s="101" t="s">
        <v>111</v>
      </c>
      <c r="CF8" s="104" t="s">
        <v>27</v>
      </c>
      <c r="CG8" s="101" t="s">
        <v>111</v>
      </c>
      <c r="CH8" s="379" t="s">
        <v>27</v>
      </c>
      <c r="CI8" s="379" t="s">
        <v>111</v>
      </c>
      <c r="CO8" s="911"/>
      <c r="CP8" s="104" t="s">
        <v>27</v>
      </c>
      <c r="CQ8" s="101" t="s">
        <v>111</v>
      </c>
      <c r="CR8" s="104" t="s">
        <v>27</v>
      </c>
      <c r="CS8" s="101" t="s">
        <v>111</v>
      </c>
      <c r="CT8" s="104" t="s">
        <v>27</v>
      </c>
      <c r="CU8" s="101" t="s">
        <v>111</v>
      </c>
      <c r="CV8" s="104" t="s">
        <v>27</v>
      </c>
      <c r="CW8" s="107" t="s">
        <v>111</v>
      </c>
      <c r="CX8" s="104" t="s">
        <v>27</v>
      </c>
      <c r="CY8" s="101" t="s">
        <v>111</v>
      </c>
      <c r="CZ8" s="379" t="s">
        <v>27</v>
      </c>
      <c r="DA8" s="379" t="s">
        <v>111</v>
      </c>
    </row>
    <row r="9" spans="1:105" s="1" customFormat="1" ht="16.5" customHeight="1">
      <c r="A9" s="15"/>
      <c r="C9" s="16"/>
      <c r="D9" s="16"/>
      <c r="E9" s="16"/>
      <c r="F9" s="16"/>
      <c r="AF9" s="476"/>
      <c r="AG9" s="105" t="s">
        <v>112</v>
      </c>
      <c r="AH9" s="380"/>
      <c r="AI9" s="381">
        <f>AH9/AH$31*1000000</f>
        <v>0</v>
      </c>
      <c r="AJ9" s="382">
        <v>73</v>
      </c>
      <c r="AK9" s="107">
        <f>AJ9/AJ$31*1000000</f>
        <v>57.706186972788764</v>
      </c>
      <c r="AL9" s="383">
        <v>11</v>
      </c>
      <c r="AM9" s="107">
        <f t="shared" ref="AM9:AM29" si="0">AL9/AL$31*1000000</f>
        <v>8.2631342518933835</v>
      </c>
      <c r="AN9" s="384">
        <f>SUM(AH9,AJ9,AL9)</f>
        <v>84</v>
      </c>
      <c r="AO9" s="387">
        <f t="shared" ref="AO9:AO30" si="1">AN9/AN$31*1000000</f>
        <v>23.494906500061674</v>
      </c>
      <c r="AV9" s="390"/>
      <c r="AW9" s="400" t="s">
        <v>112</v>
      </c>
      <c r="AX9" s="101"/>
      <c r="AY9" s="401"/>
      <c r="AZ9" s="383">
        <v>118</v>
      </c>
      <c r="BA9" s="107">
        <f>AZ9/AZ31*1000000</f>
        <v>27.471427387430008</v>
      </c>
      <c r="BB9" s="402">
        <v>16</v>
      </c>
      <c r="BC9" s="403">
        <f>BB9/BB31*1000000</f>
        <v>13.168778472339392</v>
      </c>
      <c r="BD9" s="384">
        <v>134</v>
      </c>
      <c r="BE9" s="387">
        <v>16.0286889608984</v>
      </c>
      <c r="BF9" s="91"/>
      <c r="BG9" s="127" t="s">
        <v>112</v>
      </c>
      <c r="BH9" s="101"/>
      <c r="BI9" s="381">
        <f>+BH9/BH$31*1000000</f>
        <v>0</v>
      </c>
      <c r="BJ9" s="383">
        <v>116</v>
      </c>
      <c r="BK9" s="107">
        <f t="shared" ref="BK9:BK29" si="2">+BJ9/BJ$31*1000000</f>
        <v>71.413972020498278</v>
      </c>
      <c r="BL9" s="383">
        <v>10</v>
      </c>
      <c r="BM9" s="107">
        <f t="shared" ref="BM9:BM29" si="3">+BL9/BL$31*1000000</f>
        <v>9.5224763771167265</v>
      </c>
      <c r="BN9" s="384">
        <f t="shared" ref="BN9:BN29" si="4">SUM(BH9,BJ9,BL9)</f>
        <v>126</v>
      </c>
      <c r="BO9" s="387">
        <f t="shared" ref="BO9:BO29" si="5">+BN9/BN$31*1000000</f>
        <v>22.713371848722456</v>
      </c>
      <c r="BP9" s="391"/>
      <c r="BQ9" s="128" t="s">
        <v>112</v>
      </c>
      <c r="BR9" s="101"/>
      <c r="BS9" s="429"/>
      <c r="BT9" s="402">
        <v>135</v>
      </c>
      <c r="BU9" s="430">
        <f>BT9/BT31*1000000</f>
        <v>37.551769286380079</v>
      </c>
      <c r="BV9" s="383">
        <v>12</v>
      </c>
      <c r="BW9" s="430">
        <f>BV9/BV31*1000000</f>
        <v>10.51061440672399</v>
      </c>
      <c r="BX9" s="384">
        <f>BR9+BT9+BV9</f>
        <v>147</v>
      </c>
      <c r="BY9" s="387">
        <f>BX9/BX31*1000000</f>
        <v>24.301195966001469</v>
      </c>
      <c r="CA9" s="127" t="s">
        <v>112</v>
      </c>
      <c r="CB9" s="101"/>
      <c r="CC9" s="432">
        <f t="shared" ref="CC9:CC29" si="6">+CB9/CB$31*1000000</f>
        <v>0</v>
      </c>
      <c r="CD9" s="383">
        <v>85</v>
      </c>
      <c r="CE9" s="430">
        <f t="shared" ref="CE9:CE29" si="7">+CD9/CD$31*1000000</f>
        <v>12.261984069807331</v>
      </c>
      <c r="CF9" s="383">
        <v>6</v>
      </c>
      <c r="CG9" s="430">
        <f t="shared" ref="CG9:CG29" si="8">+CF9/CF$31*1000000</f>
        <v>6.1159523404220622</v>
      </c>
      <c r="CH9" s="384">
        <f>SUM(CB9,CD9,CF9)</f>
        <v>91</v>
      </c>
      <c r="CI9" s="387">
        <f t="shared" ref="CI9:CI29" si="9">+CH9/CH$31*1000000</f>
        <v>9.8858939699849042</v>
      </c>
      <c r="CN9" s="444"/>
      <c r="CO9" s="128" t="s">
        <v>112</v>
      </c>
      <c r="CP9" s="380"/>
      <c r="CQ9" s="381"/>
      <c r="CR9" s="380"/>
      <c r="CS9" s="381"/>
      <c r="CT9" s="449">
        <v>19</v>
      </c>
      <c r="CU9" s="107">
        <f>CT9/CT31*1000000</f>
        <v>8.0621447087083471</v>
      </c>
      <c r="CV9" s="383">
        <v>1</v>
      </c>
      <c r="CW9" s="107">
        <f>CV9/CV31*1000000</f>
        <v>0.79531274480720426</v>
      </c>
      <c r="CX9" s="402">
        <v>6</v>
      </c>
      <c r="CY9" s="107">
        <f>CX9/CX31*1000000</f>
        <v>4.8922043538988014</v>
      </c>
      <c r="CZ9" s="384">
        <f>CX9+CV9+CT9+CR9+CP9</f>
        <v>26</v>
      </c>
      <c r="DA9" s="387">
        <f>CZ9/CZ31*1000000</f>
        <v>4.6622378992960201</v>
      </c>
    </row>
    <row r="10" spans="1:105" s="1" customFormat="1" ht="16.5" customHeight="1">
      <c r="A10" s="15"/>
      <c r="C10" s="16"/>
      <c r="D10" s="16"/>
      <c r="E10" s="16"/>
      <c r="F10" s="16"/>
      <c r="AF10" s="476"/>
      <c r="AG10" s="108" t="s">
        <v>113</v>
      </c>
      <c r="AH10" s="380">
        <v>21</v>
      </c>
      <c r="AI10" s="107">
        <f t="shared" ref="AI10:AI30" si="10">AH10/AH$31*1000000</f>
        <v>21.450459652706844</v>
      </c>
      <c r="AJ10" s="382">
        <v>18</v>
      </c>
      <c r="AK10" s="107">
        <f t="shared" ref="AK10:AK29" si="11">AJ10/AJ$31*1000000</f>
        <v>14.228922815208188</v>
      </c>
      <c r="AL10" s="383">
        <v>1</v>
      </c>
      <c r="AM10" s="107">
        <f t="shared" si="0"/>
        <v>0.75119402289939852</v>
      </c>
      <c r="AN10" s="384">
        <f t="shared" ref="AN10:AN30" si="12">SUM(AH10,AJ10,AL10)</f>
        <v>40</v>
      </c>
      <c r="AO10" s="387">
        <f t="shared" si="1"/>
        <v>11.188050714315082</v>
      </c>
      <c r="AV10" s="390"/>
      <c r="AW10" s="128" t="s">
        <v>113</v>
      </c>
      <c r="AX10" s="404">
        <v>12</v>
      </c>
      <c r="AY10" s="401">
        <f>AX10/AX31*1000000</f>
        <v>8.8474304850013947</v>
      </c>
      <c r="AZ10" s="402">
        <v>13</v>
      </c>
      <c r="BA10" s="107">
        <f>AZ10/AZ31*1000000</f>
        <v>3.0265131867507633</v>
      </c>
      <c r="BB10" s="402">
        <v>2</v>
      </c>
      <c r="BC10" s="403">
        <f>BB10/BB31*1000000</f>
        <v>1.646097309042424</v>
      </c>
      <c r="BD10" s="384">
        <v>27</v>
      </c>
      <c r="BE10" s="387">
        <v>3.2296612085392198</v>
      </c>
      <c r="BF10" s="91"/>
      <c r="BG10" s="127" t="s">
        <v>113</v>
      </c>
      <c r="BH10" s="101">
        <v>20</v>
      </c>
      <c r="BI10" s="107">
        <f t="shared" ref="BI10:BI29" si="13">+BH10/BH$31*1000000</f>
        <v>6.9615728142227713</v>
      </c>
      <c r="BJ10" s="383">
        <v>23</v>
      </c>
      <c r="BK10" s="107">
        <f t="shared" si="2"/>
        <v>14.159666866133279</v>
      </c>
      <c r="BL10" s="383">
        <v>1</v>
      </c>
      <c r="BM10" s="107">
        <f t="shared" si="3"/>
        <v>0.95224763771167276</v>
      </c>
      <c r="BN10" s="384">
        <f t="shared" si="4"/>
        <v>44</v>
      </c>
      <c r="BO10" s="387">
        <f t="shared" si="5"/>
        <v>7.9316536614586353</v>
      </c>
      <c r="BP10" s="391"/>
      <c r="BQ10" s="128" t="s">
        <v>113</v>
      </c>
      <c r="BR10" s="404">
        <v>5</v>
      </c>
      <c r="BS10" s="107">
        <f>BR10/BR31*1000000</f>
        <v>3.8099737492808674</v>
      </c>
      <c r="BT10" s="402"/>
      <c r="BU10" s="430"/>
      <c r="BV10" s="383"/>
      <c r="BW10" s="430"/>
      <c r="BX10" s="384">
        <f t="shared" ref="BX10:BX30" si="14">BR10+BT10+BV10</f>
        <v>5</v>
      </c>
      <c r="BY10" s="387">
        <f>BX10/BX31*1000000</f>
        <v>0.82657129136059415</v>
      </c>
      <c r="CA10" s="127" t="s">
        <v>113</v>
      </c>
      <c r="CB10" s="101">
        <v>2</v>
      </c>
      <c r="CC10" s="430">
        <f t="shared" si="6"/>
        <v>1.5479876160990711</v>
      </c>
      <c r="CD10" s="383">
        <v>4</v>
      </c>
      <c r="CE10" s="430">
        <f t="shared" si="7"/>
        <v>0.57703454446152147</v>
      </c>
      <c r="CF10" s="383">
        <v>1</v>
      </c>
      <c r="CG10" s="430">
        <f t="shared" si="8"/>
        <v>1.0193253900703436</v>
      </c>
      <c r="CH10" s="384">
        <f t="shared" ref="CH10:CH30" si="15">SUM(CB10,CD10,CF10)</f>
        <v>7</v>
      </c>
      <c r="CI10" s="387">
        <f t="shared" si="9"/>
        <v>0.76045338230653114</v>
      </c>
      <c r="CN10" s="444"/>
      <c r="CO10" s="128" t="s">
        <v>113</v>
      </c>
      <c r="CP10" s="445">
        <v>2</v>
      </c>
      <c r="CQ10" s="107">
        <f>CP10/CP31*1000000</f>
        <v>1.4435096917240702</v>
      </c>
      <c r="CR10" s="380">
        <v>0</v>
      </c>
      <c r="CS10" s="107"/>
      <c r="CT10" s="449">
        <v>1</v>
      </c>
      <c r="CU10" s="450">
        <f>CT10/CT31*1000000</f>
        <v>0.42432340572149191</v>
      </c>
      <c r="CV10" s="383"/>
      <c r="CW10" s="107"/>
      <c r="CX10" s="451">
        <v>0</v>
      </c>
      <c r="CY10" s="107"/>
      <c r="CZ10" s="384">
        <f t="shared" ref="CZ10:CZ30" si="16">CX10+CV10+CT10+CR10+CP10</f>
        <v>3</v>
      </c>
      <c r="DA10" s="387">
        <f>CZ10/CZ31*1000000</f>
        <v>0.53795052684184841</v>
      </c>
    </row>
    <row r="11" spans="1:105" s="1" customFormat="1" ht="16.5" customHeight="1">
      <c r="A11" s="15"/>
      <c r="C11" s="16"/>
      <c r="D11" s="16"/>
      <c r="E11" s="16"/>
      <c r="F11" s="16"/>
      <c r="AF11" s="476"/>
      <c r="AG11" s="109" t="s">
        <v>114</v>
      </c>
      <c r="AH11" s="380">
        <v>1</v>
      </c>
      <c r="AI11" s="107">
        <f t="shared" si="10"/>
        <v>1.021450459652707</v>
      </c>
      <c r="AJ11" s="382">
        <v>11</v>
      </c>
      <c r="AK11" s="107">
        <f t="shared" si="11"/>
        <v>8.6954528315161159</v>
      </c>
      <c r="AL11" s="383">
        <v>3</v>
      </c>
      <c r="AM11" s="107">
        <f t="shared" si="0"/>
        <v>2.2535820686981958</v>
      </c>
      <c r="AN11" s="384">
        <f t="shared" si="12"/>
        <v>15</v>
      </c>
      <c r="AO11" s="387">
        <f t="shared" si="1"/>
        <v>4.1955190178681558</v>
      </c>
      <c r="AV11" s="390"/>
      <c r="AW11" s="128" t="s">
        <v>114</v>
      </c>
      <c r="AX11" s="101"/>
      <c r="AY11" s="401"/>
      <c r="AZ11" s="383">
        <v>8</v>
      </c>
      <c r="BA11" s="107">
        <f>AZ11/AZ31*1000000</f>
        <v>1.8624696533850853</v>
      </c>
      <c r="BB11" s="402"/>
      <c r="BC11" s="403"/>
      <c r="BD11" s="384">
        <v>8</v>
      </c>
      <c r="BE11" s="387">
        <v>0.95693665438199205</v>
      </c>
      <c r="BF11" s="91"/>
      <c r="BG11" s="128" t="s">
        <v>114</v>
      </c>
      <c r="BH11" s="101">
        <v>1</v>
      </c>
      <c r="BI11" s="115">
        <f t="shared" si="13"/>
        <v>0.34807864071113859</v>
      </c>
      <c r="BJ11" s="383">
        <v>17</v>
      </c>
      <c r="BK11" s="107">
        <f t="shared" si="2"/>
        <v>10.465840727141988</v>
      </c>
      <c r="BL11" s="383"/>
      <c r="BM11" s="381">
        <f t="shared" si="3"/>
        <v>0</v>
      </c>
      <c r="BN11" s="384">
        <f t="shared" si="4"/>
        <v>18</v>
      </c>
      <c r="BO11" s="387">
        <f t="shared" si="5"/>
        <v>3.2447674069603507</v>
      </c>
      <c r="BP11" s="391"/>
      <c r="BQ11" s="128" t="s">
        <v>114</v>
      </c>
      <c r="BR11" s="101"/>
      <c r="BS11" s="430"/>
      <c r="BT11" s="402">
        <v>5</v>
      </c>
      <c r="BU11" s="430">
        <f>BT11/BT31*1000000</f>
        <v>1.3908062698659291</v>
      </c>
      <c r="BV11" s="383">
        <v>1</v>
      </c>
      <c r="BW11" s="430">
        <f>BV11/BV31*1000000</f>
        <v>0.87588453389366583</v>
      </c>
      <c r="BX11" s="384">
        <f t="shared" si="14"/>
        <v>6</v>
      </c>
      <c r="BY11" s="387">
        <f>BX11/BX31*1000000</f>
        <v>0.99188554963271303</v>
      </c>
      <c r="CA11" s="128" t="s">
        <v>114</v>
      </c>
      <c r="CB11" s="101">
        <v>2</v>
      </c>
      <c r="CC11" s="430">
        <f t="shared" si="6"/>
        <v>1.5479876160990711</v>
      </c>
      <c r="CD11" s="383">
        <v>5</v>
      </c>
      <c r="CE11" s="430">
        <f t="shared" si="7"/>
        <v>0.72129318057690184</v>
      </c>
      <c r="CF11" s="383">
        <v>3</v>
      </c>
      <c r="CG11" s="430">
        <f t="shared" si="8"/>
        <v>3.0579761702110311</v>
      </c>
      <c r="CH11" s="384">
        <f t="shared" si="15"/>
        <v>10</v>
      </c>
      <c r="CI11" s="387">
        <f t="shared" si="9"/>
        <v>1.086361974723616</v>
      </c>
      <c r="CN11" s="444"/>
      <c r="CO11" s="128" t="s">
        <v>114</v>
      </c>
      <c r="CP11" s="380"/>
      <c r="CQ11" s="107"/>
      <c r="CR11" s="380">
        <v>1</v>
      </c>
      <c r="CS11" s="107">
        <f>CR11/CR31*1000000</f>
        <v>1.7326548257035879</v>
      </c>
      <c r="CT11" s="449">
        <v>1</v>
      </c>
      <c r="CU11" s="450">
        <f>CT11/CT31*1000000</f>
        <v>0.42432340572149191</v>
      </c>
      <c r="CV11" s="383"/>
      <c r="CW11" s="107"/>
      <c r="CX11" s="451">
        <v>2</v>
      </c>
      <c r="CY11" s="107">
        <f>CX11/CX31*1000000</f>
        <v>1.6307347846329339</v>
      </c>
      <c r="CZ11" s="384">
        <f t="shared" si="16"/>
        <v>4</v>
      </c>
      <c r="DA11" s="387">
        <f>CZ11/CZ31*1000000</f>
        <v>0.71726736912246469</v>
      </c>
    </row>
    <row r="12" spans="1:105" s="1" customFormat="1" ht="16.5" customHeight="1">
      <c r="A12" s="15"/>
      <c r="C12" s="16"/>
      <c r="D12" s="16"/>
      <c r="E12" s="16"/>
      <c r="F12" s="16"/>
      <c r="AF12" s="476"/>
      <c r="AG12" s="109" t="s">
        <v>116</v>
      </c>
      <c r="AH12" s="380">
        <v>1</v>
      </c>
      <c r="AI12" s="107">
        <f t="shared" si="10"/>
        <v>1.021450459652707</v>
      </c>
      <c r="AJ12" s="382">
        <v>14</v>
      </c>
      <c r="AK12" s="107">
        <f t="shared" si="11"/>
        <v>11.066939967384148</v>
      </c>
      <c r="AL12" s="383">
        <v>4</v>
      </c>
      <c r="AM12" s="107">
        <f t="shared" si="0"/>
        <v>3.0047760915975941</v>
      </c>
      <c r="AN12" s="384">
        <f t="shared" si="12"/>
        <v>19</v>
      </c>
      <c r="AO12" s="387">
        <f t="shared" si="1"/>
        <v>5.3143240892996646</v>
      </c>
      <c r="AV12" s="391"/>
      <c r="AW12" s="128" t="s">
        <v>116</v>
      </c>
      <c r="AX12" s="101"/>
      <c r="AY12" s="401"/>
      <c r="AZ12" s="383">
        <v>9</v>
      </c>
      <c r="BA12" s="107">
        <f>AZ12/AZ31*1000000</f>
        <v>2.0952783600582205</v>
      </c>
      <c r="BB12" s="402">
        <v>1</v>
      </c>
      <c r="BC12" s="403">
        <f>BB12/BB31*1000000</f>
        <v>0.82304865452121201</v>
      </c>
      <c r="BD12" s="384">
        <v>10</v>
      </c>
      <c r="BE12" s="387">
        <v>1.1961708179774899</v>
      </c>
      <c r="BF12" s="91"/>
      <c r="BG12" s="128" t="s">
        <v>116</v>
      </c>
      <c r="BH12" s="101">
        <v>5</v>
      </c>
      <c r="BI12" s="107">
        <f t="shared" si="13"/>
        <v>1.7403932035556928</v>
      </c>
      <c r="BJ12" s="383">
        <v>23</v>
      </c>
      <c r="BK12" s="107">
        <f t="shared" si="2"/>
        <v>14.159666866133279</v>
      </c>
      <c r="BL12" s="383">
        <v>5</v>
      </c>
      <c r="BM12" s="107">
        <f t="shared" si="3"/>
        <v>4.7612381885583632</v>
      </c>
      <c r="BN12" s="384">
        <f t="shared" si="4"/>
        <v>33</v>
      </c>
      <c r="BO12" s="387">
        <f t="shared" si="5"/>
        <v>5.9487402460939753</v>
      </c>
      <c r="BP12" s="391"/>
      <c r="BQ12" s="128" t="s">
        <v>116</v>
      </c>
      <c r="BR12" s="101">
        <v>3</v>
      </c>
      <c r="BS12" s="430">
        <f>BR12/BR31*1000000</f>
        <v>2.2859842495685205</v>
      </c>
      <c r="BT12" s="402">
        <v>6</v>
      </c>
      <c r="BU12" s="430">
        <f>BT12/BT31*1000000</f>
        <v>1.6689675238391148</v>
      </c>
      <c r="BV12" s="383">
        <v>1</v>
      </c>
      <c r="BW12" s="430">
        <f>BV12/BV31*1000000</f>
        <v>0.87588453389366583</v>
      </c>
      <c r="BX12" s="384">
        <f t="shared" si="14"/>
        <v>10</v>
      </c>
      <c r="BY12" s="387">
        <f>BX12/BX31*1000000</f>
        <v>1.6531425827211883</v>
      </c>
      <c r="CA12" s="128" t="s">
        <v>116</v>
      </c>
      <c r="CB12" s="101">
        <v>2</v>
      </c>
      <c r="CC12" s="430">
        <f t="shared" si="6"/>
        <v>1.5479876160990711</v>
      </c>
      <c r="CD12" s="383">
        <v>6</v>
      </c>
      <c r="CE12" s="430">
        <f t="shared" si="7"/>
        <v>0.86555181669228221</v>
      </c>
      <c r="CF12" s="383">
        <v>1</v>
      </c>
      <c r="CG12" s="430">
        <f t="shared" si="8"/>
        <v>1.0193253900703436</v>
      </c>
      <c r="CH12" s="384">
        <f t="shared" si="15"/>
        <v>9</v>
      </c>
      <c r="CI12" s="387">
        <f t="shared" si="9"/>
        <v>0.97772577725125431</v>
      </c>
      <c r="CN12" s="444"/>
      <c r="CO12" s="128" t="s">
        <v>115</v>
      </c>
      <c r="CP12" s="380"/>
      <c r="CQ12" s="107"/>
      <c r="CR12" s="380"/>
      <c r="CS12" s="107"/>
      <c r="CT12" s="449"/>
      <c r="CU12" s="450"/>
      <c r="CV12" s="383"/>
      <c r="CW12" s="107"/>
      <c r="CX12" s="451">
        <v>3</v>
      </c>
      <c r="CY12" s="107">
        <f>CX12/CX31*1000000</f>
        <v>2.4461021769494007</v>
      </c>
      <c r="CZ12" s="384">
        <f t="shared" si="16"/>
        <v>3</v>
      </c>
      <c r="DA12" s="387">
        <f>CZ12/CZ31*1000000</f>
        <v>0.53795052684184841</v>
      </c>
    </row>
    <row r="13" spans="1:105" s="1" customFormat="1" ht="16.5" customHeight="1">
      <c r="A13" s="15"/>
      <c r="C13" s="16"/>
      <c r="D13" s="16"/>
      <c r="E13" s="16"/>
      <c r="F13" s="16"/>
      <c r="AF13" s="476"/>
      <c r="AG13" s="109" t="s">
        <v>117</v>
      </c>
      <c r="AH13" s="380">
        <v>9</v>
      </c>
      <c r="AI13" s="107">
        <f t="shared" si="10"/>
        <v>9.1930541368743626</v>
      </c>
      <c r="AJ13" s="382">
        <v>11</v>
      </c>
      <c r="AK13" s="107">
        <f t="shared" si="11"/>
        <v>8.6954528315161159</v>
      </c>
      <c r="AL13" s="383">
        <v>3</v>
      </c>
      <c r="AM13" s="107">
        <f t="shared" si="0"/>
        <v>2.2535820686981958</v>
      </c>
      <c r="AN13" s="384">
        <f t="shared" si="12"/>
        <v>23</v>
      </c>
      <c r="AO13" s="387">
        <f t="shared" si="1"/>
        <v>6.4331291607311725</v>
      </c>
      <c r="AV13" s="391"/>
      <c r="AW13" s="128" t="s">
        <v>117</v>
      </c>
      <c r="AX13" s="101"/>
      <c r="AY13" s="401"/>
      <c r="AZ13" s="383"/>
      <c r="BA13" s="107"/>
      <c r="BB13" s="402"/>
      <c r="BC13" s="403"/>
      <c r="BD13" s="384">
        <v>0</v>
      </c>
      <c r="BE13" s="387"/>
      <c r="BF13" s="91"/>
      <c r="BG13" s="128" t="s">
        <v>117</v>
      </c>
      <c r="BH13" s="101">
        <v>7</v>
      </c>
      <c r="BI13" s="107">
        <f t="shared" si="13"/>
        <v>2.4365504849779698</v>
      </c>
      <c r="BJ13" s="383">
        <v>13</v>
      </c>
      <c r="BK13" s="107">
        <f t="shared" si="2"/>
        <v>8.003289967814462</v>
      </c>
      <c r="BL13" s="383">
        <v>3</v>
      </c>
      <c r="BM13" s="107">
        <f t="shared" si="3"/>
        <v>2.8567429131350179</v>
      </c>
      <c r="BN13" s="384">
        <f t="shared" si="4"/>
        <v>23</v>
      </c>
      <c r="BO13" s="387">
        <f t="shared" si="5"/>
        <v>4.1460916866715589</v>
      </c>
      <c r="BP13" s="390"/>
      <c r="BQ13" s="128" t="s">
        <v>117</v>
      </c>
      <c r="BR13" s="101"/>
      <c r="BS13" s="430"/>
      <c r="BT13" s="402">
        <v>2</v>
      </c>
      <c r="BU13" s="430">
        <f>BT13/BT31*1000000</f>
        <v>0.55632250794637161</v>
      </c>
      <c r="BV13" s="383"/>
      <c r="BW13" s="430"/>
      <c r="BX13" s="384">
        <f t="shared" si="14"/>
        <v>2</v>
      </c>
      <c r="BY13" s="392">
        <f>BX13/BX31*1000000</f>
        <v>0.33062851654423769</v>
      </c>
      <c r="CA13" s="128" t="s">
        <v>117</v>
      </c>
      <c r="CB13" s="101">
        <v>3</v>
      </c>
      <c r="CC13" s="430">
        <f t="shared" si="6"/>
        <v>2.321981424148607</v>
      </c>
      <c r="CD13" s="383">
        <v>4</v>
      </c>
      <c r="CE13" s="430">
        <f t="shared" si="7"/>
        <v>0.57703454446152147</v>
      </c>
      <c r="CF13" s="383">
        <v>2</v>
      </c>
      <c r="CG13" s="430">
        <f t="shared" si="8"/>
        <v>2.0386507801406872</v>
      </c>
      <c r="CH13" s="384">
        <f t="shared" si="15"/>
        <v>9</v>
      </c>
      <c r="CI13" s="387">
        <f t="shared" si="9"/>
        <v>0.97772577725125431</v>
      </c>
      <c r="CN13" s="444"/>
      <c r="CO13" s="128" t="s">
        <v>117</v>
      </c>
      <c r="CP13" s="380"/>
      <c r="CQ13" s="107"/>
      <c r="CR13" s="380"/>
      <c r="CS13" s="107"/>
      <c r="CT13" s="449">
        <v>1</v>
      </c>
      <c r="CU13" s="450">
        <f>CT13/CT31*1000000</f>
        <v>0.42432340572149191</v>
      </c>
      <c r="CV13" s="383"/>
      <c r="CW13" s="107"/>
      <c r="CX13" s="451"/>
      <c r="CY13" s="107"/>
      <c r="CZ13" s="384">
        <f t="shared" si="16"/>
        <v>1</v>
      </c>
      <c r="DA13" s="392">
        <f>CZ13/CZ31*1000000</f>
        <v>0.17931684228061617</v>
      </c>
    </row>
    <row r="14" spans="1:105" s="1" customFormat="1" ht="16.5" customHeight="1">
      <c r="A14" s="15"/>
      <c r="C14" s="16"/>
      <c r="D14" s="16"/>
      <c r="E14" s="16"/>
      <c r="F14" s="16"/>
      <c r="AF14" s="476"/>
      <c r="AG14" s="108" t="s">
        <v>118</v>
      </c>
      <c r="AH14" s="380">
        <v>2</v>
      </c>
      <c r="AI14" s="107">
        <f t="shared" si="10"/>
        <v>2.042900919305414</v>
      </c>
      <c r="AJ14" s="382">
        <v>36</v>
      </c>
      <c r="AK14" s="107">
        <f t="shared" si="11"/>
        <v>28.457845630416376</v>
      </c>
      <c r="AL14" s="383">
        <v>2</v>
      </c>
      <c r="AM14" s="107">
        <f t="shared" si="0"/>
        <v>1.502388045798797</v>
      </c>
      <c r="AN14" s="384">
        <f t="shared" si="12"/>
        <v>40</v>
      </c>
      <c r="AO14" s="387">
        <f t="shared" si="1"/>
        <v>11.188050714315082</v>
      </c>
      <c r="AV14" s="391"/>
      <c r="AW14" s="128" t="s">
        <v>118</v>
      </c>
      <c r="AX14" s="404">
        <v>2</v>
      </c>
      <c r="AY14" s="401">
        <f>AX14/AX31*1000000</f>
        <v>1.4745717475002322</v>
      </c>
      <c r="AZ14" s="383">
        <v>35</v>
      </c>
      <c r="BA14" s="107">
        <f>AZ14/AZ31*1000000</f>
        <v>8.1483047335597476</v>
      </c>
      <c r="BB14" s="402">
        <v>2</v>
      </c>
      <c r="BC14" s="403">
        <f>BB14/BB31*1000000</f>
        <v>1.646097309042424</v>
      </c>
      <c r="BD14" s="384">
        <v>39</v>
      </c>
      <c r="BE14" s="387">
        <v>4.6650661901122099</v>
      </c>
      <c r="BF14" s="91"/>
      <c r="BG14" s="127" t="s">
        <v>118</v>
      </c>
      <c r="BH14" s="101">
        <v>14</v>
      </c>
      <c r="BI14" s="107">
        <f t="shared" si="13"/>
        <v>4.8731009699559396</v>
      </c>
      <c r="BJ14" s="383">
        <v>56</v>
      </c>
      <c r="BK14" s="107">
        <f t="shared" si="2"/>
        <v>34.475710630585375</v>
      </c>
      <c r="BL14" s="383">
        <v>8</v>
      </c>
      <c r="BM14" s="107">
        <f t="shared" si="3"/>
        <v>7.6179811016933821</v>
      </c>
      <c r="BN14" s="384">
        <f t="shared" si="4"/>
        <v>78</v>
      </c>
      <c r="BO14" s="387">
        <f t="shared" si="5"/>
        <v>14.060658763494851</v>
      </c>
      <c r="BP14" s="391"/>
      <c r="BQ14" s="128" t="s">
        <v>118</v>
      </c>
      <c r="BR14" s="101">
        <v>1</v>
      </c>
      <c r="BS14" s="430">
        <f>BR14/BR31*1000000</f>
        <v>0.76199474985617344</v>
      </c>
      <c r="BT14" s="402">
        <v>33</v>
      </c>
      <c r="BU14" s="430">
        <f>BT14/BT31*1000000</f>
        <v>9.1793213811151322</v>
      </c>
      <c r="BV14" s="383">
        <v>2</v>
      </c>
      <c r="BW14" s="430">
        <f>BV14/BV31*1000000</f>
        <v>1.7517690677873317</v>
      </c>
      <c r="BX14" s="384">
        <f t="shared" si="14"/>
        <v>36</v>
      </c>
      <c r="BY14" s="387">
        <f>BX14/BX31*1000000</f>
        <v>5.9513132977962782</v>
      </c>
      <c r="CA14" s="127" t="s">
        <v>118</v>
      </c>
      <c r="CB14" s="101">
        <v>2</v>
      </c>
      <c r="CC14" s="430">
        <f t="shared" si="6"/>
        <v>1.5479876160990711</v>
      </c>
      <c r="CD14" s="383">
        <v>5</v>
      </c>
      <c r="CE14" s="430">
        <f t="shared" si="7"/>
        <v>0.72129318057690184</v>
      </c>
      <c r="CF14" s="383">
        <v>5</v>
      </c>
      <c r="CG14" s="430">
        <f t="shared" si="8"/>
        <v>5.0966269503517179</v>
      </c>
      <c r="CH14" s="384">
        <f t="shared" si="15"/>
        <v>12</v>
      </c>
      <c r="CI14" s="387">
        <f t="shared" si="9"/>
        <v>1.3036343696683392</v>
      </c>
      <c r="CN14" s="444"/>
      <c r="CO14" s="128" t="s">
        <v>118</v>
      </c>
      <c r="CP14" s="380">
        <v>1</v>
      </c>
      <c r="CQ14" s="107">
        <f>CQ10/CP31*1000000</f>
        <v>1.0418601150506601</v>
      </c>
      <c r="CR14" s="380"/>
      <c r="CS14" s="107"/>
      <c r="CT14" s="449">
        <v>3</v>
      </c>
      <c r="CU14" s="107">
        <f>CT14/CT31*1000000</f>
        <v>1.2729702171644759</v>
      </c>
      <c r="CV14" s="383"/>
      <c r="CW14" s="107"/>
      <c r="CX14" s="451">
        <v>2</v>
      </c>
      <c r="CY14" s="107">
        <f>CX14/CX31*1000000</f>
        <v>1.6307347846329339</v>
      </c>
      <c r="CZ14" s="384">
        <f t="shared" si="16"/>
        <v>6</v>
      </c>
      <c r="DA14" s="387">
        <f>CZ14/CZ31*1000000</f>
        <v>1.0759010536836968</v>
      </c>
    </row>
    <row r="15" spans="1:105" s="1" customFormat="1" ht="16.5" customHeight="1">
      <c r="A15" s="15"/>
      <c r="C15" s="16"/>
      <c r="D15" s="16"/>
      <c r="E15" s="16"/>
      <c r="F15" s="16"/>
      <c r="AF15" s="476"/>
      <c r="AG15" s="109" t="s">
        <v>120</v>
      </c>
      <c r="AH15" s="380">
        <v>8</v>
      </c>
      <c r="AI15" s="107">
        <f t="shared" si="10"/>
        <v>8.1716036772216558</v>
      </c>
      <c r="AJ15" s="382">
        <v>37</v>
      </c>
      <c r="AK15" s="107">
        <f t="shared" si="11"/>
        <v>29.248341342372388</v>
      </c>
      <c r="AL15" s="383">
        <v>5</v>
      </c>
      <c r="AM15" s="107">
        <f t="shared" si="0"/>
        <v>3.7559701144969933</v>
      </c>
      <c r="AN15" s="384">
        <f t="shared" si="12"/>
        <v>50</v>
      </c>
      <c r="AO15" s="387">
        <f t="shared" si="1"/>
        <v>13.985063392893855</v>
      </c>
      <c r="AV15" s="391"/>
      <c r="AW15" s="128" t="s">
        <v>120</v>
      </c>
      <c r="AX15" s="404">
        <v>1</v>
      </c>
      <c r="AY15" s="401">
        <f>AX15/AX31*1000000</f>
        <v>0.73728587375011612</v>
      </c>
      <c r="AZ15" s="383">
        <v>2</v>
      </c>
      <c r="BA15" s="115">
        <f>AZ15/AZ31*1000000</f>
        <v>0.46561741334627132</v>
      </c>
      <c r="BB15" s="402"/>
      <c r="BC15" s="403"/>
      <c r="BD15" s="384">
        <v>3</v>
      </c>
      <c r="BE15" s="387">
        <v>0.35885124539324698</v>
      </c>
      <c r="BF15" s="91"/>
      <c r="BG15" s="128" t="s">
        <v>120</v>
      </c>
      <c r="BH15" s="101">
        <v>8</v>
      </c>
      <c r="BI15" s="107">
        <f t="shared" si="13"/>
        <v>2.7846291256891087</v>
      </c>
      <c r="BJ15" s="383">
        <v>39</v>
      </c>
      <c r="BK15" s="107">
        <f t="shared" si="2"/>
        <v>24.009869903443384</v>
      </c>
      <c r="BL15" s="383">
        <v>3</v>
      </c>
      <c r="BM15" s="107">
        <f t="shared" si="3"/>
        <v>2.8567429131350179</v>
      </c>
      <c r="BN15" s="384">
        <f t="shared" si="4"/>
        <v>50</v>
      </c>
      <c r="BO15" s="387">
        <f t="shared" si="5"/>
        <v>9.0132427971120848</v>
      </c>
      <c r="BP15" s="391"/>
      <c r="BQ15" s="128" t="s">
        <v>120</v>
      </c>
      <c r="BR15" s="101"/>
      <c r="BS15" s="430"/>
      <c r="BT15" s="402">
        <v>12</v>
      </c>
      <c r="BU15" s="430">
        <f>BT15/BT31*1000000</f>
        <v>3.3379350476782297</v>
      </c>
      <c r="BV15" s="383"/>
      <c r="BW15" s="430"/>
      <c r="BX15" s="384">
        <f t="shared" si="14"/>
        <v>12</v>
      </c>
      <c r="BY15" s="387">
        <f>BX15/BX31*1000000</f>
        <v>1.9837710992654261</v>
      </c>
      <c r="CA15" s="128" t="s">
        <v>120</v>
      </c>
      <c r="CB15" s="101">
        <v>6</v>
      </c>
      <c r="CC15" s="430">
        <f t="shared" si="6"/>
        <v>4.643962848297214</v>
      </c>
      <c r="CD15" s="383">
        <v>21</v>
      </c>
      <c r="CE15" s="430">
        <f t="shared" si="7"/>
        <v>3.0294313584229875</v>
      </c>
      <c r="CF15" s="383"/>
      <c r="CG15" s="432">
        <f t="shared" si="8"/>
        <v>0</v>
      </c>
      <c r="CH15" s="384">
        <f t="shared" si="15"/>
        <v>27</v>
      </c>
      <c r="CI15" s="387">
        <f t="shared" si="9"/>
        <v>2.9331773317537628</v>
      </c>
      <c r="CN15" s="444"/>
      <c r="CO15" s="128" t="s">
        <v>119</v>
      </c>
      <c r="CP15" s="380"/>
      <c r="CQ15" s="107"/>
      <c r="CR15" s="380">
        <v>1</v>
      </c>
      <c r="CS15" s="107">
        <f>CR15/CR31*1000000</f>
        <v>1.7326548257035879</v>
      </c>
      <c r="CT15" s="449">
        <v>1</v>
      </c>
      <c r="CU15" s="450">
        <f>CT15/CT31*1000000</f>
        <v>0.42432340572149191</v>
      </c>
      <c r="CV15" s="383"/>
      <c r="CW15" s="107"/>
      <c r="CX15" s="451"/>
      <c r="CY15" s="107"/>
      <c r="CZ15" s="384">
        <f t="shared" si="16"/>
        <v>2</v>
      </c>
      <c r="DA15" s="392">
        <f>CZ15/CZ31*1000000</f>
        <v>0.35863368456123235</v>
      </c>
    </row>
    <row r="16" spans="1:105" s="1" customFormat="1" ht="16.5" customHeight="1">
      <c r="A16" s="15"/>
      <c r="C16" s="16"/>
      <c r="D16" s="16"/>
      <c r="E16" s="16"/>
      <c r="F16" s="16"/>
      <c r="AF16" s="476"/>
      <c r="AG16" s="109" t="s">
        <v>121</v>
      </c>
      <c r="AH16" s="380">
        <v>1</v>
      </c>
      <c r="AI16" s="107">
        <f t="shared" si="10"/>
        <v>1.021450459652707</v>
      </c>
      <c r="AJ16" s="382">
        <v>8</v>
      </c>
      <c r="AK16" s="107">
        <f t="shared" si="11"/>
        <v>6.3239656956480843</v>
      </c>
      <c r="AL16" s="383">
        <v>1</v>
      </c>
      <c r="AM16" s="107">
        <f t="shared" si="0"/>
        <v>0.75119402289939852</v>
      </c>
      <c r="AN16" s="384">
        <f t="shared" si="12"/>
        <v>10</v>
      </c>
      <c r="AO16" s="387">
        <f t="shared" si="1"/>
        <v>2.7970126785787706</v>
      </c>
      <c r="AV16" s="391"/>
      <c r="AW16" s="128" t="s">
        <v>121</v>
      </c>
      <c r="AX16" s="404">
        <v>1</v>
      </c>
      <c r="AY16" s="401">
        <f>AX16/AX31*1000000</f>
        <v>0.73728587375011612</v>
      </c>
      <c r="AZ16" s="383">
        <v>29</v>
      </c>
      <c r="BA16" s="107">
        <f>AZ16/AZ31*1000000</f>
        <v>6.7514524935209339</v>
      </c>
      <c r="BB16" s="402">
        <v>4</v>
      </c>
      <c r="BC16" s="403">
        <f>BB16/BB31*1000000</f>
        <v>3.292194618084848</v>
      </c>
      <c r="BD16" s="384">
        <v>34</v>
      </c>
      <c r="BE16" s="387">
        <v>4.0669807811234699</v>
      </c>
      <c r="BF16" s="91"/>
      <c r="BG16" s="128" t="s">
        <v>121</v>
      </c>
      <c r="BH16" s="101">
        <v>2</v>
      </c>
      <c r="BI16" s="115">
        <f t="shared" si="13"/>
        <v>0.69615728142227717</v>
      </c>
      <c r="BJ16" s="383">
        <v>20</v>
      </c>
      <c r="BK16" s="107">
        <f t="shared" si="2"/>
        <v>12.312753796637633</v>
      </c>
      <c r="BL16" s="383">
        <v>2</v>
      </c>
      <c r="BM16" s="107">
        <f t="shared" si="3"/>
        <v>1.9044952754233455</v>
      </c>
      <c r="BN16" s="384">
        <f t="shared" si="4"/>
        <v>24</v>
      </c>
      <c r="BO16" s="387">
        <f t="shared" si="5"/>
        <v>4.3263565426138006</v>
      </c>
      <c r="BP16" s="390"/>
      <c r="BQ16" s="128" t="s">
        <v>121</v>
      </c>
      <c r="BR16" s="101">
        <v>1</v>
      </c>
      <c r="BS16" s="430">
        <f>BR16/BR31*1000000</f>
        <v>0.76199474985617344</v>
      </c>
      <c r="BT16" s="402">
        <v>40</v>
      </c>
      <c r="BU16" s="430">
        <f>BT16/BT31*1000000</f>
        <v>11.126450158927433</v>
      </c>
      <c r="BV16" s="383">
        <v>4</v>
      </c>
      <c r="BW16" s="430">
        <f>BV16/BV31*1000000</f>
        <v>3.5035381355746633</v>
      </c>
      <c r="BX16" s="384">
        <f t="shared" si="14"/>
        <v>45</v>
      </c>
      <c r="BY16" s="387">
        <f>BX16/BX31*1000000</f>
        <v>7.4391416222453479</v>
      </c>
      <c r="CA16" s="128" t="s">
        <v>121</v>
      </c>
      <c r="CB16" s="101">
        <v>1</v>
      </c>
      <c r="CC16" s="430">
        <f t="shared" si="6"/>
        <v>0.77399380804953555</v>
      </c>
      <c r="CD16" s="383"/>
      <c r="CE16" s="432">
        <f t="shared" si="7"/>
        <v>0</v>
      </c>
      <c r="CF16" s="383">
        <v>1</v>
      </c>
      <c r="CG16" s="430">
        <f t="shared" si="8"/>
        <v>1.0193253900703436</v>
      </c>
      <c r="CH16" s="384">
        <f t="shared" si="15"/>
        <v>2</v>
      </c>
      <c r="CI16" s="387">
        <f t="shared" si="9"/>
        <v>0.21727239494472317</v>
      </c>
      <c r="CN16" s="444"/>
      <c r="CO16" s="128" t="s">
        <v>121</v>
      </c>
      <c r="CP16" s="380"/>
      <c r="CQ16" s="107"/>
      <c r="CR16" s="380">
        <v>1</v>
      </c>
      <c r="CS16" s="107">
        <f>CR16/CR31*1000000</f>
        <v>1.7326548257035879</v>
      </c>
      <c r="CT16" s="449"/>
      <c r="CU16" s="107"/>
      <c r="CV16" s="383"/>
      <c r="CW16" s="107"/>
      <c r="CX16" s="451">
        <v>1</v>
      </c>
      <c r="CY16" s="107">
        <f>CX16/CX31*1000000</f>
        <v>0.81536739231646693</v>
      </c>
      <c r="CZ16" s="384">
        <f t="shared" si="16"/>
        <v>2</v>
      </c>
      <c r="DA16" s="392">
        <f>CZ16/CZ31*1000000</f>
        <v>0.35863368456123235</v>
      </c>
    </row>
    <row r="17" spans="1:105" s="1" customFormat="1" ht="16.5" customHeight="1">
      <c r="A17" s="15"/>
      <c r="C17" s="16"/>
      <c r="D17" s="16"/>
      <c r="E17" s="16"/>
      <c r="F17" s="16"/>
      <c r="AF17" s="476"/>
      <c r="AG17" s="109" t="s">
        <v>122</v>
      </c>
      <c r="AH17" s="380"/>
      <c r="AI17" s="381">
        <f t="shared" si="10"/>
        <v>0</v>
      </c>
      <c r="AJ17" s="382">
        <v>4</v>
      </c>
      <c r="AK17" s="107">
        <f t="shared" si="11"/>
        <v>3.1619828478240422</v>
      </c>
      <c r="AL17" s="383">
        <v>1</v>
      </c>
      <c r="AM17" s="107">
        <f t="shared" si="0"/>
        <v>0.75119402289939852</v>
      </c>
      <c r="AN17" s="384">
        <f t="shared" si="12"/>
        <v>5</v>
      </c>
      <c r="AO17" s="387">
        <f t="shared" si="1"/>
        <v>1.3985063392893853</v>
      </c>
      <c r="AV17" s="391"/>
      <c r="AW17" s="128" t="s">
        <v>122</v>
      </c>
      <c r="AX17" s="101"/>
      <c r="AY17" s="401"/>
      <c r="AZ17" s="383">
        <v>3</v>
      </c>
      <c r="BA17" s="107">
        <f>AZ17/AZ31*1000000</f>
        <v>0.69842612001940696</v>
      </c>
      <c r="BB17" s="402">
        <v>1</v>
      </c>
      <c r="BC17" s="403">
        <f>BB17/BB31*1000000</f>
        <v>0.82304865452121201</v>
      </c>
      <c r="BD17" s="384">
        <v>4</v>
      </c>
      <c r="BE17" s="392">
        <v>0.47846832719099602</v>
      </c>
      <c r="BF17" s="91"/>
      <c r="BG17" s="128" t="s">
        <v>122</v>
      </c>
      <c r="BH17" s="101">
        <v>2</v>
      </c>
      <c r="BI17" s="115">
        <f t="shared" si="13"/>
        <v>0.69615728142227717</v>
      </c>
      <c r="BJ17" s="383">
        <v>9</v>
      </c>
      <c r="BK17" s="107">
        <f t="shared" si="2"/>
        <v>5.5407392084869347</v>
      </c>
      <c r="BL17" s="383"/>
      <c r="BM17" s="381">
        <f t="shared" si="3"/>
        <v>0</v>
      </c>
      <c r="BN17" s="384">
        <f t="shared" si="4"/>
        <v>11</v>
      </c>
      <c r="BO17" s="387">
        <f t="shared" si="5"/>
        <v>1.9829134153646588</v>
      </c>
      <c r="BP17" s="390"/>
      <c r="BQ17" s="128" t="s">
        <v>122</v>
      </c>
      <c r="BR17" s="101"/>
      <c r="BS17" s="430"/>
      <c r="BT17" s="402">
        <v>3</v>
      </c>
      <c r="BU17" s="430">
        <f>BT17/BT31*1000000</f>
        <v>0.83448376191955742</v>
      </c>
      <c r="BV17" s="383"/>
      <c r="BW17" s="430"/>
      <c r="BX17" s="384">
        <f t="shared" si="14"/>
        <v>3</v>
      </c>
      <c r="BY17" s="392">
        <f>BX17/BX31*1000000</f>
        <v>0.49594277481635651</v>
      </c>
      <c r="CA17" s="128" t="s">
        <v>122</v>
      </c>
      <c r="CB17" s="101">
        <v>1</v>
      </c>
      <c r="CC17" s="430">
        <f t="shared" si="6"/>
        <v>0.77399380804953555</v>
      </c>
      <c r="CD17" s="383">
        <v>2</v>
      </c>
      <c r="CE17" s="430">
        <f t="shared" si="7"/>
        <v>0.28851727223076074</v>
      </c>
      <c r="CF17" s="383"/>
      <c r="CG17" s="432">
        <f t="shared" si="8"/>
        <v>0</v>
      </c>
      <c r="CH17" s="384">
        <f t="shared" si="15"/>
        <v>3</v>
      </c>
      <c r="CI17" s="392">
        <f t="shared" si="9"/>
        <v>0.32590859241708481</v>
      </c>
      <c r="CN17" s="444"/>
      <c r="CO17" s="128" t="s">
        <v>122</v>
      </c>
      <c r="CP17" s="380"/>
      <c r="CQ17" s="107"/>
      <c r="CR17" s="380"/>
      <c r="CS17" s="107"/>
      <c r="CT17" s="449"/>
      <c r="CU17" s="107"/>
      <c r="CV17" s="383"/>
      <c r="CW17" s="107"/>
      <c r="CX17" s="451"/>
      <c r="CY17" s="107"/>
      <c r="CZ17" s="384">
        <f t="shared" si="16"/>
        <v>0</v>
      </c>
      <c r="DA17" s="387"/>
    </row>
    <row r="18" spans="1:105" s="1" customFormat="1" ht="16.5" customHeight="1">
      <c r="A18" s="15"/>
      <c r="C18" s="16"/>
      <c r="D18" s="16"/>
      <c r="E18" s="16"/>
      <c r="F18" s="16"/>
      <c r="AF18" s="476">
        <v>2</v>
      </c>
      <c r="AG18" s="101" t="s">
        <v>124</v>
      </c>
      <c r="AH18" s="380">
        <v>1</v>
      </c>
      <c r="AI18" s="107">
        <f t="shared" si="10"/>
        <v>1.021450459652707</v>
      </c>
      <c r="AJ18" s="382">
        <v>1</v>
      </c>
      <c r="AK18" s="107">
        <f t="shared" si="11"/>
        <v>0.79049571195601054</v>
      </c>
      <c r="AL18" s="383"/>
      <c r="AM18" s="381">
        <f t="shared" si="0"/>
        <v>0</v>
      </c>
      <c r="AN18" s="384">
        <f t="shared" si="12"/>
        <v>2</v>
      </c>
      <c r="AO18" s="387">
        <f t="shared" si="1"/>
        <v>0.55940253571575416</v>
      </c>
      <c r="AV18" s="390"/>
      <c r="AW18" s="128" t="s">
        <v>124</v>
      </c>
      <c r="AX18" s="101">
        <v>1</v>
      </c>
      <c r="AY18" s="401">
        <f>AX18/AX31*1000000</f>
        <v>0.73728587375011612</v>
      </c>
      <c r="AZ18" s="383"/>
      <c r="BA18" s="107"/>
      <c r="BB18" s="402"/>
      <c r="BC18" s="403"/>
      <c r="BD18" s="384">
        <v>1</v>
      </c>
      <c r="BE18" s="392">
        <v>0.47846832719099602</v>
      </c>
      <c r="BF18" s="91"/>
      <c r="BG18" s="101" t="s">
        <v>124</v>
      </c>
      <c r="BH18" s="101">
        <v>1</v>
      </c>
      <c r="BI18" s="115">
        <f t="shared" si="13"/>
        <v>0.34807864071113859</v>
      </c>
      <c r="BJ18" s="383">
        <v>4</v>
      </c>
      <c r="BK18" s="107">
        <f t="shared" si="2"/>
        <v>2.4625507593275264</v>
      </c>
      <c r="BL18" s="383"/>
      <c r="BM18" s="381">
        <f t="shared" si="3"/>
        <v>0</v>
      </c>
      <c r="BN18" s="384">
        <f t="shared" si="4"/>
        <v>5</v>
      </c>
      <c r="BO18" s="392">
        <f t="shared" si="5"/>
        <v>0.90132427971120854</v>
      </c>
      <c r="BP18" s="391"/>
      <c r="BQ18" s="128" t="s">
        <v>124</v>
      </c>
      <c r="BR18" s="101"/>
      <c r="BS18" s="430"/>
      <c r="BT18" s="402"/>
      <c r="BU18" s="430"/>
      <c r="BV18" s="383"/>
      <c r="BW18" s="430"/>
      <c r="BX18" s="384">
        <f t="shared" si="14"/>
        <v>0</v>
      </c>
      <c r="BY18" s="387"/>
      <c r="CA18" s="101" t="s">
        <v>124</v>
      </c>
      <c r="CB18" s="101">
        <v>1</v>
      </c>
      <c r="CC18" s="430">
        <f t="shared" si="6"/>
        <v>0.77399380804953555</v>
      </c>
      <c r="CD18" s="383">
        <v>5</v>
      </c>
      <c r="CE18" s="430">
        <f t="shared" si="7"/>
        <v>0.72129318057690184</v>
      </c>
      <c r="CF18" s="383"/>
      <c r="CG18" s="432">
        <f t="shared" si="8"/>
        <v>0</v>
      </c>
      <c r="CH18" s="384">
        <f t="shared" si="15"/>
        <v>6</v>
      </c>
      <c r="CI18" s="387">
        <f t="shared" si="9"/>
        <v>0.65181718483416962</v>
      </c>
      <c r="CN18" s="444"/>
      <c r="CO18" s="128" t="s">
        <v>123</v>
      </c>
      <c r="CP18" s="380"/>
      <c r="CQ18" s="107"/>
      <c r="CR18" s="380"/>
      <c r="CS18" s="107"/>
      <c r="CT18" s="382"/>
      <c r="CU18" s="107"/>
      <c r="CV18" s="383"/>
      <c r="CW18" s="107"/>
      <c r="CX18" s="451"/>
      <c r="CY18" s="107"/>
      <c r="CZ18" s="384">
        <f t="shared" si="16"/>
        <v>0</v>
      </c>
      <c r="DA18" s="387"/>
    </row>
    <row r="19" spans="1:105" s="1" customFormat="1" ht="16.5" customHeight="1">
      <c r="A19" s="15"/>
      <c r="C19" s="16"/>
      <c r="D19" s="16"/>
      <c r="E19" s="16"/>
      <c r="F19" s="16"/>
      <c r="AF19" s="476">
        <v>7</v>
      </c>
      <c r="AG19" s="109" t="s">
        <v>125</v>
      </c>
      <c r="AH19" s="380"/>
      <c r="AI19" s="381">
        <f t="shared" si="10"/>
        <v>0</v>
      </c>
      <c r="AJ19" s="382">
        <v>7</v>
      </c>
      <c r="AK19" s="107">
        <f t="shared" si="11"/>
        <v>5.5334699836920738</v>
      </c>
      <c r="AL19" s="383"/>
      <c r="AM19" s="381">
        <f t="shared" si="0"/>
        <v>0</v>
      </c>
      <c r="AN19" s="384">
        <f t="shared" si="12"/>
        <v>7</v>
      </c>
      <c r="AO19" s="387">
        <f t="shared" si="1"/>
        <v>1.9579088750051394</v>
      </c>
      <c r="AV19" s="390"/>
      <c r="AW19" s="128" t="s">
        <v>125</v>
      </c>
      <c r="AX19" s="101"/>
      <c r="AY19" s="401"/>
      <c r="AZ19" s="383">
        <v>3</v>
      </c>
      <c r="BA19" s="107">
        <f>AZ19/AZ31*1000000</f>
        <v>0.69842612001940696</v>
      </c>
      <c r="BB19" s="383"/>
      <c r="BC19" s="107"/>
      <c r="BD19" s="384">
        <v>3</v>
      </c>
      <c r="BE19" s="392">
        <v>0.47846832719099602</v>
      </c>
      <c r="BF19" s="91"/>
      <c r="BG19" s="128" t="s">
        <v>125</v>
      </c>
      <c r="BH19" s="101">
        <v>1</v>
      </c>
      <c r="BI19" s="115">
        <f t="shared" si="13"/>
        <v>0.34807864071113859</v>
      </c>
      <c r="BJ19" s="383">
        <v>1</v>
      </c>
      <c r="BK19" s="115">
        <f t="shared" si="2"/>
        <v>0.61563768983188161</v>
      </c>
      <c r="BL19" s="383">
        <v>1</v>
      </c>
      <c r="BM19" s="107">
        <f t="shared" si="3"/>
        <v>0.95224763771167276</v>
      </c>
      <c r="BN19" s="384">
        <f t="shared" si="4"/>
        <v>3</v>
      </c>
      <c r="BO19" s="392">
        <f t="shared" si="5"/>
        <v>0.54079456782672508</v>
      </c>
      <c r="BP19" s="391"/>
      <c r="BQ19" s="128" t="s">
        <v>125</v>
      </c>
      <c r="BR19" s="101"/>
      <c r="BS19" s="430"/>
      <c r="BT19" s="402"/>
      <c r="BU19" s="430"/>
      <c r="BV19" s="383"/>
      <c r="BW19" s="430"/>
      <c r="BX19" s="384">
        <f t="shared" si="14"/>
        <v>0</v>
      </c>
      <c r="BY19" s="387"/>
      <c r="CA19" s="128" t="s">
        <v>125</v>
      </c>
      <c r="CB19" s="101">
        <v>1</v>
      </c>
      <c r="CC19" s="430">
        <f t="shared" si="6"/>
        <v>0.77399380804953555</v>
      </c>
      <c r="CD19" s="383">
        <v>3</v>
      </c>
      <c r="CE19" s="430">
        <f t="shared" si="7"/>
        <v>0.4327759083461411</v>
      </c>
      <c r="CF19" s="383"/>
      <c r="CG19" s="432">
        <f t="shared" si="8"/>
        <v>0</v>
      </c>
      <c r="CH19" s="384">
        <f t="shared" si="15"/>
        <v>4</v>
      </c>
      <c r="CI19" s="387">
        <f t="shared" si="9"/>
        <v>0.43454478988944634</v>
      </c>
      <c r="CN19" s="444"/>
      <c r="CO19" s="128" t="s">
        <v>125</v>
      </c>
      <c r="CP19" s="380"/>
      <c r="CQ19" s="107"/>
      <c r="CR19" s="380"/>
      <c r="CS19" s="107"/>
      <c r="CT19" s="382"/>
      <c r="CU19" s="107"/>
      <c r="CV19" s="383"/>
      <c r="CW19" s="107"/>
      <c r="CX19" s="451">
        <v>1</v>
      </c>
      <c r="CY19" s="107">
        <f>CX19/CX31*1000000</f>
        <v>0.81536739231646693</v>
      </c>
      <c r="CZ19" s="384">
        <f t="shared" si="16"/>
        <v>1</v>
      </c>
      <c r="DA19" s="392">
        <f>CZ19/CZ31*1000000</f>
        <v>0.17931684228061617</v>
      </c>
    </row>
    <row r="20" spans="1:105" s="1" customFormat="1" ht="16.5" customHeight="1">
      <c r="A20" s="15"/>
      <c r="C20" s="16"/>
      <c r="D20" s="16"/>
      <c r="E20" s="16"/>
      <c r="F20" s="16"/>
      <c r="AF20" s="476">
        <v>0</v>
      </c>
      <c r="AG20" s="101" t="s">
        <v>126</v>
      </c>
      <c r="AH20" s="380"/>
      <c r="AI20" s="381">
        <f t="shared" si="10"/>
        <v>0</v>
      </c>
      <c r="AJ20" s="382"/>
      <c r="AK20" s="381">
        <f t="shared" si="11"/>
        <v>0</v>
      </c>
      <c r="AL20" s="383"/>
      <c r="AM20" s="381">
        <f t="shared" si="0"/>
        <v>0</v>
      </c>
      <c r="AN20" s="384">
        <f t="shared" si="12"/>
        <v>0</v>
      </c>
      <c r="AO20" s="387"/>
      <c r="AV20" s="391"/>
      <c r="AW20" s="128" t="s">
        <v>126</v>
      </c>
      <c r="AX20" s="101"/>
      <c r="AY20" s="401"/>
      <c r="AZ20" s="383">
        <v>2</v>
      </c>
      <c r="BA20" s="115">
        <f>AZ20/AZ31*1000000</f>
        <v>0.46561741334627132</v>
      </c>
      <c r="BB20" s="383"/>
      <c r="BC20" s="107"/>
      <c r="BD20" s="384">
        <v>2</v>
      </c>
      <c r="BE20" s="392">
        <v>0.47846832719099602</v>
      </c>
      <c r="BF20" s="91"/>
      <c r="BG20" s="101" t="s">
        <v>126</v>
      </c>
      <c r="BH20" s="101"/>
      <c r="BI20" s="381">
        <f t="shared" si="13"/>
        <v>0</v>
      </c>
      <c r="BJ20" s="383">
        <v>1</v>
      </c>
      <c r="BK20" s="115">
        <f t="shared" si="2"/>
        <v>0.61563768983188161</v>
      </c>
      <c r="BL20" s="383"/>
      <c r="BM20" s="381">
        <f t="shared" si="3"/>
        <v>0</v>
      </c>
      <c r="BN20" s="384">
        <f t="shared" si="4"/>
        <v>1</v>
      </c>
      <c r="BO20" s="392">
        <f t="shared" si="5"/>
        <v>0.1802648559422417</v>
      </c>
      <c r="BP20" s="390"/>
      <c r="BQ20" s="128" t="s">
        <v>126</v>
      </c>
      <c r="BR20" s="101"/>
      <c r="BS20" s="431"/>
      <c r="BT20" s="402">
        <v>3</v>
      </c>
      <c r="BU20" s="430">
        <f>BT20/BT31*1000000</f>
        <v>0.83448376191955742</v>
      </c>
      <c r="BV20" s="383"/>
      <c r="BW20" s="430"/>
      <c r="BX20" s="384">
        <f t="shared" si="14"/>
        <v>3</v>
      </c>
      <c r="BY20" s="392">
        <f>BX20/BX31*1000000</f>
        <v>0.49594277481635651</v>
      </c>
      <c r="CA20" s="101" t="s">
        <v>126</v>
      </c>
      <c r="CB20" s="101"/>
      <c r="CC20" s="432">
        <f t="shared" si="6"/>
        <v>0</v>
      </c>
      <c r="CD20" s="383"/>
      <c r="CE20" s="432">
        <f t="shared" si="7"/>
        <v>0</v>
      </c>
      <c r="CF20" s="383"/>
      <c r="CG20" s="432">
        <f t="shared" si="8"/>
        <v>0</v>
      </c>
      <c r="CH20" s="384">
        <f t="shared" si="15"/>
        <v>0</v>
      </c>
      <c r="CI20" s="392">
        <f t="shared" si="9"/>
        <v>0</v>
      </c>
      <c r="CN20" s="444"/>
      <c r="CO20" s="128" t="s">
        <v>126</v>
      </c>
      <c r="CP20" s="380"/>
      <c r="CQ20" s="381"/>
      <c r="CR20" s="380"/>
      <c r="CS20" s="381"/>
      <c r="CT20" s="382"/>
      <c r="CU20" s="381"/>
      <c r="CV20" s="383"/>
      <c r="CW20" s="381"/>
      <c r="CX20" s="451"/>
      <c r="CY20" s="107"/>
      <c r="CZ20" s="384">
        <f t="shared" si="16"/>
        <v>0</v>
      </c>
      <c r="DA20" s="387"/>
    </row>
    <row r="21" spans="1:105" s="1" customFormat="1" ht="16.5" customHeight="1">
      <c r="A21" s="15"/>
      <c r="C21" s="16"/>
      <c r="D21" s="16"/>
      <c r="E21" s="16"/>
      <c r="F21" s="16"/>
      <c r="AF21" s="476">
        <v>0</v>
      </c>
      <c r="AG21" s="105" t="s">
        <v>128</v>
      </c>
      <c r="AH21" s="380"/>
      <c r="AI21" s="381">
        <f t="shared" si="10"/>
        <v>0</v>
      </c>
      <c r="AJ21" s="382"/>
      <c r="AK21" s="381">
        <f t="shared" si="11"/>
        <v>0</v>
      </c>
      <c r="AL21" s="383"/>
      <c r="AM21" s="381">
        <f t="shared" si="0"/>
        <v>0</v>
      </c>
      <c r="AN21" s="384">
        <f t="shared" si="12"/>
        <v>0</v>
      </c>
      <c r="AO21" s="387"/>
      <c r="AV21" s="391"/>
      <c r="AW21" s="128" t="s">
        <v>128</v>
      </c>
      <c r="AX21" s="129"/>
      <c r="AY21" s="381"/>
      <c r="AZ21" s="383"/>
      <c r="BA21" s="107"/>
      <c r="BB21" s="405"/>
      <c r="BC21" s="107"/>
      <c r="BD21" s="398"/>
      <c r="BE21" s="423"/>
      <c r="BF21" s="91"/>
      <c r="BG21" s="127" t="s">
        <v>128</v>
      </c>
      <c r="BH21" s="129"/>
      <c r="BI21" s="381">
        <f t="shared" si="13"/>
        <v>0</v>
      </c>
      <c r="BJ21" s="406"/>
      <c r="BK21" s="381">
        <f t="shared" si="2"/>
        <v>0</v>
      </c>
      <c r="BL21" s="405">
        <v>1</v>
      </c>
      <c r="BM21" s="107">
        <f t="shared" si="3"/>
        <v>0.95224763771167276</v>
      </c>
      <c r="BN21" s="384">
        <f t="shared" si="4"/>
        <v>1</v>
      </c>
      <c r="BO21" s="392">
        <f t="shared" si="5"/>
        <v>0.1802648559422417</v>
      </c>
      <c r="BP21" s="391"/>
      <c r="BQ21" s="128" t="s">
        <v>128</v>
      </c>
      <c r="BR21" s="129"/>
      <c r="BS21" s="432"/>
      <c r="BT21" s="402"/>
      <c r="BU21" s="430"/>
      <c r="BV21" s="405"/>
      <c r="BW21" s="432"/>
      <c r="BX21" s="384">
        <f t="shared" si="14"/>
        <v>0</v>
      </c>
      <c r="BY21" s="387"/>
      <c r="CA21" s="127" t="s">
        <v>128</v>
      </c>
      <c r="CB21" s="129"/>
      <c r="CC21" s="432">
        <f t="shared" si="6"/>
        <v>0</v>
      </c>
      <c r="CD21" s="406">
        <v>1</v>
      </c>
      <c r="CE21" s="430">
        <f t="shared" si="7"/>
        <v>0.14425863611538037</v>
      </c>
      <c r="CF21" s="405"/>
      <c r="CG21" s="432">
        <f t="shared" si="8"/>
        <v>0</v>
      </c>
      <c r="CH21" s="384">
        <f t="shared" si="15"/>
        <v>1</v>
      </c>
      <c r="CI21" s="392">
        <f t="shared" si="9"/>
        <v>0.10863619747236158</v>
      </c>
      <c r="CN21" s="444"/>
      <c r="CO21" s="128" t="s">
        <v>127</v>
      </c>
      <c r="CP21" s="380"/>
      <c r="CQ21" s="381"/>
      <c r="CR21" s="380"/>
      <c r="CS21" s="381"/>
      <c r="CT21" s="382"/>
      <c r="CU21" s="381"/>
      <c r="CV21" s="383"/>
      <c r="CW21" s="381"/>
      <c r="CX21" s="380"/>
      <c r="CY21" s="107"/>
      <c r="CZ21" s="384">
        <f t="shared" si="16"/>
        <v>0</v>
      </c>
      <c r="DA21" s="387"/>
    </row>
    <row r="22" spans="1:105" s="1" customFormat="1" ht="16.5" customHeight="1">
      <c r="A22" s="15"/>
      <c r="C22" s="16"/>
      <c r="D22" s="16"/>
      <c r="E22" s="16"/>
      <c r="F22" s="16"/>
      <c r="AF22" s="476">
        <v>1</v>
      </c>
      <c r="AG22" s="109" t="s">
        <v>129</v>
      </c>
      <c r="AH22" s="380">
        <v>1</v>
      </c>
      <c r="AI22" s="107">
        <f t="shared" si="10"/>
        <v>1.021450459652707</v>
      </c>
      <c r="AJ22" s="382"/>
      <c r="AK22" s="381">
        <f t="shared" si="11"/>
        <v>0</v>
      </c>
      <c r="AL22" s="383"/>
      <c r="AM22" s="381">
        <f t="shared" si="0"/>
        <v>0</v>
      </c>
      <c r="AN22" s="384">
        <f t="shared" si="12"/>
        <v>1</v>
      </c>
      <c r="AO22" s="392">
        <f t="shared" si="1"/>
        <v>0.27970126785787708</v>
      </c>
      <c r="AV22" s="391"/>
      <c r="AW22" s="128" t="s">
        <v>129</v>
      </c>
      <c r="AX22" s="129"/>
      <c r="AY22" s="107"/>
      <c r="AZ22" s="383"/>
      <c r="BA22" s="107"/>
      <c r="BB22" s="406"/>
      <c r="BC22" s="107"/>
      <c r="BD22" s="398"/>
      <c r="BE22" s="423"/>
      <c r="BF22" s="91"/>
      <c r="BG22" s="128" t="s">
        <v>129</v>
      </c>
      <c r="BH22" s="129">
        <v>1</v>
      </c>
      <c r="BI22" s="115">
        <f t="shared" si="13"/>
        <v>0.34807864071113859</v>
      </c>
      <c r="BJ22" s="406">
        <v>3</v>
      </c>
      <c r="BK22" s="107">
        <f t="shared" si="2"/>
        <v>1.846913069495645</v>
      </c>
      <c r="BL22" s="406"/>
      <c r="BM22" s="381">
        <f t="shared" si="3"/>
        <v>0</v>
      </c>
      <c r="BN22" s="384">
        <f t="shared" si="4"/>
        <v>4</v>
      </c>
      <c r="BO22" s="392">
        <f t="shared" si="5"/>
        <v>0.72105942376896681</v>
      </c>
      <c r="BP22" s="391"/>
      <c r="BQ22" s="128" t="s">
        <v>129</v>
      </c>
      <c r="BR22" s="129"/>
      <c r="BS22" s="430"/>
      <c r="BT22" s="383"/>
      <c r="BU22" s="430"/>
      <c r="BV22" s="406"/>
      <c r="BW22" s="430"/>
      <c r="BX22" s="384">
        <f t="shared" si="14"/>
        <v>0</v>
      </c>
      <c r="BY22" s="387"/>
      <c r="CA22" s="128" t="s">
        <v>129</v>
      </c>
      <c r="CB22" s="129">
        <v>4</v>
      </c>
      <c r="CC22" s="430">
        <f t="shared" si="6"/>
        <v>3.0959752321981422</v>
      </c>
      <c r="CD22" s="406">
        <v>3</v>
      </c>
      <c r="CE22" s="430">
        <f t="shared" si="7"/>
        <v>0.4327759083461411</v>
      </c>
      <c r="CF22" s="406"/>
      <c r="CG22" s="432">
        <f t="shared" si="8"/>
        <v>0</v>
      </c>
      <c r="CH22" s="384">
        <f t="shared" si="15"/>
        <v>7</v>
      </c>
      <c r="CI22" s="387">
        <f t="shared" si="9"/>
        <v>0.76045338230653114</v>
      </c>
      <c r="CN22" s="444"/>
      <c r="CO22" s="128" t="s">
        <v>129</v>
      </c>
      <c r="CP22" s="380"/>
      <c r="CQ22" s="107"/>
      <c r="CR22" s="380"/>
      <c r="CS22" s="107"/>
      <c r="CT22" s="382"/>
      <c r="CU22" s="381"/>
      <c r="CV22" s="383"/>
      <c r="CW22" s="107"/>
      <c r="CX22" s="380"/>
      <c r="CY22" s="107"/>
      <c r="CZ22" s="384">
        <f t="shared" si="16"/>
        <v>0</v>
      </c>
      <c r="DA22" s="387"/>
    </row>
    <row r="23" spans="1:105" s="1" customFormat="1" ht="16.5" customHeight="1">
      <c r="A23" s="15"/>
      <c r="C23" s="16"/>
      <c r="D23" s="16"/>
      <c r="E23" s="16"/>
      <c r="F23" s="16"/>
      <c r="AF23" s="476">
        <v>0</v>
      </c>
      <c r="AG23" s="109" t="s">
        <v>131</v>
      </c>
      <c r="AH23" s="380"/>
      <c r="AI23" s="381">
        <f t="shared" si="10"/>
        <v>0</v>
      </c>
      <c r="AJ23" s="382"/>
      <c r="AK23" s="381">
        <f t="shared" si="11"/>
        <v>0</v>
      </c>
      <c r="AL23" s="383"/>
      <c r="AM23" s="381">
        <f t="shared" si="0"/>
        <v>0</v>
      </c>
      <c r="AN23" s="384">
        <f t="shared" si="12"/>
        <v>0</v>
      </c>
      <c r="AO23" s="387"/>
      <c r="AV23" s="391"/>
      <c r="AW23" s="128" t="s">
        <v>131</v>
      </c>
      <c r="AX23" s="129"/>
      <c r="AY23" s="107"/>
      <c r="AZ23" s="383"/>
      <c r="BA23" s="107"/>
      <c r="BB23" s="406"/>
      <c r="BC23" s="107"/>
      <c r="BD23" s="398"/>
      <c r="BE23" s="423"/>
      <c r="BF23" s="91"/>
      <c r="BG23" s="128" t="s">
        <v>131</v>
      </c>
      <c r="BH23" s="129"/>
      <c r="BI23" s="381">
        <f t="shared" si="13"/>
        <v>0</v>
      </c>
      <c r="BJ23" s="406"/>
      <c r="BK23" s="381">
        <f t="shared" si="2"/>
        <v>0</v>
      </c>
      <c r="BL23" s="406"/>
      <c r="BM23" s="381">
        <f t="shared" si="3"/>
        <v>0</v>
      </c>
      <c r="BN23" s="384">
        <f t="shared" si="4"/>
        <v>0</v>
      </c>
      <c r="BO23" s="384">
        <f t="shared" si="5"/>
        <v>0</v>
      </c>
      <c r="BP23" s="391"/>
      <c r="BQ23" s="128" t="s">
        <v>131</v>
      </c>
      <c r="BR23" s="129"/>
      <c r="BS23" s="432"/>
      <c r="BT23" s="383"/>
      <c r="BU23" s="432"/>
      <c r="BV23" s="406"/>
      <c r="BW23" s="432"/>
      <c r="BX23" s="384">
        <f t="shared" si="14"/>
        <v>0</v>
      </c>
      <c r="BY23" s="392"/>
      <c r="CA23" s="128" t="s">
        <v>131</v>
      </c>
      <c r="CB23" s="129"/>
      <c r="CC23" s="432">
        <f t="shared" si="6"/>
        <v>0</v>
      </c>
      <c r="CD23" s="406"/>
      <c r="CE23" s="432">
        <f t="shared" si="7"/>
        <v>0</v>
      </c>
      <c r="CF23" s="406"/>
      <c r="CG23" s="432">
        <f t="shared" si="8"/>
        <v>0</v>
      </c>
      <c r="CH23" s="384">
        <f t="shared" si="15"/>
        <v>0</v>
      </c>
      <c r="CI23" s="384">
        <f t="shared" si="9"/>
        <v>0</v>
      </c>
      <c r="CN23" s="444"/>
      <c r="CO23" s="128" t="s">
        <v>130</v>
      </c>
      <c r="CP23" s="380"/>
      <c r="CQ23" s="381"/>
      <c r="CR23" s="380"/>
      <c r="CS23" s="381"/>
      <c r="CT23" s="382"/>
      <c r="CU23" s="115"/>
      <c r="CV23" s="383"/>
      <c r="CW23" s="381"/>
      <c r="CX23" s="380"/>
      <c r="CY23" s="381"/>
      <c r="CZ23" s="384">
        <f t="shared" si="16"/>
        <v>0</v>
      </c>
      <c r="DA23" s="387"/>
    </row>
    <row r="24" spans="1:105" s="1" customFormat="1" ht="16.5" customHeight="1">
      <c r="A24" s="15"/>
      <c r="C24" s="16"/>
      <c r="D24" s="16"/>
      <c r="E24" s="16"/>
      <c r="F24" s="16"/>
      <c r="AF24" s="476">
        <v>0</v>
      </c>
      <c r="AG24" s="109" t="s">
        <v>132</v>
      </c>
      <c r="AH24" s="380"/>
      <c r="AI24" s="381">
        <f t="shared" si="10"/>
        <v>0</v>
      </c>
      <c r="AJ24" s="382"/>
      <c r="AK24" s="381">
        <f t="shared" si="11"/>
        <v>0</v>
      </c>
      <c r="AL24" s="383"/>
      <c r="AM24" s="381">
        <f t="shared" si="0"/>
        <v>0</v>
      </c>
      <c r="AN24" s="384">
        <f t="shared" si="12"/>
        <v>0</v>
      </c>
      <c r="AO24" s="387"/>
      <c r="AV24" s="391"/>
      <c r="AW24" s="128" t="s">
        <v>132</v>
      </c>
      <c r="AX24" s="129"/>
      <c r="AY24" s="107"/>
      <c r="AZ24" s="383"/>
      <c r="BA24" s="107"/>
      <c r="BB24" s="406"/>
      <c r="BC24" s="107"/>
      <c r="BD24" s="398"/>
      <c r="BE24" s="423"/>
      <c r="BF24" s="91"/>
      <c r="BG24" s="128" t="s">
        <v>132</v>
      </c>
      <c r="BH24" s="129"/>
      <c r="BI24" s="381">
        <f t="shared" si="13"/>
        <v>0</v>
      </c>
      <c r="BJ24" s="406">
        <v>1</v>
      </c>
      <c r="BK24" s="115">
        <f t="shared" si="2"/>
        <v>0.61563768983188161</v>
      </c>
      <c r="BL24" s="406"/>
      <c r="BM24" s="381">
        <f t="shared" si="3"/>
        <v>0</v>
      </c>
      <c r="BN24" s="384">
        <f t="shared" si="4"/>
        <v>1</v>
      </c>
      <c r="BO24" s="392">
        <f t="shared" si="5"/>
        <v>0.1802648559422417</v>
      </c>
      <c r="BP24" s="391"/>
      <c r="BQ24" s="128" t="s">
        <v>132</v>
      </c>
      <c r="BR24" s="129"/>
      <c r="BS24" s="430"/>
      <c r="BT24" s="383"/>
      <c r="BU24" s="430"/>
      <c r="BV24" s="406"/>
      <c r="BW24" s="432"/>
      <c r="BX24" s="384">
        <f t="shared" si="14"/>
        <v>0</v>
      </c>
      <c r="BY24" s="392"/>
      <c r="CA24" s="128" t="s">
        <v>132</v>
      </c>
      <c r="CB24" s="129"/>
      <c r="CC24" s="432">
        <f t="shared" si="6"/>
        <v>0</v>
      </c>
      <c r="CD24" s="406">
        <v>1</v>
      </c>
      <c r="CE24" s="430">
        <f t="shared" si="7"/>
        <v>0.14425863611538037</v>
      </c>
      <c r="CF24" s="406"/>
      <c r="CG24" s="432">
        <f t="shared" si="8"/>
        <v>0</v>
      </c>
      <c r="CH24" s="384">
        <f t="shared" si="15"/>
        <v>1</v>
      </c>
      <c r="CI24" s="392">
        <f t="shared" si="9"/>
        <v>0.10863619747236158</v>
      </c>
      <c r="CN24" s="444"/>
      <c r="CO24" s="128" t="s">
        <v>132</v>
      </c>
      <c r="CP24" s="380"/>
      <c r="CQ24" s="381"/>
      <c r="CR24" s="380"/>
      <c r="CS24" s="381"/>
      <c r="CT24" s="382"/>
      <c r="CU24" s="381"/>
      <c r="CV24" s="383"/>
      <c r="CW24" s="107"/>
      <c r="CX24" s="380"/>
      <c r="CY24" s="381"/>
      <c r="CZ24" s="384">
        <f t="shared" si="16"/>
        <v>0</v>
      </c>
      <c r="DA24" s="387"/>
    </row>
    <row r="25" spans="1:105" s="1" customFormat="1" ht="16.5" customHeight="1">
      <c r="A25" s="15"/>
      <c r="C25" s="16"/>
      <c r="D25" s="16"/>
      <c r="E25" s="16"/>
      <c r="F25" s="16"/>
      <c r="AF25" s="476">
        <v>0</v>
      </c>
      <c r="AG25" s="109" t="s">
        <v>134</v>
      </c>
      <c r="AH25" s="380"/>
      <c r="AI25" s="381">
        <f t="shared" si="10"/>
        <v>0</v>
      </c>
      <c r="AJ25" s="382"/>
      <c r="AK25" s="381">
        <f t="shared" si="11"/>
        <v>0</v>
      </c>
      <c r="AL25" s="383"/>
      <c r="AM25" s="381">
        <f t="shared" si="0"/>
        <v>0</v>
      </c>
      <c r="AN25" s="384">
        <f t="shared" si="12"/>
        <v>0</v>
      </c>
      <c r="AO25" s="387"/>
      <c r="AV25" s="391"/>
      <c r="AW25" s="128" t="s">
        <v>134</v>
      </c>
      <c r="AX25" s="129"/>
      <c r="AY25" s="107"/>
      <c r="AZ25" s="383"/>
      <c r="BA25" s="107"/>
      <c r="BB25" s="406"/>
      <c r="BC25" s="107"/>
      <c r="BD25" s="398"/>
      <c r="BE25" s="423"/>
      <c r="BF25" s="91"/>
      <c r="BG25" s="128" t="s">
        <v>134</v>
      </c>
      <c r="BH25" s="129"/>
      <c r="BI25" s="381">
        <f t="shared" si="13"/>
        <v>0</v>
      </c>
      <c r="BJ25" s="406">
        <v>2</v>
      </c>
      <c r="BK25" s="115">
        <f t="shared" si="2"/>
        <v>1.2312753796637632</v>
      </c>
      <c r="BL25" s="406"/>
      <c r="BM25" s="381">
        <f t="shared" si="3"/>
        <v>0</v>
      </c>
      <c r="BN25" s="384">
        <f t="shared" si="4"/>
        <v>2</v>
      </c>
      <c r="BO25" s="392">
        <f t="shared" si="5"/>
        <v>0.36052971188448341</v>
      </c>
      <c r="BP25" s="391"/>
      <c r="BQ25" s="128" t="s">
        <v>134</v>
      </c>
      <c r="BR25" s="129"/>
      <c r="BS25" s="430"/>
      <c r="BT25" s="383"/>
      <c r="BU25" s="432"/>
      <c r="BV25" s="406"/>
      <c r="BW25" s="432"/>
      <c r="BX25" s="384">
        <f t="shared" si="14"/>
        <v>0</v>
      </c>
      <c r="BY25" s="392"/>
      <c r="CA25" s="128" t="s">
        <v>134</v>
      </c>
      <c r="CB25" s="129">
        <v>1</v>
      </c>
      <c r="CC25" s="430">
        <f t="shared" si="6"/>
        <v>0.77399380804953555</v>
      </c>
      <c r="CD25" s="406"/>
      <c r="CE25" s="432">
        <f t="shared" si="7"/>
        <v>0</v>
      </c>
      <c r="CF25" s="406"/>
      <c r="CG25" s="432">
        <f t="shared" si="8"/>
        <v>0</v>
      </c>
      <c r="CH25" s="384">
        <f t="shared" si="15"/>
        <v>1</v>
      </c>
      <c r="CI25" s="392">
        <f t="shared" si="9"/>
        <v>0.10863619747236158</v>
      </c>
      <c r="CN25" s="444"/>
      <c r="CO25" s="128" t="s">
        <v>133</v>
      </c>
      <c r="CP25" s="380"/>
      <c r="CQ25" s="381"/>
      <c r="CR25" s="380"/>
      <c r="CS25" s="381"/>
      <c r="CT25" s="382"/>
      <c r="CU25" s="381"/>
      <c r="CV25" s="383"/>
      <c r="CW25" s="381"/>
      <c r="CX25" s="380"/>
      <c r="CY25" s="381"/>
      <c r="CZ25" s="384">
        <f t="shared" si="16"/>
        <v>0</v>
      </c>
      <c r="DA25" s="387"/>
    </row>
    <row r="26" spans="1:105" s="1" customFormat="1" ht="16.5" customHeight="1">
      <c r="A26" s="15"/>
      <c r="C26" s="16"/>
      <c r="D26" s="16"/>
      <c r="E26" s="16"/>
      <c r="F26" s="16"/>
      <c r="AF26" s="476">
        <v>0</v>
      </c>
      <c r="AG26" s="109" t="s">
        <v>135</v>
      </c>
      <c r="AH26" s="380"/>
      <c r="AI26" s="381">
        <f t="shared" si="10"/>
        <v>0</v>
      </c>
      <c r="AJ26" s="382"/>
      <c r="AK26" s="381">
        <f t="shared" si="11"/>
        <v>0</v>
      </c>
      <c r="AL26" s="383"/>
      <c r="AM26" s="381">
        <f t="shared" si="0"/>
        <v>0</v>
      </c>
      <c r="AN26" s="384">
        <f t="shared" si="12"/>
        <v>0</v>
      </c>
      <c r="AO26" s="387"/>
      <c r="AV26" s="391"/>
      <c r="AW26" s="128" t="s">
        <v>135</v>
      </c>
      <c r="AX26" s="129"/>
      <c r="AY26" s="381"/>
      <c r="AZ26" s="383"/>
      <c r="BA26" s="107"/>
      <c r="BB26" s="406"/>
      <c r="BC26" s="107"/>
      <c r="BD26" s="398"/>
      <c r="BE26" s="424"/>
      <c r="BF26" s="91"/>
      <c r="BG26" s="128" t="s">
        <v>135</v>
      </c>
      <c r="BH26" s="129"/>
      <c r="BI26" s="381">
        <f t="shared" si="13"/>
        <v>0</v>
      </c>
      <c r="BJ26" s="406"/>
      <c r="BK26" s="381">
        <f t="shared" si="2"/>
        <v>0</v>
      </c>
      <c r="BL26" s="406">
        <v>1</v>
      </c>
      <c r="BM26" s="107">
        <f t="shared" si="3"/>
        <v>0.95224763771167276</v>
      </c>
      <c r="BN26" s="384">
        <f t="shared" si="4"/>
        <v>1</v>
      </c>
      <c r="BO26" s="392">
        <f t="shared" si="5"/>
        <v>0.1802648559422417</v>
      </c>
      <c r="BP26" s="391"/>
      <c r="BQ26" s="128" t="s">
        <v>135</v>
      </c>
      <c r="BR26" s="129"/>
      <c r="BS26" s="432"/>
      <c r="BT26" s="383"/>
      <c r="BU26" s="432"/>
      <c r="BV26" s="406"/>
      <c r="BW26" s="432"/>
      <c r="BX26" s="384">
        <f t="shared" si="14"/>
        <v>0</v>
      </c>
      <c r="BY26" s="392"/>
      <c r="CA26" s="128" t="s">
        <v>135</v>
      </c>
      <c r="CB26" s="129"/>
      <c r="CC26" s="432">
        <f t="shared" si="6"/>
        <v>0</v>
      </c>
      <c r="CD26" s="406"/>
      <c r="CE26" s="432">
        <f t="shared" si="7"/>
        <v>0</v>
      </c>
      <c r="CF26" s="406"/>
      <c r="CG26" s="432">
        <f t="shared" si="8"/>
        <v>0</v>
      </c>
      <c r="CH26" s="384">
        <f t="shared" si="15"/>
        <v>0</v>
      </c>
      <c r="CI26" s="384">
        <f t="shared" si="9"/>
        <v>0</v>
      </c>
      <c r="CN26" s="444"/>
      <c r="CO26" s="128" t="s">
        <v>135</v>
      </c>
      <c r="CP26" s="380"/>
      <c r="CQ26" s="107"/>
      <c r="CR26" s="380"/>
      <c r="CS26" s="107"/>
      <c r="CT26" s="382"/>
      <c r="CU26" s="381"/>
      <c r="CV26" s="383"/>
      <c r="CW26" s="381"/>
      <c r="CX26" s="380"/>
      <c r="CY26" s="107"/>
      <c r="CZ26" s="384">
        <f t="shared" si="16"/>
        <v>0</v>
      </c>
      <c r="DA26" s="387"/>
    </row>
    <row r="27" spans="1:105" s="1" customFormat="1" ht="16.5" customHeight="1">
      <c r="A27" s="15"/>
      <c r="C27" s="16"/>
      <c r="D27" s="16"/>
      <c r="E27" s="16"/>
      <c r="F27" s="16"/>
      <c r="AF27" s="476">
        <v>0</v>
      </c>
      <c r="AG27" s="109" t="s">
        <v>136</v>
      </c>
      <c r="AH27" s="380"/>
      <c r="AI27" s="381">
        <f t="shared" si="10"/>
        <v>0</v>
      </c>
      <c r="AJ27" s="382"/>
      <c r="AK27" s="381">
        <f t="shared" si="11"/>
        <v>0</v>
      </c>
      <c r="AL27" s="383"/>
      <c r="AM27" s="381">
        <f t="shared" si="0"/>
        <v>0</v>
      </c>
      <c r="AN27" s="384">
        <f t="shared" si="12"/>
        <v>0</v>
      </c>
      <c r="AO27" s="387"/>
      <c r="AV27" s="391"/>
      <c r="AW27" s="128" t="s">
        <v>136</v>
      </c>
      <c r="AX27" s="129"/>
      <c r="AY27" s="115"/>
      <c r="AZ27" s="383"/>
      <c r="BA27" s="107"/>
      <c r="BB27" s="406"/>
      <c r="BC27" s="107"/>
      <c r="BD27" s="398"/>
      <c r="BE27" s="424"/>
      <c r="BF27" s="91"/>
      <c r="BG27" s="128" t="s">
        <v>136</v>
      </c>
      <c r="BH27" s="129"/>
      <c r="BI27" s="381">
        <f t="shared" si="13"/>
        <v>0</v>
      </c>
      <c r="BJ27" s="406">
        <v>1</v>
      </c>
      <c r="BK27" s="115">
        <f t="shared" si="2"/>
        <v>0.61563768983188161</v>
      </c>
      <c r="BL27" s="406"/>
      <c r="BM27" s="381">
        <f t="shared" si="3"/>
        <v>0</v>
      </c>
      <c r="BN27" s="384">
        <f t="shared" si="4"/>
        <v>1</v>
      </c>
      <c r="BO27" s="392">
        <f t="shared" si="5"/>
        <v>0.1802648559422417</v>
      </c>
      <c r="BP27" s="391"/>
      <c r="BQ27" s="128" t="s">
        <v>136</v>
      </c>
      <c r="BR27" s="129"/>
      <c r="BS27" s="432"/>
      <c r="BT27" s="383"/>
      <c r="BU27" s="432"/>
      <c r="BV27" s="406"/>
      <c r="BW27" s="432"/>
      <c r="BX27" s="384">
        <f t="shared" si="14"/>
        <v>0</v>
      </c>
      <c r="BY27" s="384"/>
      <c r="CA27" s="128" t="s">
        <v>136</v>
      </c>
      <c r="CB27" s="129"/>
      <c r="CC27" s="432">
        <f t="shared" si="6"/>
        <v>0</v>
      </c>
      <c r="CD27" s="406"/>
      <c r="CE27" s="432">
        <f t="shared" si="7"/>
        <v>0</v>
      </c>
      <c r="CF27" s="406"/>
      <c r="CG27" s="432">
        <f t="shared" si="8"/>
        <v>0</v>
      </c>
      <c r="CH27" s="384">
        <f t="shared" si="15"/>
        <v>0</v>
      </c>
      <c r="CI27" s="384">
        <f t="shared" si="9"/>
        <v>0</v>
      </c>
      <c r="CN27" s="444"/>
      <c r="CO27" s="128" t="s">
        <v>136</v>
      </c>
      <c r="CP27" s="380"/>
      <c r="CQ27" s="381"/>
      <c r="CR27" s="380"/>
      <c r="CS27" s="381"/>
      <c r="CT27" s="382"/>
      <c r="CU27" s="107"/>
      <c r="CV27" s="383"/>
      <c r="CW27" s="107"/>
      <c r="CX27" s="380"/>
      <c r="CY27" s="381"/>
      <c r="CZ27" s="384">
        <f t="shared" si="16"/>
        <v>0</v>
      </c>
      <c r="DA27" s="387"/>
    </row>
    <row r="28" spans="1:105" s="1" customFormat="1" ht="16.5" customHeight="1">
      <c r="A28" s="15"/>
      <c r="C28" s="16"/>
      <c r="D28" s="16"/>
      <c r="E28" s="16"/>
      <c r="F28" s="16"/>
      <c r="AF28" s="476">
        <v>59</v>
      </c>
      <c r="AG28" s="109" t="s">
        <v>137</v>
      </c>
      <c r="AH28" s="380">
        <v>46</v>
      </c>
      <c r="AI28" s="107">
        <f t="shared" si="10"/>
        <v>46.986721144024514</v>
      </c>
      <c r="AJ28" s="382">
        <v>13</v>
      </c>
      <c r="AK28" s="107">
        <f t="shared" si="11"/>
        <v>10.276444255428135</v>
      </c>
      <c r="AL28" s="383">
        <v>1</v>
      </c>
      <c r="AM28" s="107">
        <f t="shared" si="0"/>
        <v>0.75119402289939852</v>
      </c>
      <c r="AN28" s="384">
        <f t="shared" si="12"/>
        <v>60</v>
      </c>
      <c r="AO28" s="387">
        <f t="shared" si="1"/>
        <v>16.782076071472623</v>
      </c>
      <c r="AV28" s="391"/>
      <c r="AW28" s="128" t="s">
        <v>137</v>
      </c>
      <c r="AX28" s="129"/>
      <c r="AY28" s="107"/>
      <c r="AZ28" s="383"/>
      <c r="BA28" s="107"/>
      <c r="BB28" s="406"/>
      <c r="BC28" s="107"/>
      <c r="BD28" s="398"/>
      <c r="BE28" s="423"/>
      <c r="BF28" s="91"/>
      <c r="BG28" s="109" t="s">
        <v>137</v>
      </c>
      <c r="BH28" s="129">
        <v>23</v>
      </c>
      <c r="BI28" s="107">
        <f t="shared" si="13"/>
        <v>8.0058087363561867</v>
      </c>
      <c r="BJ28" s="406">
        <v>12</v>
      </c>
      <c r="BK28" s="107">
        <f t="shared" si="2"/>
        <v>7.3876522779825802</v>
      </c>
      <c r="BL28" s="406">
        <v>1</v>
      </c>
      <c r="BM28" s="107">
        <f t="shared" si="3"/>
        <v>0.95224763771167276</v>
      </c>
      <c r="BN28" s="384">
        <f t="shared" si="4"/>
        <v>36</v>
      </c>
      <c r="BO28" s="387">
        <f t="shared" si="5"/>
        <v>6.4895348139207014</v>
      </c>
      <c r="BP28" s="391"/>
      <c r="BQ28" s="128" t="s">
        <v>137</v>
      </c>
      <c r="BR28" s="101"/>
      <c r="BS28" s="430"/>
      <c r="BT28" s="383"/>
      <c r="BU28" s="430"/>
      <c r="BV28" s="406"/>
      <c r="BW28" s="432"/>
      <c r="BX28" s="384">
        <f t="shared" si="14"/>
        <v>0</v>
      </c>
      <c r="BY28" s="387"/>
      <c r="CA28" s="109" t="s">
        <v>137</v>
      </c>
      <c r="CB28" s="101">
        <v>14</v>
      </c>
      <c r="CC28" s="430">
        <f t="shared" si="6"/>
        <v>10.835913312693497</v>
      </c>
      <c r="CD28" s="406">
        <v>7</v>
      </c>
      <c r="CE28" s="430">
        <f t="shared" si="7"/>
        <v>1.0098104528076626</v>
      </c>
      <c r="CF28" s="406">
        <v>3</v>
      </c>
      <c r="CG28" s="431">
        <f t="shared" si="8"/>
        <v>3.0579761702110311</v>
      </c>
      <c r="CH28" s="384">
        <f t="shared" si="15"/>
        <v>24</v>
      </c>
      <c r="CI28" s="387">
        <f t="shared" si="9"/>
        <v>2.6072687393366785</v>
      </c>
      <c r="CN28" s="444"/>
      <c r="CO28" s="128" t="s">
        <v>137</v>
      </c>
      <c r="CP28" s="380"/>
      <c r="CQ28" s="107"/>
      <c r="CR28" s="380"/>
      <c r="CS28" s="107"/>
      <c r="CT28" s="382"/>
      <c r="CU28" s="107"/>
      <c r="CV28" s="383"/>
      <c r="CW28" s="107"/>
      <c r="CX28" s="380"/>
      <c r="CY28" s="107"/>
      <c r="CZ28" s="384">
        <f t="shared" si="16"/>
        <v>0</v>
      </c>
      <c r="DA28" s="387"/>
    </row>
    <row r="29" spans="1:105" s="1" customFormat="1" ht="16.5" customHeight="1">
      <c r="A29" s="15"/>
      <c r="C29" s="16"/>
      <c r="D29" s="16"/>
      <c r="E29" s="16"/>
      <c r="F29" s="16"/>
      <c r="AF29" s="476">
        <v>1</v>
      </c>
      <c r="AG29" s="109" t="s">
        <v>138</v>
      </c>
      <c r="AH29" s="380"/>
      <c r="AI29" s="381">
        <f t="shared" si="10"/>
        <v>0</v>
      </c>
      <c r="AJ29" s="382">
        <v>1</v>
      </c>
      <c r="AK29" s="107">
        <f t="shared" si="11"/>
        <v>0.79049571195601054</v>
      </c>
      <c r="AL29" s="383"/>
      <c r="AM29" s="381">
        <f t="shared" si="0"/>
        <v>0</v>
      </c>
      <c r="AN29" s="384">
        <f t="shared" si="12"/>
        <v>1</v>
      </c>
      <c r="AO29" s="392">
        <f t="shared" si="1"/>
        <v>0.27970126785787708</v>
      </c>
      <c r="AV29" s="391"/>
      <c r="AW29" s="128" t="s">
        <v>138</v>
      </c>
      <c r="AX29" s="407"/>
      <c r="AY29" s="408"/>
      <c r="AZ29" s="409"/>
      <c r="BA29" s="107"/>
      <c r="BB29" s="409"/>
      <c r="BC29" s="107"/>
      <c r="BD29" s="398"/>
      <c r="BE29" s="424"/>
      <c r="BF29" s="91"/>
      <c r="BG29" s="128" t="s">
        <v>138</v>
      </c>
      <c r="BH29" s="407"/>
      <c r="BI29" s="381">
        <f t="shared" si="13"/>
        <v>0</v>
      </c>
      <c r="BJ29" s="409">
        <v>1</v>
      </c>
      <c r="BK29" s="122">
        <f t="shared" si="2"/>
        <v>0.61563768983188161</v>
      </c>
      <c r="BL29" s="409"/>
      <c r="BM29" s="408">
        <f t="shared" si="3"/>
        <v>0</v>
      </c>
      <c r="BN29" s="433">
        <f t="shared" si="4"/>
        <v>1</v>
      </c>
      <c r="BO29" s="434">
        <f t="shared" si="5"/>
        <v>0.1802648559422417</v>
      </c>
      <c r="BP29" s="391"/>
      <c r="BQ29" s="128" t="s">
        <v>138</v>
      </c>
      <c r="BR29" s="407"/>
      <c r="BS29" s="435"/>
      <c r="BT29" s="409"/>
      <c r="BU29" s="435"/>
      <c r="BV29" s="409"/>
      <c r="BW29" s="435"/>
      <c r="BX29" s="384">
        <f t="shared" si="14"/>
        <v>0</v>
      </c>
      <c r="BY29" s="433"/>
      <c r="CA29" s="128" t="s">
        <v>138</v>
      </c>
      <c r="CB29" s="407"/>
      <c r="CC29" s="435">
        <f t="shared" si="6"/>
        <v>0</v>
      </c>
      <c r="CD29" s="409"/>
      <c r="CE29" s="435">
        <f t="shared" si="7"/>
        <v>0</v>
      </c>
      <c r="CF29" s="409"/>
      <c r="CG29" s="435">
        <f t="shared" si="8"/>
        <v>0</v>
      </c>
      <c r="CH29" s="384">
        <f t="shared" si="15"/>
        <v>0</v>
      </c>
      <c r="CI29" s="433">
        <f t="shared" si="9"/>
        <v>0</v>
      </c>
      <c r="CN29" s="444"/>
      <c r="CO29" s="128" t="s">
        <v>138</v>
      </c>
      <c r="CP29" s="380"/>
      <c r="CQ29" s="446"/>
      <c r="CR29" s="380"/>
      <c r="CS29" s="446"/>
      <c r="CT29" s="382"/>
      <c r="CU29" s="115"/>
      <c r="CV29" s="383"/>
      <c r="CW29" s="381"/>
      <c r="CX29" s="380"/>
      <c r="CY29" s="446"/>
      <c r="CZ29" s="384">
        <f t="shared" si="16"/>
        <v>0</v>
      </c>
      <c r="DA29" s="387"/>
    </row>
    <row r="30" spans="1:105" s="1" customFormat="1" ht="16.5" customHeight="1">
      <c r="A30" s="15"/>
      <c r="C30" s="16"/>
      <c r="D30" s="16"/>
      <c r="E30" s="16"/>
      <c r="F30" s="16"/>
      <c r="AF30" s="477"/>
      <c r="AG30" s="109" t="s">
        <v>109</v>
      </c>
      <c r="AH30" s="385">
        <f>SUM(AH9:AH29)</f>
        <v>91</v>
      </c>
      <c r="AI30" s="386">
        <f t="shared" si="10"/>
        <v>92.951991828396316</v>
      </c>
      <c r="AJ30" s="385">
        <f t="shared" ref="AJ30" si="17">SUM(AJ9:AJ29)</f>
        <v>234</v>
      </c>
      <c r="AK30" s="386">
        <f t="shared" ref="AK30" si="18">AJ30/AJ31*1000000</f>
        <v>184.97599659770646</v>
      </c>
      <c r="AL30" s="385">
        <f t="shared" ref="AL30" si="19">SUM(AL9:AL29)</f>
        <v>32</v>
      </c>
      <c r="AM30" s="386">
        <f t="shared" ref="AM30" si="20">AL30/AL31*1000000</f>
        <v>24.038208732780753</v>
      </c>
      <c r="AN30" s="384">
        <f t="shared" si="12"/>
        <v>357</v>
      </c>
      <c r="AO30" s="387">
        <f t="shared" si="1"/>
        <v>99.853352625262119</v>
      </c>
      <c r="AV30" s="391"/>
      <c r="AW30" s="385" t="s">
        <v>109</v>
      </c>
      <c r="AX30" s="410">
        <f>AX9+AX10+AX11+AX12+AX13+AX14+AX15+AX16+AX17+AX18+AX19+AX20+AX21+AX22+AX23+AX24+AX25+AX26+AX27+AX28+AX29</f>
        <v>17</v>
      </c>
      <c r="AY30" s="411">
        <f>AX30/AX31*1000000</f>
        <v>12.533859853751974</v>
      </c>
      <c r="AZ30" s="410">
        <f t="shared" ref="AZ30" si="21">AZ9+AZ10+AZ11+AZ12+AZ13+AZ14+AZ15+AZ16+AZ17+AZ18+AZ19+AZ20+AZ21+AZ22+AZ23+AZ24+AZ25+AZ26+AZ27+AZ28+AZ29</f>
        <v>222</v>
      </c>
      <c r="BA30" s="411">
        <f>AZ30/AZ31*1000000</f>
        <v>51.683532881436115</v>
      </c>
      <c r="BB30" s="410">
        <f>BB9+BB10+BB11+BB12+BB13+BB14+BB15+BB16+BB17+BB18+BB19+BB20+BB21+BB22+BB23+BB24+BB25+BB26+BB27+BB28+BB29</f>
        <v>26</v>
      </c>
      <c r="BC30" s="411">
        <f>BB30/BB31*1000000</f>
        <v>21.399265017551514</v>
      </c>
      <c r="BD30" s="412">
        <v>265</v>
      </c>
      <c r="BE30" s="424">
        <f>BD30/BD31*1000000</f>
        <v>38.592085010936124</v>
      </c>
      <c r="BF30" s="91"/>
      <c r="BG30" s="109" t="s">
        <v>109</v>
      </c>
      <c r="BH30" s="385">
        <f t="shared" ref="BH30" si="22">SUM(BH9:BH29)</f>
        <v>85</v>
      </c>
      <c r="BI30" s="386">
        <f t="shared" ref="BI30" si="23">BH30/BH31*1000000</f>
        <v>29.586684460446779</v>
      </c>
      <c r="BJ30" s="385">
        <f t="shared" ref="BJ30" si="24">SUM(BJ9:BJ29)</f>
        <v>342</v>
      </c>
      <c r="BK30" s="386">
        <f t="shared" ref="BK30" si="25">BJ30/BJ31*1000000</f>
        <v>210.54808992250352</v>
      </c>
      <c r="BL30" s="385">
        <f t="shared" ref="BL30" si="26">SUM(BL9:BL29)</f>
        <v>36</v>
      </c>
      <c r="BM30" s="386">
        <f t="shared" ref="BM30" si="27">BL30/BL31*1000000</f>
        <v>34.280914957620219</v>
      </c>
      <c r="BN30" s="385">
        <f t="shared" ref="BN30" si="28">SUM(BN9:BN29)</f>
        <v>463</v>
      </c>
      <c r="BO30" s="386">
        <f t="shared" ref="BO30" si="29">BN30/BN31*1000000</f>
        <v>83.462628301257908</v>
      </c>
      <c r="BP30" s="391"/>
      <c r="BQ30" s="385" t="s">
        <v>109</v>
      </c>
      <c r="BR30" s="385">
        <f>BR29+BR28+BR27+BR26+BR25+BR24+BR23+BR22+BR21+BR20+BR19+BR18+BR17+BR16+BR15+BR14+BR13+BR12+BR11+BR10+BR9</f>
        <v>10</v>
      </c>
      <c r="BS30" s="386">
        <f>BR30/BR31*1000000</f>
        <v>7.6199474985617348</v>
      </c>
      <c r="BT30" s="385">
        <f>BT29+BT28+BT27+BT26+BT25+BT24+BT23+BT22+BT21+BT20+BT19+BT18+BT17+BT16+BT15+BT14+BT13+BT12+BT11+BT10+BT9</f>
        <v>239</v>
      </c>
      <c r="BU30" s="386">
        <f>BT30/BT31*1000000</f>
        <v>66.480539699591418</v>
      </c>
      <c r="BV30" s="385">
        <f>BV29+BV28+BV27+BV26+BV25+BV24+BV23+BV22+BV21+BV20+BV19+BV18+BV17+BV16+BV15+BV14+BV13+BV12+BV11+BV10+BV9</f>
        <v>20</v>
      </c>
      <c r="BW30" s="441">
        <f>BV30/BV31*1000000</f>
        <v>17.517690677873318</v>
      </c>
      <c r="BX30" s="385">
        <f t="shared" si="14"/>
        <v>269</v>
      </c>
      <c r="BY30" s="386">
        <f>BX30/BX31*1000000</f>
        <v>44.469535475199962</v>
      </c>
      <c r="CA30" s="109" t="s">
        <v>109</v>
      </c>
      <c r="CB30" s="385">
        <f t="shared" ref="CB30:CD30" si="30">SUM(CB9:CB29)</f>
        <v>40</v>
      </c>
      <c r="CC30" s="386">
        <f>CB30/CB31*1000000</f>
        <v>30.959752321981426</v>
      </c>
      <c r="CD30" s="385">
        <f t="shared" si="30"/>
        <v>152</v>
      </c>
      <c r="CE30" s="386">
        <f t="shared" ref="CE30" si="31">CD30/CD31*1000000</f>
        <v>21.927312689537814</v>
      </c>
      <c r="CF30" s="385">
        <f t="shared" ref="CF30" si="32">SUM(CF9:CF29)</f>
        <v>22</v>
      </c>
      <c r="CG30" s="386">
        <f t="shared" ref="CG30" si="33">CF30/CF31*1000000</f>
        <v>22.42515858154756</v>
      </c>
      <c r="CH30" s="384">
        <f t="shared" si="15"/>
        <v>214</v>
      </c>
      <c r="CI30" s="386">
        <f t="shared" ref="CI30" si="34">CH30/CH31*1000000</f>
        <v>23.248146259085381</v>
      </c>
      <c r="CN30" s="444"/>
      <c r="CO30" s="385" t="s">
        <v>109</v>
      </c>
      <c r="CP30" s="447">
        <f>CP29+CP28+CP27+CP26+CP25+CP24+CP23+CP22+CP21+CP20+CP19+CP18+CP17+CP16+CP15+CP14+CP13+CP12+CP11+CP10+CP9</f>
        <v>3</v>
      </c>
      <c r="CQ30" s="386">
        <f>CP30/CP31*1000000</f>
        <v>2.1652645375861055</v>
      </c>
      <c r="CR30" s="447">
        <f>CR29+CR28+CR27+CR26+CR25+CR24+CR23+CR22+CR21+CR20+CR19+CR18+CR17+CR16+CR15+CR14+CR13+CR12+CR11+CR10+CR9</f>
        <v>3</v>
      </c>
      <c r="CS30" s="386">
        <f>CR30/CR31*1000000</f>
        <v>5.197964477110764</v>
      </c>
      <c r="CT30" s="447">
        <f>CT29+CT28+CT27+CT26+CT25+CT24+CT23+CT22+CT21+CT20+CT19+CT18+CT17+CT16+CT15+CT14+CT13+CT12+CT11+CT10+CT9</f>
        <v>26</v>
      </c>
      <c r="CU30" s="386">
        <f>CT30/CT31*1000000</f>
        <v>11.03240854875879</v>
      </c>
      <c r="CV30" s="447">
        <f>CV29+CV28+CV27+CV26+CV25+CV24+CV23+CV22+CV21+CV20+CV19+CV18+CV17+CV16+CV15+CV14+CV13+CV12+CV11+CV10+CV9</f>
        <v>1</v>
      </c>
      <c r="CW30" s="386">
        <f>CV30/CV31*1000000</f>
        <v>0.79531274480720426</v>
      </c>
      <c r="CX30" s="447">
        <f>CX29+CX28+CX27+CX26+CX25+CX24+CX23+CX22+CX21+CX20+CX19+CX18+CX17+CX16+CX15+CX14+CX13+CX12+CX11+CX10+CX9</f>
        <v>15</v>
      </c>
      <c r="CY30" s="386">
        <v>1</v>
      </c>
      <c r="CZ30" s="386">
        <f t="shared" si="16"/>
        <v>48</v>
      </c>
      <c r="DA30" s="386">
        <f>CZ30/CZ31*1000000</f>
        <v>8.6072084294695745</v>
      </c>
    </row>
    <row r="31" spans="1:105" s="1" customFormat="1" ht="16.5" customHeight="1">
      <c r="A31" s="15"/>
      <c r="C31" s="16"/>
      <c r="D31" s="16"/>
      <c r="E31" s="16"/>
      <c r="F31" s="16"/>
      <c r="AG31" s="93" t="s">
        <v>139</v>
      </c>
      <c r="AH31" s="922">
        <v>979000</v>
      </c>
      <c r="AI31" s="923"/>
      <c r="AJ31" s="922">
        <v>1265029</v>
      </c>
      <c r="AK31" s="923"/>
      <c r="AL31" s="920">
        <v>1331214</v>
      </c>
      <c r="AM31" s="920"/>
      <c r="AN31" s="954">
        <f>SUM(AH31:AM31)</f>
        <v>3575243</v>
      </c>
      <c r="AO31" s="955"/>
      <c r="AV31" s="393"/>
      <c r="AW31" s="394" t="s">
        <v>139</v>
      </c>
      <c r="AX31" s="922">
        <v>1356326</v>
      </c>
      <c r="AY31" s="923"/>
      <c r="AZ31" s="924">
        <v>4295372</v>
      </c>
      <c r="BA31" s="925"/>
      <c r="BB31" s="956">
        <v>1214995</v>
      </c>
      <c r="BC31" s="957"/>
      <c r="BD31" s="912">
        <f>AX31+AZ31+BB31</f>
        <v>6866693</v>
      </c>
      <c r="BE31" s="912"/>
      <c r="BF31" s="91"/>
      <c r="BG31" s="93" t="s">
        <v>139</v>
      </c>
      <c r="BH31" s="918">
        <v>2872914</v>
      </c>
      <c r="BI31" s="918"/>
      <c r="BJ31" s="1113">
        <v>1624332</v>
      </c>
      <c r="BK31" s="1052"/>
      <c r="BL31" s="1113">
        <v>1050147</v>
      </c>
      <c r="BM31" s="1052"/>
      <c r="BN31" s="912">
        <f>SUM(BL31,BJ31,BH31)</f>
        <v>5547393</v>
      </c>
      <c r="BO31" s="912"/>
      <c r="BP31" s="118"/>
      <c r="BQ31" s="394" t="s">
        <v>139</v>
      </c>
      <c r="BR31" s="1114">
        <v>1312345</v>
      </c>
      <c r="BS31" s="1114"/>
      <c r="BT31" s="1114">
        <v>3595037</v>
      </c>
      <c r="BU31" s="1114"/>
      <c r="BV31" s="1114">
        <v>1141703</v>
      </c>
      <c r="BW31" s="1114"/>
      <c r="BX31" s="1115">
        <v>6049085</v>
      </c>
      <c r="BY31" s="1115"/>
      <c r="CA31" s="93" t="s">
        <v>139</v>
      </c>
      <c r="CB31" s="918">
        <v>1292000</v>
      </c>
      <c r="CC31" s="918"/>
      <c r="CD31" s="958">
        <v>6931994</v>
      </c>
      <c r="CE31" s="959"/>
      <c r="CF31" s="910">
        <v>981041</v>
      </c>
      <c r="CG31" s="911"/>
      <c r="CH31" s="912">
        <f t="shared" ref="CH31" si="35">SUM(CB31:CG31)</f>
        <v>9205035</v>
      </c>
      <c r="CI31" s="912"/>
      <c r="CN31" s="444"/>
      <c r="CO31" s="93" t="s">
        <v>139</v>
      </c>
      <c r="CP31" s="918">
        <v>1385512</v>
      </c>
      <c r="CQ31" s="919"/>
      <c r="CR31" s="918">
        <v>577149</v>
      </c>
      <c r="CS31" s="919"/>
      <c r="CT31" s="918">
        <v>2356693</v>
      </c>
      <c r="CU31" s="919"/>
      <c r="CV31" s="920">
        <v>1257367</v>
      </c>
      <c r="CW31" s="921"/>
      <c r="CX31" s="918">
        <v>1226441</v>
      </c>
      <c r="CY31" s="919"/>
      <c r="CZ31" s="912">
        <f>CP31+CR31+CT31+CV31</f>
        <v>5576721</v>
      </c>
      <c r="DA31" s="912"/>
    </row>
    <row r="32" spans="1:105" s="1" customFormat="1" ht="16.5" customHeight="1">
      <c r="A32" s="15"/>
      <c r="C32" s="16"/>
      <c r="D32" s="16"/>
      <c r="E32" s="16"/>
      <c r="F32" s="16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6"/>
      <c r="BH32" s="91"/>
      <c r="BI32" s="91"/>
      <c r="BJ32" s="91"/>
      <c r="BK32" s="91"/>
      <c r="BL32" s="91"/>
      <c r="BM32" s="90"/>
      <c r="BN32" s="90"/>
      <c r="BO32" s="90">
        <v>5547393</v>
      </c>
      <c r="BP32" s="90"/>
      <c r="BQ32" s="90"/>
      <c r="BR32" s="90"/>
      <c r="BS32" s="90"/>
      <c r="BT32" s="90"/>
      <c r="BU32" s="90"/>
      <c r="BV32" s="90"/>
      <c r="BW32" s="91"/>
      <c r="BX32" s="91"/>
      <c r="BY32" s="91"/>
      <c r="CC32" s="1">
        <v>1292000</v>
      </c>
      <c r="CD32" s="1">
        <v>6931994</v>
      </c>
      <c r="CF32" s="1">
        <v>981041</v>
      </c>
      <c r="CH32" s="12"/>
      <c r="CI32" s="12">
        <v>9205035</v>
      </c>
      <c r="CJ32" s="12"/>
      <c r="CK32" s="12"/>
      <c r="CL32" s="12"/>
      <c r="CM32" s="12"/>
      <c r="CN32" s="12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</row>
    <row r="33" spans="1:103" s="1" customFormat="1" ht="16.5" customHeight="1">
      <c r="A33" s="15"/>
      <c r="C33" s="16"/>
      <c r="D33" s="16"/>
      <c r="E33" s="16"/>
      <c r="F33" s="16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6"/>
      <c r="BH33" s="91"/>
      <c r="BI33" s="91"/>
      <c r="BJ33" s="91"/>
      <c r="BK33" s="91"/>
      <c r="BL33" s="91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1"/>
      <c r="BX33" s="91"/>
      <c r="BY33" s="91"/>
      <c r="CH33" s="12"/>
      <c r="CI33" s="12"/>
      <c r="CJ33" s="12"/>
      <c r="CK33" s="12"/>
      <c r="CL33" s="12"/>
      <c r="CM33" s="12"/>
      <c r="CN33" s="12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</row>
    <row r="34" spans="1:103"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4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CH34" s="12"/>
      <c r="CI34" s="12"/>
      <c r="CJ34" s="12"/>
      <c r="CK34" s="12"/>
      <c r="CL34" s="12"/>
      <c r="CM34" s="12"/>
      <c r="CN34" s="12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</row>
    <row r="35" spans="1:103"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CH35" s="12"/>
      <c r="CI35" s="12"/>
      <c r="CJ35" s="12"/>
      <c r="CK35" s="12"/>
      <c r="CL35" s="12"/>
      <c r="CM35" s="12"/>
      <c r="CN35" s="12"/>
    </row>
    <row r="36" spans="1:103"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CH36" s="12"/>
      <c r="CI36" s="12"/>
      <c r="CJ36" s="12"/>
      <c r="CK36" s="12"/>
      <c r="CL36" s="12"/>
      <c r="CM36" s="12"/>
      <c r="CN36" s="12"/>
    </row>
    <row r="37" spans="1:103"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CH37" s="12"/>
      <c r="CI37" s="12"/>
      <c r="CJ37" s="12"/>
      <c r="CK37" s="12"/>
      <c r="CL37" s="12"/>
      <c r="CM37" s="12"/>
      <c r="CN37" s="12"/>
    </row>
    <row r="38" spans="1:103"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CH38" s="12"/>
      <c r="CI38" s="12"/>
      <c r="CJ38" s="12"/>
      <c r="CK38" s="12"/>
      <c r="CL38" s="12"/>
      <c r="CM38" s="12"/>
      <c r="CN38" s="12"/>
    </row>
    <row r="39" spans="1:103"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</row>
    <row r="40" spans="1:103">
      <c r="BG40" s="13"/>
      <c r="BM40" s="90"/>
      <c r="BN40" s="90"/>
      <c r="BO40" s="90"/>
      <c r="BP40" s="90"/>
      <c r="BW40" s="90"/>
      <c r="BX40" s="90"/>
      <c r="BY40" s="90"/>
    </row>
    <row r="41" spans="1:103">
      <c r="AG41" s="90" t="s">
        <v>242</v>
      </c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L41" s="90"/>
      <c r="BM41" s="90"/>
      <c r="BN41" s="90"/>
      <c r="BO41" s="90"/>
      <c r="BP41" s="90"/>
      <c r="BQ41" s="94"/>
      <c r="BR41" s="90"/>
      <c r="BS41" s="90"/>
      <c r="BT41" s="90"/>
      <c r="BU41" s="90"/>
      <c r="BV41" s="90"/>
      <c r="BW41" s="90"/>
      <c r="BX41" s="90"/>
      <c r="BY41" s="90"/>
      <c r="CO41" s="90" t="s">
        <v>267</v>
      </c>
      <c r="CP41" s="90"/>
      <c r="CQ41" s="90"/>
      <c r="CR41" s="90"/>
      <c r="CS41" s="90"/>
      <c r="CT41" s="90"/>
      <c r="CU41" s="90"/>
      <c r="CV41" s="90"/>
      <c r="CW41" s="90"/>
      <c r="CX41" s="90"/>
      <c r="CY41" s="90"/>
    </row>
    <row r="42" spans="1:103">
      <c r="AG42" s="90" t="s">
        <v>181</v>
      </c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4"/>
      <c r="AS42" s="94"/>
      <c r="AT42" s="94"/>
      <c r="AU42" s="94"/>
      <c r="AV42" s="94"/>
      <c r="AW42" s="394" t="s">
        <v>268</v>
      </c>
      <c r="AX42" s="394"/>
      <c r="AY42" s="394"/>
      <c r="AZ42" s="94"/>
      <c r="BA42" s="94"/>
      <c r="BB42" s="94"/>
      <c r="BC42" s="94"/>
      <c r="BD42" s="94"/>
      <c r="BE42" s="94"/>
      <c r="BF42" s="94"/>
      <c r="BG42" s="13" t="s">
        <v>183</v>
      </c>
      <c r="BL42" s="90"/>
      <c r="BM42" s="90"/>
      <c r="BN42" s="90"/>
      <c r="BO42" s="90"/>
      <c r="BP42" s="90"/>
      <c r="BQ42" s="394" t="s">
        <v>184</v>
      </c>
      <c r="BR42" s="394"/>
      <c r="BS42" s="394"/>
      <c r="BT42" s="90"/>
      <c r="BU42" s="90"/>
      <c r="BV42" s="90"/>
      <c r="BW42" s="90"/>
      <c r="BX42" s="90"/>
      <c r="BY42" s="90"/>
      <c r="CA42" s="90" t="s">
        <v>185</v>
      </c>
      <c r="CB42" s="90"/>
      <c r="CC42" s="90"/>
      <c r="CD42" s="90"/>
      <c r="CE42" s="90"/>
      <c r="CO42" s="90" t="s">
        <v>186</v>
      </c>
      <c r="CP42" s="90"/>
      <c r="CQ42" s="90"/>
      <c r="CR42" s="90"/>
      <c r="CS42" s="90"/>
      <c r="CT42" s="90"/>
      <c r="CU42" s="90"/>
      <c r="CV42" s="90"/>
      <c r="CW42" s="90"/>
      <c r="CX42" s="90"/>
      <c r="CY42" s="90"/>
    </row>
    <row r="43" spans="1:103" ht="15" customHeight="1">
      <c r="AG43" s="911" t="s">
        <v>99</v>
      </c>
      <c r="AH43" s="102" t="s">
        <v>166</v>
      </c>
      <c r="AI43" s="103" t="s">
        <v>166</v>
      </c>
      <c r="AJ43" s="378" t="s">
        <v>187</v>
      </c>
      <c r="AK43" s="378" t="s">
        <v>187</v>
      </c>
      <c r="AN43" s="94"/>
      <c r="AO43" s="94"/>
      <c r="AP43" s="94"/>
      <c r="AQ43" s="94"/>
      <c r="AR43" s="94"/>
      <c r="AS43" s="94"/>
      <c r="AT43" s="94"/>
      <c r="AU43" s="94"/>
      <c r="AV43" s="94"/>
      <c r="AW43" s="413" t="s">
        <v>99</v>
      </c>
      <c r="AX43" s="394" t="s">
        <v>188</v>
      </c>
      <c r="AY43" s="394" t="s">
        <v>188</v>
      </c>
      <c r="AZ43" s="394" t="s">
        <v>188</v>
      </c>
      <c r="BA43" s="394" t="s">
        <v>97</v>
      </c>
      <c r="BB43" s="94"/>
      <c r="BC43" s="94"/>
      <c r="BD43" s="94"/>
      <c r="BE43" s="94"/>
      <c r="BF43" s="94"/>
      <c r="BG43" s="911" t="s">
        <v>99</v>
      </c>
      <c r="BH43" s="102" t="s">
        <v>168</v>
      </c>
      <c r="BI43" s="103" t="s">
        <v>168</v>
      </c>
      <c r="BJ43" s="378" t="s">
        <v>148</v>
      </c>
      <c r="BK43" s="378" t="s">
        <v>148</v>
      </c>
      <c r="BL43" s="90"/>
      <c r="BM43" s="90"/>
      <c r="BN43" s="90"/>
      <c r="BO43" s="90"/>
      <c r="BP43" s="90"/>
      <c r="BQ43" s="1109" t="s">
        <v>99</v>
      </c>
      <c r="BR43" s="394" t="s">
        <v>189</v>
      </c>
      <c r="BS43" s="394" t="s">
        <v>158</v>
      </c>
      <c r="BT43" s="394" t="s">
        <v>190</v>
      </c>
      <c r="BU43" s="394" t="s">
        <v>98</v>
      </c>
      <c r="BV43" s="90"/>
      <c r="BW43" s="90"/>
      <c r="BX43" s="90"/>
      <c r="BY43" s="90"/>
      <c r="CA43" s="911" t="s">
        <v>99</v>
      </c>
      <c r="CB43" s="102" t="s">
        <v>191</v>
      </c>
      <c r="CC43" s="103" t="s">
        <v>191</v>
      </c>
      <c r="CD43" s="378" t="s">
        <v>269</v>
      </c>
      <c r="CE43" s="378" t="s">
        <v>269</v>
      </c>
      <c r="CO43" s="911" t="s">
        <v>99</v>
      </c>
      <c r="CP43" s="102" t="s">
        <v>33</v>
      </c>
      <c r="CQ43" s="103" t="s">
        <v>33</v>
      </c>
      <c r="CR43" s="102" t="s">
        <v>36</v>
      </c>
      <c r="CS43" s="103" t="s">
        <v>36</v>
      </c>
      <c r="CT43" s="378" t="s">
        <v>109</v>
      </c>
      <c r="CU43" s="378" t="s">
        <v>96</v>
      </c>
      <c r="CV43" s="94"/>
      <c r="CW43" s="94"/>
      <c r="CX43" s="94"/>
      <c r="CY43" s="94"/>
    </row>
    <row r="44" spans="1:103">
      <c r="AG44" s="911"/>
      <c r="AH44" s="104" t="s">
        <v>27</v>
      </c>
      <c r="AI44" s="101" t="s">
        <v>111</v>
      </c>
      <c r="AJ44" s="379" t="s">
        <v>27</v>
      </c>
      <c r="AK44" s="379" t="s">
        <v>111</v>
      </c>
      <c r="AN44" s="94"/>
      <c r="AO44" s="94"/>
      <c r="AP44" s="94"/>
      <c r="AQ44" s="94"/>
      <c r="AR44" s="94"/>
      <c r="AS44" s="94"/>
      <c r="AT44" s="94"/>
      <c r="AU44" s="94"/>
      <c r="AV44" s="94"/>
      <c r="AW44" s="414"/>
      <c r="AX44" s="394" t="s">
        <v>27</v>
      </c>
      <c r="AY44" s="394" t="s">
        <v>111</v>
      </c>
      <c r="AZ44" s="394" t="s">
        <v>27</v>
      </c>
      <c r="BA44" s="394" t="s">
        <v>111</v>
      </c>
      <c r="BB44" s="94"/>
      <c r="BC44" s="94"/>
      <c r="BD44" s="94"/>
      <c r="BE44" s="94"/>
      <c r="BF44" s="94"/>
      <c r="BG44" s="911"/>
      <c r="BH44" s="104" t="s">
        <v>27</v>
      </c>
      <c r="BI44" s="101" t="s">
        <v>111</v>
      </c>
      <c r="BJ44" s="379" t="s">
        <v>27</v>
      </c>
      <c r="BK44" s="379" t="s">
        <v>111</v>
      </c>
      <c r="BL44" s="90"/>
      <c r="BM44" s="90"/>
      <c r="BN44" s="90"/>
      <c r="BO44" s="90"/>
      <c r="BP44" s="90"/>
      <c r="BQ44" s="1109"/>
      <c r="BR44" s="394" t="s">
        <v>27</v>
      </c>
      <c r="BS44" s="394" t="s">
        <v>111</v>
      </c>
      <c r="BT44" s="394" t="s">
        <v>27</v>
      </c>
      <c r="BU44" s="394" t="s">
        <v>111</v>
      </c>
      <c r="BV44" s="90"/>
      <c r="BW44" s="90"/>
      <c r="BX44" s="90"/>
      <c r="BY44" s="90"/>
      <c r="CA44" s="911"/>
      <c r="CB44" s="104" t="s">
        <v>27</v>
      </c>
      <c r="CC44" s="101" t="s">
        <v>111</v>
      </c>
      <c r="CD44" s="379" t="s">
        <v>27</v>
      </c>
      <c r="CE44" s="379" t="s">
        <v>111</v>
      </c>
      <c r="CO44" s="911"/>
      <c r="CP44" s="104" t="s">
        <v>27</v>
      </c>
      <c r="CQ44" s="101" t="s">
        <v>111</v>
      </c>
      <c r="CR44" s="104" t="s">
        <v>27</v>
      </c>
      <c r="CS44" s="101" t="s">
        <v>111</v>
      </c>
      <c r="CT44" s="379" t="s">
        <v>27</v>
      </c>
      <c r="CU44" s="379" t="s">
        <v>111</v>
      </c>
      <c r="CV44" s="94"/>
      <c r="CW44" s="94"/>
      <c r="CX44" s="94"/>
      <c r="CY44" s="94"/>
    </row>
    <row r="45" spans="1:103" ht="25.5" customHeight="1">
      <c r="AG45" s="105" t="s">
        <v>112</v>
      </c>
      <c r="AH45" s="380">
        <f t="shared" ref="AH45:AH65" si="36">AH9</f>
        <v>0</v>
      </c>
      <c r="AI45" s="381">
        <f>AH45/AH$67*1000000</f>
        <v>0</v>
      </c>
      <c r="AJ45" s="384">
        <f>AH45</f>
        <v>0</v>
      </c>
      <c r="AK45" s="384">
        <f t="shared" ref="AK45:AK65" si="37">AJ45/AJ$67*1000000</f>
        <v>0</v>
      </c>
      <c r="AN45" s="118"/>
      <c r="AO45" s="118"/>
      <c r="AP45" s="118"/>
      <c r="AQ45" s="118"/>
      <c r="AR45" s="94"/>
      <c r="AS45" s="94"/>
      <c r="AT45" s="94"/>
      <c r="AU45" s="94"/>
      <c r="AV45" s="94"/>
      <c r="AW45" s="415" t="s">
        <v>112</v>
      </c>
      <c r="AX45" s="398"/>
      <c r="AY45" s="416"/>
      <c r="AZ45" s="398"/>
      <c r="BA45" s="416"/>
      <c r="BB45" s="94"/>
      <c r="BC45" s="94"/>
      <c r="BD45" s="94"/>
      <c r="BE45" s="94"/>
      <c r="BF45" s="94"/>
      <c r="BG45" s="127" t="s">
        <v>112</v>
      </c>
      <c r="BH45" s="380"/>
      <c r="BI45" s="381">
        <f t="shared" ref="BI45:BI66" si="38">BH45/BH$67*1000000</f>
        <v>0</v>
      </c>
      <c r="BJ45" s="384">
        <f t="shared" ref="BJ45:BJ67" si="39">BH45</f>
        <v>0</v>
      </c>
      <c r="BK45" s="384">
        <f t="shared" ref="BK45:BK66" si="40">BJ45/BJ$67*1000000</f>
        <v>0</v>
      </c>
      <c r="BL45" s="90"/>
      <c r="BM45" s="90"/>
      <c r="BN45" s="90"/>
      <c r="BO45" s="90"/>
      <c r="BP45" s="90"/>
      <c r="BQ45" s="436" t="s">
        <v>112</v>
      </c>
      <c r="BR45" s="398"/>
      <c r="BS45" s="437"/>
      <c r="BT45" s="394"/>
      <c r="BU45" s="437"/>
      <c r="BV45" s="90"/>
      <c r="BW45" s="90"/>
      <c r="BX45" s="90"/>
      <c r="BY45" s="90"/>
      <c r="CA45" s="105" t="s">
        <v>112</v>
      </c>
      <c r="CB45" s="381">
        <f t="shared" ref="CB45:CB60" si="41">CB9</f>
        <v>0</v>
      </c>
      <c r="CC45" s="432">
        <f t="shared" ref="CC45:CE66" si="42">CB45/CB$67*1000000</f>
        <v>0</v>
      </c>
      <c r="CD45" s="384">
        <f>CB45</f>
        <v>0</v>
      </c>
      <c r="CE45" s="384">
        <f t="shared" si="42"/>
        <v>0</v>
      </c>
      <c r="CO45" s="128" t="s">
        <v>112</v>
      </c>
      <c r="CP45" s="380">
        <f>CP9</f>
        <v>0</v>
      </c>
      <c r="CQ45" s="381"/>
      <c r="CR45" s="380">
        <f>CR9</f>
        <v>0</v>
      </c>
      <c r="CS45" s="381"/>
      <c r="CT45" s="384">
        <f>CP45+CR45</f>
        <v>0</v>
      </c>
      <c r="CU45" s="452">
        <v>0</v>
      </c>
      <c r="CV45" s="118"/>
      <c r="CW45" s="118"/>
      <c r="CX45" s="118"/>
      <c r="CY45" s="118"/>
    </row>
    <row r="46" spans="1:103">
      <c r="AG46" s="108" t="s">
        <v>113</v>
      </c>
      <c r="AH46" s="380">
        <f t="shared" si="36"/>
        <v>21</v>
      </c>
      <c r="AI46" s="107">
        <f t="shared" ref="AI46:AI65" si="43">AH46/AH$67*1000000</f>
        <v>21.450459652706844</v>
      </c>
      <c r="AJ46" s="384">
        <f t="shared" ref="AJ46:AJ67" si="44">AH46</f>
        <v>21</v>
      </c>
      <c r="AK46" s="387">
        <f t="shared" si="37"/>
        <v>21.450459652706844</v>
      </c>
      <c r="AN46" s="118"/>
      <c r="AO46" s="118"/>
      <c r="AP46" s="118"/>
      <c r="AQ46" s="118"/>
      <c r="AR46" s="94"/>
      <c r="AS46" s="94"/>
      <c r="AT46" s="94"/>
      <c r="AU46" s="94"/>
      <c r="AV46" s="94"/>
      <c r="AW46" s="417" t="s">
        <v>113</v>
      </c>
      <c r="AX46" s="398">
        <f t="shared" ref="AX46:AX54" si="45">AX10</f>
        <v>12</v>
      </c>
      <c r="AY46" s="418">
        <f t="shared" ref="AY46:AY54" si="46">AX46/AX$67*1000000</f>
        <v>8.8474304850013947</v>
      </c>
      <c r="AZ46" s="398">
        <f t="shared" ref="AZ46:AZ67" si="47">AX46</f>
        <v>12</v>
      </c>
      <c r="BA46" s="418">
        <f t="shared" ref="BA46:BA54" si="48">AZ46/AZ$67*1000000</f>
        <v>8.8474304850013947</v>
      </c>
      <c r="BB46" s="94"/>
      <c r="BC46" s="94"/>
      <c r="BD46" s="94"/>
      <c r="BE46" s="94"/>
      <c r="BF46" s="94"/>
      <c r="BG46" s="127" t="s">
        <v>113</v>
      </c>
      <c r="BH46" s="380">
        <f t="shared" ref="BH46:BH65" si="49">BH10</f>
        <v>20</v>
      </c>
      <c r="BI46" s="107">
        <f t="shared" si="38"/>
        <v>6.9615728142227713</v>
      </c>
      <c r="BJ46" s="384">
        <f t="shared" si="39"/>
        <v>20</v>
      </c>
      <c r="BK46" s="387">
        <f t="shared" si="40"/>
        <v>6.9615728142227713</v>
      </c>
      <c r="BL46" s="90"/>
      <c r="BM46" s="90"/>
      <c r="BN46" s="90"/>
      <c r="BO46" s="90"/>
      <c r="BP46" s="90"/>
      <c r="BQ46" s="436" t="s">
        <v>113</v>
      </c>
      <c r="BR46" s="398">
        <f t="shared" ref="BR46:BR52" si="50">BR10</f>
        <v>5</v>
      </c>
      <c r="BS46" s="437">
        <f t="shared" ref="BS46:BS66" si="51">BR46/BR$67*1000000</f>
        <v>3.8099737492808674</v>
      </c>
      <c r="BT46" s="394">
        <f t="shared" ref="BT46:BT52" si="52">BR46</f>
        <v>5</v>
      </c>
      <c r="BU46" s="437">
        <f t="shared" ref="BU46:BU66" si="53">BT46/BT$67*1000000</f>
        <v>3.8099737492808674</v>
      </c>
      <c r="BV46" s="90"/>
      <c r="BW46" s="90"/>
      <c r="BX46" s="90"/>
      <c r="BY46" s="90"/>
      <c r="CA46" s="108" t="s">
        <v>113</v>
      </c>
      <c r="CB46" s="381">
        <f t="shared" si="41"/>
        <v>2</v>
      </c>
      <c r="CC46" s="430">
        <f t="shared" si="42"/>
        <v>1.5479876160990711</v>
      </c>
      <c r="CD46" s="384">
        <f t="shared" ref="CD46:CD67" si="54">CB46</f>
        <v>2</v>
      </c>
      <c r="CE46" s="387">
        <f t="shared" si="42"/>
        <v>1.5479876160990711</v>
      </c>
      <c r="CO46" s="128" t="s">
        <v>113</v>
      </c>
      <c r="CP46" s="380">
        <f t="shared" ref="CP46:CP65" si="55">CP10</f>
        <v>2</v>
      </c>
      <c r="CQ46" s="107">
        <f>CP46/CP67*1000000</f>
        <v>1.4435096917240702</v>
      </c>
      <c r="CR46" s="380">
        <f t="shared" ref="CR46:CR67" si="56">CR10</f>
        <v>0</v>
      </c>
      <c r="CS46" s="107"/>
      <c r="CT46" s="384">
        <f t="shared" ref="CT46:CT65" si="57">CP46+CR46</f>
        <v>2</v>
      </c>
      <c r="CU46" s="387">
        <f>CT46/CT67*1000000</f>
        <v>1.0190246812872932</v>
      </c>
      <c r="CV46" s="118"/>
      <c r="CW46" s="118"/>
      <c r="CX46" s="118"/>
      <c r="CY46" s="118"/>
    </row>
    <row r="47" spans="1:103">
      <c r="AG47" s="109" t="s">
        <v>114</v>
      </c>
      <c r="AH47" s="380">
        <f t="shared" si="36"/>
        <v>1</v>
      </c>
      <c r="AI47" s="107">
        <f t="shared" si="43"/>
        <v>1.021450459652707</v>
      </c>
      <c r="AJ47" s="384">
        <f t="shared" si="44"/>
        <v>1</v>
      </c>
      <c r="AK47" s="387">
        <f t="shared" si="37"/>
        <v>1.021450459652707</v>
      </c>
      <c r="AN47" s="118"/>
      <c r="AO47" s="118"/>
      <c r="AP47" s="118"/>
      <c r="AQ47" s="118"/>
      <c r="AR47" s="94"/>
      <c r="AS47" s="94"/>
      <c r="AT47" s="94"/>
      <c r="AU47" s="94"/>
      <c r="AV47" s="94"/>
      <c r="AW47" s="419" t="s">
        <v>114</v>
      </c>
      <c r="AX47" s="398"/>
      <c r="AY47" s="418"/>
      <c r="AZ47" s="398"/>
      <c r="BA47" s="418"/>
      <c r="BB47" s="94"/>
      <c r="BC47" s="94"/>
      <c r="BD47" s="94"/>
      <c r="BE47" s="94"/>
      <c r="BF47" s="94"/>
      <c r="BG47" s="128" t="s">
        <v>114</v>
      </c>
      <c r="BH47" s="380">
        <f t="shared" si="49"/>
        <v>1</v>
      </c>
      <c r="BI47" s="115">
        <f t="shared" si="38"/>
        <v>0.34807864071113859</v>
      </c>
      <c r="BJ47" s="384">
        <f t="shared" si="39"/>
        <v>1</v>
      </c>
      <c r="BK47" s="392">
        <f t="shared" si="40"/>
        <v>0.34807864071113859</v>
      </c>
      <c r="BL47" s="90"/>
      <c r="BM47" s="90"/>
      <c r="BN47" s="90"/>
      <c r="BO47" s="90"/>
      <c r="BP47" s="90"/>
      <c r="BQ47" s="438" t="s">
        <v>114</v>
      </c>
      <c r="BR47" s="398"/>
      <c r="BS47" s="437"/>
      <c r="BT47" s="394"/>
      <c r="BU47" s="437"/>
      <c r="BV47" s="90"/>
      <c r="BW47" s="90"/>
      <c r="BX47" s="90"/>
      <c r="BY47" s="90"/>
      <c r="CA47" s="109" t="s">
        <v>114</v>
      </c>
      <c r="CB47" s="381">
        <f t="shared" si="41"/>
        <v>2</v>
      </c>
      <c r="CC47" s="430">
        <f t="shared" si="42"/>
        <v>1.5479876160990711</v>
      </c>
      <c r="CD47" s="384">
        <f t="shared" si="54"/>
        <v>2</v>
      </c>
      <c r="CE47" s="387">
        <f t="shared" si="42"/>
        <v>1.5479876160990711</v>
      </c>
      <c r="CO47" s="128" t="s">
        <v>114</v>
      </c>
      <c r="CP47" s="380">
        <f t="shared" si="55"/>
        <v>0</v>
      </c>
      <c r="CQ47" s="107"/>
      <c r="CR47" s="380">
        <f t="shared" si="56"/>
        <v>1</v>
      </c>
      <c r="CS47" s="107">
        <f>CR47/CR67*1000000</f>
        <v>1.7326548257035879</v>
      </c>
      <c r="CT47" s="384">
        <f t="shared" si="57"/>
        <v>1</v>
      </c>
      <c r="CU47" s="387">
        <f>CT47/CT67*1000000</f>
        <v>0.50951234064364659</v>
      </c>
      <c r="CV47" s="118"/>
      <c r="CW47" s="118"/>
      <c r="CX47" s="118"/>
      <c r="CY47" s="118"/>
    </row>
    <row r="48" spans="1:103">
      <c r="AG48" s="109" t="s">
        <v>116</v>
      </c>
      <c r="AH48" s="380">
        <f t="shared" si="36"/>
        <v>1</v>
      </c>
      <c r="AI48" s="107">
        <f t="shared" si="43"/>
        <v>1.021450459652707</v>
      </c>
      <c r="AJ48" s="384">
        <f t="shared" si="44"/>
        <v>1</v>
      </c>
      <c r="AK48" s="387">
        <f t="shared" si="37"/>
        <v>1.021450459652707</v>
      </c>
      <c r="AN48" s="118"/>
      <c r="AO48" s="118"/>
      <c r="AP48" s="118"/>
      <c r="AQ48" s="118"/>
      <c r="AR48" s="94"/>
      <c r="AS48" s="94"/>
      <c r="AT48" s="94"/>
      <c r="AU48" s="94"/>
      <c r="AV48" s="94"/>
      <c r="AW48" s="419" t="s">
        <v>116</v>
      </c>
      <c r="AX48" s="398"/>
      <c r="AY48" s="418"/>
      <c r="AZ48" s="398"/>
      <c r="BA48" s="418"/>
      <c r="BB48" s="94"/>
      <c r="BC48" s="94"/>
      <c r="BD48" s="94"/>
      <c r="BE48" s="94"/>
      <c r="BF48" s="94"/>
      <c r="BG48" s="128" t="s">
        <v>116</v>
      </c>
      <c r="BH48" s="380">
        <f t="shared" si="49"/>
        <v>5</v>
      </c>
      <c r="BI48" s="107">
        <f t="shared" si="38"/>
        <v>1.7403932035556928</v>
      </c>
      <c r="BJ48" s="384">
        <f t="shared" si="39"/>
        <v>5</v>
      </c>
      <c r="BK48" s="387">
        <f t="shared" si="40"/>
        <v>1.7403932035556928</v>
      </c>
      <c r="BL48" s="90"/>
      <c r="BM48" s="90"/>
      <c r="BN48" s="90"/>
      <c r="BO48" s="90"/>
      <c r="BP48" s="90"/>
      <c r="BQ48" s="438" t="s">
        <v>116</v>
      </c>
      <c r="BR48" s="398">
        <f t="shared" si="50"/>
        <v>3</v>
      </c>
      <c r="BS48" s="437">
        <f t="shared" si="51"/>
        <v>2.2859842495685205</v>
      </c>
      <c r="BT48" s="394">
        <f t="shared" si="52"/>
        <v>3</v>
      </c>
      <c r="BU48" s="437">
        <f t="shared" si="53"/>
        <v>2.2859842495685205</v>
      </c>
      <c r="BV48" s="90"/>
      <c r="BW48" s="90"/>
      <c r="BX48" s="90"/>
      <c r="BY48" s="90"/>
      <c r="CA48" s="109" t="s">
        <v>116</v>
      </c>
      <c r="CB48" s="381">
        <f t="shared" si="41"/>
        <v>2</v>
      </c>
      <c r="CC48" s="430">
        <f t="shared" si="42"/>
        <v>1.5479876160990711</v>
      </c>
      <c r="CD48" s="384">
        <f t="shared" si="54"/>
        <v>2</v>
      </c>
      <c r="CE48" s="387">
        <f t="shared" si="42"/>
        <v>1.5479876160990711</v>
      </c>
      <c r="CO48" s="128" t="s">
        <v>116</v>
      </c>
      <c r="CP48" s="380">
        <f t="shared" si="55"/>
        <v>0</v>
      </c>
      <c r="CQ48" s="107"/>
      <c r="CR48" s="380">
        <f t="shared" si="56"/>
        <v>0</v>
      </c>
      <c r="CS48" s="107"/>
      <c r="CT48" s="384">
        <f t="shared" si="57"/>
        <v>0</v>
      </c>
      <c r="CU48" s="452">
        <v>0</v>
      </c>
      <c r="CV48" s="118"/>
      <c r="CW48" s="118"/>
      <c r="CX48" s="118"/>
      <c r="CY48" s="118"/>
    </row>
    <row r="49" spans="33:103" ht="25.5" customHeight="1">
      <c r="AG49" s="109" t="s">
        <v>117</v>
      </c>
      <c r="AH49" s="380">
        <f t="shared" si="36"/>
        <v>9</v>
      </c>
      <c r="AI49" s="107">
        <f t="shared" si="43"/>
        <v>9.1930541368743626</v>
      </c>
      <c r="AJ49" s="384">
        <f t="shared" si="44"/>
        <v>9</v>
      </c>
      <c r="AK49" s="387">
        <f t="shared" si="37"/>
        <v>9.1930541368743626</v>
      </c>
      <c r="AN49" s="118"/>
      <c r="AO49" s="118"/>
      <c r="AP49" s="118"/>
      <c r="AQ49" s="118"/>
      <c r="AR49" s="94"/>
      <c r="AS49" s="94"/>
      <c r="AT49" s="94"/>
      <c r="AU49" s="94"/>
      <c r="AV49" s="94"/>
      <c r="AW49" s="419" t="s">
        <v>117</v>
      </c>
      <c r="AX49" s="398"/>
      <c r="AY49" s="418"/>
      <c r="AZ49" s="398"/>
      <c r="BA49" s="418"/>
      <c r="BB49" s="94"/>
      <c r="BC49" s="94"/>
      <c r="BD49" s="94"/>
      <c r="BE49" s="94"/>
      <c r="BF49" s="94"/>
      <c r="BG49" s="128" t="s">
        <v>117</v>
      </c>
      <c r="BH49" s="380">
        <f t="shared" si="49"/>
        <v>7</v>
      </c>
      <c r="BI49" s="107">
        <f t="shared" si="38"/>
        <v>2.4365504849779698</v>
      </c>
      <c r="BJ49" s="384">
        <f t="shared" si="39"/>
        <v>7</v>
      </c>
      <c r="BK49" s="387">
        <f t="shared" si="40"/>
        <v>2.4365504849779698</v>
      </c>
      <c r="BL49" s="90"/>
      <c r="BM49" s="90"/>
      <c r="BN49" s="90"/>
      <c r="BO49" s="90"/>
      <c r="BP49" s="90"/>
      <c r="BQ49" s="438" t="s">
        <v>117</v>
      </c>
      <c r="BR49" s="398"/>
      <c r="BS49" s="437"/>
      <c r="BT49" s="394"/>
      <c r="BU49" s="437"/>
      <c r="BV49" s="90"/>
      <c r="BW49" s="90"/>
      <c r="BX49" s="90"/>
      <c r="BY49" s="90"/>
      <c r="CA49" s="109" t="s">
        <v>117</v>
      </c>
      <c r="CB49" s="381">
        <f t="shared" si="41"/>
        <v>3</v>
      </c>
      <c r="CC49" s="430">
        <f t="shared" si="42"/>
        <v>2.321981424148607</v>
      </c>
      <c r="CD49" s="384">
        <f t="shared" si="54"/>
        <v>3</v>
      </c>
      <c r="CE49" s="387">
        <f t="shared" si="42"/>
        <v>2.321981424148607</v>
      </c>
      <c r="CO49" s="128" t="s">
        <v>117</v>
      </c>
      <c r="CP49" s="380">
        <f t="shared" si="55"/>
        <v>0</v>
      </c>
      <c r="CQ49" s="107"/>
      <c r="CR49" s="380">
        <f t="shared" si="56"/>
        <v>0</v>
      </c>
      <c r="CS49" s="107"/>
      <c r="CT49" s="384">
        <f t="shared" si="57"/>
        <v>0</v>
      </c>
      <c r="CU49" s="452">
        <v>0</v>
      </c>
      <c r="CV49" s="118"/>
      <c r="CW49" s="118"/>
      <c r="CX49" s="118"/>
      <c r="CY49" s="118"/>
    </row>
    <row r="50" spans="33:103">
      <c r="AG50" s="108" t="s">
        <v>118</v>
      </c>
      <c r="AH50" s="380">
        <f t="shared" si="36"/>
        <v>2</v>
      </c>
      <c r="AI50" s="107">
        <f t="shared" si="43"/>
        <v>2.042900919305414</v>
      </c>
      <c r="AJ50" s="384">
        <f t="shared" si="44"/>
        <v>2</v>
      </c>
      <c r="AK50" s="387">
        <f t="shared" si="37"/>
        <v>2.042900919305414</v>
      </c>
      <c r="AN50" s="118"/>
      <c r="AO50" s="118"/>
      <c r="AP50" s="118"/>
      <c r="AQ50" s="118"/>
      <c r="AR50" s="94"/>
      <c r="AS50" s="94"/>
      <c r="AT50" s="94"/>
      <c r="AU50" s="94"/>
      <c r="AV50" s="94"/>
      <c r="AW50" s="417" t="s">
        <v>118</v>
      </c>
      <c r="AX50" s="398">
        <f t="shared" si="45"/>
        <v>2</v>
      </c>
      <c r="AY50" s="418">
        <f t="shared" si="46"/>
        <v>1.4745717475002322</v>
      </c>
      <c r="AZ50" s="398">
        <f t="shared" si="47"/>
        <v>2</v>
      </c>
      <c r="BA50" s="418">
        <f t="shared" si="48"/>
        <v>1.4745717475002322</v>
      </c>
      <c r="BB50" s="94"/>
      <c r="BC50" s="94"/>
      <c r="BD50" s="94"/>
      <c r="BE50" s="94"/>
      <c r="BF50" s="94"/>
      <c r="BG50" s="127" t="s">
        <v>118</v>
      </c>
      <c r="BH50" s="380">
        <f t="shared" si="49"/>
        <v>14</v>
      </c>
      <c r="BI50" s="107">
        <f t="shared" si="38"/>
        <v>4.8731009699559396</v>
      </c>
      <c r="BJ50" s="384">
        <f t="shared" si="39"/>
        <v>14</v>
      </c>
      <c r="BK50" s="387">
        <f t="shared" si="40"/>
        <v>4.8731009699559396</v>
      </c>
      <c r="BL50" s="90"/>
      <c r="BM50" s="90"/>
      <c r="BN50" s="90"/>
      <c r="BO50" s="90"/>
      <c r="BP50" s="90"/>
      <c r="BQ50" s="436" t="s">
        <v>118</v>
      </c>
      <c r="BR50" s="398">
        <f t="shared" si="50"/>
        <v>1</v>
      </c>
      <c r="BS50" s="437">
        <f t="shared" si="51"/>
        <v>0.76199474985617344</v>
      </c>
      <c r="BT50" s="394">
        <f t="shared" si="52"/>
        <v>1</v>
      </c>
      <c r="BU50" s="437">
        <f t="shared" si="53"/>
        <v>0.76199474985617344</v>
      </c>
      <c r="BV50" s="90"/>
      <c r="BW50" s="90"/>
      <c r="BX50" s="90"/>
      <c r="BY50" s="90"/>
      <c r="CA50" s="108" t="s">
        <v>118</v>
      </c>
      <c r="CB50" s="381">
        <f t="shared" si="41"/>
        <v>2</v>
      </c>
      <c r="CC50" s="430">
        <f t="shared" si="42"/>
        <v>1.5479876160990711</v>
      </c>
      <c r="CD50" s="384">
        <f t="shared" si="54"/>
        <v>2</v>
      </c>
      <c r="CE50" s="387">
        <f t="shared" si="42"/>
        <v>1.5479876160990711</v>
      </c>
      <c r="CO50" s="128" t="s">
        <v>118</v>
      </c>
      <c r="CP50" s="380">
        <f t="shared" si="55"/>
        <v>1</v>
      </c>
      <c r="CQ50" s="107">
        <f>CP50/CP67*1000000</f>
        <v>0.72175484586203509</v>
      </c>
      <c r="CR50" s="380">
        <f t="shared" si="56"/>
        <v>0</v>
      </c>
      <c r="CS50" s="107"/>
      <c r="CT50" s="384">
        <f t="shared" si="57"/>
        <v>1</v>
      </c>
      <c r="CU50" s="387">
        <f>CT50/CT67*1000000</f>
        <v>0.50951234064364659</v>
      </c>
      <c r="CV50" s="118"/>
      <c r="CW50" s="118"/>
      <c r="CX50" s="118"/>
      <c r="CY50" s="118"/>
    </row>
    <row r="51" spans="33:103">
      <c r="AG51" s="109" t="s">
        <v>120</v>
      </c>
      <c r="AH51" s="380">
        <f t="shared" si="36"/>
        <v>8</v>
      </c>
      <c r="AI51" s="107">
        <f t="shared" si="43"/>
        <v>8.1716036772216558</v>
      </c>
      <c r="AJ51" s="384">
        <f t="shared" si="44"/>
        <v>8</v>
      </c>
      <c r="AK51" s="387">
        <f t="shared" si="37"/>
        <v>8.1716036772216558</v>
      </c>
      <c r="AN51" s="118"/>
      <c r="AO51" s="118"/>
      <c r="AP51" s="118"/>
      <c r="AQ51" s="118"/>
      <c r="AR51" s="94"/>
      <c r="AS51" s="94"/>
      <c r="AT51" s="94"/>
      <c r="AU51" s="94"/>
      <c r="AV51" s="94"/>
      <c r="AW51" s="419" t="s">
        <v>120</v>
      </c>
      <c r="AX51" s="398">
        <f t="shared" si="45"/>
        <v>1</v>
      </c>
      <c r="AY51" s="420">
        <f t="shared" si="46"/>
        <v>0.73728587375011612</v>
      </c>
      <c r="AZ51" s="398">
        <f t="shared" si="47"/>
        <v>1</v>
      </c>
      <c r="BA51" s="421">
        <f t="shared" si="48"/>
        <v>0.73728587375011612</v>
      </c>
      <c r="BB51" s="94"/>
      <c r="BC51" s="94"/>
      <c r="BD51" s="94"/>
      <c r="BE51" s="94"/>
      <c r="BF51" s="94"/>
      <c r="BG51" s="128" t="s">
        <v>120</v>
      </c>
      <c r="BH51" s="380">
        <f t="shared" si="49"/>
        <v>8</v>
      </c>
      <c r="BI51" s="107">
        <f t="shared" si="38"/>
        <v>2.7846291256891087</v>
      </c>
      <c r="BJ51" s="384">
        <f t="shared" si="39"/>
        <v>8</v>
      </c>
      <c r="BK51" s="387">
        <f t="shared" si="40"/>
        <v>2.7846291256891087</v>
      </c>
      <c r="BL51" s="90"/>
      <c r="BM51" s="90"/>
      <c r="BN51" s="90"/>
      <c r="BO51" s="90"/>
      <c r="BP51" s="90"/>
      <c r="BQ51" s="438" t="s">
        <v>120</v>
      </c>
      <c r="BR51" s="398"/>
      <c r="BS51" s="437"/>
      <c r="BT51" s="394"/>
      <c r="BU51" s="437"/>
      <c r="BV51" s="90"/>
      <c r="BW51" s="90"/>
      <c r="BX51" s="90"/>
      <c r="BY51" s="90"/>
      <c r="CA51" s="109" t="s">
        <v>120</v>
      </c>
      <c r="CB51" s="381">
        <f t="shared" si="41"/>
        <v>6</v>
      </c>
      <c r="CC51" s="430">
        <f t="shared" si="42"/>
        <v>4.643962848297214</v>
      </c>
      <c r="CD51" s="384">
        <f t="shared" si="54"/>
        <v>6</v>
      </c>
      <c r="CE51" s="387">
        <f t="shared" si="42"/>
        <v>4.643962848297214</v>
      </c>
      <c r="CO51" s="128" t="s">
        <v>120</v>
      </c>
      <c r="CP51" s="380">
        <f t="shared" si="55"/>
        <v>0</v>
      </c>
      <c r="CQ51" s="107"/>
      <c r="CR51" s="380">
        <f t="shared" si="56"/>
        <v>1</v>
      </c>
      <c r="CS51" s="107">
        <f>CR51/CR67*1000000</f>
        <v>1.7326548257035879</v>
      </c>
      <c r="CT51" s="384">
        <f t="shared" si="57"/>
        <v>1</v>
      </c>
      <c r="CU51" s="387">
        <f>CT51/CT67*1000000</f>
        <v>0.50951234064364659</v>
      </c>
      <c r="CV51" s="118"/>
      <c r="CW51" s="118"/>
      <c r="CX51" s="118"/>
      <c r="CY51" s="118"/>
    </row>
    <row r="52" spans="33:103">
      <c r="AG52" s="109" t="s">
        <v>121</v>
      </c>
      <c r="AH52" s="380">
        <f t="shared" si="36"/>
        <v>1</v>
      </c>
      <c r="AI52" s="107">
        <f t="shared" si="43"/>
        <v>1.021450459652707</v>
      </c>
      <c r="AJ52" s="384">
        <f t="shared" si="44"/>
        <v>1</v>
      </c>
      <c r="AK52" s="387">
        <f t="shared" si="37"/>
        <v>1.021450459652707</v>
      </c>
      <c r="AN52" s="118"/>
      <c r="AO52" s="118"/>
      <c r="AP52" s="118"/>
      <c r="AQ52" s="118"/>
      <c r="AR52" s="94"/>
      <c r="AS52" s="94"/>
      <c r="AT52" s="94"/>
      <c r="AU52" s="94"/>
      <c r="AV52" s="94"/>
      <c r="AW52" s="419" t="s">
        <v>121</v>
      </c>
      <c r="AX52" s="398">
        <f t="shared" si="45"/>
        <v>1</v>
      </c>
      <c r="AY52" s="422">
        <f t="shared" si="46"/>
        <v>0.73728587375011612</v>
      </c>
      <c r="AZ52" s="398">
        <f t="shared" si="47"/>
        <v>1</v>
      </c>
      <c r="BA52" s="422">
        <f t="shared" si="48"/>
        <v>0.73728587375011612</v>
      </c>
      <c r="BB52" s="94"/>
      <c r="BC52" s="94"/>
      <c r="BD52" s="94"/>
      <c r="BE52" s="94"/>
      <c r="BF52" s="94"/>
      <c r="BG52" s="128" t="s">
        <v>121</v>
      </c>
      <c r="BH52" s="380">
        <f t="shared" si="49"/>
        <v>2</v>
      </c>
      <c r="BI52" s="107">
        <f t="shared" si="38"/>
        <v>0.69615728142227717</v>
      </c>
      <c r="BJ52" s="384">
        <f t="shared" si="39"/>
        <v>2</v>
      </c>
      <c r="BK52" s="387">
        <f t="shared" si="40"/>
        <v>0.69615728142227717</v>
      </c>
      <c r="BL52" s="90"/>
      <c r="BM52" s="90"/>
      <c r="BN52" s="90"/>
      <c r="BO52" s="90"/>
      <c r="BP52" s="90"/>
      <c r="BQ52" s="438" t="s">
        <v>121</v>
      </c>
      <c r="BR52" s="398">
        <f t="shared" si="50"/>
        <v>1</v>
      </c>
      <c r="BS52" s="437">
        <f t="shared" si="51"/>
        <v>0.76199474985617344</v>
      </c>
      <c r="BT52" s="394">
        <f t="shared" si="52"/>
        <v>1</v>
      </c>
      <c r="BU52" s="437">
        <f t="shared" si="53"/>
        <v>0.76199474985617344</v>
      </c>
      <c r="BV52" s="90"/>
      <c r="BW52" s="90"/>
      <c r="BX52" s="90"/>
      <c r="BY52" s="90"/>
      <c r="CA52" s="109" t="s">
        <v>121</v>
      </c>
      <c r="CB52" s="381">
        <f t="shared" si="41"/>
        <v>1</v>
      </c>
      <c r="CC52" s="430">
        <f t="shared" si="42"/>
        <v>0.77399380804953555</v>
      </c>
      <c r="CD52" s="384">
        <f t="shared" si="54"/>
        <v>1</v>
      </c>
      <c r="CE52" s="387">
        <f t="shared" si="42"/>
        <v>0.77399380804953555</v>
      </c>
      <c r="CO52" s="128" t="s">
        <v>121</v>
      </c>
      <c r="CP52" s="380">
        <f t="shared" si="55"/>
        <v>0</v>
      </c>
      <c r="CQ52" s="107"/>
      <c r="CR52" s="380">
        <f t="shared" si="56"/>
        <v>1</v>
      </c>
      <c r="CS52" s="107">
        <f>CR52/CR67*1000000</f>
        <v>1.7326548257035879</v>
      </c>
      <c r="CT52" s="384">
        <f t="shared" si="57"/>
        <v>1</v>
      </c>
      <c r="CU52" s="387">
        <f>CT52/CT67*1000000</f>
        <v>0.50951234064364659</v>
      </c>
      <c r="CV52" s="118"/>
      <c r="CW52" s="118"/>
      <c r="CX52" s="118"/>
      <c r="CY52" s="119"/>
    </row>
    <row r="53" spans="33:103">
      <c r="AG53" s="109" t="s">
        <v>122</v>
      </c>
      <c r="AH53" s="380">
        <f t="shared" si="36"/>
        <v>0</v>
      </c>
      <c r="AI53" s="381">
        <f t="shared" si="43"/>
        <v>0</v>
      </c>
      <c r="AJ53" s="384">
        <f t="shared" si="44"/>
        <v>0</v>
      </c>
      <c r="AK53" s="384">
        <f t="shared" si="37"/>
        <v>0</v>
      </c>
      <c r="AN53" s="118"/>
      <c r="AO53" s="118"/>
      <c r="AP53" s="118"/>
      <c r="AQ53" s="118"/>
      <c r="AR53" s="94"/>
      <c r="AS53" s="94"/>
      <c r="AT53" s="94"/>
      <c r="AU53" s="94"/>
      <c r="AV53" s="94"/>
      <c r="AW53" s="419" t="s">
        <v>122</v>
      </c>
      <c r="AX53" s="398"/>
      <c r="AY53" s="422"/>
      <c r="AZ53" s="398"/>
      <c r="BA53" s="422"/>
      <c r="BB53" s="94"/>
      <c r="BC53" s="94"/>
      <c r="BD53" s="94"/>
      <c r="BE53" s="94"/>
      <c r="BF53" s="94"/>
      <c r="BG53" s="128" t="s">
        <v>122</v>
      </c>
      <c r="BH53" s="380">
        <f t="shared" si="49"/>
        <v>2</v>
      </c>
      <c r="BI53" s="107">
        <f t="shared" si="38"/>
        <v>0.69615728142227717</v>
      </c>
      <c r="BJ53" s="384">
        <f t="shared" si="39"/>
        <v>2</v>
      </c>
      <c r="BK53" s="387">
        <f t="shared" si="40"/>
        <v>0.69615728142227717</v>
      </c>
      <c r="BL53" s="90"/>
      <c r="BM53" s="90"/>
      <c r="BN53" s="90"/>
      <c r="BO53" s="90"/>
      <c r="BP53" s="90"/>
      <c r="BQ53" s="438" t="s">
        <v>122</v>
      </c>
      <c r="BR53" s="398"/>
      <c r="BS53" s="437"/>
      <c r="BT53" s="394"/>
      <c r="BU53" s="437"/>
      <c r="BV53" s="90"/>
      <c r="BW53" s="90"/>
      <c r="BX53" s="90"/>
      <c r="BY53" s="90"/>
      <c r="CA53" s="109" t="s">
        <v>122</v>
      </c>
      <c r="CB53" s="381">
        <f t="shared" si="41"/>
        <v>1</v>
      </c>
      <c r="CC53" s="431">
        <f t="shared" si="42"/>
        <v>0.77399380804953555</v>
      </c>
      <c r="CD53" s="384">
        <f t="shared" si="54"/>
        <v>1</v>
      </c>
      <c r="CE53" s="387">
        <f t="shared" si="42"/>
        <v>0.77399380804953555</v>
      </c>
      <c r="CO53" s="128" t="s">
        <v>122</v>
      </c>
      <c r="CP53" s="380">
        <f t="shared" si="55"/>
        <v>0</v>
      </c>
      <c r="CQ53" s="107"/>
      <c r="CR53" s="380">
        <f t="shared" si="56"/>
        <v>0</v>
      </c>
      <c r="CS53" s="107"/>
      <c r="CT53" s="384">
        <f t="shared" si="57"/>
        <v>0</v>
      </c>
      <c r="CU53" s="452">
        <v>0</v>
      </c>
      <c r="CV53" s="118"/>
      <c r="CW53" s="118"/>
      <c r="CX53" s="118"/>
      <c r="CY53" s="118"/>
    </row>
    <row r="54" spans="33:103">
      <c r="AG54" s="101" t="s">
        <v>124</v>
      </c>
      <c r="AH54" s="380">
        <f t="shared" si="36"/>
        <v>1</v>
      </c>
      <c r="AI54" s="107">
        <f t="shared" si="43"/>
        <v>1.021450459652707</v>
      </c>
      <c r="AJ54" s="384">
        <f t="shared" si="44"/>
        <v>1</v>
      </c>
      <c r="AK54" s="387">
        <f t="shared" si="37"/>
        <v>1.021450459652707</v>
      </c>
      <c r="AN54" s="118"/>
      <c r="AO54" s="118"/>
      <c r="AP54" s="118"/>
      <c r="AQ54" s="118"/>
      <c r="AR54" s="94"/>
      <c r="AS54" s="94"/>
      <c r="AT54" s="94"/>
      <c r="AU54" s="94"/>
      <c r="AV54" s="94"/>
      <c r="AW54" s="398" t="s">
        <v>124</v>
      </c>
      <c r="AX54" s="398">
        <f t="shared" si="45"/>
        <v>1</v>
      </c>
      <c r="AY54" s="418">
        <f t="shared" si="46"/>
        <v>0.73728587375011612</v>
      </c>
      <c r="AZ54" s="398">
        <f t="shared" si="47"/>
        <v>1</v>
      </c>
      <c r="BA54" s="418">
        <f t="shared" si="48"/>
        <v>0.73728587375011612</v>
      </c>
      <c r="BB54" s="94"/>
      <c r="BC54" s="94"/>
      <c r="BD54" s="94"/>
      <c r="BE54" s="94"/>
      <c r="BF54" s="94"/>
      <c r="BG54" s="101" t="s">
        <v>124</v>
      </c>
      <c r="BH54" s="380">
        <f t="shared" si="49"/>
        <v>1</v>
      </c>
      <c r="BI54" s="115">
        <f t="shared" si="38"/>
        <v>0.34807864071113859</v>
      </c>
      <c r="BJ54" s="384">
        <f t="shared" si="39"/>
        <v>1</v>
      </c>
      <c r="BK54" s="392">
        <f t="shared" si="40"/>
        <v>0.34807864071113859</v>
      </c>
      <c r="BL54" s="90"/>
      <c r="BM54" s="90"/>
      <c r="BN54" s="90"/>
      <c r="BO54" s="90"/>
      <c r="BP54" s="90"/>
      <c r="BQ54" s="398" t="s">
        <v>124</v>
      </c>
      <c r="BR54" s="398"/>
      <c r="BS54" s="437"/>
      <c r="BT54" s="394"/>
      <c r="BU54" s="437"/>
      <c r="BV54" s="90"/>
      <c r="BW54" s="90"/>
      <c r="BX54" s="90"/>
      <c r="BY54" s="90"/>
      <c r="CA54" s="101" t="s">
        <v>124</v>
      </c>
      <c r="CB54" s="381">
        <f t="shared" si="41"/>
        <v>1</v>
      </c>
      <c r="CC54" s="430">
        <f t="shared" si="42"/>
        <v>0.77399380804953555</v>
      </c>
      <c r="CD54" s="384">
        <f t="shared" si="54"/>
        <v>1</v>
      </c>
      <c r="CE54" s="387">
        <f t="shared" si="42"/>
        <v>0.77399380804953555</v>
      </c>
      <c r="CO54" s="128" t="s">
        <v>124</v>
      </c>
      <c r="CP54" s="380">
        <f t="shared" si="55"/>
        <v>0</v>
      </c>
      <c r="CQ54" s="107"/>
      <c r="CR54" s="380">
        <f t="shared" si="56"/>
        <v>0</v>
      </c>
      <c r="CS54" s="107"/>
      <c r="CT54" s="384">
        <f t="shared" si="57"/>
        <v>0</v>
      </c>
      <c r="CU54" s="452">
        <v>0</v>
      </c>
      <c r="CV54" s="118"/>
      <c r="CW54" s="118"/>
      <c r="CX54" s="118"/>
      <c r="CY54" s="118"/>
    </row>
    <row r="55" spans="33:103">
      <c r="AG55" s="109" t="s">
        <v>125</v>
      </c>
      <c r="AH55" s="380">
        <f t="shared" si="36"/>
        <v>0</v>
      </c>
      <c r="AI55" s="381">
        <f t="shared" si="43"/>
        <v>0</v>
      </c>
      <c r="AJ55" s="384">
        <f t="shared" si="44"/>
        <v>0</v>
      </c>
      <c r="AK55" s="384">
        <f t="shared" si="37"/>
        <v>0</v>
      </c>
      <c r="AN55" s="118"/>
      <c r="AO55" s="118"/>
      <c r="AP55" s="118"/>
      <c r="AQ55" s="118"/>
      <c r="AR55" s="94"/>
      <c r="AS55" s="94"/>
      <c r="AT55" s="94"/>
      <c r="AU55" s="94"/>
      <c r="AV55" s="94"/>
      <c r="AW55" s="419" t="s">
        <v>125</v>
      </c>
      <c r="AX55" s="398"/>
      <c r="AY55" s="418"/>
      <c r="AZ55" s="398"/>
      <c r="BA55" s="418"/>
      <c r="BB55" s="94"/>
      <c r="BC55" s="94"/>
      <c r="BD55" s="94"/>
      <c r="BE55" s="94"/>
      <c r="BF55" s="94"/>
      <c r="BG55" s="128" t="s">
        <v>125</v>
      </c>
      <c r="BH55" s="380">
        <f t="shared" si="49"/>
        <v>1</v>
      </c>
      <c r="BI55" s="115">
        <f t="shared" si="38"/>
        <v>0.34807864071113859</v>
      </c>
      <c r="BJ55" s="384">
        <f t="shared" si="39"/>
        <v>1</v>
      </c>
      <c r="BK55" s="392">
        <f t="shared" si="40"/>
        <v>0.34807864071113859</v>
      </c>
      <c r="BL55" s="90"/>
      <c r="BM55" s="90"/>
      <c r="BN55" s="90"/>
      <c r="BO55" s="90"/>
      <c r="BP55" s="90"/>
      <c r="BQ55" s="438" t="s">
        <v>125</v>
      </c>
      <c r="BR55" s="398"/>
      <c r="BS55" s="437"/>
      <c r="BT55" s="394"/>
      <c r="BU55" s="437"/>
      <c r="BV55" s="90"/>
      <c r="BW55" s="90"/>
      <c r="BX55" s="90"/>
      <c r="BY55" s="90"/>
      <c r="CA55" s="109" t="s">
        <v>125</v>
      </c>
      <c r="CB55" s="381">
        <f t="shared" si="41"/>
        <v>1</v>
      </c>
      <c r="CC55" s="431">
        <f t="shared" si="42"/>
        <v>0.77399380804953555</v>
      </c>
      <c r="CD55" s="384">
        <f t="shared" si="54"/>
        <v>1</v>
      </c>
      <c r="CE55" s="387">
        <f t="shared" si="42"/>
        <v>0.77399380804953555</v>
      </c>
      <c r="CO55" s="128" t="s">
        <v>125</v>
      </c>
      <c r="CP55" s="380">
        <f t="shared" si="55"/>
        <v>0</v>
      </c>
      <c r="CQ55" s="107"/>
      <c r="CR55" s="380">
        <f t="shared" si="56"/>
        <v>0</v>
      </c>
      <c r="CS55" s="107"/>
      <c r="CT55" s="384">
        <f t="shared" si="57"/>
        <v>0</v>
      </c>
      <c r="CU55" s="452">
        <v>0</v>
      </c>
      <c r="CV55" s="118"/>
      <c r="CW55" s="118"/>
      <c r="CX55" s="118"/>
      <c r="CY55" s="118"/>
    </row>
    <row r="56" spans="33:103">
      <c r="AG56" s="101" t="s">
        <v>126</v>
      </c>
      <c r="AH56" s="380">
        <f t="shared" si="36"/>
        <v>0</v>
      </c>
      <c r="AI56" s="381">
        <f t="shared" si="43"/>
        <v>0</v>
      </c>
      <c r="AJ56" s="384">
        <f t="shared" si="44"/>
        <v>0</v>
      </c>
      <c r="AK56" s="384">
        <f t="shared" si="37"/>
        <v>0</v>
      </c>
      <c r="AN56" s="118"/>
      <c r="AO56" s="118"/>
      <c r="AP56" s="118"/>
      <c r="AQ56" s="118"/>
      <c r="AR56" s="94"/>
      <c r="AS56" s="94"/>
      <c r="AT56" s="94"/>
      <c r="AU56" s="94"/>
      <c r="AV56" s="94"/>
      <c r="AW56" s="398" t="s">
        <v>126</v>
      </c>
      <c r="AX56" s="398"/>
      <c r="AY56" s="416"/>
      <c r="AZ56" s="398"/>
      <c r="BA56" s="416"/>
      <c r="BB56" s="94"/>
      <c r="BC56" s="94"/>
      <c r="BD56" s="94"/>
      <c r="BE56" s="94"/>
      <c r="BF56" s="94"/>
      <c r="BG56" s="101" t="s">
        <v>126</v>
      </c>
      <c r="BH56" s="380">
        <f t="shared" si="49"/>
        <v>0</v>
      </c>
      <c r="BI56" s="381">
        <f t="shared" si="38"/>
        <v>0</v>
      </c>
      <c r="BJ56" s="384">
        <f t="shared" si="39"/>
        <v>0</v>
      </c>
      <c r="BK56" s="384">
        <f t="shared" si="40"/>
        <v>0</v>
      </c>
      <c r="BL56" s="90"/>
      <c r="BM56" s="90"/>
      <c r="BN56" s="90"/>
      <c r="BO56" s="90"/>
      <c r="BP56" s="90"/>
      <c r="BQ56" s="398" t="s">
        <v>126</v>
      </c>
      <c r="BR56" s="398"/>
      <c r="BS56" s="437"/>
      <c r="BT56" s="394"/>
      <c r="BU56" s="437"/>
      <c r="BV56" s="90"/>
      <c r="BW56" s="90"/>
      <c r="BX56" s="90"/>
      <c r="BY56" s="90"/>
      <c r="CA56" s="101" t="s">
        <v>126</v>
      </c>
      <c r="CB56" s="381">
        <f t="shared" si="41"/>
        <v>0</v>
      </c>
      <c r="CC56" s="432">
        <f t="shared" si="42"/>
        <v>0</v>
      </c>
      <c r="CD56" s="384">
        <f t="shared" si="54"/>
        <v>0</v>
      </c>
      <c r="CE56" s="384">
        <f t="shared" si="42"/>
        <v>0</v>
      </c>
      <c r="CO56" s="128" t="s">
        <v>126</v>
      </c>
      <c r="CP56" s="380">
        <f t="shared" si="55"/>
        <v>0</v>
      </c>
      <c r="CQ56" s="381"/>
      <c r="CR56" s="380">
        <f t="shared" si="56"/>
        <v>0</v>
      </c>
      <c r="CS56" s="381"/>
      <c r="CT56" s="384">
        <f t="shared" si="57"/>
        <v>0</v>
      </c>
      <c r="CU56" s="452">
        <v>0</v>
      </c>
      <c r="CV56" s="118"/>
      <c r="CW56" s="118"/>
      <c r="CX56" s="118"/>
      <c r="CY56" s="118"/>
    </row>
    <row r="57" spans="33:103">
      <c r="AG57" s="105" t="s">
        <v>128</v>
      </c>
      <c r="AH57" s="380">
        <f t="shared" si="36"/>
        <v>0</v>
      </c>
      <c r="AI57" s="381">
        <f t="shared" si="43"/>
        <v>0</v>
      </c>
      <c r="AJ57" s="384">
        <f t="shared" si="44"/>
        <v>0</v>
      </c>
      <c r="AK57" s="384">
        <f t="shared" si="37"/>
        <v>0</v>
      </c>
      <c r="AN57" s="118"/>
      <c r="AO57" s="118"/>
      <c r="AP57" s="118"/>
      <c r="AQ57" s="118"/>
      <c r="AR57" s="94"/>
      <c r="AS57" s="94"/>
      <c r="AT57" s="94"/>
      <c r="AU57" s="94"/>
      <c r="AV57" s="94"/>
      <c r="AW57" s="415" t="s">
        <v>128</v>
      </c>
      <c r="AX57" s="398"/>
      <c r="AY57" s="418"/>
      <c r="AZ57" s="398"/>
      <c r="BA57" s="418"/>
      <c r="BB57" s="94"/>
      <c r="BC57" s="94"/>
      <c r="BD57" s="94"/>
      <c r="BE57" s="94"/>
      <c r="BF57" s="94"/>
      <c r="BG57" s="127" t="s">
        <v>128</v>
      </c>
      <c r="BH57" s="380">
        <f t="shared" si="49"/>
        <v>0</v>
      </c>
      <c r="BI57" s="381">
        <f t="shared" si="38"/>
        <v>0</v>
      </c>
      <c r="BJ57" s="384">
        <f t="shared" si="39"/>
        <v>0</v>
      </c>
      <c r="BK57" s="384">
        <f t="shared" si="40"/>
        <v>0</v>
      </c>
      <c r="BL57" s="90"/>
      <c r="BM57" s="90"/>
      <c r="BN57" s="90"/>
      <c r="BO57" s="90"/>
      <c r="BP57" s="90"/>
      <c r="BQ57" s="436" t="s">
        <v>128</v>
      </c>
      <c r="BR57" s="398"/>
      <c r="BS57" s="437"/>
      <c r="BT57" s="394"/>
      <c r="BU57" s="437"/>
      <c r="BV57" s="90"/>
      <c r="BW57" s="90"/>
      <c r="BX57" s="90"/>
      <c r="BY57" s="90"/>
      <c r="CA57" s="105" t="s">
        <v>128</v>
      </c>
      <c r="CB57" s="381">
        <f t="shared" si="41"/>
        <v>0</v>
      </c>
      <c r="CC57" s="432">
        <f t="shared" si="42"/>
        <v>0</v>
      </c>
      <c r="CD57" s="384">
        <f t="shared" si="54"/>
        <v>0</v>
      </c>
      <c r="CE57" s="384">
        <f t="shared" si="42"/>
        <v>0</v>
      </c>
      <c r="CO57" s="128" t="s">
        <v>128</v>
      </c>
      <c r="CP57" s="380">
        <f t="shared" si="55"/>
        <v>0</v>
      </c>
      <c r="CQ57" s="381"/>
      <c r="CR57" s="380">
        <f t="shared" si="56"/>
        <v>0</v>
      </c>
      <c r="CS57" s="381"/>
      <c r="CT57" s="384">
        <f t="shared" si="57"/>
        <v>0</v>
      </c>
      <c r="CU57" s="452">
        <v>0</v>
      </c>
      <c r="CV57" s="118"/>
      <c r="CW57" s="118"/>
      <c r="CX57" s="118"/>
      <c r="CY57" s="118"/>
    </row>
    <row r="58" spans="33:103">
      <c r="AG58" s="109" t="s">
        <v>129</v>
      </c>
      <c r="AH58" s="380">
        <f t="shared" si="36"/>
        <v>1</v>
      </c>
      <c r="AI58" s="107">
        <f t="shared" si="43"/>
        <v>1.021450459652707</v>
      </c>
      <c r="AJ58" s="384">
        <f t="shared" si="44"/>
        <v>1</v>
      </c>
      <c r="AK58" s="387">
        <f t="shared" si="37"/>
        <v>1.021450459652707</v>
      </c>
      <c r="AN58" s="118"/>
      <c r="AO58" s="118"/>
      <c r="AP58" s="118"/>
      <c r="AQ58" s="118"/>
      <c r="AR58" s="94"/>
      <c r="AS58" s="94"/>
      <c r="AT58" s="94"/>
      <c r="AU58" s="94"/>
      <c r="AV58" s="94"/>
      <c r="AW58" s="419" t="s">
        <v>129</v>
      </c>
      <c r="AX58" s="398"/>
      <c r="AY58" s="418"/>
      <c r="AZ58" s="398"/>
      <c r="BA58" s="418"/>
      <c r="BB58" s="94"/>
      <c r="BC58" s="94"/>
      <c r="BD58" s="94"/>
      <c r="BE58" s="94"/>
      <c r="BF58" s="94"/>
      <c r="BG58" s="128" t="s">
        <v>129</v>
      </c>
      <c r="BH58" s="380">
        <f t="shared" si="49"/>
        <v>1</v>
      </c>
      <c r="BI58" s="115">
        <f t="shared" si="38"/>
        <v>0.34807864071113859</v>
      </c>
      <c r="BJ58" s="384">
        <f t="shared" si="39"/>
        <v>1</v>
      </c>
      <c r="BK58" s="392">
        <f t="shared" si="40"/>
        <v>0.34807864071113859</v>
      </c>
      <c r="BL58" s="90"/>
      <c r="BM58" s="90"/>
      <c r="BN58" s="90"/>
      <c r="BO58" s="90"/>
      <c r="BP58" s="90"/>
      <c r="BQ58" s="438" t="s">
        <v>129</v>
      </c>
      <c r="BR58" s="398"/>
      <c r="BS58" s="437"/>
      <c r="BT58" s="394"/>
      <c r="BU58" s="437"/>
      <c r="BV58" s="90"/>
      <c r="BW58" s="90"/>
      <c r="BX58" s="90"/>
      <c r="BY58" s="90"/>
      <c r="CA58" s="109" t="s">
        <v>129</v>
      </c>
      <c r="CB58" s="381">
        <f t="shared" si="41"/>
        <v>4</v>
      </c>
      <c r="CC58" s="430">
        <f t="shared" si="42"/>
        <v>3.0959752321981422</v>
      </c>
      <c r="CD58" s="384">
        <f t="shared" si="54"/>
        <v>4</v>
      </c>
      <c r="CE58" s="387">
        <f t="shared" si="42"/>
        <v>3.0959752321981422</v>
      </c>
      <c r="CO58" s="128" t="s">
        <v>129</v>
      </c>
      <c r="CP58" s="380">
        <f t="shared" si="55"/>
        <v>0</v>
      </c>
      <c r="CQ58" s="107"/>
      <c r="CR58" s="380">
        <f t="shared" si="56"/>
        <v>0</v>
      </c>
      <c r="CS58" s="107"/>
      <c r="CT58" s="384">
        <f t="shared" si="57"/>
        <v>0</v>
      </c>
      <c r="CU58" s="452">
        <v>0</v>
      </c>
      <c r="CV58" s="118"/>
      <c r="CW58" s="118"/>
      <c r="CX58" s="118"/>
      <c r="CY58" s="118"/>
    </row>
    <row r="59" spans="33:103">
      <c r="AG59" s="109" t="s">
        <v>131</v>
      </c>
      <c r="AH59" s="380">
        <f t="shared" si="36"/>
        <v>0</v>
      </c>
      <c r="AI59" s="381">
        <f t="shared" si="43"/>
        <v>0</v>
      </c>
      <c r="AJ59" s="384">
        <f t="shared" si="44"/>
        <v>0</v>
      </c>
      <c r="AK59" s="384">
        <f t="shared" si="37"/>
        <v>0</v>
      </c>
      <c r="AN59" s="118"/>
      <c r="AO59" s="118"/>
      <c r="AP59" s="118"/>
      <c r="AQ59" s="118"/>
      <c r="AR59" s="94"/>
      <c r="AS59" s="94"/>
      <c r="AT59" s="94"/>
      <c r="AU59" s="94"/>
      <c r="AV59" s="94"/>
      <c r="AW59" s="419" t="s">
        <v>131</v>
      </c>
      <c r="AX59" s="398"/>
      <c r="AY59" s="418"/>
      <c r="AZ59" s="398"/>
      <c r="BA59" s="418"/>
      <c r="BB59" s="94"/>
      <c r="BC59" s="94"/>
      <c r="BD59" s="94"/>
      <c r="BE59" s="94"/>
      <c r="BF59" s="94"/>
      <c r="BG59" s="128" t="s">
        <v>131</v>
      </c>
      <c r="BH59" s="380">
        <f t="shared" si="49"/>
        <v>0</v>
      </c>
      <c r="BI59" s="381">
        <f t="shared" si="38"/>
        <v>0</v>
      </c>
      <c r="BJ59" s="384">
        <f t="shared" si="39"/>
        <v>0</v>
      </c>
      <c r="BK59" s="384">
        <f t="shared" si="40"/>
        <v>0</v>
      </c>
      <c r="BL59" s="90"/>
      <c r="BM59" s="90"/>
      <c r="BN59" s="90"/>
      <c r="BO59" s="90"/>
      <c r="BP59" s="90"/>
      <c r="BQ59" s="438" t="s">
        <v>131</v>
      </c>
      <c r="BR59" s="398"/>
      <c r="BS59" s="437"/>
      <c r="BT59" s="394"/>
      <c r="BU59" s="437"/>
      <c r="BV59" s="90"/>
      <c r="BW59" s="90"/>
      <c r="BX59" s="90"/>
      <c r="BY59" s="90"/>
      <c r="CA59" s="109" t="s">
        <v>131</v>
      </c>
      <c r="CB59" s="381">
        <f t="shared" si="41"/>
        <v>0</v>
      </c>
      <c r="CC59" s="432">
        <f t="shared" si="42"/>
        <v>0</v>
      </c>
      <c r="CD59" s="384">
        <f t="shared" si="54"/>
        <v>0</v>
      </c>
      <c r="CE59" s="384">
        <f t="shared" si="42"/>
        <v>0</v>
      </c>
      <c r="CO59" s="128" t="s">
        <v>131</v>
      </c>
      <c r="CP59" s="380">
        <f t="shared" si="55"/>
        <v>0</v>
      </c>
      <c r="CQ59" s="381"/>
      <c r="CR59" s="380">
        <f t="shared" si="56"/>
        <v>0</v>
      </c>
      <c r="CS59" s="381"/>
      <c r="CT59" s="384">
        <f t="shared" si="57"/>
        <v>0</v>
      </c>
      <c r="CU59" s="452">
        <v>0</v>
      </c>
      <c r="CV59" s="118"/>
      <c r="CW59" s="118"/>
      <c r="CX59" s="118"/>
      <c r="CY59" s="118"/>
    </row>
    <row r="60" spans="33:103">
      <c r="AG60" s="109" t="s">
        <v>132</v>
      </c>
      <c r="AH60" s="380">
        <f t="shared" si="36"/>
        <v>0</v>
      </c>
      <c r="AI60" s="381">
        <f t="shared" si="43"/>
        <v>0</v>
      </c>
      <c r="AJ60" s="384">
        <f t="shared" si="44"/>
        <v>0</v>
      </c>
      <c r="AK60" s="384">
        <f t="shared" si="37"/>
        <v>0</v>
      </c>
      <c r="AN60" s="118"/>
      <c r="AO60" s="118"/>
      <c r="AP60" s="118"/>
      <c r="AQ60" s="118"/>
      <c r="AR60" s="94"/>
      <c r="AS60" s="94"/>
      <c r="AT60" s="94"/>
      <c r="AU60" s="94"/>
      <c r="AV60" s="94"/>
      <c r="AW60" s="419" t="s">
        <v>132</v>
      </c>
      <c r="AX60" s="398"/>
      <c r="AY60" s="416"/>
      <c r="AZ60" s="398"/>
      <c r="BA60" s="416"/>
      <c r="BB60" s="94"/>
      <c r="BC60" s="94"/>
      <c r="BD60" s="94"/>
      <c r="BE60" s="94"/>
      <c r="BF60" s="94"/>
      <c r="BG60" s="128" t="s">
        <v>132</v>
      </c>
      <c r="BH60" s="380">
        <f t="shared" si="49"/>
        <v>0</v>
      </c>
      <c r="BI60" s="381">
        <f t="shared" si="38"/>
        <v>0</v>
      </c>
      <c r="BJ60" s="384">
        <f t="shared" si="39"/>
        <v>0</v>
      </c>
      <c r="BK60" s="384">
        <f t="shared" si="40"/>
        <v>0</v>
      </c>
      <c r="BL60" s="90"/>
      <c r="BM60" s="90"/>
      <c r="BN60" s="90"/>
      <c r="BO60" s="90"/>
      <c r="BP60" s="90"/>
      <c r="BQ60" s="438" t="s">
        <v>132</v>
      </c>
      <c r="BR60" s="398"/>
      <c r="BS60" s="437"/>
      <c r="BT60" s="394"/>
      <c r="BU60" s="437"/>
      <c r="BV60" s="90"/>
      <c r="BW60" s="90"/>
      <c r="BX60" s="90"/>
      <c r="BY60" s="90"/>
      <c r="CA60" s="109" t="s">
        <v>132</v>
      </c>
      <c r="CB60" s="381">
        <f t="shared" si="41"/>
        <v>0</v>
      </c>
      <c r="CC60" s="430">
        <f t="shared" si="42"/>
        <v>0</v>
      </c>
      <c r="CD60" s="384">
        <f t="shared" si="54"/>
        <v>0</v>
      </c>
      <c r="CE60" s="387">
        <f t="shared" si="42"/>
        <v>0</v>
      </c>
      <c r="CO60" s="128" t="s">
        <v>132</v>
      </c>
      <c r="CP60" s="380">
        <f t="shared" si="55"/>
        <v>0</v>
      </c>
      <c r="CQ60" s="381"/>
      <c r="CR60" s="380">
        <f t="shared" si="56"/>
        <v>0</v>
      </c>
      <c r="CS60" s="381"/>
      <c r="CT60" s="384">
        <f t="shared" si="57"/>
        <v>0</v>
      </c>
      <c r="CU60" s="452">
        <v>0</v>
      </c>
      <c r="CV60" s="118"/>
      <c r="CW60" s="118"/>
      <c r="CX60" s="118"/>
      <c r="CY60" s="118"/>
    </row>
    <row r="61" spans="33:103">
      <c r="AG61" s="109" t="s">
        <v>134</v>
      </c>
      <c r="AH61" s="380">
        <f t="shared" si="36"/>
        <v>0</v>
      </c>
      <c r="AI61" s="381">
        <f t="shared" si="43"/>
        <v>0</v>
      </c>
      <c r="AJ61" s="384">
        <f t="shared" si="44"/>
        <v>0</v>
      </c>
      <c r="AK61" s="384">
        <f t="shared" si="37"/>
        <v>0</v>
      </c>
      <c r="AN61" s="118"/>
      <c r="AO61" s="118"/>
      <c r="AP61" s="118"/>
      <c r="AQ61" s="118"/>
      <c r="AR61" s="94"/>
      <c r="AS61" s="94"/>
      <c r="AT61" s="94"/>
      <c r="AU61" s="94"/>
      <c r="AV61" s="94"/>
      <c r="AW61" s="419" t="s">
        <v>134</v>
      </c>
      <c r="AX61" s="398"/>
      <c r="AY61" s="416"/>
      <c r="AZ61" s="398"/>
      <c r="BA61" s="416"/>
      <c r="BB61" s="94"/>
      <c r="BC61" s="94"/>
      <c r="BD61" s="94"/>
      <c r="BE61" s="94"/>
      <c r="BF61" s="94"/>
      <c r="BG61" s="128" t="s">
        <v>134</v>
      </c>
      <c r="BH61" s="380">
        <f t="shared" si="49"/>
        <v>0</v>
      </c>
      <c r="BI61" s="381">
        <f t="shared" si="38"/>
        <v>0</v>
      </c>
      <c r="BJ61" s="384">
        <f t="shared" si="39"/>
        <v>0</v>
      </c>
      <c r="BK61" s="384">
        <f t="shared" si="40"/>
        <v>0</v>
      </c>
      <c r="BL61" s="90"/>
      <c r="BM61" s="90"/>
      <c r="BN61" s="90"/>
      <c r="BO61" s="90"/>
      <c r="BP61" s="90"/>
      <c r="BQ61" s="438" t="s">
        <v>134</v>
      </c>
      <c r="BR61" s="398"/>
      <c r="BS61" s="437"/>
      <c r="BT61" s="394"/>
      <c r="BU61" s="437"/>
      <c r="BV61" s="90"/>
      <c r="BW61" s="90"/>
      <c r="BX61" s="90"/>
      <c r="BY61" s="90"/>
      <c r="CA61" s="109" t="s">
        <v>134</v>
      </c>
      <c r="CB61" s="381">
        <f t="shared" ref="CB61:CB65" si="58">CB25</f>
        <v>1</v>
      </c>
      <c r="CC61" s="430">
        <f t="shared" si="42"/>
        <v>0.77399380804953555</v>
      </c>
      <c r="CD61" s="384">
        <f t="shared" si="54"/>
        <v>1</v>
      </c>
      <c r="CE61" s="387">
        <f t="shared" si="42"/>
        <v>0.77399380804953555</v>
      </c>
      <c r="CO61" s="128" t="s">
        <v>134</v>
      </c>
      <c r="CP61" s="380">
        <f t="shared" si="55"/>
        <v>0</v>
      </c>
      <c r="CQ61" s="381"/>
      <c r="CR61" s="380">
        <f t="shared" si="56"/>
        <v>0</v>
      </c>
      <c r="CS61" s="381"/>
      <c r="CT61" s="384">
        <f t="shared" si="57"/>
        <v>0</v>
      </c>
      <c r="CU61" s="452">
        <v>0</v>
      </c>
      <c r="CV61" s="118"/>
      <c r="CW61" s="118"/>
      <c r="CX61" s="118"/>
      <c r="CY61" s="118"/>
    </row>
    <row r="62" spans="33:103">
      <c r="AG62" s="109" t="s">
        <v>135</v>
      </c>
      <c r="AH62" s="380">
        <f t="shared" si="36"/>
        <v>0</v>
      </c>
      <c r="AI62" s="381">
        <f t="shared" si="43"/>
        <v>0</v>
      </c>
      <c r="AJ62" s="384">
        <f t="shared" si="44"/>
        <v>0</v>
      </c>
      <c r="AK62" s="384">
        <f t="shared" si="37"/>
        <v>0</v>
      </c>
      <c r="AN62" s="118"/>
      <c r="AO62" s="118"/>
      <c r="AP62" s="118"/>
      <c r="AQ62" s="118"/>
      <c r="AR62" s="94"/>
      <c r="AS62" s="94"/>
      <c r="AT62" s="94"/>
      <c r="AU62" s="94"/>
      <c r="AV62" s="94"/>
      <c r="AW62" s="419" t="s">
        <v>135</v>
      </c>
      <c r="AX62" s="398"/>
      <c r="AY62" s="416"/>
      <c r="AZ62" s="398"/>
      <c r="BA62" s="416"/>
      <c r="BB62" s="94"/>
      <c r="BC62" s="94"/>
      <c r="BD62" s="94"/>
      <c r="BE62" s="94"/>
      <c r="BF62" s="94"/>
      <c r="BG62" s="128" t="s">
        <v>135</v>
      </c>
      <c r="BH62" s="380">
        <f t="shared" si="49"/>
        <v>0</v>
      </c>
      <c r="BI62" s="381">
        <f t="shared" si="38"/>
        <v>0</v>
      </c>
      <c r="BJ62" s="384">
        <f t="shared" si="39"/>
        <v>0</v>
      </c>
      <c r="BK62" s="384">
        <f t="shared" si="40"/>
        <v>0</v>
      </c>
      <c r="BL62" s="90"/>
      <c r="BQ62" s="438" t="s">
        <v>135</v>
      </c>
      <c r="BR62" s="398"/>
      <c r="BS62" s="437"/>
      <c r="BT62" s="394"/>
      <c r="BU62" s="437"/>
      <c r="BV62" s="90"/>
      <c r="BX62" s="90"/>
      <c r="BY62" s="90"/>
      <c r="CA62" s="109" t="s">
        <v>135</v>
      </c>
      <c r="CB62" s="381">
        <f t="shared" si="58"/>
        <v>0</v>
      </c>
      <c r="CC62" s="432">
        <f t="shared" si="42"/>
        <v>0</v>
      </c>
      <c r="CD62" s="384">
        <f t="shared" si="54"/>
        <v>0</v>
      </c>
      <c r="CE62" s="384">
        <f t="shared" si="42"/>
        <v>0</v>
      </c>
      <c r="CO62" s="128" t="s">
        <v>135</v>
      </c>
      <c r="CP62" s="380">
        <f t="shared" si="55"/>
        <v>0</v>
      </c>
      <c r="CQ62" s="107"/>
      <c r="CR62" s="380">
        <f t="shared" si="56"/>
        <v>0</v>
      </c>
      <c r="CS62" s="107"/>
      <c r="CT62" s="384">
        <f t="shared" si="57"/>
        <v>0</v>
      </c>
      <c r="CU62" s="452">
        <v>0</v>
      </c>
      <c r="CV62" s="118"/>
      <c r="CW62" s="118"/>
      <c r="CX62" s="118"/>
      <c r="CY62" s="118"/>
    </row>
    <row r="63" spans="33:103">
      <c r="AG63" s="109" t="s">
        <v>136</v>
      </c>
      <c r="AH63" s="380">
        <f t="shared" si="36"/>
        <v>0</v>
      </c>
      <c r="AI63" s="381">
        <f t="shared" si="43"/>
        <v>0</v>
      </c>
      <c r="AJ63" s="384">
        <f t="shared" si="44"/>
        <v>0</v>
      </c>
      <c r="AK63" s="384">
        <f t="shared" si="37"/>
        <v>0</v>
      </c>
      <c r="AN63" s="118"/>
      <c r="AO63" s="118"/>
      <c r="AP63" s="118"/>
      <c r="AQ63" s="118"/>
      <c r="AR63" s="94"/>
      <c r="AS63" s="94"/>
      <c r="AT63" s="94"/>
      <c r="AU63" s="94"/>
      <c r="AV63" s="94"/>
      <c r="AW63" s="419" t="s">
        <v>136</v>
      </c>
      <c r="AX63" s="398"/>
      <c r="AY63" s="416"/>
      <c r="AZ63" s="398"/>
      <c r="BA63" s="416"/>
      <c r="BB63" s="94"/>
      <c r="BC63" s="94"/>
      <c r="BD63" s="94"/>
      <c r="BE63" s="94"/>
      <c r="BF63" s="94"/>
      <c r="BG63" s="128" t="s">
        <v>136</v>
      </c>
      <c r="BH63" s="380">
        <f t="shared" si="49"/>
        <v>0</v>
      </c>
      <c r="BI63" s="381">
        <f t="shared" si="38"/>
        <v>0</v>
      </c>
      <c r="BJ63" s="384">
        <f t="shared" si="39"/>
        <v>0</v>
      </c>
      <c r="BK63" s="384">
        <f t="shared" si="40"/>
        <v>0</v>
      </c>
      <c r="BL63" s="90"/>
      <c r="BQ63" s="438" t="s">
        <v>136</v>
      </c>
      <c r="BR63" s="398"/>
      <c r="BS63" s="437"/>
      <c r="BT63" s="394"/>
      <c r="BU63" s="437"/>
      <c r="BV63" s="90"/>
      <c r="BX63" s="90"/>
      <c r="BY63" s="90"/>
      <c r="CA63" s="109" t="s">
        <v>136</v>
      </c>
      <c r="CB63" s="381">
        <f t="shared" si="58"/>
        <v>0</v>
      </c>
      <c r="CC63" s="432">
        <f t="shared" si="42"/>
        <v>0</v>
      </c>
      <c r="CD63" s="384">
        <f t="shared" si="54"/>
        <v>0</v>
      </c>
      <c r="CE63" s="384">
        <f t="shared" si="42"/>
        <v>0</v>
      </c>
      <c r="CO63" s="128" t="s">
        <v>136</v>
      </c>
      <c r="CP63" s="380">
        <f t="shared" si="55"/>
        <v>0</v>
      </c>
      <c r="CQ63" s="381"/>
      <c r="CR63" s="380">
        <f t="shared" si="56"/>
        <v>0</v>
      </c>
      <c r="CS63" s="381"/>
      <c r="CT63" s="384">
        <f t="shared" si="57"/>
        <v>0</v>
      </c>
      <c r="CU63" s="452">
        <v>0</v>
      </c>
      <c r="CV63" s="118"/>
      <c r="CW63" s="118"/>
      <c r="CX63" s="118"/>
      <c r="CY63" s="118"/>
    </row>
    <row r="64" spans="33:103">
      <c r="AG64" s="109" t="s">
        <v>137</v>
      </c>
      <c r="AH64" s="380">
        <f t="shared" si="36"/>
        <v>46</v>
      </c>
      <c r="AI64" s="107">
        <f t="shared" si="43"/>
        <v>46.986721144024514</v>
      </c>
      <c r="AJ64" s="384">
        <f t="shared" si="44"/>
        <v>46</v>
      </c>
      <c r="AK64" s="387">
        <f t="shared" si="37"/>
        <v>46.986721144024514</v>
      </c>
      <c r="AN64" s="118"/>
      <c r="AO64" s="118"/>
      <c r="AP64" s="118"/>
      <c r="AQ64" s="118"/>
      <c r="AR64" s="94"/>
      <c r="AS64" s="94"/>
      <c r="AT64" s="94"/>
      <c r="AU64" s="94"/>
      <c r="AV64" s="94"/>
      <c r="AW64" s="419" t="s">
        <v>137</v>
      </c>
      <c r="AX64" s="398"/>
      <c r="AY64" s="416"/>
      <c r="AZ64" s="398"/>
      <c r="BA64" s="416"/>
      <c r="BB64" s="94"/>
      <c r="BC64" s="94"/>
      <c r="BD64" s="94"/>
      <c r="BE64" s="94"/>
      <c r="BF64" s="94"/>
      <c r="BG64" s="109" t="s">
        <v>137</v>
      </c>
      <c r="BH64" s="380">
        <f t="shared" si="49"/>
        <v>23</v>
      </c>
      <c r="BI64" s="107">
        <f t="shared" si="38"/>
        <v>8.0058087363561867</v>
      </c>
      <c r="BJ64" s="384">
        <f t="shared" si="39"/>
        <v>23</v>
      </c>
      <c r="BK64" s="387">
        <f t="shared" si="40"/>
        <v>8.0058087363561867</v>
      </c>
      <c r="BL64" s="90"/>
      <c r="BQ64" s="419" t="s">
        <v>137</v>
      </c>
      <c r="BR64" s="398"/>
      <c r="BS64" s="437"/>
      <c r="BT64" s="394"/>
      <c r="BU64" s="437"/>
      <c r="BV64" s="90"/>
      <c r="BX64" s="90"/>
      <c r="BY64" s="90"/>
      <c r="CA64" s="109" t="s">
        <v>137</v>
      </c>
      <c r="CB64" s="381">
        <f t="shared" si="58"/>
        <v>14</v>
      </c>
      <c r="CC64" s="430">
        <f t="shared" si="42"/>
        <v>10.835913312693497</v>
      </c>
      <c r="CD64" s="384">
        <f t="shared" si="54"/>
        <v>14</v>
      </c>
      <c r="CE64" s="387">
        <f t="shared" si="42"/>
        <v>10.835913312693497</v>
      </c>
      <c r="CO64" s="128" t="s">
        <v>137</v>
      </c>
      <c r="CP64" s="380">
        <f t="shared" si="55"/>
        <v>0</v>
      </c>
      <c r="CQ64" s="107"/>
      <c r="CR64" s="380">
        <f t="shared" si="56"/>
        <v>0</v>
      </c>
      <c r="CS64" s="107"/>
      <c r="CT64" s="384">
        <f t="shared" si="57"/>
        <v>0</v>
      </c>
      <c r="CU64" s="452">
        <v>0</v>
      </c>
      <c r="CV64" s="118"/>
      <c r="CW64" s="118"/>
      <c r="CX64" s="118"/>
      <c r="CY64" s="118"/>
    </row>
    <row r="65" spans="33:103">
      <c r="AG65" s="109" t="s">
        <v>138</v>
      </c>
      <c r="AH65" s="380">
        <f t="shared" si="36"/>
        <v>0</v>
      </c>
      <c r="AI65" s="381">
        <f t="shared" si="43"/>
        <v>0</v>
      </c>
      <c r="AJ65" s="384">
        <f t="shared" si="44"/>
        <v>0</v>
      </c>
      <c r="AK65" s="384">
        <f t="shared" si="37"/>
        <v>0</v>
      </c>
      <c r="AN65" s="118"/>
      <c r="AO65" s="118"/>
      <c r="AP65" s="118"/>
      <c r="AQ65" s="118"/>
      <c r="AR65" s="94"/>
      <c r="AS65" s="94"/>
      <c r="AT65" s="94"/>
      <c r="AU65" s="94"/>
      <c r="AV65" s="94"/>
      <c r="AW65" s="460" t="s">
        <v>138</v>
      </c>
      <c r="AX65" s="398"/>
      <c r="AY65" s="416"/>
      <c r="AZ65" s="398"/>
      <c r="BA65" s="416"/>
      <c r="BB65" s="94"/>
      <c r="BC65" s="94"/>
      <c r="BD65" s="94"/>
      <c r="BE65" s="94"/>
      <c r="BF65" s="94"/>
      <c r="BG65" s="128" t="s">
        <v>138</v>
      </c>
      <c r="BH65" s="380">
        <f t="shared" si="49"/>
        <v>0</v>
      </c>
      <c r="BI65" s="381">
        <f t="shared" si="38"/>
        <v>0</v>
      </c>
      <c r="BJ65" s="384">
        <f t="shared" si="39"/>
        <v>0</v>
      </c>
      <c r="BK65" s="384">
        <f t="shared" si="40"/>
        <v>0</v>
      </c>
      <c r="BL65" s="90"/>
      <c r="BQ65" s="438" t="s">
        <v>138</v>
      </c>
      <c r="BR65" s="398"/>
      <c r="BS65" s="437"/>
      <c r="BT65" s="394"/>
      <c r="BU65" s="437"/>
      <c r="BV65" s="90"/>
      <c r="BX65" s="90"/>
      <c r="BY65" s="90"/>
      <c r="CA65" s="109" t="s">
        <v>138</v>
      </c>
      <c r="CB65" s="381">
        <f t="shared" si="58"/>
        <v>0</v>
      </c>
      <c r="CC65" s="432">
        <f t="shared" si="42"/>
        <v>0</v>
      </c>
      <c r="CD65" s="384">
        <f t="shared" si="54"/>
        <v>0</v>
      </c>
      <c r="CE65" s="387">
        <f t="shared" si="42"/>
        <v>0</v>
      </c>
      <c r="CO65" s="128" t="s">
        <v>138</v>
      </c>
      <c r="CP65" s="380">
        <f t="shared" si="55"/>
        <v>0</v>
      </c>
      <c r="CQ65" s="107"/>
      <c r="CR65" s="380">
        <f t="shared" si="56"/>
        <v>0</v>
      </c>
      <c r="CS65" s="107"/>
      <c r="CT65" s="384">
        <f t="shared" si="57"/>
        <v>0</v>
      </c>
      <c r="CU65" s="452">
        <v>0</v>
      </c>
      <c r="CV65" s="118"/>
      <c r="CW65" s="118"/>
      <c r="CX65" s="118"/>
      <c r="CY65" s="118"/>
    </row>
    <row r="66" spans="33:103">
      <c r="AG66" s="109" t="s">
        <v>109</v>
      </c>
      <c r="AH66" s="453">
        <f>SUM(AH45:AH65)</f>
        <v>91</v>
      </c>
      <c r="AI66" s="454">
        <f>AH66/AH67*1000000</f>
        <v>92.951991828396316</v>
      </c>
      <c r="AJ66" s="384">
        <f t="shared" si="44"/>
        <v>91</v>
      </c>
      <c r="AK66" s="454">
        <f t="shared" ref="AK66" si="59">AJ66/AJ67*1000000</f>
        <v>92.951991828396316</v>
      </c>
      <c r="AR66" s="94"/>
      <c r="AS66" s="94"/>
      <c r="AT66" s="94"/>
      <c r="AU66" s="94"/>
      <c r="AV66" s="94"/>
      <c r="AW66" s="109" t="s">
        <v>109</v>
      </c>
      <c r="AX66" s="412">
        <f>SUM(AX45:AX65)</f>
        <v>17</v>
      </c>
      <c r="AY66" s="424">
        <f>AX66/AX67*1000000</f>
        <v>12.533859853751974</v>
      </c>
      <c r="AZ66" s="412">
        <f t="shared" si="47"/>
        <v>17</v>
      </c>
      <c r="BA66" s="424">
        <f t="shared" ref="BA66" si="60">AZ66/AZ67*1000000</f>
        <v>12.533859853751974</v>
      </c>
      <c r="BB66" s="94"/>
      <c r="BC66" s="94"/>
      <c r="BD66" s="94"/>
      <c r="BE66" s="94"/>
      <c r="BF66" s="94"/>
      <c r="BG66" s="109" t="s">
        <v>109</v>
      </c>
      <c r="BH66" s="453">
        <f>SUM(BH45:BH65)</f>
        <v>85</v>
      </c>
      <c r="BI66" s="454">
        <f t="shared" si="38"/>
        <v>29.586684460446779</v>
      </c>
      <c r="BJ66" s="453">
        <f t="shared" ref="BJ66" si="61">SUM(BJ45:BJ65)</f>
        <v>85</v>
      </c>
      <c r="BK66" s="454">
        <f t="shared" si="40"/>
        <v>29.586684460446779</v>
      </c>
      <c r="BQ66" s="109" t="s">
        <v>109</v>
      </c>
      <c r="BR66" s="412">
        <f>SUM(BR45:BR65)</f>
        <v>10</v>
      </c>
      <c r="BS66" s="424">
        <f t="shared" si="51"/>
        <v>7.6199474985617348</v>
      </c>
      <c r="BT66" s="412">
        <f t="shared" ref="BT66" si="62">SUM(BT45:BT65)</f>
        <v>10</v>
      </c>
      <c r="BU66" s="424">
        <f t="shared" si="53"/>
        <v>7.6199474985617348</v>
      </c>
      <c r="BV66" s="90"/>
      <c r="BX66" s="90"/>
      <c r="BY66" s="90"/>
      <c r="CA66" s="109" t="s">
        <v>109</v>
      </c>
      <c r="CB66" s="453">
        <f>SUM(CB45:CB65)</f>
        <v>40</v>
      </c>
      <c r="CC66" s="454">
        <f t="shared" si="42"/>
        <v>30.959752321981426</v>
      </c>
      <c r="CD66" s="384">
        <f t="shared" si="54"/>
        <v>40</v>
      </c>
      <c r="CE66" s="454">
        <f t="shared" si="42"/>
        <v>30.959752321981426</v>
      </c>
      <c r="CO66" s="453" t="s">
        <v>109</v>
      </c>
      <c r="CP66" s="471">
        <f>CP65+CP64+CP63+CP62+CP61+CP60+CP59+CP58+CP57+CP56+CP55+CP54+CP53+CP52+CP51+CP50+CP49+CP48+CP47+CP46+CP45</f>
        <v>3</v>
      </c>
      <c r="CQ66" s="144"/>
      <c r="CR66" s="380">
        <f t="shared" si="56"/>
        <v>3</v>
      </c>
      <c r="CS66" s="473"/>
      <c r="CT66" s="384">
        <v>4</v>
      </c>
      <c r="CU66" s="387">
        <f>CT66/CT67*1000000</f>
        <v>2.0380493625745864</v>
      </c>
      <c r="CV66" s="118"/>
      <c r="CW66" s="118"/>
      <c r="CX66" s="118"/>
      <c r="CY66" s="118"/>
    </row>
    <row r="67" spans="33:103">
      <c r="AG67" s="93" t="s">
        <v>139</v>
      </c>
      <c r="AH67" s="922">
        <f>AH31</f>
        <v>979000</v>
      </c>
      <c r="AI67" s="923"/>
      <c r="AJ67" s="954">
        <f t="shared" si="44"/>
        <v>979000</v>
      </c>
      <c r="AK67" s="955"/>
      <c r="AN67" s="94"/>
      <c r="AO67" s="94"/>
      <c r="AP67" s="94"/>
      <c r="AQ67" s="94"/>
      <c r="AR67" s="94"/>
      <c r="AS67" s="94"/>
      <c r="AT67" s="94"/>
      <c r="AU67" s="94"/>
      <c r="AV67" s="94"/>
      <c r="AW67" s="394" t="s">
        <v>139</v>
      </c>
      <c r="AX67" s="1098">
        <f>AX31</f>
        <v>1356326</v>
      </c>
      <c r="AY67" s="1099"/>
      <c r="AZ67" s="1098">
        <f t="shared" si="47"/>
        <v>1356326</v>
      </c>
      <c r="BA67" s="1099"/>
      <c r="BB67" s="94"/>
      <c r="BC67" s="94"/>
      <c r="BD67" s="94"/>
      <c r="BE67" s="94"/>
      <c r="BF67" s="94"/>
      <c r="BG67" s="93" t="s">
        <v>139</v>
      </c>
      <c r="BH67" s="918">
        <f>BH31</f>
        <v>2872914</v>
      </c>
      <c r="BI67" s="918"/>
      <c r="BJ67" s="954">
        <f t="shared" si="39"/>
        <v>2872914</v>
      </c>
      <c r="BK67" s="955"/>
      <c r="BL67" s="90"/>
      <c r="BQ67" s="394" t="s">
        <v>139</v>
      </c>
      <c r="BR67" s="1089">
        <f>BR31</f>
        <v>1312345</v>
      </c>
      <c r="BS67" s="1088"/>
      <c r="BT67" s="1075">
        <f t="shared" ref="BT67" si="63">BR67</f>
        <v>1312345</v>
      </c>
      <c r="BU67" s="1077"/>
      <c r="BV67" s="90"/>
      <c r="BX67" s="90"/>
      <c r="BY67" s="90"/>
      <c r="CA67" s="93" t="s">
        <v>139</v>
      </c>
      <c r="CB67" s="935">
        <f>CB31</f>
        <v>1292000</v>
      </c>
      <c r="CC67" s="936"/>
      <c r="CD67" s="933">
        <f t="shared" si="54"/>
        <v>1292000</v>
      </c>
      <c r="CE67" s="946"/>
      <c r="CO67" s="93" t="s">
        <v>139</v>
      </c>
      <c r="CP67" s="950">
        <f>CP31</f>
        <v>1385512</v>
      </c>
      <c r="CQ67" s="951"/>
      <c r="CR67" s="950">
        <f t="shared" si="56"/>
        <v>577149</v>
      </c>
      <c r="CS67" s="950"/>
      <c r="CT67" s="952">
        <f>CP67+CR67</f>
        <v>1962661</v>
      </c>
      <c r="CU67" s="953"/>
      <c r="CV67" s="94"/>
      <c r="CW67" s="94"/>
      <c r="CX67" s="94"/>
      <c r="CY67" s="94"/>
    </row>
    <row r="68" spans="33:103">
      <c r="BG68" s="13"/>
      <c r="BX68" s="90"/>
      <c r="BY68" s="90"/>
    </row>
    <row r="69" spans="33:103">
      <c r="BG69" s="13"/>
      <c r="BX69" s="90"/>
      <c r="BY69" s="90"/>
    </row>
    <row r="70" spans="33:103">
      <c r="BG70" s="13"/>
      <c r="BX70" s="90"/>
      <c r="BY70" s="90"/>
    </row>
    <row r="71" spans="33:103">
      <c r="BG71" s="13"/>
      <c r="BX71" s="90"/>
      <c r="BY71" s="90"/>
    </row>
    <row r="72" spans="33:103">
      <c r="BG72" s="13"/>
      <c r="BX72" s="90"/>
      <c r="BY72" s="90"/>
    </row>
    <row r="73" spans="33:103">
      <c r="BG73" s="13"/>
      <c r="BX73" s="90"/>
      <c r="BY73" s="90"/>
    </row>
    <row r="74" spans="33:103">
      <c r="BG74" s="13"/>
      <c r="BX74" s="90"/>
      <c r="BY74" s="90"/>
    </row>
    <row r="75" spans="33:103">
      <c r="BG75" s="13"/>
      <c r="BX75" s="90"/>
      <c r="BY75" s="90"/>
    </row>
    <row r="76" spans="33:103">
      <c r="BG76" s="13"/>
      <c r="BX76" s="90"/>
      <c r="BY76" s="90"/>
    </row>
    <row r="77" spans="33:103">
      <c r="BG77" s="13"/>
      <c r="BX77" s="90"/>
      <c r="BY77" s="90"/>
    </row>
    <row r="78" spans="33:103">
      <c r="BG78" s="13"/>
      <c r="BX78" s="90"/>
      <c r="BY78" s="90"/>
    </row>
    <row r="79" spans="33:103">
      <c r="BG79" s="13"/>
      <c r="BX79" s="90"/>
      <c r="BY79" s="90"/>
    </row>
    <row r="80" spans="33:103">
      <c r="AG80" s="90" t="s">
        <v>242</v>
      </c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4"/>
      <c r="BR80" s="90"/>
      <c r="BS80" s="90"/>
      <c r="BT80" s="90"/>
      <c r="BU80" s="90"/>
      <c r="BV80" s="90"/>
      <c r="BW80" s="90"/>
      <c r="BX80" s="90"/>
      <c r="BY80" s="90"/>
      <c r="CO80" s="90" t="s">
        <v>270</v>
      </c>
      <c r="CP80" s="90"/>
      <c r="CQ80" s="90"/>
      <c r="CR80" s="90"/>
      <c r="CS80" s="90"/>
      <c r="CT80" s="90"/>
      <c r="CU80" s="90"/>
      <c r="CV80" s="90"/>
      <c r="CW80" s="90"/>
      <c r="CX80" s="90"/>
      <c r="CY80" s="90"/>
    </row>
    <row r="81" spans="33:103">
      <c r="AG81" s="90" t="s">
        <v>195</v>
      </c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4"/>
      <c r="AS81" s="94"/>
      <c r="AT81" s="94"/>
      <c r="AU81" s="94"/>
      <c r="AV81" s="94"/>
      <c r="AW81" s="394" t="s">
        <v>271</v>
      </c>
      <c r="AX81" s="461"/>
      <c r="AY81" s="461"/>
      <c r="AZ81" s="461"/>
      <c r="BA81" s="461"/>
      <c r="BB81" s="94"/>
      <c r="BC81" s="94"/>
      <c r="BD81" s="94"/>
      <c r="BE81" s="94"/>
      <c r="BF81" s="90"/>
      <c r="BG81" s="90" t="s">
        <v>197</v>
      </c>
      <c r="BH81" s="90"/>
      <c r="BI81" s="90"/>
      <c r="BJ81" s="90"/>
      <c r="BK81" s="90"/>
      <c r="BL81" s="465"/>
      <c r="BM81" s="465"/>
      <c r="BN81" s="465"/>
      <c r="BO81" s="465"/>
      <c r="BP81" s="465"/>
      <c r="BQ81" s="394" t="s">
        <v>198</v>
      </c>
      <c r="BR81" s="394"/>
      <c r="BS81" s="394"/>
      <c r="BT81" s="394"/>
      <c r="BU81" s="394"/>
      <c r="BV81" s="394"/>
      <c r="BW81" s="394"/>
      <c r="BX81" s="90"/>
      <c r="BY81" s="90"/>
      <c r="CA81" s="90" t="s">
        <v>199</v>
      </c>
      <c r="CB81" s="90"/>
      <c r="CC81" s="90"/>
      <c r="CD81" s="90"/>
      <c r="CE81" s="90"/>
      <c r="CO81" s="90" t="s">
        <v>143</v>
      </c>
      <c r="CP81" s="90"/>
      <c r="CQ81" s="90"/>
      <c r="CR81" s="90"/>
      <c r="CS81" s="90"/>
      <c r="CT81" s="90"/>
      <c r="CU81" s="90"/>
      <c r="CV81" s="90"/>
      <c r="CW81" s="90"/>
      <c r="CX81" s="90"/>
      <c r="CY81" s="90"/>
    </row>
    <row r="82" spans="33:103">
      <c r="AG82" s="961" t="s">
        <v>99</v>
      </c>
      <c r="AH82" s="102" t="s">
        <v>166</v>
      </c>
      <c r="AI82" s="103" t="s">
        <v>166</v>
      </c>
      <c r="AJ82" s="102" t="s">
        <v>152</v>
      </c>
      <c r="AK82" s="103" t="s">
        <v>152</v>
      </c>
      <c r="AL82" s="378" t="s">
        <v>187</v>
      </c>
      <c r="AM82" s="378" t="s">
        <v>147</v>
      </c>
      <c r="AP82" s="391"/>
      <c r="AQ82" s="391"/>
      <c r="AR82" s="132"/>
      <c r="AS82" s="132"/>
      <c r="AT82" s="132"/>
      <c r="AU82" s="132"/>
      <c r="AV82" s="132"/>
      <c r="AW82" s="413" t="s">
        <v>99</v>
      </c>
      <c r="AX82" s="394" t="s">
        <v>188</v>
      </c>
      <c r="AY82" s="394" t="s">
        <v>188</v>
      </c>
      <c r="AZ82" s="394" t="s">
        <v>155</v>
      </c>
      <c r="BA82" s="394" t="s">
        <v>205</v>
      </c>
      <c r="BB82" s="428" t="s">
        <v>200</v>
      </c>
      <c r="BC82" s="428" t="s">
        <v>97</v>
      </c>
      <c r="BD82" s="132"/>
      <c r="BE82" s="132"/>
      <c r="BF82" s="90"/>
      <c r="BG82" s="911" t="s">
        <v>99</v>
      </c>
      <c r="BH82" s="102" t="s">
        <v>168</v>
      </c>
      <c r="BI82" s="103" t="s">
        <v>168</v>
      </c>
      <c r="BJ82" s="102" t="s">
        <v>169</v>
      </c>
      <c r="BK82" s="103" t="s">
        <v>169</v>
      </c>
      <c r="BL82" s="378" t="s">
        <v>148</v>
      </c>
      <c r="BM82" s="378" t="s">
        <v>148</v>
      </c>
      <c r="BN82" s="465"/>
      <c r="BO82" s="465"/>
      <c r="BP82" s="465"/>
      <c r="BQ82" s="1109" t="s">
        <v>99</v>
      </c>
      <c r="BR82" s="394" t="s">
        <v>158</v>
      </c>
      <c r="BS82" s="394" t="s">
        <v>158</v>
      </c>
      <c r="BT82" s="394" t="s">
        <v>159</v>
      </c>
      <c r="BU82" s="394" t="s">
        <v>159</v>
      </c>
      <c r="BV82" s="428" t="s">
        <v>203</v>
      </c>
      <c r="BW82" s="428" t="s">
        <v>203</v>
      </c>
      <c r="BX82" s="90"/>
      <c r="BY82" s="90"/>
      <c r="CA82" s="911" t="s">
        <v>99</v>
      </c>
      <c r="CB82" s="102" t="s">
        <v>191</v>
      </c>
      <c r="CC82" s="103" t="s">
        <v>191</v>
      </c>
      <c r="CD82" s="102" t="s">
        <v>162</v>
      </c>
      <c r="CE82" s="103" t="s">
        <v>162</v>
      </c>
      <c r="CF82" s="378" t="s">
        <v>149</v>
      </c>
      <c r="CG82" s="378" t="s">
        <v>149</v>
      </c>
      <c r="CO82" s="961" t="s">
        <v>99</v>
      </c>
      <c r="CP82" s="102" t="s">
        <v>33</v>
      </c>
      <c r="CQ82" s="103" t="s">
        <v>33</v>
      </c>
      <c r="CR82" s="102" t="s">
        <v>61</v>
      </c>
      <c r="CS82" s="103" t="s">
        <v>61</v>
      </c>
      <c r="CT82" s="102" t="s">
        <v>36</v>
      </c>
      <c r="CU82" s="103" t="s">
        <v>36</v>
      </c>
      <c r="CV82" s="378" t="s">
        <v>109</v>
      </c>
      <c r="CW82" s="378" t="s">
        <v>96</v>
      </c>
      <c r="CX82" s="132"/>
      <c r="CY82" s="132"/>
    </row>
    <row r="83" spans="33:103">
      <c r="AG83" s="962"/>
      <c r="AH83" s="104" t="s">
        <v>27</v>
      </c>
      <c r="AI83" s="101" t="s">
        <v>111</v>
      </c>
      <c r="AJ83" s="104" t="s">
        <v>27</v>
      </c>
      <c r="AK83" s="101" t="s">
        <v>111</v>
      </c>
      <c r="AL83" s="379" t="s">
        <v>27</v>
      </c>
      <c r="AM83" s="379" t="s">
        <v>111</v>
      </c>
      <c r="AP83" s="391"/>
      <c r="AQ83" s="391"/>
      <c r="AR83" s="94"/>
      <c r="AS83" s="94"/>
      <c r="AT83" s="94"/>
      <c r="AU83" s="94"/>
      <c r="AV83" s="94"/>
      <c r="AW83" s="414"/>
      <c r="AX83" s="394" t="s">
        <v>27</v>
      </c>
      <c r="AY83" s="394" t="s">
        <v>111</v>
      </c>
      <c r="AZ83" s="394" t="s">
        <v>27</v>
      </c>
      <c r="BA83" s="437" t="s">
        <v>111</v>
      </c>
      <c r="BB83" s="398" t="s">
        <v>27</v>
      </c>
      <c r="BC83" s="398" t="s">
        <v>111</v>
      </c>
      <c r="BD83" s="94"/>
      <c r="BE83" s="94"/>
      <c r="BF83" s="90"/>
      <c r="BG83" s="911"/>
      <c r="BH83" s="104" t="s">
        <v>27</v>
      </c>
      <c r="BI83" s="101" t="s">
        <v>111</v>
      </c>
      <c r="BJ83" s="104" t="s">
        <v>27</v>
      </c>
      <c r="BK83" s="101" t="s">
        <v>111</v>
      </c>
      <c r="BL83" s="379" t="s">
        <v>27</v>
      </c>
      <c r="BM83" s="379" t="s">
        <v>111</v>
      </c>
      <c r="BN83" s="465"/>
      <c r="BO83" s="465"/>
      <c r="BP83" s="465"/>
      <c r="BQ83" s="1109"/>
      <c r="BR83" s="394" t="s">
        <v>27</v>
      </c>
      <c r="BS83" s="394" t="s">
        <v>111</v>
      </c>
      <c r="BT83" s="394" t="s">
        <v>27</v>
      </c>
      <c r="BU83" s="394" t="s">
        <v>111</v>
      </c>
      <c r="BV83" s="398" t="s">
        <v>27</v>
      </c>
      <c r="BW83" s="398" t="s">
        <v>111</v>
      </c>
      <c r="BX83" s="90"/>
      <c r="BY83" s="90"/>
      <c r="CA83" s="911"/>
      <c r="CB83" s="104" t="s">
        <v>27</v>
      </c>
      <c r="CC83" s="101" t="s">
        <v>111</v>
      </c>
      <c r="CD83" s="104" t="s">
        <v>27</v>
      </c>
      <c r="CE83" s="101" t="s">
        <v>111</v>
      </c>
      <c r="CF83" s="379" t="s">
        <v>27</v>
      </c>
      <c r="CG83" s="379" t="s">
        <v>111</v>
      </c>
      <c r="CO83" s="962"/>
      <c r="CP83" s="104" t="s">
        <v>27</v>
      </c>
      <c r="CQ83" s="101" t="s">
        <v>111</v>
      </c>
      <c r="CR83" s="104" t="s">
        <v>27</v>
      </c>
      <c r="CS83" s="101" t="s">
        <v>111</v>
      </c>
      <c r="CT83" s="104" t="s">
        <v>27</v>
      </c>
      <c r="CU83" s="101" t="s">
        <v>111</v>
      </c>
      <c r="CV83" s="379" t="s">
        <v>27</v>
      </c>
      <c r="CW83" s="379" t="s">
        <v>111</v>
      </c>
      <c r="CX83" s="94"/>
      <c r="CY83" s="94"/>
    </row>
    <row r="84" spans="33:103" ht="25.5" customHeight="1">
      <c r="AG84" s="457" t="s">
        <v>112</v>
      </c>
      <c r="AH84" s="381">
        <f t="shared" ref="AH84:AH104" si="64">AJ9</f>
        <v>73</v>
      </c>
      <c r="AI84" s="107">
        <f>AH84/AH$106*1000000</f>
        <v>57.706186972788764</v>
      </c>
      <c r="AJ84" s="381">
        <f>AL9</f>
        <v>11</v>
      </c>
      <c r="AK84" s="107">
        <f>AJ84/AJ$106*1000000</f>
        <v>8.2631342518933835</v>
      </c>
      <c r="AL84" s="384">
        <f>SUM(AH84,AJ84)</f>
        <v>84</v>
      </c>
      <c r="AM84" s="387">
        <f t="shared" ref="AM84:AM104" si="65">AL84/AL$106*1000000</f>
        <v>32.354444479965856</v>
      </c>
      <c r="AP84" s="391"/>
      <c r="AQ84" s="391"/>
      <c r="AR84" s="391"/>
      <c r="AS84" s="391"/>
      <c r="AT84" s="391"/>
      <c r="AU84" s="391"/>
      <c r="AV84" s="391"/>
      <c r="AW84" s="415" t="s">
        <v>112</v>
      </c>
      <c r="AX84" s="398">
        <f t="shared" ref="AX84:AX95" si="66">AZ9</f>
        <v>118</v>
      </c>
      <c r="AY84" s="437">
        <f>AX84/AX$106*1000000</f>
        <v>27.471427387430008</v>
      </c>
      <c r="AZ84" s="398">
        <f>BB9</f>
        <v>16</v>
      </c>
      <c r="BA84" s="437">
        <f>AZ84/AZ$106*1000000</f>
        <v>13.168778472339392</v>
      </c>
      <c r="BB84" s="398">
        <f>SUM(AX84,AZ84)</f>
        <v>134</v>
      </c>
      <c r="BC84" s="462">
        <f t="shared" ref="BC84:BC95" si="67">BB84/BB$106*1000000</f>
        <v>24.317799522245977</v>
      </c>
      <c r="BD84" s="391"/>
      <c r="BE84" s="391"/>
      <c r="BF84" s="90"/>
      <c r="BG84" s="105" t="s">
        <v>112</v>
      </c>
      <c r="BH84" s="466">
        <f t="shared" ref="BH84:BH104" si="68">BJ9</f>
        <v>116</v>
      </c>
      <c r="BI84" s="107">
        <f t="shared" ref="BI84:BI105" si="69">BH84/BH$106*1000000</f>
        <v>40.377122322492077</v>
      </c>
      <c r="BJ84" s="466">
        <f t="shared" ref="BJ84:BJ104" si="70">BL9</f>
        <v>10</v>
      </c>
      <c r="BK84" s="107">
        <f t="shared" ref="BK84:BK105" si="71">BJ84/BJ$106*1000000</f>
        <v>9.5224763771167265</v>
      </c>
      <c r="BL84" s="384">
        <f t="shared" ref="BL84:BL106" si="72">SUM(BH84,BJ84)</f>
        <v>126</v>
      </c>
      <c r="BM84" s="387">
        <f t="shared" ref="BM84:BM105" si="73">BL84/BL$106*1000000</f>
        <v>32.117777419214235</v>
      </c>
      <c r="BN84" s="465"/>
      <c r="BO84" s="465"/>
      <c r="BP84" s="465"/>
      <c r="BQ84" s="415" t="s">
        <v>112</v>
      </c>
      <c r="BR84" s="398">
        <f>BT9</f>
        <v>135</v>
      </c>
      <c r="BS84" s="437">
        <f t="shared" ref="BS84:BS105" si="74">BR84/BR$106*1000000</f>
        <v>102.86929123058343</v>
      </c>
      <c r="BT84" s="398">
        <f t="shared" ref="BT84:BT91" si="75">BV9</f>
        <v>12</v>
      </c>
      <c r="BU84" s="437">
        <f t="shared" ref="BU84:BU105" si="76">BT84/BT$106*1000000</f>
        <v>10.51061440672399</v>
      </c>
      <c r="BV84" s="398">
        <f t="shared" ref="BV84:BV95" si="77">SUM(BR84,BT84)</f>
        <v>147</v>
      </c>
      <c r="BW84" s="462">
        <f t="shared" ref="BW84:BW105" si="78">BV84/BV$106*1000000</f>
        <v>59.901028830731917</v>
      </c>
      <c r="BX84" s="90"/>
      <c r="BY84" s="90"/>
      <c r="CA84" s="105" t="s">
        <v>112</v>
      </c>
      <c r="CB84" s="381">
        <f t="shared" ref="CB84:CB104" si="79">CD9</f>
        <v>85</v>
      </c>
      <c r="CC84" s="107">
        <f>CB84/CB$106*1000000</f>
        <v>12.261984069807331</v>
      </c>
      <c r="CD84" s="470">
        <f t="shared" ref="CD84:CD104" si="80">CF9</f>
        <v>6</v>
      </c>
      <c r="CE84" s="107">
        <f t="shared" ref="CE84:CE105" si="81">CD84/CD$106*1000000</f>
        <v>6.1159523404220622</v>
      </c>
      <c r="CF84" s="384">
        <f>SUM(CB84,CD84)</f>
        <v>91</v>
      </c>
      <c r="CG84" s="387">
        <f t="shared" ref="CG84:CG105" si="82">CF84/CF$106*1000000</f>
        <v>11.500012321441773</v>
      </c>
      <c r="CO84" s="128" t="s">
        <v>112</v>
      </c>
      <c r="CP84" s="472">
        <f>CT9</f>
        <v>19</v>
      </c>
      <c r="CQ84" s="107">
        <f>CP84/CP106*1000000</f>
        <v>8.0621447087083471</v>
      </c>
      <c r="CR84" s="472">
        <f>CV9</f>
        <v>1</v>
      </c>
      <c r="CS84" s="107">
        <f>CR84/CR106*1000000</f>
        <v>0.79531274480720426</v>
      </c>
      <c r="CT84" s="474">
        <f>CX9</f>
        <v>6</v>
      </c>
      <c r="CU84" s="107">
        <f>CT84/CT106*1000000</f>
        <v>4.8922043538988014</v>
      </c>
      <c r="CV84" s="384">
        <f>CP84+CR84+CT84</f>
        <v>26</v>
      </c>
      <c r="CW84" s="387">
        <f>CV84/CV106*1000000</f>
        <v>5.3713448256699046</v>
      </c>
      <c r="CX84" s="118"/>
      <c r="CY84" s="118"/>
    </row>
    <row r="85" spans="33:103">
      <c r="AG85" s="478" t="s">
        <v>113</v>
      </c>
      <c r="AH85" s="381">
        <f t="shared" si="64"/>
        <v>18</v>
      </c>
      <c r="AI85" s="107">
        <f t="shared" ref="AI85:AK104" si="83">AH85/AH$106*1000000</f>
        <v>14.228922815208188</v>
      </c>
      <c r="AJ85" s="381">
        <f t="shared" ref="AJ85:AJ106" si="84">AL10</f>
        <v>1</v>
      </c>
      <c r="AK85" s="107">
        <f t="shared" si="83"/>
        <v>0.75119402289939852</v>
      </c>
      <c r="AL85" s="384">
        <f t="shared" ref="AL85:AL105" si="85">SUM(AH85,AJ85)</f>
        <v>19</v>
      </c>
      <c r="AM85" s="387">
        <f t="shared" si="65"/>
        <v>7.3182672038018008</v>
      </c>
      <c r="AP85" s="391"/>
      <c r="AQ85" s="391"/>
      <c r="AR85" s="390"/>
      <c r="AS85" s="390"/>
      <c r="AT85" s="390"/>
      <c r="AU85" s="390"/>
      <c r="AV85" s="390"/>
      <c r="AW85" s="417" t="s">
        <v>113</v>
      </c>
      <c r="AX85" s="398">
        <f t="shared" si="66"/>
        <v>13</v>
      </c>
      <c r="AY85" s="437">
        <f t="shared" ref="AY85" si="86">AX85/AX$106*1000000</f>
        <v>3.0265131867507633</v>
      </c>
      <c r="AZ85" s="398">
        <f t="shared" ref="AZ85:AZ106" si="87">BB10</f>
        <v>2</v>
      </c>
      <c r="BA85" s="437">
        <f t="shared" ref="BA85" si="88">AZ85/AZ$106*1000000</f>
        <v>1.646097309042424</v>
      </c>
      <c r="BB85" s="398">
        <f t="shared" ref="BB85:BB105" si="89">SUM(AX85,AZ85)</f>
        <v>15</v>
      </c>
      <c r="BC85" s="462">
        <f t="shared" si="67"/>
        <v>2.7221417375648485</v>
      </c>
      <c r="BD85" s="390"/>
      <c r="BE85" s="390"/>
      <c r="BF85" s="90"/>
      <c r="BG85" s="108" t="s">
        <v>113</v>
      </c>
      <c r="BH85" s="466">
        <f t="shared" si="68"/>
        <v>23</v>
      </c>
      <c r="BI85" s="107">
        <f t="shared" si="69"/>
        <v>8.0058087363561867</v>
      </c>
      <c r="BJ85" s="466">
        <f t="shared" si="70"/>
        <v>1</v>
      </c>
      <c r="BK85" s="107">
        <f t="shared" si="71"/>
        <v>0.95224763771167276</v>
      </c>
      <c r="BL85" s="384">
        <f t="shared" si="72"/>
        <v>24</v>
      </c>
      <c r="BM85" s="387">
        <f t="shared" si="73"/>
        <v>6.1176718893741393</v>
      </c>
      <c r="BN85" s="465"/>
      <c r="BO85" s="465"/>
      <c r="BP85" s="465"/>
      <c r="BQ85" s="417" t="s">
        <v>113</v>
      </c>
      <c r="BR85" s="398"/>
      <c r="BS85" s="437"/>
      <c r="BT85" s="398"/>
      <c r="BU85" s="437"/>
      <c r="BV85" s="398"/>
      <c r="BW85" s="462">
        <v>0</v>
      </c>
      <c r="BX85" s="90"/>
      <c r="BY85" s="90"/>
      <c r="CA85" s="108" t="s">
        <v>113</v>
      </c>
      <c r="CB85" s="381">
        <f t="shared" si="79"/>
        <v>4</v>
      </c>
      <c r="CC85" s="107">
        <f t="shared" ref="CC85:CC105" si="90">CB85/CB$106*1000000</f>
        <v>0.57703454446152147</v>
      </c>
      <c r="CD85" s="470">
        <f t="shared" si="80"/>
        <v>1</v>
      </c>
      <c r="CE85" s="107">
        <f t="shared" si="81"/>
        <v>1.0193253900703436</v>
      </c>
      <c r="CF85" s="384">
        <f t="shared" ref="CF85:CF105" si="91">SUM(CB85,CD85)</f>
        <v>5</v>
      </c>
      <c r="CG85" s="387">
        <f t="shared" si="82"/>
        <v>0.63186880887042707</v>
      </c>
      <c r="CO85" s="128" t="s">
        <v>113</v>
      </c>
      <c r="CP85" s="472">
        <f t="shared" ref="CP85:CP106" si="92">CT10</f>
        <v>1</v>
      </c>
      <c r="CQ85" s="107">
        <f>CP85/CP106*1000000</f>
        <v>0.42432340572149191</v>
      </c>
      <c r="CR85" s="381">
        <f t="shared" ref="CR85:CR106" si="93">CV10</f>
        <v>0</v>
      </c>
      <c r="CS85" s="107"/>
      <c r="CT85" s="474">
        <f t="shared" ref="CT85:CT106" si="94">CX10</f>
        <v>0</v>
      </c>
      <c r="CU85" s="107"/>
      <c r="CV85" s="384">
        <f t="shared" ref="CV85:CV106" si="95">CP85+CR85+CT85</f>
        <v>1</v>
      </c>
      <c r="CW85" s="387">
        <f>CV85/CV106*1000000</f>
        <v>0.20659018560268866</v>
      </c>
      <c r="CX85" s="118"/>
      <c r="CY85" s="118"/>
    </row>
    <row r="86" spans="33:103">
      <c r="AG86" s="458" t="s">
        <v>114</v>
      </c>
      <c r="AH86" s="381">
        <f t="shared" si="64"/>
        <v>11</v>
      </c>
      <c r="AI86" s="107">
        <f t="shared" si="83"/>
        <v>8.6954528315161159</v>
      </c>
      <c r="AJ86" s="381">
        <f t="shared" si="84"/>
        <v>3</v>
      </c>
      <c r="AK86" s="107">
        <f t="shared" si="83"/>
        <v>2.2535820686981958</v>
      </c>
      <c r="AL86" s="384">
        <f t="shared" si="85"/>
        <v>14</v>
      </c>
      <c r="AM86" s="387">
        <f t="shared" si="65"/>
        <v>5.3924074133276436</v>
      </c>
      <c r="AP86" s="391"/>
      <c r="AQ86" s="391"/>
      <c r="AR86" s="391"/>
      <c r="AS86" s="391"/>
      <c r="AT86" s="391"/>
      <c r="AU86" s="391"/>
      <c r="AV86" s="391"/>
      <c r="AW86" s="419" t="s">
        <v>114</v>
      </c>
      <c r="AX86" s="398">
        <f t="shared" si="66"/>
        <v>8</v>
      </c>
      <c r="AY86" s="437">
        <f t="shared" ref="AY86" si="96">AX86/AX$106*1000000</f>
        <v>1.8624696533850853</v>
      </c>
      <c r="AZ86" s="398"/>
      <c r="BA86" s="437"/>
      <c r="BB86" s="398">
        <f t="shared" si="89"/>
        <v>8</v>
      </c>
      <c r="BC86" s="462">
        <f t="shared" si="67"/>
        <v>1.4518089267012524</v>
      </c>
      <c r="BD86" s="391"/>
      <c r="BE86" s="391"/>
      <c r="BF86" s="90"/>
      <c r="BG86" s="109" t="s">
        <v>114</v>
      </c>
      <c r="BH86" s="466">
        <f t="shared" si="68"/>
        <v>17</v>
      </c>
      <c r="BI86" s="107">
        <f t="shared" si="69"/>
        <v>5.9173368920893559</v>
      </c>
      <c r="BJ86" s="466">
        <f t="shared" si="70"/>
        <v>0</v>
      </c>
      <c r="BK86" s="381">
        <f t="shared" si="71"/>
        <v>0</v>
      </c>
      <c r="BL86" s="384">
        <f t="shared" si="72"/>
        <v>17</v>
      </c>
      <c r="BM86" s="387">
        <f t="shared" si="73"/>
        <v>4.3333509216400152</v>
      </c>
      <c r="BN86" s="465"/>
      <c r="BO86" s="465"/>
      <c r="BP86" s="465"/>
      <c r="BQ86" s="419" t="s">
        <v>114</v>
      </c>
      <c r="BR86" s="398">
        <f t="shared" ref="BR86:BR95" si="97">BT11</f>
        <v>5</v>
      </c>
      <c r="BS86" s="437">
        <f t="shared" si="74"/>
        <v>3.8099737492808674</v>
      </c>
      <c r="BT86" s="398">
        <f t="shared" si="75"/>
        <v>1</v>
      </c>
      <c r="BU86" s="437">
        <f t="shared" si="76"/>
        <v>0.87588453389366583</v>
      </c>
      <c r="BV86" s="398">
        <f t="shared" si="77"/>
        <v>6</v>
      </c>
      <c r="BW86" s="462">
        <f t="shared" si="78"/>
        <v>2.4449399522747721</v>
      </c>
      <c r="BX86" s="90"/>
      <c r="BY86" s="90"/>
      <c r="CA86" s="109" t="s">
        <v>114</v>
      </c>
      <c r="CB86" s="381">
        <f t="shared" si="79"/>
        <v>5</v>
      </c>
      <c r="CC86" s="107">
        <f t="shared" si="90"/>
        <v>0.72129318057690184</v>
      </c>
      <c r="CD86" s="470">
        <f t="shared" si="80"/>
        <v>3</v>
      </c>
      <c r="CE86" s="107">
        <f t="shared" si="81"/>
        <v>3.0579761702110311</v>
      </c>
      <c r="CF86" s="384">
        <f t="shared" si="91"/>
        <v>8</v>
      </c>
      <c r="CG86" s="387">
        <f t="shared" si="82"/>
        <v>1.0109900941926833</v>
      </c>
      <c r="CO86" s="128" t="s">
        <v>114</v>
      </c>
      <c r="CP86" s="472">
        <f t="shared" si="92"/>
        <v>1</v>
      </c>
      <c r="CQ86" s="107">
        <f>CP86/CP106*1000000</f>
        <v>0.42432340572149191</v>
      </c>
      <c r="CR86" s="381">
        <f t="shared" si="93"/>
        <v>0</v>
      </c>
      <c r="CS86" s="107"/>
      <c r="CT86" s="474">
        <f t="shared" si="94"/>
        <v>2</v>
      </c>
      <c r="CU86" s="107">
        <f>CT86/CT106*1000000</f>
        <v>1.6307347846329339</v>
      </c>
      <c r="CV86" s="384">
        <f t="shared" si="95"/>
        <v>3</v>
      </c>
      <c r="CW86" s="387">
        <f>CV86/CV106*1000000</f>
        <v>0.61977055680806592</v>
      </c>
      <c r="CX86" s="118"/>
      <c r="CY86" s="118"/>
    </row>
    <row r="87" spans="33:103">
      <c r="AG87" s="458" t="s">
        <v>116</v>
      </c>
      <c r="AH87" s="381">
        <f t="shared" si="64"/>
        <v>14</v>
      </c>
      <c r="AI87" s="107">
        <f t="shared" si="83"/>
        <v>11.066939967384148</v>
      </c>
      <c r="AJ87" s="381">
        <f t="shared" si="84"/>
        <v>4</v>
      </c>
      <c r="AK87" s="107">
        <f t="shared" si="83"/>
        <v>3.0047760915975941</v>
      </c>
      <c r="AL87" s="384">
        <f t="shared" si="85"/>
        <v>18</v>
      </c>
      <c r="AM87" s="387">
        <f t="shared" si="65"/>
        <v>6.9330952457069692</v>
      </c>
      <c r="AP87" s="391"/>
      <c r="AQ87" s="391"/>
      <c r="AR87" s="118"/>
      <c r="AS87" s="118"/>
      <c r="AT87" s="118"/>
      <c r="AU87" s="118"/>
      <c r="AV87" s="118"/>
      <c r="AW87" s="419" t="s">
        <v>116</v>
      </c>
      <c r="AX87" s="398">
        <f t="shared" si="66"/>
        <v>9</v>
      </c>
      <c r="AY87" s="437">
        <f t="shared" ref="AY87" si="98">AX87/AX$106*1000000</f>
        <v>2.0952783600582205</v>
      </c>
      <c r="AZ87" s="398">
        <f t="shared" si="87"/>
        <v>1</v>
      </c>
      <c r="BA87" s="437">
        <f t="shared" ref="BA87" si="99">AZ87/AZ$106*1000000</f>
        <v>0.82304865452121201</v>
      </c>
      <c r="BB87" s="398">
        <f t="shared" si="89"/>
        <v>10</v>
      </c>
      <c r="BC87" s="462">
        <f t="shared" si="67"/>
        <v>1.8147611583765655</v>
      </c>
      <c r="BD87" s="118"/>
      <c r="BE87" s="118"/>
      <c r="BF87" s="90"/>
      <c r="BG87" s="109" t="s">
        <v>116</v>
      </c>
      <c r="BH87" s="466">
        <f t="shared" si="68"/>
        <v>23</v>
      </c>
      <c r="BI87" s="107">
        <f t="shared" si="69"/>
        <v>8.0058087363561867</v>
      </c>
      <c r="BJ87" s="466">
        <f t="shared" si="70"/>
        <v>5</v>
      </c>
      <c r="BK87" s="107">
        <f t="shared" si="71"/>
        <v>4.7612381885583632</v>
      </c>
      <c r="BL87" s="384">
        <f t="shared" si="72"/>
        <v>28</v>
      </c>
      <c r="BM87" s="387">
        <f t="shared" si="73"/>
        <v>7.1372838709364963</v>
      </c>
      <c r="BN87" s="465"/>
      <c r="BO87" s="465"/>
      <c r="BP87" s="465"/>
      <c r="BQ87" s="419" t="s">
        <v>116</v>
      </c>
      <c r="BR87" s="398">
        <f t="shared" si="97"/>
        <v>6</v>
      </c>
      <c r="BS87" s="437">
        <f t="shared" si="74"/>
        <v>4.5719684991370411</v>
      </c>
      <c r="BT87" s="398">
        <f t="shared" si="75"/>
        <v>1</v>
      </c>
      <c r="BU87" s="437">
        <f t="shared" si="76"/>
        <v>0.87588453389366583</v>
      </c>
      <c r="BV87" s="398">
        <f t="shared" si="77"/>
        <v>7</v>
      </c>
      <c r="BW87" s="462">
        <f t="shared" si="78"/>
        <v>2.8524299443205674</v>
      </c>
      <c r="BX87" s="90"/>
      <c r="BY87" s="90"/>
      <c r="CA87" s="109" t="s">
        <v>116</v>
      </c>
      <c r="CB87" s="381">
        <f t="shared" si="79"/>
        <v>6</v>
      </c>
      <c r="CC87" s="107">
        <f t="shared" si="90"/>
        <v>0.86555181669228221</v>
      </c>
      <c r="CD87" s="470">
        <f t="shared" si="80"/>
        <v>1</v>
      </c>
      <c r="CE87" s="107">
        <f t="shared" si="81"/>
        <v>1.0193253900703436</v>
      </c>
      <c r="CF87" s="384">
        <f t="shared" si="91"/>
        <v>7</v>
      </c>
      <c r="CG87" s="387">
        <f t="shared" si="82"/>
        <v>0.88461633241859794</v>
      </c>
      <c r="CO87" s="128" t="s">
        <v>116</v>
      </c>
      <c r="CP87" s="472">
        <f t="shared" si="92"/>
        <v>0</v>
      </c>
      <c r="CQ87" s="107">
        <f>CP87/CP106*1000000</f>
        <v>0</v>
      </c>
      <c r="CR87" s="381">
        <f t="shared" si="93"/>
        <v>0</v>
      </c>
      <c r="CS87" s="107"/>
      <c r="CT87" s="474">
        <f t="shared" si="94"/>
        <v>3</v>
      </c>
      <c r="CU87" s="107">
        <f>CT87/CT106*1000000</f>
        <v>2.4461021769494007</v>
      </c>
      <c r="CV87" s="384">
        <f t="shared" si="95"/>
        <v>3</v>
      </c>
      <c r="CW87" s="387">
        <f>CV87/CV106*1000000</f>
        <v>0.61977055680806592</v>
      </c>
      <c r="CX87" s="118"/>
      <c r="CY87" s="118"/>
    </row>
    <row r="88" spans="33:103" ht="25.5" customHeight="1">
      <c r="AG88" s="458" t="s">
        <v>117</v>
      </c>
      <c r="AH88" s="381">
        <f t="shared" si="64"/>
        <v>11</v>
      </c>
      <c r="AI88" s="107">
        <f t="shared" si="83"/>
        <v>8.6954528315161159</v>
      </c>
      <c r="AJ88" s="381">
        <f t="shared" si="84"/>
        <v>3</v>
      </c>
      <c r="AK88" s="107">
        <f t="shared" si="83"/>
        <v>2.2535820686981958</v>
      </c>
      <c r="AL88" s="384">
        <f t="shared" si="85"/>
        <v>14</v>
      </c>
      <c r="AM88" s="387">
        <f t="shared" si="65"/>
        <v>5.3924074133276436</v>
      </c>
      <c r="AP88" s="391"/>
      <c r="AQ88" s="391"/>
      <c r="AR88" s="118"/>
      <c r="AS88" s="118"/>
      <c r="AT88" s="118"/>
      <c r="AU88" s="118"/>
      <c r="AV88" s="118"/>
      <c r="AW88" s="419" t="s">
        <v>117</v>
      </c>
      <c r="AX88" s="398"/>
      <c r="AY88" s="437"/>
      <c r="AZ88" s="398"/>
      <c r="BA88" s="437"/>
      <c r="BB88" s="398"/>
      <c r="BC88" s="462">
        <v>0</v>
      </c>
      <c r="BD88" s="118"/>
      <c r="BE88" s="118"/>
      <c r="BF88" s="90"/>
      <c r="BG88" s="109" t="s">
        <v>117</v>
      </c>
      <c r="BH88" s="466">
        <f t="shared" si="68"/>
        <v>13</v>
      </c>
      <c r="BI88" s="107">
        <f t="shared" si="69"/>
        <v>4.525022329244802</v>
      </c>
      <c r="BJ88" s="466">
        <f t="shared" si="70"/>
        <v>3</v>
      </c>
      <c r="BK88" s="107">
        <f t="shared" si="71"/>
        <v>2.8567429131350179</v>
      </c>
      <c r="BL88" s="384">
        <f t="shared" si="72"/>
        <v>16</v>
      </c>
      <c r="BM88" s="387">
        <f t="shared" si="73"/>
        <v>4.0784479262494262</v>
      </c>
      <c r="BN88" s="465"/>
      <c r="BO88" s="465"/>
      <c r="BP88" s="465"/>
      <c r="BQ88" s="419" t="s">
        <v>117</v>
      </c>
      <c r="BR88" s="398">
        <f t="shared" si="97"/>
        <v>2</v>
      </c>
      <c r="BS88" s="423">
        <f t="shared" si="74"/>
        <v>1.5239894997123469</v>
      </c>
      <c r="BT88" s="398"/>
      <c r="BU88" s="423"/>
      <c r="BV88" s="398">
        <f t="shared" si="77"/>
        <v>2</v>
      </c>
      <c r="BW88" s="462">
        <f t="shared" si="78"/>
        <v>0.81497998409159067</v>
      </c>
      <c r="BX88" s="90"/>
      <c r="BY88" s="90"/>
      <c r="CA88" s="109" t="s">
        <v>117</v>
      </c>
      <c r="CB88" s="381">
        <f t="shared" si="79"/>
        <v>4</v>
      </c>
      <c r="CC88" s="107">
        <f t="shared" si="90"/>
        <v>0.57703454446152147</v>
      </c>
      <c r="CD88" s="470">
        <f t="shared" si="80"/>
        <v>2</v>
      </c>
      <c r="CE88" s="107">
        <f t="shared" si="81"/>
        <v>2.0386507801406872</v>
      </c>
      <c r="CF88" s="384">
        <f t="shared" si="91"/>
        <v>6</v>
      </c>
      <c r="CG88" s="387">
        <f t="shared" si="82"/>
        <v>0.7582425706445125</v>
      </c>
      <c r="CO88" s="128" t="s">
        <v>117</v>
      </c>
      <c r="CP88" s="472">
        <f t="shared" si="92"/>
        <v>1</v>
      </c>
      <c r="CQ88" s="107">
        <f>CP88/CP106*1000000</f>
        <v>0.42432340572149191</v>
      </c>
      <c r="CR88" s="381">
        <f t="shared" si="93"/>
        <v>0</v>
      </c>
      <c r="CS88" s="107"/>
      <c r="CT88" s="474">
        <f t="shared" si="94"/>
        <v>0</v>
      </c>
      <c r="CU88" s="107"/>
      <c r="CV88" s="384">
        <f t="shared" si="95"/>
        <v>1</v>
      </c>
      <c r="CW88" s="387">
        <f>CV88/CV106*1000000</f>
        <v>0.20659018560268866</v>
      </c>
      <c r="CX88" s="118"/>
      <c r="CY88" s="118"/>
    </row>
    <row r="89" spans="33:103">
      <c r="AG89" s="478" t="s">
        <v>118</v>
      </c>
      <c r="AH89" s="381">
        <f t="shared" si="64"/>
        <v>36</v>
      </c>
      <c r="AI89" s="107">
        <f t="shared" si="83"/>
        <v>28.457845630416376</v>
      </c>
      <c r="AJ89" s="381">
        <f t="shared" si="84"/>
        <v>2</v>
      </c>
      <c r="AK89" s="107">
        <f t="shared" si="83"/>
        <v>1.502388045798797</v>
      </c>
      <c r="AL89" s="384">
        <f t="shared" si="85"/>
        <v>38</v>
      </c>
      <c r="AM89" s="387">
        <f t="shared" si="65"/>
        <v>14.636534407603602</v>
      </c>
      <c r="AP89" s="391"/>
      <c r="AQ89" s="391"/>
      <c r="AR89" s="118"/>
      <c r="AS89" s="118"/>
      <c r="AT89" s="118"/>
      <c r="AU89" s="118"/>
      <c r="AV89" s="118"/>
      <c r="AW89" s="417" t="s">
        <v>118</v>
      </c>
      <c r="AX89" s="398">
        <f t="shared" si="66"/>
        <v>35</v>
      </c>
      <c r="AY89" s="437">
        <f t="shared" ref="AY89" si="100">AX89/AX$106*1000000</f>
        <v>8.1483047335597476</v>
      </c>
      <c r="AZ89" s="398">
        <f t="shared" si="87"/>
        <v>2</v>
      </c>
      <c r="BA89" s="437">
        <f t="shared" ref="BA89" si="101">AZ89/AZ$106*1000000</f>
        <v>1.646097309042424</v>
      </c>
      <c r="BB89" s="398">
        <f t="shared" si="89"/>
        <v>37</v>
      </c>
      <c r="BC89" s="462">
        <f t="shared" si="67"/>
        <v>6.7146162859932925</v>
      </c>
      <c r="BD89" s="118"/>
      <c r="BE89" s="118"/>
      <c r="BF89" s="90"/>
      <c r="BG89" s="108" t="s">
        <v>118</v>
      </c>
      <c r="BH89" s="466">
        <f t="shared" si="68"/>
        <v>56</v>
      </c>
      <c r="BI89" s="107">
        <f t="shared" si="69"/>
        <v>19.492403879823758</v>
      </c>
      <c r="BJ89" s="466">
        <f t="shared" si="70"/>
        <v>8</v>
      </c>
      <c r="BK89" s="107">
        <f t="shared" si="71"/>
        <v>7.6179811016933821</v>
      </c>
      <c r="BL89" s="384">
        <f t="shared" si="72"/>
        <v>64</v>
      </c>
      <c r="BM89" s="387">
        <f t="shared" si="73"/>
        <v>16.313791704997705</v>
      </c>
      <c r="BN89" s="465"/>
      <c r="BO89" s="465"/>
      <c r="BP89" s="465"/>
      <c r="BQ89" s="417" t="s">
        <v>118</v>
      </c>
      <c r="BR89" s="398">
        <f t="shared" si="97"/>
        <v>33</v>
      </c>
      <c r="BS89" s="437">
        <f t="shared" si="74"/>
        <v>25.145826745253725</v>
      </c>
      <c r="BT89" s="398">
        <f t="shared" si="75"/>
        <v>2</v>
      </c>
      <c r="BU89" s="437">
        <f t="shared" si="76"/>
        <v>1.7517690677873317</v>
      </c>
      <c r="BV89" s="398">
        <f t="shared" si="77"/>
        <v>35</v>
      </c>
      <c r="BW89" s="462">
        <f t="shared" si="78"/>
        <v>14.262149721602837</v>
      </c>
      <c r="CA89" s="108" t="s">
        <v>118</v>
      </c>
      <c r="CB89" s="381">
        <f t="shared" si="79"/>
        <v>5</v>
      </c>
      <c r="CC89" s="107">
        <f t="shared" si="90"/>
        <v>0.72129318057690184</v>
      </c>
      <c r="CD89" s="470">
        <f t="shared" si="80"/>
        <v>5</v>
      </c>
      <c r="CE89" s="107">
        <f t="shared" si="81"/>
        <v>5.0966269503517179</v>
      </c>
      <c r="CF89" s="384">
        <f t="shared" si="91"/>
        <v>10</v>
      </c>
      <c r="CG89" s="387">
        <f t="shared" si="82"/>
        <v>1.2637376177408541</v>
      </c>
      <c r="CO89" s="128" t="s">
        <v>118</v>
      </c>
      <c r="CP89" s="472">
        <f t="shared" si="92"/>
        <v>3</v>
      </c>
      <c r="CQ89" s="107">
        <f>CP89/CP106*1000000</f>
        <v>1.2729702171644759</v>
      </c>
      <c r="CR89" s="381">
        <f t="shared" si="93"/>
        <v>0</v>
      </c>
      <c r="CS89" s="107"/>
      <c r="CT89" s="474">
        <f t="shared" si="94"/>
        <v>2</v>
      </c>
      <c r="CU89" s="107">
        <f>CT89/CT106*1000000</f>
        <v>1.6307347846329339</v>
      </c>
      <c r="CV89" s="384">
        <f t="shared" si="95"/>
        <v>5</v>
      </c>
      <c r="CW89" s="387">
        <f>CV89/CV106*1000000</f>
        <v>1.0329509280134432</v>
      </c>
      <c r="CX89" s="118"/>
      <c r="CY89" s="118"/>
    </row>
    <row r="90" spans="33:103">
      <c r="AG90" s="458" t="s">
        <v>120</v>
      </c>
      <c r="AH90" s="381">
        <f t="shared" si="64"/>
        <v>37</v>
      </c>
      <c r="AI90" s="107">
        <f t="shared" si="83"/>
        <v>29.248341342372388</v>
      </c>
      <c r="AJ90" s="381">
        <f t="shared" si="84"/>
        <v>5</v>
      </c>
      <c r="AK90" s="107">
        <f t="shared" si="83"/>
        <v>3.7559701144969933</v>
      </c>
      <c r="AL90" s="384">
        <f t="shared" si="85"/>
        <v>42</v>
      </c>
      <c r="AM90" s="387">
        <f t="shared" si="65"/>
        <v>16.177222239982928</v>
      </c>
      <c r="AP90" s="391"/>
      <c r="AQ90" s="391"/>
      <c r="AR90" s="118"/>
      <c r="AS90" s="118"/>
      <c r="AT90" s="118"/>
      <c r="AU90" s="118"/>
      <c r="AV90" s="118"/>
      <c r="AW90" s="419" t="s">
        <v>120</v>
      </c>
      <c r="AX90" s="398">
        <f t="shared" si="66"/>
        <v>2</v>
      </c>
      <c r="AY90" s="423">
        <f t="shared" ref="AY90" si="102">AX90/AX$106*1000000</f>
        <v>0.46561741334627132</v>
      </c>
      <c r="AZ90" s="398"/>
      <c r="BA90" s="423"/>
      <c r="BB90" s="398">
        <f t="shared" si="89"/>
        <v>2</v>
      </c>
      <c r="BC90" s="463">
        <f t="shared" si="67"/>
        <v>0.3629522316753131</v>
      </c>
      <c r="BD90" s="118"/>
      <c r="BE90" s="118"/>
      <c r="BF90" s="90"/>
      <c r="BG90" s="109" t="s">
        <v>120</v>
      </c>
      <c r="BH90" s="466">
        <f t="shared" si="68"/>
        <v>39</v>
      </c>
      <c r="BI90" s="107">
        <f t="shared" si="69"/>
        <v>13.575066987734406</v>
      </c>
      <c r="BJ90" s="466">
        <f t="shared" si="70"/>
        <v>3</v>
      </c>
      <c r="BK90" s="107">
        <f t="shared" si="71"/>
        <v>2.8567429131350179</v>
      </c>
      <c r="BL90" s="384">
        <f t="shared" si="72"/>
        <v>42</v>
      </c>
      <c r="BM90" s="387">
        <f t="shared" si="73"/>
        <v>10.705925806404743</v>
      </c>
      <c r="BN90" s="465"/>
      <c r="BO90" s="465"/>
      <c r="BP90" s="465"/>
      <c r="BQ90" s="419" t="s">
        <v>120</v>
      </c>
      <c r="BR90" s="398">
        <f t="shared" si="97"/>
        <v>12</v>
      </c>
      <c r="BS90" s="437">
        <f t="shared" si="74"/>
        <v>9.1439369982740821</v>
      </c>
      <c r="BT90" s="398"/>
      <c r="BU90" s="437"/>
      <c r="BV90" s="398">
        <f t="shared" si="77"/>
        <v>12</v>
      </c>
      <c r="BW90" s="462">
        <f t="shared" si="78"/>
        <v>4.8898799045495442</v>
      </c>
      <c r="CA90" s="109" t="s">
        <v>120</v>
      </c>
      <c r="CB90" s="381">
        <f t="shared" si="79"/>
        <v>21</v>
      </c>
      <c r="CC90" s="107">
        <f t="shared" si="90"/>
        <v>3.0294313584229875</v>
      </c>
      <c r="CD90" s="470">
        <f t="shared" si="80"/>
        <v>0</v>
      </c>
      <c r="CE90" s="381">
        <f t="shared" si="81"/>
        <v>0</v>
      </c>
      <c r="CF90" s="384">
        <f t="shared" si="91"/>
        <v>21</v>
      </c>
      <c r="CG90" s="387">
        <f t="shared" si="82"/>
        <v>2.6538489972557939</v>
      </c>
      <c r="CO90" s="128" t="s">
        <v>120</v>
      </c>
      <c r="CP90" s="472">
        <f t="shared" si="92"/>
        <v>1</v>
      </c>
      <c r="CQ90" s="107">
        <f>CP90/CP106*1000000</f>
        <v>0.42432340572149191</v>
      </c>
      <c r="CR90" s="381">
        <f t="shared" si="93"/>
        <v>0</v>
      </c>
      <c r="CS90" s="107"/>
      <c r="CT90" s="474">
        <f t="shared" si="94"/>
        <v>0</v>
      </c>
      <c r="CU90" s="107"/>
      <c r="CV90" s="384">
        <f t="shared" si="95"/>
        <v>1</v>
      </c>
      <c r="CW90" s="392">
        <f>CV90/CV106*1000000</f>
        <v>0.20659018560268866</v>
      </c>
      <c r="CX90" s="118"/>
      <c r="CY90" s="118"/>
    </row>
    <row r="91" spans="33:103">
      <c r="AG91" s="458" t="s">
        <v>121</v>
      </c>
      <c r="AH91" s="381">
        <f t="shared" si="64"/>
        <v>8</v>
      </c>
      <c r="AI91" s="107">
        <f t="shared" si="83"/>
        <v>6.3239656956480843</v>
      </c>
      <c r="AJ91" s="381">
        <f t="shared" si="84"/>
        <v>1</v>
      </c>
      <c r="AK91" s="107">
        <f t="shared" si="83"/>
        <v>0.75119402289939852</v>
      </c>
      <c r="AL91" s="384">
        <f t="shared" si="85"/>
        <v>9</v>
      </c>
      <c r="AM91" s="387">
        <f t="shared" si="65"/>
        <v>3.4665476228534846</v>
      </c>
      <c r="AP91" s="391"/>
      <c r="AQ91" s="391"/>
      <c r="AR91" s="118"/>
      <c r="AS91" s="118"/>
      <c r="AT91" s="118"/>
      <c r="AU91" s="118"/>
      <c r="AV91" s="118"/>
      <c r="AW91" s="419" t="s">
        <v>121</v>
      </c>
      <c r="AX91" s="398">
        <f t="shared" si="66"/>
        <v>29</v>
      </c>
      <c r="AY91" s="437">
        <f t="shared" ref="AY91" si="103">AX91/AX$106*1000000</f>
        <v>6.7514524935209339</v>
      </c>
      <c r="AZ91" s="398">
        <f t="shared" si="87"/>
        <v>4</v>
      </c>
      <c r="BA91" s="423">
        <f t="shared" ref="BA91" si="104">AZ91/AZ$106*1000000</f>
        <v>3.292194618084848</v>
      </c>
      <c r="BB91" s="398">
        <f t="shared" si="89"/>
        <v>33</v>
      </c>
      <c r="BC91" s="462">
        <f t="shared" si="67"/>
        <v>5.9887118226426654</v>
      </c>
      <c r="BD91" s="118"/>
      <c r="BE91" s="118"/>
      <c r="BF91" s="90"/>
      <c r="BG91" s="109" t="s">
        <v>121</v>
      </c>
      <c r="BH91" s="466">
        <f t="shared" si="68"/>
        <v>20</v>
      </c>
      <c r="BI91" s="107">
        <f t="shared" si="69"/>
        <v>6.9615728142227713</v>
      </c>
      <c r="BJ91" s="466">
        <f t="shared" si="70"/>
        <v>2</v>
      </c>
      <c r="BK91" s="107">
        <f t="shared" si="71"/>
        <v>1.9044952754233455</v>
      </c>
      <c r="BL91" s="384">
        <f t="shared" si="72"/>
        <v>22</v>
      </c>
      <c r="BM91" s="387">
        <f t="shared" si="73"/>
        <v>5.6078658985929613</v>
      </c>
      <c r="BN91" s="465"/>
      <c r="BO91" s="465"/>
      <c r="BP91" s="465"/>
      <c r="BQ91" s="419" t="s">
        <v>121</v>
      </c>
      <c r="BR91" s="398">
        <f t="shared" si="97"/>
        <v>40</v>
      </c>
      <c r="BS91" s="437">
        <f t="shared" si="74"/>
        <v>30.479789994246939</v>
      </c>
      <c r="BT91" s="398">
        <f t="shared" si="75"/>
        <v>4</v>
      </c>
      <c r="BU91" s="423">
        <f t="shared" si="76"/>
        <v>3.5035381355746633</v>
      </c>
      <c r="BV91" s="398">
        <f t="shared" si="77"/>
        <v>44</v>
      </c>
      <c r="BW91" s="462">
        <f t="shared" si="78"/>
        <v>17.929559650014994</v>
      </c>
      <c r="CA91" s="109" t="s">
        <v>121</v>
      </c>
      <c r="CB91" s="381">
        <f t="shared" si="79"/>
        <v>0</v>
      </c>
      <c r="CC91" s="381">
        <f t="shared" si="90"/>
        <v>0</v>
      </c>
      <c r="CD91" s="470">
        <f t="shared" si="80"/>
        <v>1</v>
      </c>
      <c r="CE91" s="107">
        <f t="shared" si="81"/>
        <v>1.0193253900703436</v>
      </c>
      <c r="CF91" s="384">
        <f t="shared" si="91"/>
        <v>1</v>
      </c>
      <c r="CG91" s="392">
        <f t="shared" si="82"/>
        <v>0.12637376177408541</v>
      </c>
      <c r="CO91" s="128" t="s">
        <v>121</v>
      </c>
      <c r="CP91" s="381">
        <f t="shared" si="92"/>
        <v>0</v>
      </c>
      <c r="CQ91" s="107"/>
      <c r="CR91" s="381">
        <f t="shared" si="93"/>
        <v>0</v>
      </c>
      <c r="CS91" s="107"/>
      <c r="CT91" s="474">
        <f t="shared" si="94"/>
        <v>1</v>
      </c>
      <c r="CU91" s="107">
        <f>CT91/CT106*1000000</f>
        <v>0.81536739231646693</v>
      </c>
      <c r="CV91" s="384">
        <f t="shared" si="95"/>
        <v>1</v>
      </c>
      <c r="CW91" s="392">
        <f>CV91/CV106*1000000</f>
        <v>0.20659018560268866</v>
      </c>
      <c r="CX91" s="118"/>
      <c r="CY91" s="118"/>
    </row>
    <row r="92" spans="33:103">
      <c r="AG92" s="458" t="s">
        <v>122</v>
      </c>
      <c r="AH92" s="381">
        <f t="shared" si="64"/>
        <v>4</v>
      </c>
      <c r="AI92" s="107">
        <f t="shared" si="83"/>
        <v>3.1619828478240422</v>
      </c>
      <c r="AJ92" s="381">
        <f t="shared" si="84"/>
        <v>1</v>
      </c>
      <c r="AK92" s="107">
        <f t="shared" si="83"/>
        <v>0.75119402289939852</v>
      </c>
      <c r="AL92" s="384">
        <f t="shared" si="85"/>
        <v>5</v>
      </c>
      <c r="AM92" s="387">
        <f t="shared" si="65"/>
        <v>1.9258597904741581</v>
      </c>
      <c r="AP92" s="391"/>
      <c r="AQ92" s="391"/>
      <c r="AR92" s="118"/>
      <c r="AS92" s="118"/>
      <c r="AT92" s="118"/>
      <c r="AU92" s="118"/>
      <c r="AV92" s="118"/>
      <c r="AW92" s="419" t="s">
        <v>122</v>
      </c>
      <c r="AX92" s="398">
        <f t="shared" si="66"/>
        <v>3</v>
      </c>
      <c r="AY92" s="437">
        <f t="shared" ref="AY92" si="105">AX92/AX$106*1000000</f>
        <v>0.69842612001940696</v>
      </c>
      <c r="AZ92" s="398">
        <f t="shared" si="87"/>
        <v>1</v>
      </c>
      <c r="BA92" s="423">
        <f t="shared" ref="BA92" si="106">AZ92/AZ$106*1000000</f>
        <v>0.82304865452121201</v>
      </c>
      <c r="BB92" s="398">
        <f t="shared" si="89"/>
        <v>4</v>
      </c>
      <c r="BC92" s="462">
        <f t="shared" si="67"/>
        <v>0.72590446335062619</v>
      </c>
      <c r="BD92" s="118"/>
      <c r="BE92" s="118"/>
      <c r="BF92" s="90"/>
      <c r="BG92" s="109" t="s">
        <v>122</v>
      </c>
      <c r="BH92" s="466">
        <f t="shared" si="68"/>
        <v>9</v>
      </c>
      <c r="BI92" s="107">
        <f t="shared" si="69"/>
        <v>3.1327077664002472</v>
      </c>
      <c r="BJ92" s="466">
        <f t="shared" si="70"/>
        <v>0</v>
      </c>
      <c r="BK92" s="381">
        <f t="shared" si="71"/>
        <v>0</v>
      </c>
      <c r="BL92" s="384">
        <f t="shared" si="72"/>
        <v>9</v>
      </c>
      <c r="BM92" s="387">
        <f t="shared" si="73"/>
        <v>2.2941269585153021</v>
      </c>
      <c r="BN92" s="465"/>
      <c r="BO92" s="465"/>
      <c r="BP92" s="465"/>
      <c r="BQ92" s="419" t="s">
        <v>122</v>
      </c>
      <c r="BR92" s="398">
        <f t="shared" si="97"/>
        <v>3</v>
      </c>
      <c r="BS92" s="437">
        <f t="shared" si="74"/>
        <v>2.2859842495685205</v>
      </c>
      <c r="BT92" s="398"/>
      <c r="BU92" s="423"/>
      <c r="BV92" s="398">
        <f t="shared" si="77"/>
        <v>3</v>
      </c>
      <c r="BW92" s="462">
        <f t="shared" si="78"/>
        <v>1.2224699761373861</v>
      </c>
      <c r="CA92" s="109" t="s">
        <v>122</v>
      </c>
      <c r="CB92" s="381">
        <f t="shared" si="79"/>
        <v>2</v>
      </c>
      <c r="CC92" s="115">
        <f t="shared" si="90"/>
        <v>0.28851727223076074</v>
      </c>
      <c r="CD92" s="470">
        <f t="shared" si="80"/>
        <v>0</v>
      </c>
      <c r="CE92" s="381">
        <f t="shared" si="81"/>
        <v>0</v>
      </c>
      <c r="CF92" s="384">
        <f t="shared" si="91"/>
        <v>2</v>
      </c>
      <c r="CG92" s="392">
        <f t="shared" si="82"/>
        <v>0.25274752354817082</v>
      </c>
      <c r="CO92" s="128" t="s">
        <v>122</v>
      </c>
      <c r="CP92" s="381">
        <f t="shared" si="92"/>
        <v>0</v>
      </c>
      <c r="CQ92" s="107"/>
      <c r="CR92" s="381">
        <f t="shared" si="93"/>
        <v>0</v>
      </c>
      <c r="CS92" s="107"/>
      <c r="CT92" s="474">
        <f t="shared" si="94"/>
        <v>0</v>
      </c>
      <c r="CU92" s="107"/>
      <c r="CV92" s="384">
        <f t="shared" si="95"/>
        <v>0</v>
      </c>
      <c r="CW92" s="462">
        <v>0</v>
      </c>
      <c r="CX92" s="118"/>
      <c r="CY92" s="118"/>
    </row>
    <row r="93" spans="33:103">
      <c r="AG93" s="101" t="s">
        <v>124</v>
      </c>
      <c r="AH93" s="381">
        <f t="shared" si="64"/>
        <v>1</v>
      </c>
      <c r="AI93" s="107">
        <f t="shared" si="83"/>
        <v>0.79049571195601054</v>
      </c>
      <c r="AJ93" s="381">
        <f t="shared" si="84"/>
        <v>0</v>
      </c>
      <c r="AK93" s="107">
        <f t="shared" si="83"/>
        <v>0</v>
      </c>
      <c r="AL93" s="384">
        <f t="shared" si="85"/>
        <v>1</v>
      </c>
      <c r="AM93" s="387"/>
      <c r="AP93" s="391"/>
      <c r="AQ93" s="391"/>
      <c r="AR93" s="118"/>
      <c r="AS93" s="118"/>
      <c r="AT93" s="118"/>
      <c r="AU93" s="118"/>
      <c r="AV93" s="118"/>
      <c r="AW93" s="398" t="s">
        <v>124</v>
      </c>
      <c r="AX93" s="398"/>
      <c r="AY93" s="437"/>
      <c r="AZ93" s="398"/>
      <c r="BA93" s="437"/>
      <c r="BB93" s="398"/>
      <c r="BC93" s="462">
        <v>0</v>
      </c>
      <c r="BD93" s="118"/>
      <c r="BE93" s="118"/>
      <c r="BF93" s="90"/>
      <c r="BG93" s="101" t="s">
        <v>124</v>
      </c>
      <c r="BH93" s="466">
        <f t="shared" si="68"/>
        <v>4</v>
      </c>
      <c r="BI93" s="107">
        <f t="shared" si="69"/>
        <v>1.3923145628445543</v>
      </c>
      <c r="BJ93" s="466">
        <f t="shared" si="70"/>
        <v>0</v>
      </c>
      <c r="BK93" s="381">
        <f t="shared" si="71"/>
        <v>0</v>
      </c>
      <c r="BL93" s="384">
        <f t="shared" si="72"/>
        <v>4</v>
      </c>
      <c r="BM93" s="387">
        <f t="shared" si="73"/>
        <v>1.0196119815623566</v>
      </c>
      <c r="BN93" s="465"/>
      <c r="BO93" s="465"/>
      <c r="BP93" s="465"/>
      <c r="BQ93" s="398" t="s">
        <v>124</v>
      </c>
      <c r="BR93" s="398"/>
      <c r="BS93" s="437"/>
      <c r="BT93" s="398"/>
      <c r="BU93" s="437"/>
      <c r="BV93" s="398"/>
      <c r="BW93" s="462">
        <v>0</v>
      </c>
      <c r="CA93" s="101" t="s">
        <v>124</v>
      </c>
      <c r="CB93" s="381">
        <f t="shared" si="79"/>
        <v>5</v>
      </c>
      <c r="CC93" s="107">
        <f t="shared" si="90"/>
        <v>0.72129318057690184</v>
      </c>
      <c r="CD93" s="470">
        <f t="shared" si="80"/>
        <v>0</v>
      </c>
      <c r="CE93" s="381">
        <f t="shared" si="81"/>
        <v>0</v>
      </c>
      <c r="CF93" s="384">
        <f t="shared" si="91"/>
        <v>5</v>
      </c>
      <c r="CG93" s="392">
        <f t="shared" si="82"/>
        <v>0.63186880887042707</v>
      </c>
      <c r="CO93" s="128" t="s">
        <v>124</v>
      </c>
      <c r="CP93" s="381">
        <f t="shared" si="92"/>
        <v>0</v>
      </c>
      <c r="CQ93" s="107"/>
      <c r="CR93" s="381">
        <f t="shared" si="93"/>
        <v>0</v>
      </c>
      <c r="CS93" s="381"/>
      <c r="CT93" s="474">
        <f t="shared" si="94"/>
        <v>0</v>
      </c>
      <c r="CU93" s="107"/>
      <c r="CV93" s="384">
        <f t="shared" si="95"/>
        <v>0</v>
      </c>
      <c r="CW93" s="462">
        <v>0</v>
      </c>
      <c r="CX93" s="118"/>
      <c r="CY93" s="118"/>
    </row>
    <row r="94" spans="33:103">
      <c r="AG94" s="109" t="s">
        <v>125</v>
      </c>
      <c r="AH94" s="381">
        <f t="shared" si="64"/>
        <v>7</v>
      </c>
      <c r="AI94" s="107">
        <f t="shared" si="83"/>
        <v>5.5334699836920738</v>
      </c>
      <c r="AJ94" s="381">
        <f t="shared" si="84"/>
        <v>0</v>
      </c>
      <c r="AK94" s="107">
        <f t="shared" si="83"/>
        <v>0</v>
      </c>
      <c r="AL94" s="384">
        <f t="shared" si="85"/>
        <v>7</v>
      </c>
      <c r="AM94" s="387">
        <f t="shared" si="65"/>
        <v>2.6962037066638218</v>
      </c>
      <c r="AP94" s="391"/>
      <c r="AQ94" s="391"/>
      <c r="AR94" s="118"/>
      <c r="AS94" s="118"/>
      <c r="AT94" s="118"/>
      <c r="AU94" s="118"/>
      <c r="AV94" s="118"/>
      <c r="AW94" s="419" t="s">
        <v>125</v>
      </c>
      <c r="AX94" s="398">
        <f t="shared" si="66"/>
        <v>3</v>
      </c>
      <c r="AY94" s="437">
        <f t="shared" ref="AY94" si="107">AX94/AX$106*1000000</f>
        <v>0.69842612001940696</v>
      </c>
      <c r="AZ94" s="398"/>
      <c r="BA94" s="424"/>
      <c r="BB94" s="398">
        <f t="shared" si="89"/>
        <v>3</v>
      </c>
      <c r="BC94" s="462">
        <f t="shared" si="67"/>
        <v>0.54442834751296965</v>
      </c>
      <c r="BD94" s="118"/>
      <c r="BE94" s="118"/>
      <c r="BF94" s="90"/>
      <c r="BG94" s="109" t="s">
        <v>125</v>
      </c>
      <c r="BH94" s="466">
        <f t="shared" si="68"/>
        <v>1</v>
      </c>
      <c r="BI94" s="115">
        <f t="shared" si="69"/>
        <v>0.34807864071113859</v>
      </c>
      <c r="BJ94" s="466">
        <f t="shared" si="70"/>
        <v>1</v>
      </c>
      <c r="BK94" s="107">
        <f t="shared" si="71"/>
        <v>0.95224763771167276</v>
      </c>
      <c r="BL94" s="384">
        <f t="shared" si="72"/>
        <v>2</v>
      </c>
      <c r="BM94" s="387">
        <f t="shared" si="73"/>
        <v>0.50980599078117828</v>
      </c>
      <c r="BN94" s="465"/>
      <c r="BO94" s="465"/>
      <c r="BP94" s="465"/>
      <c r="BQ94" s="419" t="s">
        <v>125</v>
      </c>
      <c r="BR94" s="398"/>
      <c r="BS94" s="437"/>
      <c r="BT94" s="398"/>
      <c r="BU94" s="437"/>
      <c r="BV94" s="398"/>
      <c r="BW94" s="462">
        <v>0</v>
      </c>
      <c r="CA94" s="109" t="s">
        <v>125</v>
      </c>
      <c r="CB94" s="381">
        <f t="shared" si="79"/>
        <v>3</v>
      </c>
      <c r="CC94" s="115">
        <f t="shared" si="90"/>
        <v>0.4327759083461411</v>
      </c>
      <c r="CD94" s="470">
        <f t="shared" si="80"/>
        <v>0</v>
      </c>
      <c r="CE94" s="381">
        <f t="shared" si="81"/>
        <v>0</v>
      </c>
      <c r="CF94" s="384">
        <f t="shared" si="91"/>
        <v>3</v>
      </c>
      <c r="CG94" s="392">
        <f t="shared" si="82"/>
        <v>0.37912128532225625</v>
      </c>
      <c r="CO94" s="128" t="s">
        <v>125</v>
      </c>
      <c r="CP94" s="381">
        <f t="shared" si="92"/>
        <v>0</v>
      </c>
      <c r="CQ94" s="107"/>
      <c r="CR94" s="381">
        <f t="shared" si="93"/>
        <v>0</v>
      </c>
      <c r="CS94" s="107"/>
      <c r="CT94" s="474">
        <f t="shared" si="94"/>
        <v>1</v>
      </c>
      <c r="CU94" s="107">
        <f>CT94/CT106*1000000</f>
        <v>0.81536739231646693</v>
      </c>
      <c r="CV94" s="384">
        <f t="shared" si="95"/>
        <v>1</v>
      </c>
      <c r="CW94" s="392">
        <f>CV94/CV106*1000000</f>
        <v>0.20659018560268866</v>
      </c>
      <c r="CX94" s="118"/>
      <c r="CY94" s="118"/>
    </row>
    <row r="95" spans="33:103">
      <c r="AG95" s="101" t="s">
        <v>126</v>
      </c>
      <c r="AH95" s="381">
        <f t="shared" si="64"/>
        <v>0</v>
      </c>
      <c r="AI95" s="107">
        <f t="shared" si="83"/>
        <v>0</v>
      </c>
      <c r="AJ95" s="381">
        <f t="shared" si="84"/>
        <v>0</v>
      </c>
      <c r="AK95" s="107">
        <f t="shared" si="83"/>
        <v>0</v>
      </c>
      <c r="AL95" s="384">
        <f t="shared" si="85"/>
        <v>0</v>
      </c>
      <c r="AM95" s="387"/>
      <c r="AP95" s="391"/>
      <c r="AQ95" s="391"/>
      <c r="AR95" s="118"/>
      <c r="AS95" s="118"/>
      <c r="AT95" s="118"/>
      <c r="AU95" s="118"/>
      <c r="AV95" s="118"/>
      <c r="AW95" s="398" t="s">
        <v>126</v>
      </c>
      <c r="AX95" s="398">
        <f t="shared" si="66"/>
        <v>2</v>
      </c>
      <c r="AY95" s="423">
        <f t="shared" ref="AY95" si="108">AX95/AX$106*1000000</f>
        <v>0.46561741334627132</v>
      </c>
      <c r="AZ95" s="398"/>
      <c r="BA95" s="424"/>
      <c r="BB95" s="398">
        <f t="shared" si="89"/>
        <v>2</v>
      </c>
      <c r="BC95" s="463">
        <f t="shared" si="67"/>
        <v>0.3629522316753131</v>
      </c>
      <c r="BD95" s="118"/>
      <c r="BE95" s="118"/>
      <c r="BF95" s="90"/>
      <c r="BG95" s="101" t="s">
        <v>126</v>
      </c>
      <c r="BH95" s="466">
        <f t="shared" si="68"/>
        <v>1</v>
      </c>
      <c r="BI95" s="115">
        <f t="shared" si="69"/>
        <v>0.34807864071113859</v>
      </c>
      <c r="BJ95" s="466">
        <f t="shared" si="70"/>
        <v>0</v>
      </c>
      <c r="BK95" s="381">
        <f t="shared" si="71"/>
        <v>0</v>
      </c>
      <c r="BL95" s="384">
        <f t="shared" si="72"/>
        <v>1</v>
      </c>
      <c r="BM95" s="392">
        <f t="shared" si="73"/>
        <v>0.25490299539058914</v>
      </c>
      <c r="BN95" s="465"/>
      <c r="BO95" s="465"/>
      <c r="BP95" s="465"/>
      <c r="BQ95" s="398" t="s">
        <v>126</v>
      </c>
      <c r="BR95" s="398">
        <f t="shared" si="97"/>
        <v>3</v>
      </c>
      <c r="BS95" s="423">
        <f t="shared" si="74"/>
        <v>2.2859842495685205</v>
      </c>
      <c r="BT95" s="398"/>
      <c r="BU95" s="423"/>
      <c r="BV95" s="398">
        <f t="shared" si="77"/>
        <v>3</v>
      </c>
      <c r="BW95" s="462">
        <f t="shared" si="78"/>
        <v>1.2224699761373861</v>
      </c>
      <c r="CA95" s="101" t="s">
        <v>126</v>
      </c>
      <c r="CB95" s="381">
        <f t="shared" si="79"/>
        <v>0</v>
      </c>
      <c r="CC95" s="115"/>
      <c r="CD95" s="470">
        <f t="shared" si="80"/>
        <v>0</v>
      </c>
      <c r="CE95" s="381">
        <f t="shared" si="81"/>
        <v>0</v>
      </c>
      <c r="CF95" s="384">
        <f t="shared" si="91"/>
        <v>0</v>
      </c>
      <c r="CG95" s="462">
        <v>0</v>
      </c>
      <c r="CO95" s="128" t="s">
        <v>126</v>
      </c>
      <c r="CP95" s="381">
        <f t="shared" si="92"/>
        <v>0</v>
      </c>
      <c r="CQ95" s="107"/>
      <c r="CR95" s="381">
        <f t="shared" si="93"/>
        <v>0</v>
      </c>
      <c r="CS95" s="381"/>
      <c r="CT95" s="474">
        <f t="shared" si="94"/>
        <v>0</v>
      </c>
      <c r="CU95" s="107"/>
      <c r="CV95" s="384">
        <f t="shared" si="95"/>
        <v>0</v>
      </c>
      <c r="CW95" s="462"/>
      <c r="CX95" s="118"/>
      <c r="CY95" s="118"/>
    </row>
    <row r="96" spans="33:103">
      <c r="AG96" s="105" t="s">
        <v>128</v>
      </c>
      <c r="AH96" s="381">
        <f t="shared" si="64"/>
        <v>0</v>
      </c>
      <c r="AI96" s="107">
        <f t="shared" si="83"/>
        <v>0</v>
      </c>
      <c r="AJ96" s="381">
        <f t="shared" si="84"/>
        <v>0</v>
      </c>
      <c r="AK96" s="107">
        <f t="shared" si="83"/>
        <v>0</v>
      </c>
      <c r="AL96" s="384">
        <f t="shared" si="85"/>
        <v>0</v>
      </c>
      <c r="AM96" s="387"/>
      <c r="AP96" s="391"/>
      <c r="AQ96" s="391"/>
      <c r="AR96" s="118"/>
      <c r="AS96" s="118"/>
      <c r="AT96" s="118"/>
      <c r="AU96" s="118"/>
      <c r="AV96" s="118"/>
      <c r="AW96" s="415" t="s">
        <v>128</v>
      </c>
      <c r="AX96" s="412"/>
      <c r="AY96" s="423"/>
      <c r="AZ96" s="464"/>
      <c r="BA96" s="423"/>
      <c r="BB96" s="398"/>
      <c r="BC96" s="462"/>
      <c r="BD96" s="118"/>
      <c r="BE96" s="118"/>
      <c r="BF96" s="90"/>
      <c r="BG96" s="105" t="s">
        <v>128</v>
      </c>
      <c r="BH96" s="466">
        <f t="shared" si="68"/>
        <v>0</v>
      </c>
      <c r="BI96" s="381">
        <f t="shared" si="69"/>
        <v>0</v>
      </c>
      <c r="BJ96" s="466">
        <f t="shared" si="70"/>
        <v>1</v>
      </c>
      <c r="BK96" s="107">
        <f t="shared" si="71"/>
        <v>0.95224763771167276</v>
      </c>
      <c r="BL96" s="384">
        <f t="shared" si="72"/>
        <v>1</v>
      </c>
      <c r="BM96" s="392">
        <f t="shared" si="73"/>
        <v>0.25490299539058914</v>
      </c>
      <c r="BN96" s="465"/>
      <c r="BO96" s="465"/>
      <c r="BP96" s="465"/>
      <c r="BQ96" s="415" t="s">
        <v>128</v>
      </c>
      <c r="BR96" s="467"/>
      <c r="BS96" s="437"/>
      <c r="BT96" s="468"/>
      <c r="BU96" s="437"/>
      <c r="BV96" s="398"/>
      <c r="BW96" s="462"/>
      <c r="BX96" s="14"/>
      <c r="BY96" s="14"/>
      <c r="CA96" s="105" t="s">
        <v>128</v>
      </c>
      <c r="CB96" s="381">
        <f t="shared" si="79"/>
        <v>1</v>
      </c>
      <c r="CC96" s="115">
        <f t="shared" si="90"/>
        <v>0.14425863611538037</v>
      </c>
      <c r="CD96" s="470">
        <f t="shared" si="80"/>
        <v>0</v>
      </c>
      <c r="CE96" s="381">
        <f t="shared" si="81"/>
        <v>0</v>
      </c>
      <c r="CF96" s="384">
        <f t="shared" si="91"/>
        <v>1</v>
      </c>
      <c r="CG96" s="392">
        <f t="shared" si="82"/>
        <v>0.12637376177408541</v>
      </c>
      <c r="CO96" s="128" t="s">
        <v>128</v>
      </c>
      <c r="CP96" s="381">
        <f t="shared" si="92"/>
        <v>0</v>
      </c>
      <c r="CQ96" s="107"/>
      <c r="CR96" s="381">
        <f t="shared" si="93"/>
        <v>0</v>
      </c>
      <c r="CS96" s="381"/>
      <c r="CT96" s="381">
        <f t="shared" si="94"/>
        <v>0</v>
      </c>
      <c r="CU96" s="107"/>
      <c r="CV96" s="384">
        <f t="shared" si="95"/>
        <v>0</v>
      </c>
      <c r="CW96" s="462"/>
      <c r="CX96" s="118"/>
      <c r="CY96" s="118"/>
    </row>
    <row r="97" spans="32:103">
      <c r="AG97" s="109" t="s">
        <v>129</v>
      </c>
      <c r="AH97" s="381">
        <f t="shared" si="64"/>
        <v>0</v>
      </c>
      <c r="AI97" s="107">
        <f t="shared" si="83"/>
        <v>0</v>
      </c>
      <c r="AJ97" s="381">
        <f t="shared" si="84"/>
        <v>0</v>
      </c>
      <c r="AK97" s="107">
        <f t="shared" si="83"/>
        <v>0</v>
      </c>
      <c r="AL97" s="384">
        <f t="shared" si="85"/>
        <v>0</v>
      </c>
      <c r="AM97" s="387"/>
      <c r="AP97" s="391"/>
      <c r="AQ97" s="391"/>
      <c r="AR97" s="118"/>
      <c r="AS97" s="118"/>
      <c r="AT97" s="118"/>
      <c r="AU97" s="118"/>
      <c r="AV97" s="118"/>
      <c r="AW97" s="419" t="s">
        <v>129</v>
      </c>
      <c r="AX97" s="412"/>
      <c r="AY97" s="423"/>
      <c r="AZ97" s="412"/>
      <c r="BA97" s="423"/>
      <c r="BB97" s="398"/>
      <c r="BC97" s="462"/>
      <c r="BD97" s="118"/>
      <c r="BE97" s="118"/>
      <c r="BF97" s="90"/>
      <c r="BG97" s="109" t="s">
        <v>129</v>
      </c>
      <c r="BH97" s="466">
        <f t="shared" si="68"/>
        <v>3</v>
      </c>
      <c r="BI97" s="107">
        <f t="shared" si="69"/>
        <v>1.0442359221334157</v>
      </c>
      <c r="BJ97" s="466">
        <f t="shared" si="70"/>
        <v>0</v>
      </c>
      <c r="BK97" s="381">
        <f t="shared" si="71"/>
        <v>0</v>
      </c>
      <c r="BL97" s="384">
        <f t="shared" si="72"/>
        <v>3</v>
      </c>
      <c r="BM97" s="387">
        <f t="shared" si="73"/>
        <v>0.76470898617176741</v>
      </c>
      <c r="BN97" s="465"/>
      <c r="BO97" s="465"/>
      <c r="BP97" s="465"/>
      <c r="BQ97" s="419" t="s">
        <v>129</v>
      </c>
      <c r="BR97" s="467"/>
      <c r="BS97" s="437"/>
      <c r="BT97" s="467"/>
      <c r="BU97" s="437"/>
      <c r="BV97" s="398"/>
      <c r="BW97" s="462"/>
      <c r="BX97" s="14"/>
      <c r="BY97" s="14"/>
      <c r="CA97" s="109" t="s">
        <v>129</v>
      </c>
      <c r="CB97" s="381">
        <f t="shared" si="79"/>
        <v>3</v>
      </c>
      <c r="CC97" s="115">
        <f t="shared" si="90"/>
        <v>0.4327759083461411</v>
      </c>
      <c r="CD97" s="470">
        <f t="shared" si="80"/>
        <v>0</v>
      </c>
      <c r="CE97" s="381">
        <f t="shared" si="81"/>
        <v>0</v>
      </c>
      <c r="CF97" s="384">
        <f t="shared" si="91"/>
        <v>3</v>
      </c>
      <c r="CG97" s="392">
        <f t="shared" si="82"/>
        <v>0.37912128532225625</v>
      </c>
      <c r="CO97" s="128" t="s">
        <v>129</v>
      </c>
      <c r="CP97" s="381">
        <f t="shared" si="92"/>
        <v>0</v>
      </c>
      <c r="CQ97" s="107"/>
      <c r="CR97" s="381">
        <f t="shared" si="93"/>
        <v>0</v>
      </c>
      <c r="CS97" s="381"/>
      <c r="CT97" s="381">
        <f t="shared" si="94"/>
        <v>0</v>
      </c>
      <c r="CU97" s="107"/>
      <c r="CV97" s="384">
        <f t="shared" si="95"/>
        <v>0</v>
      </c>
      <c r="CW97" s="462"/>
      <c r="CX97" s="118"/>
      <c r="CY97" s="118"/>
    </row>
    <row r="98" spans="32:103">
      <c r="AG98" s="109" t="s">
        <v>131</v>
      </c>
      <c r="AH98" s="381">
        <f t="shared" si="64"/>
        <v>0</v>
      </c>
      <c r="AI98" s="107">
        <f t="shared" si="83"/>
        <v>0</v>
      </c>
      <c r="AJ98" s="381">
        <f t="shared" si="84"/>
        <v>0</v>
      </c>
      <c r="AK98" s="107">
        <f t="shared" si="83"/>
        <v>0</v>
      </c>
      <c r="AL98" s="384">
        <f t="shared" si="85"/>
        <v>0</v>
      </c>
      <c r="AM98" s="387"/>
      <c r="AP98" s="391"/>
      <c r="AQ98" s="391"/>
      <c r="AR98" s="118"/>
      <c r="AS98" s="118"/>
      <c r="AT98" s="118"/>
      <c r="AU98" s="118"/>
      <c r="AV98" s="118"/>
      <c r="AW98" s="419" t="s">
        <v>131</v>
      </c>
      <c r="AX98" s="412"/>
      <c r="AY98" s="423"/>
      <c r="AZ98" s="412"/>
      <c r="BA98" s="424"/>
      <c r="BB98" s="398"/>
      <c r="BC98" s="462"/>
      <c r="BD98" s="118"/>
      <c r="BE98" s="118"/>
      <c r="BF98" s="90"/>
      <c r="BG98" s="109" t="s">
        <v>131</v>
      </c>
      <c r="BH98" s="466">
        <f t="shared" si="68"/>
        <v>0</v>
      </c>
      <c r="BI98" s="381">
        <f t="shared" si="69"/>
        <v>0</v>
      </c>
      <c r="BJ98" s="466">
        <f t="shared" si="70"/>
        <v>0</v>
      </c>
      <c r="BK98" s="381">
        <f t="shared" si="71"/>
        <v>0</v>
      </c>
      <c r="BL98" s="384">
        <f t="shared" si="72"/>
        <v>0</v>
      </c>
      <c r="BM98" s="384">
        <v>0</v>
      </c>
      <c r="BN98" s="465"/>
      <c r="BO98" s="465"/>
      <c r="BP98" s="465"/>
      <c r="BQ98" s="419" t="s">
        <v>131</v>
      </c>
      <c r="BR98" s="467"/>
      <c r="BS98" s="437"/>
      <c r="BT98" s="467"/>
      <c r="BU98" s="437"/>
      <c r="BV98" s="398"/>
      <c r="BW98" s="462"/>
      <c r="BX98" s="14"/>
      <c r="BY98" s="14"/>
      <c r="CA98" s="109" t="s">
        <v>131</v>
      </c>
      <c r="CB98" s="381">
        <f t="shared" si="79"/>
        <v>0</v>
      </c>
      <c r="CC98" s="115"/>
      <c r="CD98" s="470">
        <f t="shared" si="80"/>
        <v>0</v>
      </c>
      <c r="CE98" s="381">
        <f t="shared" si="81"/>
        <v>0</v>
      </c>
      <c r="CF98" s="384">
        <f t="shared" si="91"/>
        <v>0</v>
      </c>
      <c r="CG98" s="392"/>
      <c r="CO98" s="128" t="s">
        <v>131</v>
      </c>
      <c r="CP98" s="381">
        <f t="shared" si="92"/>
        <v>0</v>
      </c>
      <c r="CQ98" s="107"/>
      <c r="CR98" s="381">
        <f t="shared" si="93"/>
        <v>0</v>
      </c>
      <c r="CS98" s="381"/>
      <c r="CT98" s="381">
        <f t="shared" si="94"/>
        <v>0</v>
      </c>
      <c r="CU98" s="381"/>
      <c r="CV98" s="384">
        <f t="shared" si="95"/>
        <v>0</v>
      </c>
      <c r="CW98" s="462"/>
      <c r="CX98" s="118"/>
      <c r="CY98" s="118"/>
    </row>
    <row r="99" spans="32:103">
      <c r="AF99" s="14"/>
      <c r="AG99" s="109" t="s">
        <v>132</v>
      </c>
      <c r="AH99" s="381">
        <f t="shared" si="64"/>
        <v>0</v>
      </c>
      <c r="AI99" s="107">
        <f t="shared" si="83"/>
        <v>0</v>
      </c>
      <c r="AJ99" s="381">
        <f t="shared" si="84"/>
        <v>0</v>
      </c>
      <c r="AK99" s="107">
        <f t="shared" si="83"/>
        <v>0</v>
      </c>
      <c r="AL99" s="384">
        <f t="shared" si="85"/>
        <v>0</v>
      </c>
      <c r="AM99" s="387"/>
      <c r="AP99" s="391"/>
      <c r="AQ99" s="391"/>
      <c r="AR99" s="390"/>
      <c r="AS99" s="390"/>
      <c r="AT99" s="390"/>
      <c r="AU99" s="390"/>
      <c r="AV99" s="390"/>
      <c r="AW99" s="419" t="s">
        <v>132</v>
      </c>
      <c r="AX99" s="412"/>
      <c r="AY99" s="423"/>
      <c r="AZ99" s="412"/>
      <c r="BA99" s="424"/>
      <c r="BB99" s="398"/>
      <c r="BC99" s="462"/>
      <c r="BD99" s="390"/>
      <c r="BE99" s="390"/>
      <c r="BF99" s="90"/>
      <c r="BG99" s="109" t="s">
        <v>132</v>
      </c>
      <c r="BH99" s="466">
        <f t="shared" si="68"/>
        <v>1</v>
      </c>
      <c r="BI99" s="115">
        <f t="shared" si="69"/>
        <v>0.34807864071113859</v>
      </c>
      <c r="BJ99" s="466">
        <f t="shared" si="70"/>
        <v>0</v>
      </c>
      <c r="BK99" s="381">
        <f t="shared" si="71"/>
        <v>0</v>
      </c>
      <c r="BL99" s="384">
        <f t="shared" si="72"/>
        <v>1</v>
      </c>
      <c r="BM99" s="392">
        <f t="shared" si="73"/>
        <v>0.25490299539058914</v>
      </c>
      <c r="BN99" s="465"/>
      <c r="BO99" s="465"/>
      <c r="BP99" s="465"/>
      <c r="BQ99" s="419" t="s">
        <v>132</v>
      </c>
      <c r="BR99" s="467"/>
      <c r="BS99" s="437"/>
      <c r="BT99" s="467"/>
      <c r="BU99" s="437"/>
      <c r="BV99" s="398"/>
      <c r="BW99" s="462"/>
      <c r="BX99" s="14"/>
      <c r="BY99" s="14"/>
      <c r="CA99" s="109" t="s">
        <v>132</v>
      </c>
      <c r="CB99" s="381">
        <f t="shared" si="79"/>
        <v>1</v>
      </c>
      <c r="CC99" s="115">
        <f t="shared" si="90"/>
        <v>0.14425863611538037</v>
      </c>
      <c r="CD99" s="470">
        <f t="shared" si="80"/>
        <v>0</v>
      </c>
      <c r="CE99" s="381">
        <f t="shared" si="81"/>
        <v>0</v>
      </c>
      <c r="CF99" s="384">
        <f t="shared" si="91"/>
        <v>1</v>
      </c>
      <c r="CG99" s="392">
        <f t="shared" si="82"/>
        <v>0.12637376177408541</v>
      </c>
      <c r="CO99" s="128" t="s">
        <v>132</v>
      </c>
      <c r="CP99" s="381">
        <f t="shared" si="92"/>
        <v>0</v>
      </c>
      <c r="CQ99" s="107"/>
      <c r="CR99" s="381">
        <f t="shared" si="93"/>
        <v>0</v>
      </c>
      <c r="CS99" s="381"/>
      <c r="CT99" s="381">
        <f t="shared" si="94"/>
        <v>0</v>
      </c>
      <c r="CU99" s="107"/>
      <c r="CV99" s="384">
        <f t="shared" si="95"/>
        <v>0</v>
      </c>
      <c r="CW99" s="462"/>
      <c r="CX99" s="118"/>
      <c r="CY99" s="118"/>
    </row>
    <row r="100" spans="32:103">
      <c r="AF100" s="14"/>
      <c r="AG100" s="109" t="s">
        <v>134</v>
      </c>
      <c r="AH100" s="381">
        <f t="shared" si="64"/>
        <v>0</v>
      </c>
      <c r="AI100" s="107">
        <f t="shared" si="83"/>
        <v>0</v>
      </c>
      <c r="AJ100" s="381">
        <f t="shared" si="84"/>
        <v>0</v>
      </c>
      <c r="AK100" s="107">
        <f t="shared" si="83"/>
        <v>0</v>
      </c>
      <c r="AL100" s="384">
        <f t="shared" si="85"/>
        <v>0</v>
      </c>
      <c r="AM100" s="392"/>
      <c r="AP100" s="391"/>
      <c r="AQ100" s="391"/>
      <c r="AR100" s="390"/>
      <c r="AS100" s="390"/>
      <c r="AT100" s="390"/>
      <c r="AU100" s="390"/>
      <c r="AV100" s="390"/>
      <c r="AW100" s="419" t="s">
        <v>134</v>
      </c>
      <c r="AX100" s="412"/>
      <c r="AY100" s="423"/>
      <c r="AZ100" s="412"/>
      <c r="BA100" s="424"/>
      <c r="BB100" s="398"/>
      <c r="BC100" s="462"/>
      <c r="BD100" s="390"/>
      <c r="BE100" s="390"/>
      <c r="BF100" s="90"/>
      <c r="BG100" s="109" t="s">
        <v>134</v>
      </c>
      <c r="BH100" s="466">
        <f t="shared" si="68"/>
        <v>2</v>
      </c>
      <c r="BI100" s="107">
        <f t="shared" si="69"/>
        <v>0.69615728142227717</v>
      </c>
      <c r="BJ100" s="466">
        <f t="shared" si="70"/>
        <v>0</v>
      </c>
      <c r="BK100" s="381">
        <f t="shared" si="71"/>
        <v>0</v>
      </c>
      <c r="BL100" s="384">
        <f t="shared" si="72"/>
        <v>2</v>
      </c>
      <c r="BM100" s="387">
        <f t="shared" si="73"/>
        <v>0.50980599078117828</v>
      </c>
      <c r="BN100" s="465"/>
      <c r="BO100" s="465"/>
      <c r="BP100" s="465"/>
      <c r="BQ100" s="419" t="s">
        <v>134</v>
      </c>
      <c r="BR100" s="467"/>
      <c r="BS100" s="423"/>
      <c r="BT100" s="467"/>
      <c r="BU100" s="437"/>
      <c r="BV100" s="398"/>
      <c r="BW100" s="462"/>
      <c r="BX100" s="14"/>
      <c r="BY100" s="14"/>
      <c r="CA100" s="109" t="s">
        <v>134</v>
      </c>
      <c r="CB100" s="381">
        <f t="shared" si="79"/>
        <v>0</v>
      </c>
      <c r="CC100" s="381">
        <f t="shared" si="90"/>
        <v>0</v>
      </c>
      <c r="CD100" s="470">
        <f t="shared" si="80"/>
        <v>0</v>
      </c>
      <c r="CE100" s="381">
        <f t="shared" si="81"/>
        <v>0</v>
      </c>
      <c r="CF100" s="384">
        <f t="shared" si="91"/>
        <v>0</v>
      </c>
      <c r="CG100" s="462"/>
      <c r="CO100" s="128" t="s">
        <v>134</v>
      </c>
      <c r="CP100" s="381">
        <f t="shared" si="92"/>
        <v>0</v>
      </c>
      <c r="CQ100" s="107"/>
      <c r="CR100" s="381">
        <f t="shared" si="93"/>
        <v>0</v>
      </c>
      <c r="CS100" s="381"/>
      <c r="CT100" s="381">
        <f t="shared" si="94"/>
        <v>0</v>
      </c>
      <c r="CU100" s="381"/>
      <c r="CV100" s="384">
        <f t="shared" si="95"/>
        <v>0</v>
      </c>
      <c r="CW100" s="462"/>
      <c r="CX100" s="118"/>
      <c r="CY100" s="118"/>
    </row>
    <row r="101" spans="32:103">
      <c r="AF101" s="14"/>
      <c r="AG101" s="109" t="s">
        <v>135</v>
      </c>
      <c r="AH101" s="381">
        <f t="shared" si="64"/>
        <v>0</v>
      </c>
      <c r="AI101" s="107">
        <f t="shared" si="83"/>
        <v>0</v>
      </c>
      <c r="AJ101" s="381">
        <f t="shared" si="84"/>
        <v>0</v>
      </c>
      <c r="AK101" s="107">
        <f t="shared" si="83"/>
        <v>0</v>
      </c>
      <c r="AL101" s="384">
        <f t="shared" si="85"/>
        <v>0</v>
      </c>
      <c r="AM101" s="392"/>
      <c r="AP101" s="391"/>
      <c r="AQ101" s="391"/>
      <c r="AR101" s="390"/>
      <c r="AS101" s="390"/>
      <c r="AT101" s="390"/>
      <c r="AU101" s="390"/>
      <c r="AV101" s="390"/>
      <c r="AW101" s="419" t="s">
        <v>135</v>
      </c>
      <c r="AX101" s="412"/>
      <c r="AY101" s="423"/>
      <c r="AZ101" s="412"/>
      <c r="BA101" s="424"/>
      <c r="BB101" s="398"/>
      <c r="BC101" s="462"/>
      <c r="BD101" s="390"/>
      <c r="BE101" s="390"/>
      <c r="BF101" s="90"/>
      <c r="BG101" s="109" t="s">
        <v>135</v>
      </c>
      <c r="BH101" s="466">
        <f t="shared" si="68"/>
        <v>0</v>
      </c>
      <c r="BI101" s="381">
        <f t="shared" si="69"/>
        <v>0</v>
      </c>
      <c r="BJ101" s="466">
        <f t="shared" si="70"/>
        <v>1</v>
      </c>
      <c r="BK101" s="107">
        <f t="shared" si="71"/>
        <v>0.95224763771167276</v>
      </c>
      <c r="BL101" s="384">
        <f t="shared" si="72"/>
        <v>1</v>
      </c>
      <c r="BM101" s="392">
        <f t="shared" si="73"/>
        <v>0.25490299539058914</v>
      </c>
      <c r="BN101" s="465"/>
      <c r="BO101" s="465"/>
      <c r="BP101" s="465"/>
      <c r="BQ101" s="419" t="s">
        <v>135</v>
      </c>
      <c r="BR101" s="467"/>
      <c r="BS101" s="437"/>
      <c r="BT101" s="467"/>
      <c r="BU101" s="437"/>
      <c r="BV101" s="398"/>
      <c r="BW101" s="462"/>
      <c r="BX101" s="14"/>
      <c r="BY101" s="14"/>
      <c r="CA101" s="109" t="s">
        <v>135</v>
      </c>
      <c r="CB101" s="381">
        <f t="shared" si="79"/>
        <v>0</v>
      </c>
      <c r="CC101" s="381">
        <f t="shared" si="90"/>
        <v>0</v>
      </c>
      <c r="CD101" s="470">
        <f t="shared" si="80"/>
        <v>0</v>
      </c>
      <c r="CE101" s="381">
        <f t="shared" si="81"/>
        <v>0</v>
      </c>
      <c r="CF101" s="384">
        <f t="shared" si="91"/>
        <v>0</v>
      </c>
      <c r="CG101" s="462"/>
      <c r="CO101" s="128" t="s">
        <v>135</v>
      </c>
      <c r="CP101" s="381">
        <f t="shared" si="92"/>
        <v>0</v>
      </c>
      <c r="CQ101" s="107"/>
      <c r="CR101" s="381">
        <f t="shared" si="93"/>
        <v>0</v>
      </c>
      <c r="CS101" s="381"/>
      <c r="CT101" s="381">
        <f t="shared" si="94"/>
        <v>0</v>
      </c>
      <c r="CU101" s="381"/>
      <c r="CV101" s="384">
        <f t="shared" si="95"/>
        <v>0</v>
      </c>
      <c r="CW101" s="462"/>
      <c r="CX101" s="118"/>
      <c r="CY101" s="118"/>
    </row>
    <row r="102" spans="32:103">
      <c r="AF102" s="14"/>
      <c r="AG102" s="109" t="s">
        <v>136</v>
      </c>
      <c r="AH102" s="381">
        <f t="shared" si="64"/>
        <v>0</v>
      </c>
      <c r="AI102" s="107">
        <f t="shared" si="83"/>
        <v>0</v>
      </c>
      <c r="AJ102" s="381">
        <f t="shared" si="84"/>
        <v>0</v>
      </c>
      <c r="AK102" s="107">
        <f t="shared" si="83"/>
        <v>0</v>
      </c>
      <c r="AL102" s="384">
        <f t="shared" si="85"/>
        <v>0</v>
      </c>
      <c r="AM102" s="384">
        <f t="shared" si="65"/>
        <v>0</v>
      </c>
      <c r="AP102" s="391"/>
      <c r="AQ102" s="391"/>
      <c r="AR102" s="390"/>
      <c r="AS102" s="390"/>
      <c r="AT102" s="390"/>
      <c r="AU102" s="390"/>
      <c r="AV102" s="390"/>
      <c r="AW102" s="419" t="s">
        <v>136</v>
      </c>
      <c r="AX102" s="412"/>
      <c r="AY102" s="424"/>
      <c r="AZ102" s="412"/>
      <c r="BA102" s="424"/>
      <c r="BB102" s="398"/>
      <c r="BC102" s="462"/>
      <c r="BD102" s="390"/>
      <c r="BE102" s="390"/>
      <c r="BF102" s="90"/>
      <c r="BG102" s="109" t="s">
        <v>136</v>
      </c>
      <c r="BH102" s="466">
        <f t="shared" si="68"/>
        <v>1</v>
      </c>
      <c r="BI102" s="115">
        <f t="shared" si="69"/>
        <v>0.34807864071113859</v>
      </c>
      <c r="BJ102" s="466">
        <f t="shared" si="70"/>
        <v>0</v>
      </c>
      <c r="BK102" s="381">
        <f t="shared" si="71"/>
        <v>0</v>
      </c>
      <c r="BL102" s="384">
        <f t="shared" si="72"/>
        <v>1</v>
      </c>
      <c r="BM102" s="392">
        <f t="shared" si="73"/>
        <v>0.25490299539058914</v>
      </c>
      <c r="BN102" s="465"/>
      <c r="BO102" s="465"/>
      <c r="BP102" s="465"/>
      <c r="BQ102" s="419" t="s">
        <v>136</v>
      </c>
      <c r="BR102" s="467"/>
      <c r="BS102" s="437"/>
      <c r="BT102" s="467"/>
      <c r="BU102" s="437"/>
      <c r="BV102" s="398"/>
      <c r="BW102" s="462"/>
      <c r="BX102" s="14"/>
      <c r="BY102" s="14"/>
      <c r="CA102" s="109" t="s">
        <v>136</v>
      </c>
      <c r="CB102" s="381">
        <f t="shared" si="79"/>
        <v>0</v>
      </c>
      <c r="CC102" s="381">
        <f t="shared" si="90"/>
        <v>0</v>
      </c>
      <c r="CD102" s="470">
        <f t="shared" si="80"/>
        <v>0</v>
      </c>
      <c r="CE102" s="381">
        <f t="shared" si="81"/>
        <v>0</v>
      </c>
      <c r="CF102" s="384">
        <f t="shared" si="91"/>
        <v>0</v>
      </c>
      <c r="CG102" s="462"/>
      <c r="CO102" s="128" t="s">
        <v>136</v>
      </c>
      <c r="CP102" s="381">
        <f t="shared" si="92"/>
        <v>0</v>
      </c>
      <c r="CQ102" s="107"/>
      <c r="CR102" s="381">
        <f t="shared" si="93"/>
        <v>0</v>
      </c>
      <c r="CS102" s="381"/>
      <c r="CT102" s="381">
        <f t="shared" si="94"/>
        <v>0</v>
      </c>
      <c r="CU102" s="107"/>
      <c r="CV102" s="384">
        <f t="shared" si="95"/>
        <v>0</v>
      </c>
      <c r="CW102" s="462"/>
      <c r="CX102" s="118"/>
      <c r="CY102" s="118"/>
    </row>
    <row r="103" spans="32:103">
      <c r="AF103" s="14"/>
      <c r="AG103" s="109" t="s">
        <v>137</v>
      </c>
      <c r="AH103" s="381">
        <f t="shared" si="64"/>
        <v>13</v>
      </c>
      <c r="AI103" s="107">
        <f t="shared" si="83"/>
        <v>10.276444255428135</v>
      </c>
      <c r="AJ103" s="381">
        <f t="shared" si="84"/>
        <v>1</v>
      </c>
      <c r="AK103" s="107">
        <f t="shared" si="83"/>
        <v>0.75119402289939852</v>
      </c>
      <c r="AL103" s="384">
        <f t="shared" si="85"/>
        <v>14</v>
      </c>
      <c r="AM103" s="387">
        <f t="shared" si="65"/>
        <v>5.3924074133276436</v>
      </c>
      <c r="AP103" s="391"/>
      <c r="AQ103" s="391"/>
      <c r="AR103" s="391"/>
      <c r="AS103" s="391"/>
      <c r="AT103" s="391"/>
      <c r="AU103" s="391"/>
      <c r="AV103" s="391"/>
      <c r="AW103" s="419" t="s">
        <v>137</v>
      </c>
      <c r="AX103" s="412"/>
      <c r="AY103" s="423"/>
      <c r="AZ103" s="412"/>
      <c r="BA103" s="423"/>
      <c r="BB103" s="398"/>
      <c r="BC103" s="462"/>
      <c r="BD103" s="391"/>
      <c r="BE103" s="391"/>
      <c r="BF103" s="90"/>
      <c r="BG103" s="109" t="s">
        <v>137</v>
      </c>
      <c r="BH103" s="466">
        <f t="shared" si="68"/>
        <v>12</v>
      </c>
      <c r="BI103" s="107">
        <f t="shared" si="69"/>
        <v>4.1769436885336626</v>
      </c>
      <c r="BJ103" s="466">
        <f t="shared" si="70"/>
        <v>1</v>
      </c>
      <c r="BK103" s="107">
        <f t="shared" si="71"/>
        <v>0.95224763771167276</v>
      </c>
      <c r="BL103" s="384">
        <f t="shared" si="72"/>
        <v>13</v>
      </c>
      <c r="BM103" s="387">
        <f t="shared" si="73"/>
        <v>3.3137389400776587</v>
      </c>
      <c r="BN103" s="465"/>
      <c r="BO103" s="465"/>
      <c r="BP103" s="465"/>
      <c r="BQ103" s="419" t="s">
        <v>137</v>
      </c>
      <c r="BR103" s="467"/>
      <c r="BS103" s="423"/>
      <c r="BT103" s="467"/>
      <c r="BU103" s="437"/>
      <c r="BV103" s="398"/>
      <c r="BW103" s="462"/>
      <c r="BX103" s="14"/>
      <c r="BY103" s="14"/>
      <c r="CA103" s="109" t="s">
        <v>137</v>
      </c>
      <c r="CB103" s="381">
        <f t="shared" si="79"/>
        <v>7</v>
      </c>
      <c r="CC103" s="107">
        <f t="shared" si="90"/>
        <v>1.0098104528076626</v>
      </c>
      <c r="CD103" s="470">
        <f t="shared" si="80"/>
        <v>3</v>
      </c>
      <c r="CE103" s="107">
        <f t="shared" si="81"/>
        <v>3.0579761702110311</v>
      </c>
      <c r="CF103" s="384">
        <f t="shared" si="91"/>
        <v>10</v>
      </c>
      <c r="CG103" s="387">
        <f t="shared" si="82"/>
        <v>1.2637376177408541</v>
      </c>
      <c r="CO103" s="128" t="s">
        <v>137</v>
      </c>
      <c r="CP103" s="381">
        <f t="shared" si="92"/>
        <v>0</v>
      </c>
      <c r="CQ103" s="107"/>
      <c r="CR103" s="381">
        <f t="shared" si="93"/>
        <v>0</v>
      </c>
      <c r="CS103" s="381"/>
      <c r="CT103" s="381">
        <f t="shared" si="94"/>
        <v>0</v>
      </c>
      <c r="CU103" s="107"/>
      <c r="CV103" s="384">
        <f t="shared" si="95"/>
        <v>0</v>
      </c>
      <c r="CW103" s="462"/>
      <c r="CX103" s="118"/>
      <c r="CY103" s="118"/>
    </row>
    <row r="104" spans="32:103">
      <c r="AF104" s="14"/>
      <c r="AG104" s="109" t="s">
        <v>138</v>
      </c>
      <c r="AH104" s="381">
        <f t="shared" si="64"/>
        <v>1</v>
      </c>
      <c r="AI104" s="107">
        <f t="shared" si="83"/>
        <v>0.79049571195601054</v>
      </c>
      <c r="AJ104" s="381">
        <f t="shared" si="84"/>
        <v>0</v>
      </c>
      <c r="AK104" s="107">
        <f t="shared" si="83"/>
        <v>0</v>
      </c>
      <c r="AL104" s="384">
        <f t="shared" si="85"/>
        <v>1</v>
      </c>
      <c r="AM104" s="392">
        <f t="shared" si="65"/>
        <v>0.38517195809483162</v>
      </c>
      <c r="AP104" s="391"/>
      <c r="AQ104" s="391"/>
      <c r="AR104" s="391"/>
      <c r="AS104" s="391"/>
      <c r="AT104" s="391"/>
      <c r="AU104" s="391"/>
      <c r="AV104" s="391"/>
      <c r="AW104" s="419" t="s">
        <v>138</v>
      </c>
      <c r="AX104" s="412"/>
      <c r="AY104" s="424"/>
      <c r="AZ104" s="412"/>
      <c r="BA104" s="424"/>
      <c r="BB104" s="398"/>
      <c r="BC104" s="462"/>
      <c r="BD104" s="391"/>
      <c r="BE104" s="391"/>
      <c r="BF104" s="90"/>
      <c r="BG104" s="109" t="s">
        <v>138</v>
      </c>
      <c r="BH104" s="466">
        <f t="shared" si="68"/>
        <v>1</v>
      </c>
      <c r="BI104" s="115">
        <f t="shared" si="69"/>
        <v>0.34807864071113859</v>
      </c>
      <c r="BJ104" s="466">
        <f t="shared" si="70"/>
        <v>0</v>
      </c>
      <c r="BK104" s="381">
        <f t="shared" si="71"/>
        <v>0</v>
      </c>
      <c r="BL104" s="384">
        <f t="shared" si="72"/>
        <v>1</v>
      </c>
      <c r="BM104" s="392">
        <f t="shared" si="73"/>
        <v>0.25490299539058914</v>
      </c>
      <c r="BN104" s="465"/>
      <c r="BO104" s="465"/>
      <c r="BP104" s="465"/>
      <c r="BQ104" s="419" t="s">
        <v>138</v>
      </c>
      <c r="BR104" s="467"/>
      <c r="BS104" s="437"/>
      <c r="BT104" s="467"/>
      <c r="BU104" s="437"/>
      <c r="BV104" s="398"/>
      <c r="BW104" s="462"/>
      <c r="BX104" s="14"/>
      <c r="BY104" s="14"/>
      <c r="CA104" s="109" t="s">
        <v>138</v>
      </c>
      <c r="CB104" s="381">
        <f t="shared" si="79"/>
        <v>0</v>
      </c>
      <c r="CC104" s="381">
        <f t="shared" si="90"/>
        <v>0</v>
      </c>
      <c r="CD104" s="470">
        <f t="shared" si="80"/>
        <v>0</v>
      </c>
      <c r="CE104" s="381">
        <f t="shared" si="81"/>
        <v>0</v>
      </c>
      <c r="CF104" s="384">
        <f t="shared" si="91"/>
        <v>0</v>
      </c>
      <c r="CG104" s="462"/>
      <c r="CO104" s="128" t="s">
        <v>138</v>
      </c>
      <c r="CP104" s="381">
        <f t="shared" si="92"/>
        <v>0</v>
      </c>
      <c r="CQ104" s="107"/>
      <c r="CR104" s="381">
        <f t="shared" si="93"/>
        <v>0</v>
      </c>
      <c r="CS104" s="381"/>
      <c r="CT104" s="381">
        <f t="shared" si="94"/>
        <v>0</v>
      </c>
      <c r="CU104" s="381"/>
      <c r="CV104" s="384">
        <f t="shared" si="95"/>
        <v>0</v>
      </c>
      <c r="CW104" s="462"/>
      <c r="CX104" s="118"/>
      <c r="CY104" s="118"/>
    </row>
    <row r="105" spans="32:103">
      <c r="AF105" s="14"/>
      <c r="AG105" s="109" t="s">
        <v>109</v>
      </c>
      <c r="AH105" s="453">
        <f>SUM(AH84:AH104)</f>
        <v>234</v>
      </c>
      <c r="AI105" s="454">
        <f>AH105/AH106*1000000</f>
        <v>184.97599659770646</v>
      </c>
      <c r="AJ105" s="381">
        <f t="shared" si="84"/>
        <v>32</v>
      </c>
      <c r="AK105" s="454">
        <f t="shared" ref="AK105" si="109">AJ105/AJ106*1000000</f>
        <v>24.038208732780753</v>
      </c>
      <c r="AL105" s="384">
        <f t="shared" si="85"/>
        <v>266</v>
      </c>
      <c r="AM105" s="454">
        <f>AL105/AL106*1000000</f>
        <v>102.45574085322522</v>
      </c>
      <c r="AP105" s="391"/>
      <c r="AQ105" s="391"/>
      <c r="AR105" s="391"/>
      <c r="AS105" s="391"/>
      <c r="AT105" s="391"/>
      <c r="AU105" s="391"/>
      <c r="AV105" s="391"/>
      <c r="AW105" s="109" t="s">
        <v>109</v>
      </c>
      <c r="AX105" s="412">
        <f>SUM(AX84:AX104)</f>
        <v>222</v>
      </c>
      <c r="AY105" s="424">
        <f>AX105/AX106*1000000</f>
        <v>51.683532881436115</v>
      </c>
      <c r="AZ105" s="412">
        <f t="shared" si="87"/>
        <v>26</v>
      </c>
      <c r="BA105" s="424">
        <f t="shared" ref="BA105" si="110">AZ105/AZ106*1000000</f>
        <v>21.399265017551514</v>
      </c>
      <c r="BB105" s="412">
        <f t="shared" si="89"/>
        <v>248</v>
      </c>
      <c r="BC105" s="424">
        <f>BB105/BB106*1000000</f>
        <v>45.006076727738822</v>
      </c>
      <c r="BD105" s="391"/>
      <c r="BE105" s="391"/>
      <c r="BF105" s="90"/>
      <c r="BG105" s="109" t="s">
        <v>109</v>
      </c>
      <c r="BH105" s="453">
        <f>SUM(BH84:BH104)</f>
        <v>342</v>
      </c>
      <c r="BI105" s="454">
        <f t="shared" si="69"/>
        <v>119.04289512320939</v>
      </c>
      <c r="BJ105" s="453">
        <f t="shared" ref="BJ105" si="111">SUM(BJ84:BJ104)</f>
        <v>36</v>
      </c>
      <c r="BK105" s="454">
        <f t="shared" si="71"/>
        <v>34.280914957620219</v>
      </c>
      <c r="BL105" s="453">
        <f t="shared" ref="BL105" si="112">SUM(BL84:BL104)</f>
        <v>378</v>
      </c>
      <c r="BM105" s="454">
        <f t="shared" si="73"/>
        <v>96.353332257642691</v>
      </c>
      <c r="BN105" s="465"/>
      <c r="BO105" s="465"/>
      <c r="BP105" s="465"/>
      <c r="BQ105" s="109" t="s">
        <v>109</v>
      </c>
      <c r="BR105" s="412">
        <f>SUM(BR84:BR104)</f>
        <v>239</v>
      </c>
      <c r="BS105" s="424">
        <f t="shared" si="74"/>
        <v>182.11674521562549</v>
      </c>
      <c r="BT105" s="412">
        <f t="shared" ref="BT105" si="113">SUM(BT84:BT104)</f>
        <v>20</v>
      </c>
      <c r="BU105" s="424">
        <f t="shared" si="76"/>
        <v>17.517690677873318</v>
      </c>
      <c r="BV105" s="412">
        <f t="shared" ref="BV105" si="114">SUM(BV84:BV104)</f>
        <v>259</v>
      </c>
      <c r="BW105" s="424">
        <f t="shared" si="78"/>
        <v>105.539907939861</v>
      </c>
      <c r="BX105" s="14"/>
      <c r="BY105" s="14"/>
      <c r="CA105" s="109" t="s">
        <v>109</v>
      </c>
      <c r="CB105" s="453">
        <f>SUM(CB84:CB104)</f>
        <v>152</v>
      </c>
      <c r="CC105" s="454">
        <f t="shared" si="90"/>
        <v>21.927312689537814</v>
      </c>
      <c r="CD105" s="453">
        <f t="shared" ref="CD105" si="115">SUM(CD84:CD104)</f>
        <v>22</v>
      </c>
      <c r="CE105" s="454">
        <f t="shared" si="81"/>
        <v>22.42515858154756</v>
      </c>
      <c r="CF105" s="384">
        <f t="shared" si="91"/>
        <v>174</v>
      </c>
      <c r="CG105" s="454">
        <f t="shared" si="82"/>
        <v>21.989034548690864</v>
      </c>
      <c r="CO105" s="453" t="s">
        <v>109</v>
      </c>
      <c r="CP105" s="381">
        <f t="shared" si="92"/>
        <v>26</v>
      </c>
      <c r="CQ105" s="454">
        <f>CP105/CP106*1000000</f>
        <v>11.03240854875879</v>
      </c>
      <c r="CR105" s="381">
        <f t="shared" si="93"/>
        <v>1</v>
      </c>
      <c r="CS105" s="454"/>
      <c r="CT105" s="381">
        <f t="shared" si="94"/>
        <v>15</v>
      </c>
      <c r="CU105" s="454">
        <f>CT105/CT106*1000000</f>
        <v>12.230510884747005</v>
      </c>
      <c r="CV105" s="432">
        <f t="shared" si="95"/>
        <v>42</v>
      </c>
      <c r="CW105" s="475">
        <f>CV105/CV106*1000000</f>
        <v>8.676787795312924</v>
      </c>
      <c r="CX105" s="118"/>
      <c r="CY105" s="118"/>
    </row>
    <row r="106" spans="32:103">
      <c r="AF106" s="14"/>
      <c r="AG106" s="93" t="s">
        <v>139</v>
      </c>
      <c r="AH106" s="1116">
        <f>AJ31</f>
        <v>1265029</v>
      </c>
      <c r="AI106" s="1117"/>
      <c r="AJ106" s="927">
        <f t="shared" si="84"/>
        <v>1331214</v>
      </c>
      <c r="AK106" s="928"/>
      <c r="AL106" s="1118">
        <f>SUM(AH106:AK106)</f>
        <v>2596243</v>
      </c>
      <c r="AM106" s="1119"/>
      <c r="AP106" s="391"/>
      <c r="AQ106" s="391"/>
      <c r="AR106" s="94"/>
      <c r="AS106" s="94"/>
      <c r="AT106" s="94"/>
      <c r="AU106" s="94"/>
      <c r="AV106" s="94"/>
      <c r="AW106" s="394" t="s">
        <v>139</v>
      </c>
      <c r="AX106" s="1090">
        <f>AZ31</f>
        <v>4295372</v>
      </c>
      <c r="AY106" s="1079"/>
      <c r="AZ106" s="1080">
        <f t="shared" si="87"/>
        <v>1214995</v>
      </c>
      <c r="BA106" s="1081"/>
      <c r="BB106" s="1075">
        <f>SUM(AX106:BA106)</f>
        <v>5510367</v>
      </c>
      <c r="BC106" s="1077"/>
      <c r="BD106" s="94"/>
      <c r="BE106" s="94"/>
      <c r="BF106" s="90"/>
      <c r="BG106" s="93" t="s">
        <v>139</v>
      </c>
      <c r="BH106" s="1067">
        <f>BH31</f>
        <v>2872914</v>
      </c>
      <c r="BI106" s="932"/>
      <c r="BJ106" s="1067">
        <f>BL31</f>
        <v>1050147</v>
      </c>
      <c r="BK106" s="932"/>
      <c r="BL106" s="933">
        <f t="shared" si="72"/>
        <v>3923061</v>
      </c>
      <c r="BM106" s="934"/>
      <c r="BN106" s="469"/>
      <c r="BO106" s="469"/>
      <c r="BP106" s="469"/>
      <c r="BQ106" s="394" t="s">
        <v>139</v>
      </c>
      <c r="BR106" s="1120">
        <f>BR31</f>
        <v>1312345</v>
      </c>
      <c r="BS106" s="1121"/>
      <c r="BT106" s="1091">
        <f>BV31</f>
        <v>1141703</v>
      </c>
      <c r="BU106" s="1092"/>
      <c r="BV106" s="1075">
        <f t="shared" ref="BV106" si="116">SUM(BR106,BT106)</f>
        <v>2454048</v>
      </c>
      <c r="BW106" s="1077"/>
      <c r="BX106" s="14"/>
      <c r="BY106" s="14"/>
      <c r="CA106" s="93" t="s">
        <v>139</v>
      </c>
      <c r="CB106" s="935">
        <f>CD31</f>
        <v>6931994</v>
      </c>
      <c r="CC106" s="936"/>
      <c r="CD106" s="935">
        <f>CF31</f>
        <v>981041</v>
      </c>
      <c r="CE106" s="936"/>
      <c r="CF106" s="954">
        <f>SUM(CD106,CB106)</f>
        <v>7913035</v>
      </c>
      <c r="CG106" s="955"/>
      <c r="CO106" s="93" t="s">
        <v>139</v>
      </c>
      <c r="CP106" s="1106">
        <f t="shared" si="92"/>
        <v>2356693</v>
      </c>
      <c r="CQ106" s="1106"/>
      <c r="CR106" s="927">
        <f t="shared" si="93"/>
        <v>1257367</v>
      </c>
      <c r="CS106" s="928"/>
      <c r="CT106" s="1122">
        <f t="shared" si="94"/>
        <v>1226441</v>
      </c>
      <c r="CU106" s="1123"/>
      <c r="CV106" s="929">
        <f t="shared" si="95"/>
        <v>4840501</v>
      </c>
      <c r="CW106" s="930"/>
      <c r="CX106" s="94"/>
      <c r="CY106" s="94"/>
    </row>
    <row r="107" spans="32:103"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391"/>
      <c r="AQ107" s="391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CO107" s="90"/>
      <c r="CT107" s="91"/>
      <c r="CU107" s="91"/>
      <c r="CV107" s="91"/>
      <c r="CW107" s="91"/>
      <c r="CX107" s="91"/>
      <c r="CY107" s="91"/>
    </row>
    <row r="108" spans="32:103">
      <c r="AF108" s="14"/>
      <c r="AG108" s="14"/>
      <c r="AH108" s="14"/>
      <c r="AI108" s="14">
        <v>1265029</v>
      </c>
      <c r="AJ108" s="14"/>
      <c r="AK108" s="14"/>
      <c r="AL108" s="14"/>
      <c r="AM108" s="14"/>
      <c r="AN108" s="14"/>
      <c r="AO108" s="14"/>
      <c r="AP108" s="391"/>
      <c r="AQ108" s="391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</row>
    <row r="109" spans="32:103"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391"/>
      <c r="AQ109" s="391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</row>
    <row r="110" spans="32:103"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391"/>
      <c r="AQ110" s="391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</row>
    <row r="111" spans="32:103"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</row>
    <row r="112" spans="32:103"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</row>
    <row r="113" spans="32:77"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</row>
    <row r="114" spans="32:77"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</row>
    <row r="115" spans="32:77"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</row>
    <row r="116" spans="32:77"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</row>
    <row r="117" spans="32:77"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</row>
    <row r="118" spans="32:77"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</row>
    <row r="119" spans="32:77"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</row>
    <row r="120" spans="32:77"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</row>
    <row r="121" spans="32:77"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</row>
    <row r="122" spans="32:77"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</row>
    <row r="123" spans="32:77"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</row>
    <row r="124" spans="32:77"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</row>
    <row r="125" spans="32:77"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</row>
    <row r="126" spans="32:77"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</row>
    <row r="127" spans="32:77"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</row>
    <row r="128" spans="32:77"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</row>
    <row r="129" spans="32:77"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</row>
    <row r="130" spans="32:77"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</row>
    <row r="131" spans="32:77"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</row>
    <row r="132" spans="32:77"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</row>
    <row r="133" spans="32:77"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</row>
    <row r="134" spans="32:77"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</row>
    <row r="135" spans="32:77"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</row>
    <row r="136" spans="32:77"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</row>
    <row r="137" spans="32:77"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</row>
    <row r="138" spans="32:77"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</row>
    <row r="139" spans="32:77"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</row>
    <row r="140" spans="32:77"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</row>
    <row r="141" spans="32:77"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</row>
    <row r="142" spans="32:77"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</row>
    <row r="143" spans="32:77"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</row>
    <row r="144" spans="32:77"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</row>
    <row r="145" spans="32:77"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</row>
    <row r="146" spans="32:77"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</row>
    <row r="147" spans="32:77"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</row>
    <row r="148" spans="32:77"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</row>
    <row r="149" spans="32:77"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</row>
    <row r="150" spans="32:77"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</row>
    <row r="151" spans="32:77"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</row>
    <row r="152" spans="32:77"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</row>
    <row r="153" spans="32:77"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</row>
    <row r="154" spans="32:77"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</row>
    <row r="155" spans="32:77"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</row>
    <row r="156" spans="32:77"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</row>
    <row r="157" spans="32:77"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</row>
    <row r="158" spans="32:77"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</row>
    <row r="159" spans="32:77"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</row>
    <row r="160" spans="32:77"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</row>
    <row r="161" spans="32:77"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</row>
    <row r="162" spans="32:77"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</row>
    <row r="163" spans="32:77"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</row>
    <row r="164" spans="32:77"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</row>
    <row r="165" spans="32:77"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</row>
    <row r="166" spans="32:77"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</row>
    <row r="167" spans="32:77"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</row>
    <row r="168" spans="32:77"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</row>
    <row r="169" spans="32:77"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</row>
    <row r="170" spans="32:77"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</row>
    <row r="171" spans="32:77"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</row>
    <row r="172" spans="32:77"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</row>
    <row r="173" spans="32:77"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</row>
    <row r="174" spans="32:77"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</row>
    <row r="175" spans="32:77"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</row>
    <row r="176" spans="32:77"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</row>
    <row r="177" spans="1:103"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</row>
    <row r="178" spans="1:103"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</row>
    <row r="179" spans="1:103"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</row>
    <row r="180" spans="1:103"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</row>
    <row r="181" spans="1:103"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</row>
    <row r="182" spans="1:103"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</row>
    <row r="183" spans="1:103"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</row>
    <row r="184" spans="1:103"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</row>
    <row r="185" spans="1:103"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</row>
    <row r="186" spans="1:103"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</row>
    <row r="187" spans="1:103"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</row>
    <row r="188" spans="1:103"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</row>
    <row r="189" spans="1:103"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</row>
    <row r="190" spans="1:103"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</row>
    <row r="191" spans="1:103"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</row>
    <row r="192" spans="1:103" s="11" customFormat="1">
      <c r="A192" s="155"/>
      <c r="AG192" s="142" t="s">
        <v>135</v>
      </c>
      <c r="AH192" s="106">
        <v>0</v>
      </c>
      <c r="AI192" s="149">
        <v>0</v>
      </c>
      <c r="AJ192" s="106">
        <v>0</v>
      </c>
      <c r="AK192" s="140">
        <v>0</v>
      </c>
      <c r="AL192" s="140">
        <v>0</v>
      </c>
      <c r="AM192" s="140">
        <v>0</v>
      </c>
      <c r="AN192" s="94"/>
      <c r="AO192" s="94"/>
      <c r="AP192" s="94"/>
      <c r="AQ192" s="94"/>
      <c r="AR192" s="171"/>
      <c r="AS192" s="171"/>
      <c r="AT192" s="171"/>
      <c r="AU192" s="171"/>
      <c r="AV192" s="171"/>
      <c r="AW192" s="171"/>
      <c r="AX192" s="171"/>
      <c r="AY192" s="171"/>
      <c r="AZ192" s="171"/>
      <c r="BA192" s="171"/>
      <c r="BB192" s="171"/>
      <c r="BC192" s="171"/>
      <c r="BD192" s="171"/>
      <c r="BE192" s="171"/>
      <c r="BF192" s="94"/>
      <c r="BG192" s="176" t="s">
        <v>135</v>
      </c>
      <c r="BH192" s="93">
        <v>0</v>
      </c>
      <c r="BI192" s="174">
        <v>0</v>
      </c>
      <c r="BJ192" s="93">
        <v>0</v>
      </c>
      <c r="BK192" s="174">
        <v>0</v>
      </c>
      <c r="BL192" s="93"/>
      <c r="BM192" s="93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171"/>
      <c r="CA192" s="171"/>
      <c r="CB192" s="171"/>
      <c r="CC192" s="171"/>
      <c r="CD192" s="171"/>
      <c r="CE192" s="171"/>
      <c r="CF192" s="171"/>
      <c r="CG192" s="171"/>
      <c r="CH192" s="171"/>
      <c r="CI192" s="171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</row>
    <row r="193" spans="33:87" ht="15" customHeight="1">
      <c r="AG193" s="159" t="s">
        <v>136</v>
      </c>
      <c r="AH193" s="106">
        <v>0</v>
      </c>
      <c r="AI193" s="149">
        <v>0</v>
      </c>
      <c r="AJ193" s="106">
        <v>0</v>
      </c>
      <c r="AK193" s="140">
        <v>0</v>
      </c>
      <c r="AL193" s="140">
        <v>0</v>
      </c>
      <c r="AM193" s="140">
        <v>0</v>
      </c>
      <c r="AN193" s="94"/>
      <c r="AO193" s="94"/>
      <c r="AP193" s="94"/>
      <c r="AQ193" s="94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4"/>
      <c r="BG193" s="178" t="s">
        <v>136</v>
      </c>
      <c r="BH193" s="93">
        <v>0</v>
      </c>
      <c r="BI193" s="174">
        <v>0</v>
      </c>
      <c r="BJ193" s="93">
        <v>0</v>
      </c>
      <c r="BK193" s="174">
        <v>0</v>
      </c>
      <c r="BL193" s="93"/>
      <c r="BM193" s="93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</row>
    <row r="194" spans="33:87" ht="15" customHeight="1">
      <c r="AG194" s="142" t="s">
        <v>137</v>
      </c>
      <c r="AH194" s="106">
        <v>0</v>
      </c>
      <c r="AI194" s="149">
        <v>0</v>
      </c>
      <c r="AJ194" s="106">
        <v>0</v>
      </c>
      <c r="AK194" s="140">
        <v>0</v>
      </c>
      <c r="AL194" s="140">
        <v>0</v>
      </c>
      <c r="AM194" s="140">
        <v>0</v>
      </c>
      <c r="AN194" s="94"/>
      <c r="AO194" s="94"/>
      <c r="AP194" s="94"/>
      <c r="AQ194" s="94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4"/>
      <c r="BG194" s="109" t="s">
        <v>137</v>
      </c>
      <c r="BH194" s="93">
        <v>0</v>
      </c>
      <c r="BI194" s="174">
        <v>0</v>
      </c>
      <c r="BJ194" s="93">
        <v>0</v>
      </c>
      <c r="BK194" s="174">
        <v>0</v>
      </c>
      <c r="BL194" s="93"/>
      <c r="BM194" s="93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</row>
    <row r="195" spans="33:87">
      <c r="AG195" s="160" t="s">
        <v>138</v>
      </c>
      <c r="AH195" s="106">
        <v>0</v>
      </c>
      <c r="AI195" s="149">
        <v>0</v>
      </c>
      <c r="AJ195" s="106">
        <v>0</v>
      </c>
      <c r="AK195" s="140">
        <v>0</v>
      </c>
      <c r="AL195" s="140">
        <v>0</v>
      </c>
      <c r="AM195" s="140">
        <v>0</v>
      </c>
      <c r="AN195" s="94"/>
      <c r="AO195" s="94"/>
      <c r="AP195" s="94"/>
      <c r="AQ195" s="94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4"/>
      <c r="BG195" s="179" t="s">
        <v>138</v>
      </c>
      <c r="BH195" s="93">
        <v>0</v>
      </c>
      <c r="BI195" s="174">
        <v>0</v>
      </c>
      <c r="BJ195" s="93">
        <v>0</v>
      </c>
      <c r="BK195" s="174">
        <v>0</v>
      </c>
      <c r="BL195" s="93"/>
      <c r="BM195" s="93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  <c r="BY195" s="94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</row>
    <row r="196" spans="33:87">
      <c r="AG196" s="123"/>
      <c r="AH196" s="90"/>
      <c r="AI196" s="90"/>
      <c r="AJ196" s="90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</row>
    <row r="197" spans="33:87">
      <c r="AG197" s="123"/>
      <c r="AH197" s="94"/>
      <c r="AI197" s="94"/>
      <c r="AJ197" s="94"/>
      <c r="AK197" s="94"/>
      <c r="AL197" s="90"/>
      <c r="AM197" s="90"/>
      <c r="AN197" s="90"/>
      <c r="AO197" s="90"/>
      <c r="AP197" s="90"/>
      <c r="AQ197" s="90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</row>
    <row r="198" spans="33:87"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</row>
    <row r="199" spans="33:87"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</row>
    <row r="200" spans="33:87"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</row>
    <row r="201" spans="33:87"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</row>
    <row r="202" spans="33:87"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</row>
    <row r="203" spans="33:87"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</row>
    <row r="204" spans="33:87"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</row>
    <row r="205" spans="33:87"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</row>
    <row r="206" spans="33:87"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</row>
    <row r="207" spans="33:87"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</row>
    <row r="208" spans="33:87"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</row>
    <row r="209" spans="78:87"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</row>
    <row r="210" spans="78:87"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</row>
    <row r="211" spans="78:87"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</row>
  </sheetData>
  <mergeCells count="80">
    <mergeCell ref="CA82:CA83"/>
    <mergeCell ref="CO7:CO8"/>
    <mergeCell ref="CO43:CO44"/>
    <mergeCell ref="CO82:CO83"/>
    <mergeCell ref="CP106:CQ106"/>
    <mergeCell ref="CR106:CS106"/>
    <mergeCell ref="CT106:CU106"/>
    <mergeCell ref="CV106:CW106"/>
    <mergeCell ref="AG7:AG8"/>
    <mergeCell ref="AG43:AG44"/>
    <mergeCell ref="AG82:AG83"/>
    <mergeCell ref="AW7:AW8"/>
    <mergeCell ref="BG7:BG8"/>
    <mergeCell ref="BG43:BG44"/>
    <mergeCell ref="BG82:BG83"/>
    <mergeCell ref="BQ7:BQ8"/>
    <mergeCell ref="BQ43:BQ44"/>
    <mergeCell ref="BQ82:BQ83"/>
    <mergeCell ref="CA7:CA8"/>
    <mergeCell ref="CA43:CA44"/>
    <mergeCell ref="BT106:BU106"/>
    <mergeCell ref="BV106:BW106"/>
    <mergeCell ref="CB106:CC106"/>
    <mergeCell ref="CD106:CE106"/>
    <mergeCell ref="CF106:CG106"/>
    <mergeCell ref="BB106:BC106"/>
    <mergeCell ref="BH106:BI106"/>
    <mergeCell ref="BJ106:BK106"/>
    <mergeCell ref="BL106:BM106"/>
    <mergeCell ref="BR106:BS106"/>
    <mergeCell ref="AH106:AI106"/>
    <mergeCell ref="AJ106:AK106"/>
    <mergeCell ref="AL106:AM106"/>
    <mergeCell ref="AX106:AY106"/>
    <mergeCell ref="AZ106:BA106"/>
    <mergeCell ref="CZ31:DA31"/>
    <mergeCell ref="AH67:AI67"/>
    <mergeCell ref="AJ67:AK67"/>
    <mergeCell ref="AX67:AY67"/>
    <mergeCell ref="AZ67:BA67"/>
    <mergeCell ref="BH67:BI67"/>
    <mergeCell ref="BJ67:BK67"/>
    <mergeCell ref="BR67:BS67"/>
    <mergeCell ref="BT67:BU67"/>
    <mergeCell ref="CB67:CC67"/>
    <mergeCell ref="CD67:CE67"/>
    <mergeCell ref="CP67:CQ67"/>
    <mergeCell ref="CR67:CS67"/>
    <mergeCell ref="CT67:CU67"/>
    <mergeCell ref="CP31:CQ31"/>
    <mergeCell ref="CR31:CS31"/>
    <mergeCell ref="CT31:CU31"/>
    <mergeCell ref="CV31:CW31"/>
    <mergeCell ref="CX31:CY31"/>
    <mergeCell ref="BX31:BY31"/>
    <mergeCell ref="CB31:CC31"/>
    <mergeCell ref="CD31:CE31"/>
    <mergeCell ref="CF31:CG31"/>
    <mergeCell ref="CH31:CI31"/>
    <mergeCell ref="CP6:CS6"/>
    <mergeCell ref="AH31:AI31"/>
    <mergeCell ref="AJ31:AK31"/>
    <mergeCell ref="AL31:AM31"/>
    <mergeCell ref="AN31:AO31"/>
    <mergeCell ref="AX31:AY31"/>
    <mergeCell ref="AZ31:BA31"/>
    <mergeCell ref="BB31:BC31"/>
    <mergeCell ref="BD31:BE31"/>
    <mergeCell ref="BH31:BI31"/>
    <mergeCell ref="BJ31:BK31"/>
    <mergeCell ref="BL31:BM31"/>
    <mergeCell ref="BN31:BO31"/>
    <mergeCell ref="BR31:BS31"/>
    <mergeCell ref="BT31:BU31"/>
    <mergeCell ref="BV31:BW31"/>
    <mergeCell ref="B2:R2"/>
    <mergeCell ref="AH6:AK6"/>
    <mergeCell ref="BG6:BI6"/>
    <mergeCell ref="BQ6:BS6"/>
    <mergeCell ref="CA6:CC6"/>
  </mergeCells>
  <phoneticPr fontId="97" type="noConversion"/>
  <conditionalFormatting sqref="BS10">
    <cfRule type="cellIs" priority="3" operator="equal">
      <formula>0</formula>
    </cfRule>
  </conditionalFormatting>
  <conditionalFormatting sqref="AM9:AM29">
    <cfRule type="cellIs" priority="5" operator="equal">
      <formula>0</formula>
    </cfRule>
  </conditionalFormatting>
  <conditionalFormatting sqref="AO9:AO30">
    <cfRule type="cellIs" priority="13" operator="equal">
      <formula>0</formula>
    </cfRule>
  </conditionalFormatting>
  <conditionalFormatting sqref="AI45:AI65 AI9:AI29 AK9:AK29">
    <cfRule type="cellIs" priority="8" operator="equal">
      <formula>0</formula>
    </cfRule>
  </conditionalFormatting>
  <conditionalFormatting sqref="AY9:AY29 BC9:BC29 BA9:BA29">
    <cfRule type="cellIs" priority="4" operator="equal">
      <formula>0</formula>
    </cfRule>
  </conditionalFormatting>
  <conditionalFormatting sqref="BM9:BM29 BK9:BK29 BI9:BI29">
    <cfRule type="cellIs" priority="6" operator="equal">
      <formula>0</formula>
    </cfRule>
  </conditionalFormatting>
  <conditionalFormatting sqref="CW9:CW29 CQ9:CQ28 CS9:CS28 CU9:CU29 CY9:CY29 DA9:DA29">
    <cfRule type="cellIs" priority="2" operator="equal">
      <formula>0</formula>
    </cfRule>
  </conditionalFormatting>
  <conditionalFormatting sqref="CQ45:CQ65 CS45:CS65">
    <cfRule type="cellIs" priority="1" operator="equal">
      <formula>0</formula>
    </cfRule>
  </conditionalFormatting>
  <pageMargins left="0.7" right="0.7" top="0.75" bottom="0.75" header="0.3" footer="0.3"/>
  <pageSetup paperSize="9" orientation="portrait" horizontalDpi="300"/>
  <ignoredErrors>
    <ignoredError sqref="CY17:CY18 CY15 CY13" evalError="1"/>
    <ignoredError sqref="CH9:CH29 BN9:BN29 CF104 CF105:CG106 CF101:CF102 CF100 CF103:CG103 AI84:AI104 AJ45:AJ66 AN9:AN25 CF98 CF99:CG99 CF95 CF96:CG97 DA30 CD45:CD65 CF84:CG94 CB105 CD84:CD105 CC99:CC104 CC96:CC97 CC84:CC94 BV105 BT105 BV95 BS95 BT91 BT89 BT86:BT87 BV86:BV92 BS86:BS92 BT84 BS66 BT48 BT50 BT52 BT46 BH66 BJ45:BJ66 AZ54:BA54 AZ50:BA52 AZ66:BA67 AZ91:AZ92 AZ87 AZ105 BB105 AY105 BB94:BB95 AY94:AY95 AZ89 BB89:BB92 AY89:AY92 BJ84:BJ104 AZ84:AZ85 AX66 AZ46:BA46 CQ105 CQ84:CQ93 CV84:CV105 BI84:BI105 BL84:BL105 BV84 BS84 CP66 CT47 CT51:CT52 CQ50 CQ46 CQ30:CY30 CZ11:CZ18 BB84:BB87 AY84:AY87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11"/>
  <sheetViews>
    <sheetView showGridLines="0" zoomScale="70" zoomScaleNormal="70" zoomScalePageLayoutView="70" workbookViewId="0">
      <selection activeCell="H6" sqref="H6"/>
    </sheetView>
  </sheetViews>
  <sheetFormatPr baseColWidth="10" defaultColWidth="9" defaultRowHeight="15" x14ac:dyDescent="0"/>
  <cols>
    <col min="1" max="1" width="1.1640625" style="12" customWidth="1"/>
    <col min="2" max="2" width="8" style="13" customWidth="1"/>
    <col min="3" max="3" width="21.5" style="13" customWidth="1"/>
    <col min="4" max="4" width="10.1640625" style="13" customWidth="1"/>
    <col min="5" max="5" width="7.83203125" style="13" customWidth="1"/>
    <col min="6" max="6" width="10.1640625" style="13" customWidth="1"/>
    <col min="7" max="7" width="9" style="13" customWidth="1"/>
    <col min="8" max="8" width="4.83203125" style="13" customWidth="1"/>
    <col min="9" max="9" width="5.6640625" style="13" customWidth="1"/>
    <col min="10" max="10" width="9.83203125" style="13" customWidth="1"/>
    <col min="11" max="12" width="7.83203125" style="13" customWidth="1"/>
    <col min="13" max="13" width="8.83203125" style="13" customWidth="1"/>
    <col min="14" max="14" width="8.6640625" style="13" customWidth="1"/>
    <col min="15" max="15" width="7.83203125" style="13" customWidth="1"/>
    <col min="16" max="16" width="7" style="13" customWidth="1"/>
    <col min="17" max="17" width="6.1640625" style="13" customWidth="1"/>
    <col min="18" max="18" width="11.5" style="13" customWidth="1"/>
    <col min="19" max="30" width="6.1640625" style="13" customWidth="1"/>
    <col min="31" max="31" width="50.1640625" style="13" customWidth="1"/>
    <col min="32" max="32" width="10.1640625" style="13" customWidth="1"/>
    <col min="33" max="33" width="17" style="13" customWidth="1"/>
    <col min="34" max="34" width="13" style="13" customWidth="1"/>
    <col min="35" max="35" width="15.33203125" style="13" customWidth="1"/>
    <col min="36" max="36" width="13.6640625" style="13" customWidth="1"/>
    <col min="37" max="37" width="14.1640625" style="13" customWidth="1"/>
    <col min="38" max="39" width="14.5" style="13" customWidth="1"/>
    <col min="40" max="41" width="13" style="13" customWidth="1"/>
    <col min="42" max="44" width="11.1640625" style="13" customWidth="1"/>
    <col min="45" max="45" width="8.83203125" style="13" customWidth="1"/>
    <col min="46" max="46" width="11.6640625" style="13" customWidth="1"/>
    <col min="47" max="47" width="8.83203125" style="13" customWidth="1"/>
    <col min="48" max="48" width="1.83203125" style="13" customWidth="1"/>
    <col min="49" max="49" width="16.6640625" style="13" customWidth="1"/>
    <col min="50" max="50" width="13" style="13" customWidth="1"/>
    <col min="51" max="51" width="15.33203125" style="13" customWidth="1"/>
    <col min="52" max="52" width="13.6640625" style="13" customWidth="1"/>
    <col min="53" max="53" width="14.1640625" style="13" customWidth="1"/>
    <col min="54" max="54" width="13" style="13" customWidth="1"/>
    <col min="55" max="55" width="14.5" style="13" customWidth="1"/>
    <col min="56" max="57" width="14.1640625" style="13" customWidth="1"/>
    <col min="58" max="58" width="5" style="13" customWidth="1"/>
    <col min="59" max="59" width="16.6640625" style="14" customWidth="1"/>
    <col min="60" max="61" width="13" style="13" customWidth="1"/>
    <col min="62" max="62" width="13.6640625" style="13" customWidth="1"/>
    <col min="63" max="63" width="14.1640625" style="13" customWidth="1"/>
    <col min="64" max="64" width="13.6640625" style="13" customWidth="1"/>
    <col min="65" max="65" width="19.83203125" style="13" customWidth="1"/>
    <col min="66" max="67" width="12.33203125" style="13" customWidth="1"/>
    <col min="68" max="68" width="2.6640625" style="13" customWidth="1"/>
    <col min="69" max="69" width="16.6640625" style="13" customWidth="1"/>
    <col min="70" max="70" width="13.83203125" style="13" customWidth="1"/>
    <col min="71" max="71" width="20.6640625" style="13" customWidth="1"/>
    <col min="72" max="72" width="13.6640625" style="13" customWidth="1"/>
    <col min="73" max="73" width="19.5" style="13" customWidth="1"/>
    <col min="74" max="74" width="13.6640625" style="13" customWidth="1"/>
    <col min="75" max="75" width="19.83203125" style="13" customWidth="1"/>
    <col min="76" max="77" width="12.33203125" style="13" customWidth="1"/>
    <col min="78" max="78" width="4.1640625" style="13" customWidth="1"/>
    <col min="79" max="79" width="16.6640625" style="13" customWidth="1"/>
    <col min="80" max="80" width="13" style="13" customWidth="1"/>
    <col min="81" max="81" width="15.33203125" style="13" customWidth="1"/>
    <col min="82" max="82" width="13.6640625" style="13" customWidth="1"/>
    <col min="83" max="83" width="14.1640625" style="13" customWidth="1"/>
    <col min="84" max="84" width="13.6640625" style="13" customWidth="1"/>
    <col min="85" max="85" width="19.83203125" style="13" customWidth="1"/>
    <col min="86" max="91" width="9" style="13"/>
    <col min="92" max="92" width="4.5" style="13" customWidth="1"/>
    <col min="93" max="93" width="14.83203125" style="13" customWidth="1"/>
    <col min="94" max="94" width="15.1640625" style="13" customWidth="1"/>
    <col min="95" max="95" width="15.33203125" style="13" customWidth="1"/>
    <col min="96" max="96" width="15.5" style="13" customWidth="1"/>
    <col min="97" max="97" width="15.6640625" style="13" customWidth="1"/>
    <col min="98" max="99" width="14.1640625" style="13" customWidth="1"/>
    <col min="100" max="101" width="14.5" style="13" customWidth="1"/>
    <col min="102" max="102" width="8.6640625" style="13" customWidth="1"/>
    <col min="103" max="103" width="14.5" style="13" customWidth="1"/>
    <col min="104" max="104" width="7.6640625" style="13" customWidth="1"/>
    <col min="105" max="105" width="8.6640625" style="13" customWidth="1"/>
    <col min="106" max="16384" width="9" style="13"/>
  </cols>
  <sheetData>
    <row r="1" spans="1:105">
      <c r="J1" s="13" t="s">
        <v>1</v>
      </c>
      <c r="AO1" s="388"/>
      <c r="AP1" s="388"/>
      <c r="AQ1" s="388"/>
      <c r="AR1" s="388"/>
    </row>
    <row r="2" spans="1:105" s="1" customFormat="1" ht="16.5" customHeight="1">
      <c r="B2" s="1072" t="s">
        <v>260</v>
      </c>
      <c r="C2" s="1072"/>
      <c r="D2" s="1072"/>
      <c r="E2" s="1072"/>
      <c r="F2" s="1072"/>
      <c r="G2" s="1072"/>
      <c r="H2" s="1072"/>
      <c r="I2" s="1072"/>
      <c r="J2" s="1072"/>
      <c r="K2" s="1072"/>
      <c r="L2" s="1072"/>
      <c r="M2" s="1072"/>
      <c r="N2" s="1072"/>
      <c r="O2" s="1072"/>
      <c r="P2" s="1072"/>
      <c r="Q2" s="1072"/>
      <c r="R2" s="1072"/>
      <c r="S2" s="89"/>
      <c r="BG2" s="58"/>
    </row>
    <row r="3" spans="1:105" s="1" customFormat="1" ht="16.5" customHeight="1">
      <c r="A3" s="15"/>
      <c r="C3" s="16"/>
      <c r="D3" s="16"/>
      <c r="E3" s="16"/>
      <c r="F3" s="16"/>
      <c r="BG3" s="58"/>
    </row>
    <row r="4" spans="1:105" s="1" customFormat="1" ht="16.5" customHeight="1">
      <c r="A4" s="15"/>
      <c r="C4" s="16"/>
      <c r="D4" s="16"/>
      <c r="E4" s="16"/>
      <c r="F4" s="16"/>
      <c r="AO4" s="92"/>
      <c r="AP4" s="92"/>
      <c r="AQ4" s="92"/>
      <c r="BG4" s="58"/>
    </row>
    <row r="5" spans="1:105" s="1" customFormat="1" ht="16.5" customHeight="1">
      <c r="A5" s="15"/>
      <c r="C5" s="16"/>
      <c r="D5" s="16"/>
      <c r="E5" s="16"/>
      <c r="F5" s="16"/>
      <c r="BG5" s="58"/>
    </row>
    <row r="6" spans="1:105" s="1" customFormat="1" ht="16.5" customHeight="1">
      <c r="A6" s="15"/>
      <c r="C6" s="16"/>
      <c r="D6" s="16"/>
      <c r="E6" s="16"/>
      <c r="F6" s="16"/>
      <c r="AG6" s="90" t="s">
        <v>147</v>
      </c>
      <c r="AH6" s="1073"/>
      <c r="AI6" s="1073"/>
      <c r="AJ6" s="1073"/>
      <c r="AK6" s="1073"/>
      <c r="AL6" s="91"/>
      <c r="AM6" s="91"/>
      <c r="AN6" s="91"/>
      <c r="AO6" s="91"/>
      <c r="AP6" s="91"/>
      <c r="AQ6" s="91"/>
      <c r="AR6" s="96"/>
      <c r="AS6" s="96"/>
      <c r="AT6" s="96"/>
      <c r="AU6" s="96"/>
      <c r="AV6" s="96"/>
      <c r="AW6" s="394" t="s">
        <v>97</v>
      </c>
      <c r="AX6" s="395"/>
      <c r="AY6" s="395"/>
      <c r="AZ6" s="395"/>
      <c r="BA6" s="396"/>
      <c r="BB6" s="396"/>
      <c r="BC6" s="396"/>
      <c r="BD6" s="396"/>
      <c r="BE6" s="396"/>
      <c r="BF6" s="91"/>
      <c r="BG6" s="1067" t="s">
        <v>148</v>
      </c>
      <c r="BH6" s="1074"/>
      <c r="BI6" s="932"/>
      <c r="BJ6" s="91"/>
      <c r="BK6" s="91"/>
      <c r="BL6" s="91"/>
      <c r="BM6" s="91"/>
      <c r="BN6" s="91"/>
      <c r="BO6" s="91"/>
      <c r="BP6" s="91"/>
      <c r="BQ6" s="1075" t="s">
        <v>98</v>
      </c>
      <c r="BR6" s="1076"/>
      <c r="BS6" s="1077"/>
      <c r="BT6" s="427"/>
      <c r="BU6" s="427"/>
      <c r="BV6" s="427"/>
      <c r="BW6" s="427"/>
      <c r="BX6" s="427"/>
      <c r="BY6" s="427"/>
      <c r="CA6" s="1067" t="s">
        <v>149</v>
      </c>
      <c r="CB6" s="1074"/>
      <c r="CC6" s="932"/>
      <c r="CD6" s="91"/>
      <c r="CE6" s="91"/>
      <c r="CF6" s="91"/>
      <c r="CG6" s="91"/>
      <c r="CH6" s="91"/>
      <c r="CI6" s="91"/>
      <c r="CO6" s="443" t="s">
        <v>150</v>
      </c>
      <c r="CP6" s="1078"/>
      <c r="CQ6" s="1078"/>
      <c r="CR6" s="1078"/>
      <c r="CS6" s="1078"/>
      <c r="CT6" s="427"/>
      <c r="CU6" s="427"/>
      <c r="CV6" s="427"/>
      <c r="CW6" s="427"/>
    </row>
    <row r="7" spans="1:105" s="1" customFormat="1" ht="30" customHeight="1">
      <c r="A7" s="15"/>
      <c r="C7" s="16"/>
      <c r="D7" s="16"/>
      <c r="E7" s="16"/>
      <c r="F7" s="16"/>
      <c r="AG7" s="911" t="s">
        <v>99</v>
      </c>
      <c r="AH7" s="102" t="s">
        <v>100</v>
      </c>
      <c r="AI7" s="103" t="s">
        <v>101</v>
      </c>
      <c r="AJ7" s="102" t="s">
        <v>104</v>
      </c>
      <c r="AK7" s="103" t="s">
        <v>105</v>
      </c>
      <c r="AL7" s="102" t="s">
        <v>106</v>
      </c>
      <c r="AM7" s="103" t="s">
        <v>106</v>
      </c>
      <c r="AN7" s="378" t="s">
        <v>153</v>
      </c>
      <c r="AO7" s="378" t="s">
        <v>153</v>
      </c>
      <c r="AV7" s="389"/>
      <c r="AW7" s="963" t="s">
        <v>99</v>
      </c>
      <c r="AX7" s="397" t="s">
        <v>100</v>
      </c>
      <c r="AY7" s="103" t="s">
        <v>101</v>
      </c>
      <c r="AZ7" s="102" t="s">
        <v>104</v>
      </c>
      <c r="BA7" s="103" t="s">
        <v>105</v>
      </c>
      <c r="BB7" s="102" t="s">
        <v>110</v>
      </c>
      <c r="BC7" s="103" t="s">
        <v>106</v>
      </c>
      <c r="BD7" s="398" t="s">
        <v>97</v>
      </c>
      <c r="BE7" s="398" t="s">
        <v>97</v>
      </c>
      <c r="BF7" s="91"/>
      <c r="BG7" s="911" t="s">
        <v>99</v>
      </c>
      <c r="BH7" s="102" t="s">
        <v>100</v>
      </c>
      <c r="BI7" s="103" t="s">
        <v>101</v>
      </c>
      <c r="BJ7" s="102" t="s">
        <v>104</v>
      </c>
      <c r="BK7" s="103" t="s">
        <v>105</v>
      </c>
      <c r="BL7" s="102" t="s">
        <v>221</v>
      </c>
      <c r="BM7" s="103" t="s">
        <v>222</v>
      </c>
      <c r="BN7" s="378" t="s">
        <v>148</v>
      </c>
      <c r="BO7" s="378" t="s">
        <v>148</v>
      </c>
      <c r="BP7" s="389"/>
      <c r="BQ7" s="1109" t="s">
        <v>99</v>
      </c>
      <c r="BR7" s="428" t="s">
        <v>261</v>
      </c>
      <c r="BS7" s="428" t="s">
        <v>262</v>
      </c>
      <c r="BT7" s="428" t="s">
        <v>263</v>
      </c>
      <c r="BU7" s="428" t="s">
        <v>264</v>
      </c>
      <c r="BV7" s="428" t="s">
        <v>265</v>
      </c>
      <c r="BW7" s="428" t="s">
        <v>266</v>
      </c>
      <c r="BX7" s="398" t="s">
        <v>98</v>
      </c>
      <c r="BY7" s="398" t="s">
        <v>98</v>
      </c>
      <c r="CA7" s="911" t="s">
        <v>99</v>
      </c>
      <c r="CB7" s="102" t="s">
        <v>100</v>
      </c>
      <c r="CC7" s="103" t="s">
        <v>101</v>
      </c>
      <c r="CD7" s="102" t="s">
        <v>104</v>
      </c>
      <c r="CE7" s="103" t="s">
        <v>105</v>
      </c>
      <c r="CF7" s="102" t="s">
        <v>229</v>
      </c>
      <c r="CG7" s="103" t="s">
        <v>230</v>
      </c>
      <c r="CH7" s="378" t="s">
        <v>149</v>
      </c>
      <c r="CI7" s="378" t="s">
        <v>149</v>
      </c>
      <c r="CO7" s="911" t="s">
        <v>99</v>
      </c>
      <c r="CP7" s="102" t="s">
        <v>100</v>
      </c>
      <c r="CQ7" s="103" t="s">
        <v>101</v>
      </c>
      <c r="CR7" s="102" t="s">
        <v>102</v>
      </c>
      <c r="CS7" s="103" t="s">
        <v>103</v>
      </c>
      <c r="CT7" s="102" t="s">
        <v>104</v>
      </c>
      <c r="CU7" s="103" t="s">
        <v>105</v>
      </c>
      <c r="CV7" s="102" t="s">
        <v>106</v>
      </c>
      <c r="CW7" s="103" t="s">
        <v>106</v>
      </c>
      <c r="CX7" s="102" t="s">
        <v>107</v>
      </c>
      <c r="CY7" s="448" t="s">
        <v>108</v>
      </c>
      <c r="CZ7" s="378" t="s">
        <v>109</v>
      </c>
      <c r="DA7" s="378" t="s">
        <v>96</v>
      </c>
    </row>
    <row r="8" spans="1:105" s="1" customFormat="1" ht="21.75" customHeight="1">
      <c r="A8" s="15"/>
      <c r="C8" s="16"/>
      <c r="D8" s="16"/>
      <c r="E8" s="16"/>
      <c r="F8" s="16"/>
      <c r="AG8" s="911"/>
      <c r="AH8" s="104" t="s">
        <v>27</v>
      </c>
      <c r="AI8" s="101" t="s">
        <v>111</v>
      </c>
      <c r="AJ8" s="104" t="s">
        <v>27</v>
      </c>
      <c r="AK8" s="101" t="s">
        <v>111</v>
      </c>
      <c r="AL8" s="104" t="s">
        <v>27</v>
      </c>
      <c r="AM8" s="107" t="s">
        <v>111</v>
      </c>
      <c r="AN8" s="379" t="s">
        <v>27</v>
      </c>
      <c r="AO8" s="379" t="s">
        <v>111</v>
      </c>
      <c r="AV8" s="118"/>
      <c r="AW8" s="964"/>
      <c r="AX8" s="399" t="s">
        <v>27</v>
      </c>
      <c r="AY8" s="101" t="s">
        <v>111</v>
      </c>
      <c r="AZ8" s="104" t="s">
        <v>27</v>
      </c>
      <c r="BA8" s="101" t="s">
        <v>111</v>
      </c>
      <c r="BB8" s="104" t="s">
        <v>27</v>
      </c>
      <c r="BC8" s="101" t="s">
        <v>111</v>
      </c>
      <c r="BD8" s="398" t="s">
        <v>27</v>
      </c>
      <c r="BE8" s="398" t="s">
        <v>111</v>
      </c>
      <c r="BF8" s="91"/>
      <c r="BG8" s="911"/>
      <c r="BH8" s="104" t="s">
        <v>27</v>
      </c>
      <c r="BI8" s="101" t="s">
        <v>111</v>
      </c>
      <c r="BJ8" s="104" t="s">
        <v>27</v>
      </c>
      <c r="BK8" s="101" t="s">
        <v>111</v>
      </c>
      <c r="BL8" s="104" t="s">
        <v>27</v>
      </c>
      <c r="BM8" s="101" t="s">
        <v>111</v>
      </c>
      <c r="BN8" s="379" t="s">
        <v>27</v>
      </c>
      <c r="BO8" s="379" t="s">
        <v>111</v>
      </c>
      <c r="BP8" s="118"/>
      <c r="BQ8" s="1109"/>
      <c r="BR8" s="398" t="s">
        <v>27</v>
      </c>
      <c r="BS8" s="398" t="s">
        <v>111</v>
      </c>
      <c r="BT8" s="398" t="s">
        <v>27</v>
      </c>
      <c r="BU8" s="398" t="s">
        <v>111</v>
      </c>
      <c r="BV8" s="398" t="s">
        <v>27</v>
      </c>
      <c r="BW8" s="398" t="s">
        <v>111</v>
      </c>
      <c r="BX8" s="398" t="s">
        <v>27</v>
      </c>
      <c r="BY8" s="398" t="s">
        <v>111</v>
      </c>
      <c r="CA8" s="911"/>
      <c r="CB8" s="104" t="s">
        <v>27</v>
      </c>
      <c r="CC8" s="101" t="s">
        <v>111</v>
      </c>
      <c r="CD8" s="104" t="s">
        <v>27</v>
      </c>
      <c r="CE8" s="101" t="s">
        <v>111</v>
      </c>
      <c r="CF8" s="104" t="s">
        <v>27</v>
      </c>
      <c r="CG8" s="101" t="s">
        <v>111</v>
      </c>
      <c r="CH8" s="379" t="s">
        <v>27</v>
      </c>
      <c r="CI8" s="379" t="s">
        <v>111</v>
      </c>
      <c r="CO8" s="911"/>
      <c r="CP8" s="104" t="s">
        <v>27</v>
      </c>
      <c r="CQ8" s="101" t="s">
        <v>111</v>
      </c>
      <c r="CR8" s="104" t="s">
        <v>27</v>
      </c>
      <c r="CS8" s="101" t="s">
        <v>111</v>
      </c>
      <c r="CT8" s="104" t="s">
        <v>27</v>
      </c>
      <c r="CU8" s="101" t="s">
        <v>111</v>
      </c>
      <c r="CV8" s="104" t="s">
        <v>27</v>
      </c>
      <c r="CW8" s="107" t="s">
        <v>111</v>
      </c>
      <c r="CX8" s="104" t="s">
        <v>27</v>
      </c>
      <c r="CY8" s="101" t="s">
        <v>111</v>
      </c>
      <c r="CZ8" s="379" t="s">
        <v>27</v>
      </c>
      <c r="DA8" s="379" t="s">
        <v>111</v>
      </c>
    </row>
    <row r="9" spans="1:105" s="1" customFormat="1" ht="16.5" customHeight="1">
      <c r="A9" s="15"/>
      <c r="C9" s="16"/>
      <c r="D9" s="16"/>
      <c r="E9" s="16"/>
      <c r="F9" s="16"/>
      <c r="AG9" s="105" t="s">
        <v>112</v>
      </c>
      <c r="AH9" s="380"/>
      <c r="AI9" s="381">
        <v>0</v>
      </c>
      <c r="AJ9" s="382">
        <v>73</v>
      </c>
      <c r="AK9" s="107">
        <v>57.706186972788799</v>
      </c>
      <c r="AL9" s="383">
        <v>11</v>
      </c>
      <c r="AM9" s="107">
        <v>8.2631342518933799</v>
      </c>
      <c r="AN9" s="384">
        <v>84</v>
      </c>
      <c r="AO9" s="387">
        <v>23.494906500061699</v>
      </c>
      <c r="AV9" s="390"/>
      <c r="AW9" s="400" t="s">
        <v>112</v>
      </c>
      <c r="AX9" s="101"/>
      <c r="AY9" s="401"/>
      <c r="AZ9" s="383">
        <v>118</v>
      </c>
      <c r="BA9" s="107">
        <v>27.471427387430001</v>
      </c>
      <c r="BB9" s="402">
        <v>16</v>
      </c>
      <c r="BC9" s="403">
        <v>13.168778472339399</v>
      </c>
      <c r="BD9" s="384">
        <v>134</v>
      </c>
      <c r="BE9" s="387">
        <v>16.0286889608984</v>
      </c>
      <c r="BF9" s="91"/>
      <c r="BG9" s="127" t="s">
        <v>112</v>
      </c>
      <c r="BH9" s="101"/>
      <c r="BI9" s="381">
        <v>0</v>
      </c>
      <c r="BJ9" s="383">
        <v>116</v>
      </c>
      <c r="BK9" s="107">
        <v>71.413972020498306</v>
      </c>
      <c r="BL9" s="383">
        <v>10</v>
      </c>
      <c r="BM9" s="107">
        <v>9.52247637711673</v>
      </c>
      <c r="BN9" s="384">
        <v>126</v>
      </c>
      <c r="BO9" s="387">
        <v>22.713371848722499</v>
      </c>
      <c r="BP9" s="391"/>
      <c r="BQ9" s="128" t="s">
        <v>112</v>
      </c>
      <c r="BR9" s="101"/>
      <c r="BS9" s="429"/>
      <c r="BT9" s="402">
        <v>135</v>
      </c>
      <c r="BU9" s="430">
        <f>BT9/BT31*1000000</f>
        <v>37.551769286380079</v>
      </c>
      <c r="BV9" s="383">
        <v>12</v>
      </c>
      <c r="BW9" s="430">
        <f>BV9/BV31*1000000</f>
        <v>10.51061440672399</v>
      </c>
      <c r="BX9" s="384">
        <f>BR9+BT9+BV9</f>
        <v>147</v>
      </c>
      <c r="BY9" s="387">
        <f>BX9/BX31*1000000</f>
        <v>24.301195966001469</v>
      </c>
      <c r="CA9" s="127" t="s">
        <v>112</v>
      </c>
      <c r="CB9" s="101"/>
      <c r="CC9" s="432">
        <v>0</v>
      </c>
      <c r="CD9" s="383">
        <v>85</v>
      </c>
      <c r="CE9" s="430">
        <v>12.261984069807299</v>
      </c>
      <c r="CF9" s="383">
        <v>6</v>
      </c>
      <c r="CG9" s="430">
        <v>6.1159523404220604</v>
      </c>
      <c r="CH9" s="384">
        <v>91</v>
      </c>
      <c r="CI9" s="387">
        <v>9.8858939699849007</v>
      </c>
      <c r="CN9" s="444"/>
      <c r="CO9" s="128" t="s">
        <v>112</v>
      </c>
      <c r="CP9" s="380"/>
      <c r="CQ9" s="381"/>
      <c r="CR9" s="380"/>
      <c r="CS9" s="381"/>
      <c r="CT9" s="449">
        <v>19</v>
      </c>
      <c r="CU9" s="107">
        <v>8.0621447087083506</v>
      </c>
      <c r="CV9" s="383">
        <v>1</v>
      </c>
      <c r="CW9" s="107">
        <v>0.79531274480720404</v>
      </c>
      <c r="CX9" s="402">
        <v>6</v>
      </c>
      <c r="CY9" s="107">
        <v>4.8922043538987996</v>
      </c>
      <c r="CZ9" s="384">
        <v>26</v>
      </c>
      <c r="DA9" s="387">
        <v>4.6622378992960201</v>
      </c>
    </row>
    <row r="10" spans="1:105" s="1" customFormat="1" ht="16.5" customHeight="1">
      <c r="A10" s="15"/>
      <c r="C10" s="16"/>
      <c r="D10" s="16"/>
      <c r="E10" s="16"/>
      <c r="F10" s="16"/>
      <c r="AG10" s="108" t="s">
        <v>113</v>
      </c>
      <c r="AH10" s="380">
        <v>21</v>
      </c>
      <c r="AI10" s="107">
        <v>21.450459652706801</v>
      </c>
      <c r="AJ10" s="382">
        <v>18</v>
      </c>
      <c r="AK10" s="107">
        <v>14.2289228152082</v>
      </c>
      <c r="AL10" s="383">
        <v>1</v>
      </c>
      <c r="AM10" s="107">
        <v>0.75119402289939896</v>
      </c>
      <c r="AN10" s="384">
        <v>40</v>
      </c>
      <c r="AO10" s="387">
        <v>11.1880507143151</v>
      </c>
      <c r="AV10" s="390"/>
      <c r="AW10" s="128" t="s">
        <v>113</v>
      </c>
      <c r="AX10" s="404">
        <v>12</v>
      </c>
      <c r="AY10" s="401">
        <v>8.8474304850013894</v>
      </c>
      <c r="AZ10" s="402">
        <v>13</v>
      </c>
      <c r="BA10" s="107">
        <v>3.0265131867507602</v>
      </c>
      <c r="BB10" s="402">
        <v>2</v>
      </c>
      <c r="BC10" s="403">
        <v>1.64609730904242</v>
      </c>
      <c r="BD10" s="384">
        <v>27</v>
      </c>
      <c r="BE10" s="387">
        <v>3.2296612085392198</v>
      </c>
      <c r="BF10" s="91"/>
      <c r="BG10" s="127" t="s">
        <v>113</v>
      </c>
      <c r="BH10" s="101">
        <v>20</v>
      </c>
      <c r="BI10" s="107">
        <v>6.9615728142227704</v>
      </c>
      <c r="BJ10" s="383">
        <v>23</v>
      </c>
      <c r="BK10" s="107">
        <v>14.1596668661333</v>
      </c>
      <c r="BL10" s="383">
        <v>1</v>
      </c>
      <c r="BM10" s="107">
        <v>0.95224763771167298</v>
      </c>
      <c r="BN10" s="384">
        <v>44</v>
      </c>
      <c r="BO10" s="387">
        <v>7.9316536614586397</v>
      </c>
      <c r="BP10" s="391"/>
      <c r="BQ10" s="128" t="s">
        <v>113</v>
      </c>
      <c r="BR10" s="404">
        <v>5</v>
      </c>
      <c r="BS10" s="107">
        <f>BR10/BR31*1000000</f>
        <v>3.8099737492808674</v>
      </c>
      <c r="BT10" s="402"/>
      <c r="BU10" s="430"/>
      <c r="BV10" s="383"/>
      <c r="BW10" s="430"/>
      <c r="BX10" s="384">
        <f t="shared" ref="BX10:BX30" si="0">BR10+BT10+BV10</f>
        <v>5</v>
      </c>
      <c r="BY10" s="387">
        <f>BX10/BX31*1000000</f>
        <v>0.82657129136059415</v>
      </c>
      <c r="CA10" s="127" t="s">
        <v>113</v>
      </c>
      <c r="CB10" s="101">
        <v>2</v>
      </c>
      <c r="CC10" s="430">
        <v>1.54798761609907</v>
      </c>
      <c r="CD10" s="383">
        <v>4</v>
      </c>
      <c r="CE10" s="430">
        <v>0.57703454446152103</v>
      </c>
      <c r="CF10" s="383">
        <v>1</v>
      </c>
      <c r="CG10" s="430">
        <v>1.0193253900703401</v>
      </c>
      <c r="CH10" s="384">
        <v>7</v>
      </c>
      <c r="CI10" s="387">
        <v>0.76045338230653103</v>
      </c>
      <c r="CN10" s="444"/>
      <c r="CO10" s="128" t="s">
        <v>113</v>
      </c>
      <c r="CP10" s="445">
        <v>2</v>
      </c>
      <c r="CQ10" s="107">
        <v>1.44350969172407</v>
      </c>
      <c r="CR10" s="380">
        <v>0</v>
      </c>
      <c r="CS10" s="107"/>
      <c r="CT10" s="449">
        <v>1</v>
      </c>
      <c r="CU10" s="450">
        <v>0.42432340572149202</v>
      </c>
      <c r="CV10" s="383"/>
      <c r="CW10" s="107"/>
      <c r="CX10" s="451">
        <v>0</v>
      </c>
      <c r="CY10" s="107"/>
      <c r="CZ10" s="384">
        <v>3</v>
      </c>
      <c r="DA10" s="387">
        <v>0.53795052684184796</v>
      </c>
    </row>
    <row r="11" spans="1:105" s="1" customFormat="1" ht="16.5" customHeight="1">
      <c r="A11" s="15"/>
      <c r="C11" s="16"/>
      <c r="D11" s="16"/>
      <c r="E11" s="16"/>
      <c r="F11" s="16"/>
      <c r="AG11" s="109" t="s">
        <v>114</v>
      </c>
      <c r="AH11" s="380">
        <v>1</v>
      </c>
      <c r="AI11" s="107">
        <v>1.0214504596527101</v>
      </c>
      <c r="AJ11" s="382">
        <v>11</v>
      </c>
      <c r="AK11" s="107">
        <v>8.6954528315161195</v>
      </c>
      <c r="AL11" s="383">
        <v>3</v>
      </c>
      <c r="AM11" s="107">
        <v>2.2535820686982002</v>
      </c>
      <c r="AN11" s="384">
        <v>15</v>
      </c>
      <c r="AO11" s="387">
        <v>4.1955190178681603</v>
      </c>
      <c r="AV11" s="390"/>
      <c r="AW11" s="128" t="s">
        <v>114</v>
      </c>
      <c r="AX11" s="101"/>
      <c r="AY11" s="401"/>
      <c r="AZ11" s="383">
        <v>8</v>
      </c>
      <c r="BA11" s="107">
        <v>1.86246965338509</v>
      </c>
      <c r="BB11" s="402"/>
      <c r="BC11" s="403"/>
      <c r="BD11" s="384">
        <v>8</v>
      </c>
      <c r="BE11" s="387">
        <v>0.95693665438199205</v>
      </c>
      <c r="BF11" s="91"/>
      <c r="BG11" s="128" t="s">
        <v>114</v>
      </c>
      <c r="BH11" s="101">
        <v>1</v>
      </c>
      <c r="BI11" s="115">
        <v>0.34807864071113898</v>
      </c>
      <c r="BJ11" s="383">
        <v>17</v>
      </c>
      <c r="BK11" s="107">
        <v>10.465840727142</v>
      </c>
      <c r="BL11" s="383"/>
      <c r="BM11" s="381">
        <v>0</v>
      </c>
      <c r="BN11" s="384">
        <v>18</v>
      </c>
      <c r="BO11" s="387">
        <v>3.2447674069603498</v>
      </c>
      <c r="BP11" s="391"/>
      <c r="BQ11" s="128" t="s">
        <v>114</v>
      </c>
      <c r="BR11" s="101"/>
      <c r="BS11" s="430"/>
      <c r="BT11" s="402">
        <v>5</v>
      </c>
      <c r="BU11" s="430">
        <f>BT11/BT31*1000000</f>
        <v>1.3908062698659291</v>
      </c>
      <c r="BV11" s="383">
        <v>1</v>
      </c>
      <c r="BW11" s="430">
        <f>BV11/BV31*1000000</f>
        <v>0.87588453389366583</v>
      </c>
      <c r="BX11" s="384">
        <f t="shared" si="0"/>
        <v>6</v>
      </c>
      <c r="BY11" s="387">
        <f>BX11/BX31*1000000</f>
        <v>0.99188554963271303</v>
      </c>
      <c r="CA11" s="128" t="s">
        <v>114</v>
      </c>
      <c r="CB11" s="101">
        <v>2</v>
      </c>
      <c r="CC11" s="430">
        <v>1.54798761609907</v>
      </c>
      <c r="CD11" s="383">
        <v>5</v>
      </c>
      <c r="CE11" s="430">
        <v>0.72129318057690195</v>
      </c>
      <c r="CF11" s="383">
        <v>3</v>
      </c>
      <c r="CG11" s="430">
        <v>3.0579761702110302</v>
      </c>
      <c r="CH11" s="384">
        <v>10</v>
      </c>
      <c r="CI11" s="387">
        <v>1.0863619747236199</v>
      </c>
      <c r="CN11" s="444"/>
      <c r="CO11" s="128" t="s">
        <v>114</v>
      </c>
      <c r="CP11" s="380"/>
      <c r="CQ11" s="107"/>
      <c r="CR11" s="380">
        <v>1</v>
      </c>
      <c r="CS11" s="107">
        <v>1.7326548257035901</v>
      </c>
      <c r="CT11" s="449">
        <v>1</v>
      </c>
      <c r="CU11" s="450">
        <v>0.42432340572149202</v>
      </c>
      <c r="CV11" s="383"/>
      <c r="CW11" s="107"/>
      <c r="CX11" s="451">
        <v>2</v>
      </c>
      <c r="CY11" s="107">
        <v>1.6307347846329301</v>
      </c>
      <c r="CZ11" s="384">
        <v>4</v>
      </c>
      <c r="DA11" s="387">
        <v>0.71726736912246503</v>
      </c>
    </row>
    <row r="12" spans="1:105" s="1" customFormat="1" ht="16.5" customHeight="1">
      <c r="A12" s="15"/>
      <c r="C12" s="16"/>
      <c r="D12" s="16"/>
      <c r="E12" s="16"/>
      <c r="F12" s="16"/>
      <c r="AG12" s="109" t="s">
        <v>116</v>
      </c>
      <c r="AH12" s="380">
        <v>1</v>
      </c>
      <c r="AI12" s="107">
        <v>1.0214504596527101</v>
      </c>
      <c r="AJ12" s="382">
        <v>14</v>
      </c>
      <c r="AK12" s="107">
        <v>11.0669399673841</v>
      </c>
      <c r="AL12" s="383">
        <v>4</v>
      </c>
      <c r="AM12" s="107">
        <v>3.0047760915975901</v>
      </c>
      <c r="AN12" s="384">
        <v>19</v>
      </c>
      <c r="AO12" s="387">
        <v>5.3143240892996602</v>
      </c>
      <c r="AV12" s="391"/>
      <c r="AW12" s="128" t="s">
        <v>116</v>
      </c>
      <c r="AX12" s="101"/>
      <c r="AY12" s="401"/>
      <c r="AZ12" s="383">
        <v>9</v>
      </c>
      <c r="BA12" s="107">
        <v>2.0952783600582201</v>
      </c>
      <c r="BB12" s="402">
        <v>1</v>
      </c>
      <c r="BC12" s="403">
        <v>0.82304865452121201</v>
      </c>
      <c r="BD12" s="384">
        <v>10</v>
      </c>
      <c r="BE12" s="387">
        <v>1.1961708179774899</v>
      </c>
      <c r="BF12" s="91"/>
      <c r="BG12" s="128" t="s">
        <v>116</v>
      </c>
      <c r="BH12" s="101">
        <v>5</v>
      </c>
      <c r="BI12" s="107">
        <v>1.7403932035556899</v>
      </c>
      <c r="BJ12" s="383">
        <v>23</v>
      </c>
      <c r="BK12" s="107">
        <v>14.1596668661333</v>
      </c>
      <c r="BL12" s="383">
        <v>5</v>
      </c>
      <c r="BM12" s="107">
        <v>4.7612381885583597</v>
      </c>
      <c r="BN12" s="384">
        <v>33</v>
      </c>
      <c r="BO12" s="387">
        <v>5.9487402460939798</v>
      </c>
      <c r="BP12" s="391"/>
      <c r="BQ12" s="128" t="s">
        <v>116</v>
      </c>
      <c r="BR12" s="101">
        <v>3</v>
      </c>
      <c r="BS12" s="430">
        <f>BR12/BR31*1000000</f>
        <v>2.2859842495685205</v>
      </c>
      <c r="BT12" s="402">
        <v>6</v>
      </c>
      <c r="BU12" s="430">
        <f>BT12/BT31*1000000</f>
        <v>1.6689675238391148</v>
      </c>
      <c r="BV12" s="383">
        <v>1</v>
      </c>
      <c r="BW12" s="430">
        <f>BV12/BV31*1000000</f>
        <v>0.87588453389366583</v>
      </c>
      <c r="BX12" s="384">
        <f t="shared" si="0"/>
        <v>10</v>
      </c>
      <c r="BY12" s="387">
        <f>BX12/BX31*1000000</f>
        <v>1.6531425827211883</v>
      </c>
      <c r="CA12" s="128" t="s">
        <v>116</v>
      </c>
      <c r="CB12" s="101">
        <v>2</v>
      </c>
      <c r="CC12" s="430">
        <v>1.54798761609907</v>
      </c>
      <c r="CD12" s="383">
        <v>6</v>
      </c>
      <c r="CE12" s="430">
        <v>0.86555181669228198</v>
      </c>
      <c r="CF12" s="383">
        <v>1</v>
      </c>
      <c r="CG12" s="430">
        <v>1.0193253900703401</v>
      </c>
      <c r="CH12" s="384">
        <v>9</v>
      </c>
      <c r="CI12" s="387">
        <v>0.97772577725125398</v>
      </c>
      <c r="CN12" s="444"/>
      <c r="CO12" s="128" t="s">
        <v>115</v>
      </c>
      <c r="CP12" s="380"/>
      <c r="CQ12" s="107"/>
      <c r="CR12" s="380"/>
      <c r="CS12" s="107"/>
      <c r="CT12" s="449"/>
      <c r="CU12" s="450"/>
      <c r="CV12" s="383"/>
      <c r="CW12" s="107"/>
      <c r="CX12" s="451">
        <v>3</v>
      </c>
      <c r="CY12" s="107">
        <v>2.4461021769493998</v>
      </c>
      <c r="CZ12" s="384">
        <v>3</v>
      </c>
      <c r="DA12" s="387">
        <v>0.53795052684184796</v>
      </c>
    </row>
    <row r="13" spans="1:105" s="1" customFormat="1" ht="16.5" customHeight="1">
      <c r="A13" s="15"/>
      <c r="C13" s="16"/>
      <c r="D13" s="16"/>
      <c r="E13" s="16"/>
      <c r="F13" s="16"/>
      <c r="AG13" s="109" t="s">
        <v>117</v>
      </c>
      <c r="AH13" s="380">
        <v>9</v>
      </c>
      <c r="AI13" s="107">
        <v>9.1930541368743608</v>
      </c>
      <c r="AJ13" s="382">
        <v>11</v>
      </c>
      <c r="AK13" s="107">
        <v>8.6954528315161195</v>
      </c>
      <c r="AL13" s="383">
        <v>3</v>
      </c>
      <c r="AM13" s="107">
        <v>2.2535820686982002</v>
      </c>
      <c r="AN13" s="384">
        <v>23</v>
      </c>
      <c r="AO13" s="387">
        <v>6.4331291607311698</v>
      </c>
      <c r="AV13" s="391"/>
      <c r="AW13" s="128" t="s">
        <v>117</v>
      </c>
      <c r="AX13" s="101"/>
      <c r="AY13" s="401"/>
      <c r="AZ13" s="383"/>
      <c r="BA13" s="107"/>
      <c r="BB13" s="402"/>
      <c r="BC13" s="403"/>
      <c r="BD13" s="384">
        <v>0</v>
      </c>
      <c r="BE13" s="387"/>
      <c r="BF13" s="91"/>
      <c r="BG13" s="128" t="s">
        <v>117</v>
      </c>
      <c r="BH13" s="101">
        <v>7</v>
      </c>
      <c r="BI13" s="107">
        <v>2.4365504849779702</v>
      </c>
      <c r="BJ13" s="383">
        <v>13</v>
      </c>
      <c r="BK13" s="107">
        <v>8.0032899678144602</v>
      </c>
      <c r="BL13" s="383">
        <v>3</v>
      </c>
      <c r="BM13" s="107">
        <v>2.8567429131350202</v>
      </c>
      <c r="BN13" s="384">
        <v>23</v>
      </c>
      <c r="BO13" s="387">
        <v>4.1460916866715598</v>
      </c>
      <c r="BP13" s="390"/>
      <c r="BQ13" s="128" t="s">
        <v>117</v>
      </c>
      <c r="BR13" s="101"/>
      <c r="BS13" s="430"/>
      <c r="BT13" s="402">
        <v>2</v>
      </c>
      <c r="BU13" s="430">
        <f>BT13/BT31*1000000</f>
        <v>0.55632250794637161</v>
      </c>
      <c r="BV13" s="383"/>
      <c r="BW13" s="430"/>
      <c r="BX13" s="384">
        <f t="shared" si="0"/>
        <v>2</v>
      </c>
      <c r="BY13" s="392">
        <f>BX13/BX31*1000000</f>
        <v>0.33062851654423769</v>
      </c>
      <c r="CA13" s="128" t="s">
        <v>117</v>
      </c>
      <c r="CB13" s="101">
        <v>3</v>
      </c>
      <c r="CC13" s="430">
        <v>2.3219814241486101</v>
      </c>
      <c r="CD13" s="383">
        <v>4</v>
      </c>
      <c r="CE13" s="430">
        <v>0.57703454446152103</v>
      </c>
      <c r="CF13" s="383">
        <v>2</v>
      </c>
      <c r="CG13" s="430">
        <v>2.0386507801406899</v>
      </c>
      <c r="CH13" s="384">
        <v>9</v>
      </c>
      <c r="CI13" s="387">
        <v>0.97772577725125398</v>
      </c>
      <c r="CN13" s="444"/>
      <c r="CO13" s="128" t="s">
        <v>117</v>
      </c>
      <c r="CP13" s="380"/>
      <c r="CQ13" s="107"/>
      <c r="CR13" s="380"/>
      <c r="CS13" s="107"/>
      <c r="CT13" s="449">
        <v>1</v>
      </c>
      <c r="CU13" s="450">
        <v>0.42432340572149202</v>
      </c>
      <c r="CV13" s="383"/>
      <c r="CW13" s="107"/>
      <c r="CX13" s="451"/>
      <c r="CY13" s="107"/>
      <c r="CZ13" s="384">
        <v>1</v>
      </c>
      <c r="DA13" s="392">
        <v>0.17931684228061601</v>
      </c>
    </row>
    <row r="14" spans="1:105" s="1" customFormat="1" ht="16.5" customHeight="1">
      <c r="A14" s="15"/>
      <c r="C14" s="16"/>
      <c r="D14" s="16"/>
      <c r="E14" s="16"/>
      <c r="F14" s="16"/>
      <c r="AG14" s="108" t="s">
        <v>118</v>
      </c>
      <c r="AH14" s="380">
        <v>2</v>
      </c>
      <c r="AI14" s="107">
        <v>2.04290091930541</v>
      </c>
      <c r="AJ14" s="382">
        <v>36</v>
      </c>
      <c r="AK14" s="107">
        <v>28.457845630416401</v>
      </c>
      <c r="AL14" s="383">
        <v>2</v>
      </c>
      <c r="AM14" s="107">
        <v>1.5023880457987999</v>
      </c>
      <c r="AN14" s="384">
        <v>40</v>
      </c>
      <c r="AO14" s="387">
        <v>11.1880507143151</v>
      </c>
      <c r="AV14" s="391"/>
      <c r="AW14" s="128" t="s">
        <v>118</v>
      </c>
      <c r="AX14" s="404">
        <v>2</v>
      </c>
      <c r="AY14" s="401">
        <v>1.47457174750023</v>
      </c>
      <c r="AZ14" s="383">
        <v>35</v>
      </c>
      <c r="BA14" s="107">
        <v>8.1483047335597494</v>
      </c>
      <c r="BB14" s="402">
        <v>2</v>
      </c>
      <c r="BC14" s="403">
        <v>1.64609730904242</v>
      </c>
      <c r="BD14" s="384">
        <v>39</v>
      </c>
      <c r="BE14" s="387">
        <v>4.6650661901122099</v>
      </c>
      <c r="BF14" s="91"/>
      <c r="BG14" s="127" t="s">
        <v>118</v>
      </c>
      <c r="BH14" s="101">
        <v>14</v>
      </c>
      <c r="BI14" s="107">
        <v>4.8731009699559404</v>
      </c>
      <c r="BJ14" s="383">
        <v>56</v>
      </c>
      <c r="BK14" s="107">
        <v>34.475710630585397</v>
      </c>
      <c r="BL14" s="383">
        <v>8</v>
      </c>
      <c r="BM14" s="107">
        <v>7.6179811016933803</v>
      </c>
      <c r="BN14" s="384">
        <v>78</v>
      </c>
      <c r="BO14" s="387">
        <v>14.060658763494899</v>
      </c>
      <c r="BP14" s="391"/>
      <c r="BQ14" s="128" t="s">
        <v>118</v>
      </c>
      <c r="BR14" s="101">
        <v>1</v>
      </c>
      <c r="BS14" s="430">
        <f>BR14/BR31*1000000</f>
        <v>0.76199474985617344</v>
      </c>
      <c r="BT14" s="402">
        <v>33</v>
      </c>
      <c r="BU14" s="430">
        <f>BT14/BT31*1000000</f>
        <v>9.1793213811151322</v>
      </c>
      <c r="BV14" s="383">
        <v>2</v>
      </c>
      <c r="BW14" s="430">
        <f>BV14/BV31*1000000</f>
        <v>1.7517690677873317</v>
      </c>
      <c r="BX14" s="384">
        <f t="shared" si="0"/>
        <v>36</v>
      </c>
      <c r="BY14" s="387">
        <f>BX14/BX31*1000000</f>
        <v>5.9513132977962782</v>
      </c>
      <c r="CA14" s="127" t="s">
        <v>118</v>
      </c>
      <c r="CB14" s="101">
        <v>2</v>
      </c>
      <c r="CC14" s="430">
        <v>1.54798761609907</v>
      </c>
      <c r="CD14" s="383">
        <v>5</v>
      </c>
      <c r="CE14" s="430">
        <v>0.72129318057690195</v>
      </c>
      <c r="CF14" s="383">
        <v>5</v>
      </c>
      <c r="CG14" s="430">
        <v>5.0966269503517196</v>
      </c>
      <c r="CH14" s="384">
        <v>12</v>
      </c>
      <c r="CI14" s="387">
        <v>1.3036343696683399</v>
      </c>
      <c r="CN14" s="444"/>
      <c r="CO14" s="128" t="s">
        <v>118</v>
      </c>
      <c r="CP14" s="380">
        <v>1</v>
      </c>
      <c r="CQ14" s="107">
        <v>1.0418601150506599</v>
      </c>
      <c r="CR14" s="380"/>
      <c r="CS14" s="107"/>
      <c r="CT14" s="449">
        <v>3</v>
      </c>
      <c r="CU14" s="107">
        <v>1.2729702171644799</v>
      </c>
      <c r="CV14" s="383"/>
      <c r="CW14" s="107"/>
      <c r="CX14" s="451">
        <v>2</v>
      </c>
      <c r="CY14" s="107">
        <v>1.6307347846329301</v>
      </c>
      <c r="CZ14" s="384">
        <v>6</v>
      </c>
      <c r="DA14" s="387">
        <v>1.0759010536836999</v>
      </c>
    </row>
    <row r="15" spans="1:105" s="1" customFormat="1" ht="16.5" customHeight="1">
      <c r="A15" s="15"/>
      <c r="C15" s="16"/>
      <c r="D15" s="16"/>
      <c r="E15" s="16"/>
      <c r="F15" s="16"/>
      <c r="AG15" s="109" t="s">
        <v>120</v>
      </c>
      <c r="AH15" s="380">
        <v>8</v>
      </c>
      <c r="AI15" s="107">
        <v>8.1716036772216594</v>
      </c>
      <c r="AJ15" s="382">
        <v>37</v>
      </c>
      <c r="AK15" s="107">
        <v>29.248341342372399</v>
      </c>
      <c r="AL15" s="383">
        <v>5</v>
      </c>
      <c r="AM15" s="107">
        <v>3.7559701144969901</v>
      </c>
      <c r="AN15" s="384">
        <v>50</v>
      </c>
      <c r="AO15" s="387">
        <v>13.985063392893901</v>
      </c>
      <c r="AV15" s="391"/>
      <c r="AW15" s="128" t="s">
        <v>120</v>
      </c>
      <c r="AX15" s="404">
        <v>1</v>
      </c>
      <c r="AY15" s="401">
        <v>0.73728587375011601</v>
      </c>
      <c r="AZ15" s="383">
        <v>2</v>
      </c>
      <c r="BA15" s="115">
        <v>0.46561741334627099</v>
      </c>
      <c r="BB15" s="402"/>
      <c r="BC15" s="403"/>
      <c r="BD15" s="384">
        <v>3</v>
      </c>
      <c r="BE15" s="387">
        <v>0.35885124539324698</v>
      </c>
      <c r="BF15" s="91"/>
      <c r="BG15" s="128" t="s">
        <v>120</v>
      </c>
      <c r="BH15" s="101">
        <v>8</v>
      </c>
      <c r="BI15" s="107">
        <v>2.78462912568911</v>
      </c>
      <c r="BJ15" s="383">
        <v>39</v>
      </c>
      <c r="BK15" s="107">
        <v>24.009869903443398</v>
      </c>
      <c r="BL15" s="383">
        <v>3</v>
      </c>
      <c r="BM15" s="107">
        <v>2.8567429131350202</v>
      </c>
      <c r="BN15" s="384">
        <v>50</v>
      </c>
      <c r="BO15" s="387">
        <v>9.0132427971120794</v>
      </c>
      <c r="BP15" s="391"/>
      <c r="BQ15" s="128" t="s">
        <v>120</v>
      </c>
      <c r="BR15" s="101"/>
      <c r="BS15" s="430"/>
      <c r="BT15" s="402">
        <v>12</v>
      </c>
      <c r="BU15" s="430">
        <f>BT15/BT31*1000000</f>
        <v>3.3379350476782297</v>
      </c>
      <c r="BV15" s="383"/>
      <c r="BW15" s="430"/>
      <c r="BX15" s="384">
        <f t="shared" si="0"/>
        <v>12</v>
      </c>
      <c r="BY15" s="387">
        <f>BX15/BX31*1000000</f>
        <v>1.9837710992654261</v>
      </c>
      <c r="CA15" s="128" t="s">
        <v>120</v>
      </c>
      <c r="CB15" s="101">
        <v>6</v>
      </c>
      <c r="CC15" s="430">
        <v>4.6439628482972104</v>
      </c>
      <c r="CD15" s="383">
        <v>21</v>
      </c>
      <c r="CE15" s="430">
        <v>3.0294313584229902</v>
      </c>
      <c r="CF15" s="383"/>
      <c r="CG15" s="432">
        <v>0</v>
      </c>
      <c r="CH15" s="384">
        <v>27</v>
      </c>
      <c r="CI15" s="387">
        <v>2.9331773317537602</v>
      </c>
      <c r="CN15" s="444"/>
      <c r="CO15" s="128" t="s">
        <v>119</v>
      </c>
      <c r="CP15" s="380"/>
      <c r="CQ15" s="107"/>
      <c r="CR15" s="380">
        <v>1</v>
      </c>
      <c r="CS15" s="107">
        <v>1.7326548257035901</v>
      </c>
      <c r="CT15" s="449">
        <v>1</v>
      </c>
      <c r="CU15" s="450">
        <v>0.42432340572149202</v>
      </c>
      <c r="CV15" s="383"/>
      <c r="CW15" s="107"/>
      <c r="CX15" s="451"/>
      <c r="CY15" s="107"/>
      <c r="CZ15" s="384">
        <v>2</v>
      </c>
      <c r="DA15" s="392">
        <v>0.35863368456123201</v>
      </c>
    </row>
    <row r="16" spans="1:105" s="1" customFormat="1" ht="16.5" customHeight="1">
      <c r="A16" s="15"/>
      <c r="C16" s="16"/>
      <c r="D16" s="16"/>
      <c r="E16" s="16"/>
      <c r="F16" s="16"/>
      <c r="AG16" s="109" t="s">
        <v>121</v>
      </c>
      <c r="AH16" s="380">
        <v>1</v>
      </c>
      <c r="AI16" s="107">
        <v>1.0214504596527101</v>
      </c>
      <c r="AJ16" s="382">
        <v>8</v>
      </c>
      <c r="AK16" s="107">
        <v>6.3239656956480799</v>
      </c>
      <c r="AL16" s="383">
        <v>1</v>
      </c>
      <c r="AM16" s="107">
        <v>0.75119402289939896</v>
      </c>
      <c r="AN16" s="384">
        <v>10</v>
      </c>
      <c r="AO16" s="387">
        <v>2.7970126785787701</v>
      </c>
      <c r="AV16" s="391"/>
      <c r="AW16" s="128" t="s">
        <v>121</v>
      </c>
      <c r="AX16" s="404">
        <v>1</v>
      </c>
      <c r="AY16" s="401">
        <v>0.73728587375011601</v>
      </c>
      <c r="AZ16" s="383">
        <v>29</v>
      </c>
      <c r="BA16" s="107">
        <v>6.7514524935209304</v>
      </c>
      <c r="BB16" s="402">
        <v>4</v>
      </c>
      <c r="BC16" s="403">
        <v>3.2921946180848498</v>
      </c>
      <c r="BD16" s="384">
        <v>34</v>
      </c>
      <c r="BE16" s="387">
        <v>4.0669807811234699</v>
      </c>
      <c r="BF16" s="91"/>
      <c r="BG16" s="128" t="s">
        <v>121</v>
      </c>
      <c r="BH16" s="101">
        <v>2</v>
      </c>
      <c r="BI16" s="115">
        <v>0.69615728142227695</v>
      </c>
      <c r="BJ16" s="383">
        <v>20</v>
      </c>
      <c r="BK16" s="107">
        <v>12.312753796637599</v>
      </c>
      <c r="BL16" s="383">
        <v>2</v>
      </c>
      <c r="BM16" s="107">
        <v>1.90449527542335</v>
      </c>
      <c r="BN16" s="384">
        <v>24</v>
      </c>
      <c r="BO16" s="387">
        <v>4.3263565426137998</v>
      </c>
      <c r="BP16" s="390"/>
      <c r="BQ16" s="128" t="s">
        <v>121</v>
      </c>
      <c r="BR16" s="101">
        <v>1</v>
      </c>
      <c r="BS16" s="430">
        <f>BR16/BR31*1000000</f>
        <v>0.76199474985617344</v>
      </c>
      <c r="BT16" s="402">
        <v>40</v>
      </c>
      <c r="BU16" s="430">
        <f>BT16/BT31*1000000</f>
        <v>11.126450158927433</v>
      </c>
      <c r="BV16" s="383">
        <v>4</v>
      </c>
      <c r="BW16" s="430">
        <f>BV16/BV31*1000000</f>
        <v>3.5035381355746633</v>
      </c>
      <c r="BX16" s="384">
        <f t="shared" si="0"/>
        <v>45</v>
      </c>
      <c r="BY16" s="387">
        <f>BX16/BX31*1000000</f>
        <v>7.4391416222453479</v>
      </c>
      <c r="CA16" s="128" t="s">
        <v>121</v>
      </c>
      <c r="CB16" s="101">
        <v>1</v>
      </c>
      <c r="CC16" s="430">
        <v>0.77399380804953599</v>
      </c>
      <c r="CD16" s="383"/>
      <c r="CE16" s="432">
        <v>0</v>
      </c>
      <c r="CF16" s="383">
        <v>1</v>
      </c>
      <c r="CG16" s="430">
        <v>1.0193253900703401</v>
      </c>
      <c r="CH16" s="384">
        <v>2</v>
      </c>
      <c r="CI16" s="387">
        <v>0.217272394944723</v>
      </c>
      <c r="CN16" s="444"/>
      <c r="CO16" s="128" t="s">
        <v>121</v>
      </c>
      <c r="CP16" s="380"/>
      <c r="CQ16" s="107"/>
      <c r="CR16" s="380">
        <v>1</v>
      </c>
      <c r="CS16" s="107">
        <v>1.7326548257035901</v>
      </c>
      <c r="CT16" s="449"/>
      <c r="CU16" s="107"/>
      <c r="CV16" s="383"/>
      <c r="CW16" s="107"/>
      <c r="CX16" s="451">
        <v>1</v>
      </c>
      <c r="CY16" s="107">
        <v>0.81536739231646704</v>
      </c>
      <c r="CZ16" s="384">
        <v>2</v>
      </c>
      <c r="DA16" s="392">
        <v>0.35863368456123201</v>
      </c>
    </row>
    <row r="17" spans="1:105" s="1" customFormat="1" ht="16.5" customHeight="1">
      <c r="A17" s="15"/>
      <c r="C17" s="16"/>
      <c r="D17" s="16"/>
      <c r="E17" s="16"/>
      <c r="F17" s="16"/>
      <c r="AG17" s="109" t="s">
        <v>122</v>
      </c>
      <c r="AH17" s="380"/>
      <c r="AI17" s="381">
        <v>0</v>
      </c>
      <c r="AJ17" s="382">
        <v>4</v>
      </c>
      <c r="AK17" s="107">
        <v>3.1619828478240399</v>
      </c>
      <c r="AL17" s="383">
        <v>1</v>
      </c>
      <c r="AM17" s="107">
        <v>0.75119402289939896</v>
      </c>
      <c r="AN17" s="384">
        <v>5</v>
      </c>
      <c r="AO17" s="387">
        <v>1.3985063392893899</v>
      </c>
      <c r="AV17" s="391"/>
      <c r="AW17" s="128" t="s">
        <v>122</v>
      </c>
      <c r="AX17" s="101"/>
      <c r="AY17" s="401"/>
      <c r="AZ17" s="383">
        <v>3</v>
      </c>
      <c r="BA17" s="107">
        <v>0.69842612001940696</v>
      </c>
      <c r="BB17" s="402">
        <v>1</v>
      </c>
      <c r="BC17" s="403">
        <v>0.82304865452121201</v>
      </c>
      <c r="BD17" s="384">
        <v>4</v>
      </c>
      <c r="BE17" s="392">
        <v>0.47846832719099602</v>
      </c>
      <c r="BF17" s="91"/>
      <c r="BG17" s="128" t="s">
        <v>122</v>
      </c>
      <c r="BH17" s="101">
        <v>2</v>
      </c>
      <c r="BI17" s="115">
        <v>0.69615728142227695</v>
      </c>
      <c r="BJ17" s="383">
        <v>9</v>
      </c>
      <c r="BK17" s="107">
        <v>5.5407392084869302</v>
      </c>
      <c r="BL17" s="383"/>
      <c r="BM17" s="381">
        <v>0</v>
      </c>
      <c r="BN17" s="384">
        <v>11</v>
      </c>
      <c r="BO17" s="387">
        <v>1.9829134153646599</v>
      </c>
      <c r="BP17" s="390"/>
      <c r="BQ17" s="128" t="s">
        <v>122</v>
      </c>
      <c r="BR17" s="101"/>
      <c r="BS17" s="430"/>
      <c r="BT17" s="402">
        <v>3</v>
      </c>
      <c r="BU17" s="430">
        <f>BT17/BT31*1000000</f>
        <v>0.83448376191955742</v>
      </c>
      <c r="BV17" s="383"/>
      <c r="BW17" s="430"/>
      <c r="BX17" s="384">
        <f t="shared" si="0"/>
        <v>3</v>
      </c>
      <c r="BY17" s="392">
        <f>BX17/BX31*1000000</f>
        <v>0.49594277481635651</v>
      </c>
      <c r="CA17" s="128" t="s">
        <v>122</v>
      </c>
      <c r="CB17" s="101">
        <v>1</v>
      </c>
      <c r="CC17" s="430">
        <v>0.77399380804953599</v>
      </c>
      <c r="CD17" s="383">
        <v>2</v>
      </c>
      <c r="CE17" s="430">
        <v>0.28851727223076101</v>
      </c>
      <c r="CF17" s="383"/>
      <c r="CG17" s="432">
        <v>0</v>
      </c>
      <c r="CH17" s="384">
        <v>3</v>
      </c>
      <c r="CI17" s="392">
        <v>0.32590859241708497</v>
      </c>
      <c r="CN17" s="444"/>
      <c r="CO17" s="128" t="s">
        <v>122</v>
      </c>
      <c r="CP17" s="380"/>
      <c r="CQ17" s="107"/>
      <c r="CR17" s="380"/>
      <c r="CS17" s="107"/>
      <c r="CT17" s="449"/>
      <c r="CU17" s="107"/>
      <c r="CV17" s="383"/>
      <c r="CW17" s="107"/>
      <c r="CX17" s="451"/>
      <c r="CY17" s="107"/>
      <c r="CZ17" s="384">
        <v>0</v>
      </c>
      <c r="DA17" s="387"/>
    </row>
    <row r="18" spans="1:105" s="1" customFormat="1" ht="16.5" customHeight="1">
      <c r="A18" s="15"/>
      <c r="C18" s="16"/>
      <c r="D18" s="16"/>
      <c r="E18" s="16"/>
      <c r="F18" s="16"/>
      <c r="AG18" s="101" t="s">
        <v>124</v>
      </c>
      <c r="AH18" s="380">
        <v>1</v>
      </c>
      <c r="AI18" s="107">
        <v>1.0214504596527101</v>
      </c>
      <c r="AJ18" s="382">
        <v>1</v>
      </c>
      <c r="AK18" s="107">
        <v>0.79049571195601098</v>
      </c>
      <c r="AL18" s="383"/>
      <c r="AM18" s="381">
        <v>0</v>
      </c>
      <c r="AN18" s="384">
        <v>2</v>
      </c>
      <c r="AO18" s="387">
        <v>0.55940253571575405</v>
      </c>
      <c r="AV18" s="390"/>
      <c r="AW18" s="128" t="s">
        <v>124</v>
      </c>
      <c r="AX18" s="101">
        <v>1</v>
      </c>
      <c r="AY18" s="401">
        <v>0.73728587375011601</v>
      </c>
      <c r="AZ18" s="383"/>
      <c r="BA18" s="107"/>
      <c r="BB18" s="402"/>
      <c r="BC18" s="403"/>
      <c r="BD18" s="384">
        <v>1</v>
      </c>
      <c r="BE18" s="392">
        <v>0.47846832719099602</v>
      </c>
      <c r="BF18" s="91"/>
      <c r="BG18" s="101" t="s">
        <v>124</v>
      </c>
      <c r="BH18" s="101">
        <v>1</v>
      </c>
      <c r="BI18" s="115">
        <v>0.34807864071113898</v>
      </c>
      <c r="BJ18" s="383">
        <v>4</v>
      </c>
      <c r="BK18" s="107">
        <v>2.46255075932753</v>
      </c>
      <c r="BL18" s="383"/>
      <c r="BM18" s="381">
        <v>0</v>
      </c>
      <c r="BN18" s="384">
        <v>5</v>
      </c>
      <c r="BO18" s="392">
        <v>0.90132427971120899</v>
      </c>
      <c r="BP18" s="391"/>
      <c r="BQ18" s="128" t="s">
        <v>124</v>
      </c>
      <c r="BR18" s="101"/>
      <c r="BS18" s="430"/>
      <c r="BT18" s="402"/>
      <c r="BU18" s="430"/>
      <c r="BV18" s="383"/>
      <c r="BW18" s="430"/>
      <c r="BX18" s="384">
        <f t="shared" si="0"/>
        <v>0</v>
      </c>
      <c r="BY18" s="387"/>
      <c r="CA18" s="101" t="s">
        <v>124</v>
      </c>
      <c r="CB18" s="101">
        <v>1</v>
      </c>
      <c r="CC18" s="430">
        <v>0.77399380804953599</v>
      </c>
      <c r="CD18" s="383">
        <v>5</v>
      </c>
      <c r="CE18" s="430">
        <v>0.72129318057690195</v>
      </c>
      <c r="CF18" s="383"/>
      <c r="CG18" s="432">
        <v>0</v>
      </c>
      <c r="CH18" s="384">
        <v>6</v>
      </c>
      <c r="CI18" s="387">
        <v>0.65181718483416995</v>
      </c>
      <c r="CN18" s="444"/>
      <c r="CO18" s="128" t="s">
        <v>123</v>
      </c>
      <c r="CP18" s="380"/>
      <c r="CQ18" s="107"/>
      <c r="CR18" s="380"/>
      <c r="CS18" s="107"/>
      <c r="CT18" s="382"/>
      <c r="CU18" s="107"/>
      <c r="CV18" s="383"/>
      <c r="CW18" s="107"/>
      <c r="CX18" s="451"/>
      <c r="CY18" s="107"/>
      <c r="CZ18" s="384">
        <v>0</v>
      </c>
      <c r="DA18" s="387"/>
    </row>
    <row r="19" spans="1:105" s="1" customFormat="1" ht="16.5" customHeight="1">
      <c r="A19" s="15"/>
      <c r="C19" s="16"/>
      <c r="D19" s="16"/>
      <c r="E19" s="16"/>
      <c r="F19" s="16"/>
      <c r="AG19" s="109" t="s">
        <v>125</v>
      </c>
      <c r="AH19" s="380"/>
      <c r="AI19" s="381">
        <v>0</v>
      </c>
      <c r="AJ19" s="382">
        <v>7</v>
      </c>
      <c r="AK19" s="107">
        <v>5.5334699836920702</v>
      </c>
      <c r="AL19" s="383"/>
      <c r="AM19" s="381">
        <v>0</v>
      </c>
      <c r="AN19" s="384">
        <v>7</v>
      </c>
      <c r="AO19" s="387">
        <v>1.9579088750051401</v>
      </c>
      <c r="AV19" s="390"/>
      <c r="AW19" s="128" t="s">
        <v>125</v>
      </c>
      <c r="AX19" s="101"/>
      <c r="AY19" s="401"/>
      <c r="AZ19" s="383">
        <v>3</v>
      </c>
      <c r="BA19" s="107">
        <v>0.69842612001940696</v>
      </c>
      <c r="BB19" s="383"/>
      <c r="BC19" s="107"/>
      <c r="BD19" s="384">
        <v>3</v>
      </c>
      <c r="BE19" s="392">
        <v>0.47846832719099602</v>
      </c>
      <c r="BF19" s="91"/>
      <c r="BG19" s="128" t="s">
        <v>125</v>
      </c>
      <c r="BH19" s="101">
        <v>1</v>
      </c>
      <c r="BI19" s="115">
        <v>0.34807864071113898</v>
      </c>
      <c r="BJ19" s="383">
        <v>1</v>
      </c>
      <c r="BK19" s="115">
        <v>0.61563768983188205</v>
      </c>
      <c r="BL19" s="383">
        <v>1</v>
      </c>
      <c r="BM19" s="107">
        <v>0.95224763771167298</v>
      </c>
      <c r="BN19" s="384">
        <v>3</v>
      </c>
      <c r="BO19" s="392">
        <v>0.54079456782672497</v>
      </c>
      <c r="BP19" s="391"/>
      <c r="BQ19" s="128" t="s">
        <v>125</v>
      </c>
      <c r="BR19" s="101"/>
      <c r="BS19" s="430"/>
      <c r="BT19" s="402"/>
      <c r="BU19" s="430"/>
      <c r="BV19" s="383"/>
      <c r="BW19" s="430"/>
      <c r="BX19" s="384">
        <f t="shared" si="0"/>
        <v>0</v>
      </c>
      <c r="BY19" s="387"/>
      <c r="CA19" s="128" t="s">
        <v>125</v>
      </c>
      <c r="CB19" s="101">
        <v>1</v>
      </c>
      <c r="CC19" s="430">
        <v>0.77399380804953599</v>
      </c>
      <c r="CD19" s="383">
        <v>3</v>
      </c>
      <c r="CE19" s="430">
        <v>0.43277590834614099</v>
      </c>
      <c r="CF19" s="383"/>
      <c r="CG19" s="432">
        <v>0</v>
      </c>
      <c r="CH19" s="384">
        <v>4</v>
      </c>
      <c r="CI19" s="387">
        <v>0.434544789889446</v>
      </c>
      <c r="CN19" s="444"/>
      <c r="CO19" s="128" t="s">
        <v>125</v>
      </c>
      <c r="CP19" s="380"/>
      <c r="CQ19" s="107"/>
      <c r="CR19" s="380"/>
      <c r="CS19" s="107"/>
      <c r="CT19" s="382"/>
      <c r="CU19" s="107"/>
      <c r="CV19" s="383"/>
      <c r="CW19" s="107"/>
      <c r="CX19" s="451">
        <v>1</v>
      </c>
      <c r="CY19" s="107">
        <v>0.81536739231646704</v>
      </c>
      <c r="CZ19" s="384">
        <v>1</v>
      </c>
      <c r="DA19" s="392">
        <v>0.17931684228061601</v>
      </c>
    </row>
    <row r="20" spans="1:105" s="1" customFormat="1" ht="16.5" customHeight="1">
      <c r="A20" s="15"/>
      <c r="C20" s="16"/>
      <c r="D20" s="16"/>
      <c r="E20" s="16"/>
      <c r="F20" s="16"/>
      <c r="AG20" s="101" t="s">
        <v>126</v>
      </c>
      <c r="AH20" s="380"/>
      <c r="AI20" s="381">
        <v>0</v>
      </c>
      <c r="AJ20" s="382"/>
      <c r="AK20" s="381">
        <v>0</v>
      </c>
      <c r="AL20" s="383"/>
      <c r="AM20" s="381">
        <v>0</v>
      </c>
      <c r="AN20" s="384">
        <v>0</v>
      </c>
      <c r="AO20" s="387"/>
      <c r="AV20" s="391"/>
      <c r="AW20" s="128" t="s">
        <v>126</v>
      </c>
      <c r="AX20" s="101"/>
      <c r="AY20" s="401"/>
      <c r="AZ20" s="383">
        <v>2</v>
      </c>
      <c r="BA20" s="115">
        <v>0.46561741334627099</v>
      </c>
      <c r="BB20" s="383"/>
      <c r="BC20" s="107"/>
      <c r="BD20" s="384">
        <v>2</v>
      </c>
      <c r="BE20" s="392">
        <v>0.47846832719099602</v>
      </c>
      <c r="BF20" s="91"/>
      <c r="BG20" s="101" t="s">
        <v>126</v>
      </c>
      <c r="BH20" s="101"/>
      <c r="BI20" s="381">
        <v>0</v>
      </c>
      <c r="BJ20" s="383">
        <v>1</v>
      </c>
      <c r="BK20" s="115">
        <v>0.61563768983188205</v>
      </c>
      <c r="BL20" s="383"/>
      <c r="BM20" s="381">
        <v>0</v>
      </c>
      <c r="BN20" s="384">
        <v>1</v>
      </c>
      <c r="BO20" s="392">
        <v>0.18026485594224201</v>
      </c>
      <c r="BP20" s="390"/>
      <c r="BQ20" s="128" t="s">
        <v>126</v>
      </c>
      <c r="BR20" s="101"/>
      <c r="BS20" s="431"/>
      <c r="BT20" s="402">
        <v>3</v>
      </c>
      <c r="BU20" s="430">
        <f>BT20/BT31*1000000</f>
        <v>0.83448376191955742</v>
      </c>
      <c r="BV20" s="383"/>
      <c r="BW20" s="430"/>
      <c r="BX20" s="384">
        <f t="shared" si="0"/>
        <v>3</v>
      </c>
      <c r="BY20" s="392">
        <f>BX20/BX31*1000000</f>
        <v>0.49594277481635651</v>
      </c>
      <c r="CA20" s="101" t="s">
        <v>126</v>
      </c>
      <c r="CB20" s="101"/>
      <c r="CC20" s="432">
        <v>0</v>
      </c>
      <c r="CD20" s="383"/>
      <c r="CE20" s="432">
        <v>0</v>
      </c>
      <c r="CF20" s="383"/>
      <c r="CG20" s="432">
        <v>0</v>
      </c>
      <c r="CH20" s="384">
        <v>0</v>
      </c>
      <c r="CI20" s="392">
        <v>0</v>
      </c>
      <c r="CN20" s="444"/>
      <c r="CO20" s="128" t="s">
        <v>126</v>
      </c>
      <c r="CP20" s="380"/>
      <c r="CQ20" s="381"/>
      <c r="CR20" s="380"/>
      <c r="CS20" s="381"/>
      <c r="CT20" s="382"/>
      <c r="CU20" s="381"/>
      <c r="CV20" s="383"/>
      <c r="CW20" s="381"/>
      <c r="CX20" s="451"/>
      <c r="CY20" s="107"/>
      <c r="CZ20" s="384">
        <v>0</v>
      </c>
      <c r="DA20" s="387"/>
    </row>
    <row r="21" spans="1:105" s="1" customFormat="1" ht="16.5" customHeight="1">
      <c r="A21" s="15"/>
      <c r="C21" s="16"/>
      <c r="D21" s="16"/>
      <c r="E21" s="16"/>
      <c r="F21" s="16"/>
      <c r="AG21" s="105" t="s">
        <v>128</v>
      </c>
      <c r="AH21" s="380"/>
      <c r="AI21" s="381">
        <v>0</v>
      </c>
      <c r="AJ21" s="382"/>
      <c r="AK21" s="381">
        <v>0</v>
      </c>
      <c r="AL21" s="383"/>
      <c r="AM21" s="381">
        <v>0</v>
      </c>
      <c r="AN21" s="384">
        <v>0</v>
      </c>
      <c r="AO21" s="387"/>
      <c r="AV21" s="391"/>
      <c r="AW21" s="128" t="s">
        <v>128</v>
      </c>
      <c r="AX21" s="129"/>
      <c r="AY21" s="381"/>
      <c r="AZ21" s="383"/>
      <c r="BA21" s="107"/>
      <c r="BB21" s="405"/>
      <c r="BC21" s="107"/>
      <c r="BD21" s="398"/>
      <c r="BE21" s="423"/>
      <c r="BF21" s="91"/>
      <c r="BG21" s="127" t="s">
        <v>128</v>
      </c>
      <c r="BH21" s="129"/>
      <c r="BI21" s="381">
        <v>0</v>
      </c>
      <c r="BJ21" s="406"/>
      <c r="BK21" s="381">
        <v>0</v>
      </c>
      <c r="BL21" s="405">
        <v>1</v>
      </c>
      <c r="BM21" s="107">
        <v>0.95224763771167298</v>
      </c>
      <c r="BN21" s="384">
        <v>1</v>
      </c>
      <c r="BO21" s="392">
        <v>0.18026485594224201</v>
      </c>
      <c r="BP21" s="391"/>
      <c r="BQ21" s="128" t="s">
        <v>128</v>
      </c>
      <c r="BR21" s="129"/>
      <c r="BS21" s="432"/>
      <c r="BT21" s="402"/>
      <c r="BU21" s="430"/>
      <c r="BV21" s="405"/>
      <c r="BW21" s="432"/>
      <c r="BX21" s="384">
        <f t="shared" si="0"/>
        <v>0</v>
      </c>
      <c r="BY21" s="387"/>
      <c r="CA21" s="127" t="s">
        <v>128</v>
      </c>
      <c r="CB21" s="129"/>
      <c r="CC21" s="432">
        <v>0</v>
      </c>
      <c r="CD21" s="406">
        <v>1</v>
      </c>
      <c r="CE21" s="430">
        <v>0.14425863611538001</v>
      </c>
      <c r="CF21" s="405"/>
      <c r="CG21" s="432">
        <v>0</v>
      </c>
      <c r="CH21" s="384">
        <v>1</v>
      </c>
      <c r="CI21" s="392">
        <v>0.108636197472362</v>
      </c>
      <c r="CN21" s="444"/>
      <c r="CO21" s="128" t="s">
        <v>127</v>
      </c>
      <c r="CP21" s="380"/>
      <c r="CQ21" s="381"/>
      <c r="CR21" s="380"/>
      <c r="CS21" s="381"/>
      <c r="CT21" s="382"/>
      <c r="CU21" s="381"/>
      <c r="CV21" s="383"/>
      <c r="CW21" s="381"/>
      <c r="CX21" s="380"/>
      <c r="CY21" s="107"/>
      <c r="CZ21" s="384">
        <v>0</v>
      </c>
      <c r="DA21" s="387"/>
    </row>
    <row r="22" spans="1:105" s="1" customFormat="1" ht="16.5" customHeight="1">
      <c r="A22" s="15"/>
      <c r="C22" s="16"/>
      <c r="D22" s="16"/>
      <c r="E22" s="16"/>
      <c r="F22" s="16"/>
      <c r="AG22" s="109" t="s">
        <v>129</v>
      </c>
      <c r="AH22" s="380">
        <v>1</v>
      </c>
      <c r="AI22" s="107">
        <v>1.0214504596527101</v>
      </c>
      <c r="AJ22" s="382"/>
      <c r="AK22" s="381">
        <v>0</v>
      </c>
      <c r="AL22" s="383"/>
      <c r="AM22" s="381">
        <v>0</v>
      </c>
      <c r="AN22" s="384">
        <v>1</v>
      </c>
      <c r="AO22" s="392">
        <v>0.27970126785787702</v>
      </c>
      <c r="AV22" s="391"/>
      <c r="AW22" s="128" t="s">
        <v>129</v>
      </c>
      <c r="AX22" s="129"/>
      <c r="AY22" s="107"/>
      <c r="AZ22" s="383"/>
      <c r="BA22" s="107"/>
      <c r="BB22" s="406"/>
      <c r="BC22" s="107"/>
      <c r="BD22" s="398"/>
      <c r="BE22" s="423"/>
      <c r="BF22" s="91"/>
      <c r="BG22" s="128" t="s">
        <v>129</v>
      </c>
      <c r="BH22" s="129">
        <v>1</v>
      </c>
      <c r="BI22" s="115">
        <v>0.34807864071113898</v>
      </c>
      <c r="BJ22" s="406">
        <v>3</v>
      </c>
      <c r="BK22" s="107">
        <v>1.8469130694956499</v>
      </c>
      <c r="BL22" s="406"/>
      <c r="BM22" s="381">
        <v>0</v>
      </c>
      <c r="BN22" s="384">
        <v>4</v>
      </c>
      <c r="BO22" s="392">
        <v>0.72105942376896703</v>
      </c>
      <c r="BP22" s="391"/>
      <c r="BQ22" s="128" t="s">
        <v>129</v>
      </c>
      <c r="BR22" s="129"/>
      <c r="BS22" s="430"/>
      <c r="BT22" s="383"/>
      <c r="BU22" s="430"/>
      <c r="BV22" s="406"/>
      <c r="BW22" s="430"/>
      <c r="BX22" s="384">
        <f t="shared" si="0"/>
        <v>0</v>
      </c>
      <c r="BY22" s="387"/>
      <c r="CA22" s="128" t="s">
        <v>129</v>
      </c>
      <c r="CB22" s="129">
        <v>4</v>
      </c>
      <c r="CC22" s="430">
        <v>3.09597523219814</v>
      </c>
      <c r="CD22" s="406">
        <v>3</v>
      </c>
      <c r="CE22" s="430">
        <v>0.43277590834614099</v>
      </c>
      <c r="CF22" s="406"/>
      <c r="CG22" s="432">
        <v>0</v>
      </c>
      <c r="CH22" s="384">
        <v>7</v>
      </c>
      <c r="CI22" s="387">
        <v>0.76045338230653103</v>
      </c>
      <c r="CN22" s="444"/>
      <c r="CO22" s="128" t="s">
        <v>129</v>
      </c>
      <c r="CP22" s="380"/>
      <c r="CQ22" s="107"/>
      <c r="CR22" s="380"/>
      <c r="CS22" s="107"/>
      <c r="CT22" s="382"/>
      <c r="CU22" s="381"/>
      <c r="CV22" s="383"/>
      <c r="CW22" s="107"/>
      <c r="CX22" s="380"/>
      <c r="CY22" s="107"/>
      <c r="CZ22" s="384">
        <v>0</v>
      </c>
      <c r="DA22" s="387"/>
    </row>
    <row r="23" spans="1:105" s="1" customFormat="1" ht="16.5" customHeight="1">
      <c r="A23" s="15"/>
      <c r="C23" s="16"/>
      <c r="D23" s="16"/>
      <c r="E23" s="16"/>
      <c r="F23" s="16"/>
      <c r="AG23" s="109" t="s">
        <v>131</v>
      </c>
      <c r="AH23" s="380"/>
      <c r="AI23" s="381">
        <v>0</v>
      </c>
      <c r="AJ23" s="382"/>
      <c r="AK23" s="381">
        <v>0</v>
      </c>
      <c r="AL23" s="383"/>
      <c r="AM23" s="381">
        <v>0</v>
      </c>
      <c r="AN23" s="384">
        <v>0</v>
      </c>
      <c r="AO23" s="387"/>
      <c r="AV23" s="391"/>
      <c r="AW23" s="128" t="s">
        <v>131</v>
      </c>
      <c r="AX23" s="129"/>
      <c r="AY23" s="107"/>
      <c r="AZ23" s="383"/>
      <c r="BA23" s="107"/>
      <c r="BB23" s="406"/>
      <c r="BC23" s="107"/>
      <c r="BD23" s="398"/>
      <c r="BE23" s="423"/>
      <c r="BF23" s="91"/>
      <c r="BG23" s="128" t="s">
        <v>131</v>
      </c>
      <c r="BH23" s="129"/>
      <c r="BI23" s="381">
        <v>0</v>
      </c>
      <c r="BJ23" s="406"/>
      <c r="BK23" s="381">
        <v>0</v>
      </c>
      <c r="BL23" s="406"/>
      <c r="BM23" s="381">
        <v>0</v>
      </c>
      <c r="BN23" s="384">
        <v>0</v>
      </c>
      <c r="BO23" s="384">
        <v>0</v>
      </c>
      <c r="BP23" s="391"/>
      <c r="BQ23" s="128" t="s">
        <v>131</v>
      </c>
      <c r="BR23" s="129"/>
      <c r="BS23" s="432"/>
      <c r="BT23" s="383"/>
      <c r="BU23" s="432"/>
      <c r="BV23" s="406"/>
      <c r="BW23" s="432"/>
      <c r="BX23" s="384">
        <f t="shared" si="0"/>
        <v>0</v>
      </c>
      <c r="BY23" s="392"/>
      <c r="CA23" s="128" t="s">
        <v>131</v>
      </c>
      <c r="CB23" s="129"/>
      <c r="CC23" s="432">
        <v>0</v>
      </c>
      <c r="CD23" s="406"/>
      <c r="CE23" s="432">
        <v>0</v>
      </c>
      <c r="CF23" s="406"/>
      <c r="CG23" s="432">
        <v>0</v>
      </c>
      <c r="CH23" s="384">
        <v>0</v>
      </c>
      <c r="CI23" s="384">
        <v>0</v>
      </c>
      <c r="CN23" s="444"/>
      <c r="CO23" s="128" t="s">
        <v>130</v>
      </c>
      <c r="CP23" s="380"/>
      <c r="CQ23" s="381"/>
      <c r="CR23" s="380"/>
      <c r="CS23" s="381"/>
      <c r="CT23" s="382"/>
      <c r="CU23" s="115"/>
      <c r="CV23" s="383"/>
      <c r="CW23" s="381"/>
      <c r="CX23" s="380"/>
      <c r="CY23" s="381"/>
      <c r="CZ23" s="384">
        <v>0</v>
      </c>
      <c r="DA23" s="387"/>
    </row>
    <row r="24" spans="1:105" s="1" customFormat="1" ht="16.5" customHeight="1">
      <c r="A24" s="15"/>
      <c r="C24" s="16"/>
      <c r="D24" s="16"/>
      <c r="E24" s="16"/>
      <c r="F24" s="16"/>
      <c r="AG24" s="109" t="s">
        <v>132</v>
      </c>
      <c r="AH24" s="380"/>
      <c r="AI24" s="381">
        <v>0</v>
      </c>
      <c r="AJ24" s="382"/>
      <c r="AK24" s="381">
        <v>0</v>
      </c>
      <c r="AL24" s="383"/>
      <c r="AM24" s="381">
        <v>0</v>
      </c>
      <c r="AN24" s="384">
        <v>0</v>
      </c>
      <c r="AO24" s="387"/>
      <c r="AV24" s="391"/>
      <c r="AW24" s="128" t="s">
        <v>132</v>
      </c>
      <c r="AX24" s="129"/>
      <c r="AY24" s="107"/>
      <c r="AZ24" s="383"/>
      <c r="BA24" s="107"/>
      <c r="BB24" s="406"/>
      <c r="BC24" s="107"/>
      <c r="BD24" s="398"/>
      <c r="BE24" s="423"/>
      <c r="BF24" s="91"/>
      <c r="BG24" s="128" t="s">
        <v>132</v>
      </c>
      <c r="BH24" s="129"/>
      <c r="BI24" s="381">
        <v>0</v>
      </c>
      <c r="BJ24" s="406">
        <v>1</v>
      </c>
      <c r="BK24" s="115">
        <v>0.61563768983188205</v>
      </c>
      <c r="BL24" s="406"/>
      <c r="BM24" s="381">
        <v>0</v>
      </c>
      <c r="BN24" s="384">
        <v>1</v>
      </c>
      <c r="BO24" s="392">
        <v>0.18026485594224201</v>
      </c>
      <c r="BP24" s="391"/>
      <c r="BQ24" s="128" t="s">
        <v>132</v>
      </c>
      <c r="BR24" s="129"/>
      <c r="BS24" s="430"/>
      <c r="BT24" s="383"/>
      <c r="BU24" s="430"/>
      <c r="BV24" s="406"/>
      <c r="BW24" s="432"/>
      <c r="BX24" s="384">
        <f t="shared" si="0"/>
        <v>0</v>
      </c>
      <c r="BY24" s="392"/>
      <c r="CA24" s="128" t="s">
        <v>132</v>
      </c>
      <c r="CB24" s="129"/>
      <c r="CC24" s="432">
        <v>0</v>
      </c>
      <c r="CD24" s="406">
        <v>1</v>
      </c>
      <c r="CE24" s="430">
        <v>0.14425863611538001</v>
      </c>
      <c r="CF24" s="406"/>
      <c r="CG24" s="432">
        <v>0</v>
      </c>
      <c r="CH24" s="384">
        <v>1</v>
      </c>
      <c r="CI24" s="392">
        <v>0.108636197472362</v>
      </c>
      <c r="CN24" s="444"/>
      <c r="CO24" s="128" t="s">
        <v>132</v>
      </c>
      <c r="CP24" s="380"/>
      <c r="CQ24" s="381"/>
      <c r="CR24" s="380"/>
      <c r="CS24" s="381"/>
      <c r="CT24" s="382"/>
      <c r="CU24" s="381"/>
      <c r="CV24" s="383"/>
      <c r="CW24" s="107"/>
      <c r="CX24" s="380"/>
      <c r="CY24" s="381"/>
      <c r="CZ24" s="384">
        <v>0</v>
      </c>
      <c r="DA24" s="387"/>
    </row>
    <row r="25" spans="1:105" s="1" customFormat="1" ht="16.5" customHeight="1">
      <c r="A25" s="15"/>
      <c r="C25" s="16"/>
      <c r="D25" s="16"/>
      <c r="E25" s="16"/>
      <c r="F25" s="16"/>
      <c r="AG25" s="109" t="s">
        <v>134</v>
      </c>
      <c r="AH25" s="380"/>
      <c r="AI25" s="381">
        <v>0</v>
      </c>
      <c r="AJ25" s="382"/>
      <c r="AK25" s="381">
        <v>0</v>
      </c>
      <c r="AL25" s="383"/>
      <c r="AM25" s="381">
        <v>0</v>
      </c>
      <c r="AN25" s="384">
        <v>0</v>
      </c>
      <c r="AO25" s="387"/>
      <c r="AV25" s="391"/>
      <c r="AW25" s="128" t="s">
        <v>134</v>
      </c>
      <c r="AX25" s="129"/>
      <c r="AY25" s="107"/>
      <c r="AZ25" s="383"/>
      <c r="BA25" s="107"/>
      <c r="BB25" s="406"/>
      <c r="BC25" s="107"/>
      <c r="BD25" s="398"/>
      <c r="BE25" s="423"/>
      <c r="BF25" s="91"/>
      <c r="BG25" s="128" t="s">
        <v>134</v>
      </c>
      <c r="BH25" s="129"/>
      <c r="BI25" s="381">
        <v>0</v>
      </c>
      <c r="BJ25" s="406">
        <v>2</v>
      </c>
      <c r="BK25" s="115">
        <v>1.2312753796637601</v>
      </c>
      <c r="BL25" s="406"/>
      <c r="BM25" s="381">
        <v>0</v>
      </c>
      <c r="BN25" s="384">
        <v>2</v>
      </c>
      <c r="BO25" s="392">
        <v>0.36052971188448302</v>
      </c>
      <c r="BP25" s="391"/>
      <c r="BQ25" s="128" t="s">
        <v>134</v>
      </c>
      <c r="BR25" s="129"/>
      <c r="BS25" s="430"/>
      <c r="BT25" s="383"/>
      <c r="BU25" s="432"/>
      <c r="BV25" s="406"/>
      <c r="BW25" s="432"/>
      <c r="BX25" s="384">
        <f t="shared" si="0"/>
        <v>0</v>
      </c>
      <c r="BY25" s="392"/>
      <c r="CA25" s="128" t="s">
        <v>134</v>
      </c>
      <c r="CB25" s="129">
        <v>1</v>
      </c>
      <c r="CC25" s="430">
        <v>0.77399380804953599</v>
      </c>
      <c r="CD25" s="406"/>
      <c r="CE25" s="432">
        <v>0</v>
      </c>
      <c r="CF25" s="406"/>
      <c r="CG25" s="432">
        <v>0</v>
      </c>
      <c r="CH25" s="384">
        <v>1</v>
      </c>
      <c r="CI25" s="392">
        <v>0.108636197472362</v>
      </c>
      <c r="CN25" s="444"/>
      <c r="CO25" s="128" t="s">
        <v>133</v>
      </c>
      <c r="CP25" s="380"/>
      <c r="CQ25" s="381"/>
      <c r="CR25" s="380"/>
      <c r="CS25" s="381"/>
      <c r="CT25" s="382"/>
      <c r="CU25" s="381"/>
      <c r="CV25" s="383"/>
      <c r="CW25" s="381"/>
      <c r="CX25" s="380"/>
      <c r="CY25" s="381"/>
      <c r="CZ25" s="384">
        <v>0</v>
      </c>
      <c r="DA25" s="387"/>
    </row>
    <row r="26" spans="1:105" s="1" customFormat="1" ht="16.5" customHeight="1">
      <c r="A26" s="15"/>
      <c r="C26" s="16"/>
      <c r="D26" s="16"/>
      <c r="E26" s="16"/>
      <c r="F26" s="16"/>
      <c r="AG26" s="109" t="s">
        <v>135</v>
      </c>
      <c r="AH26" s="380"/>
      <c r="AI26" s="381">
        <v>0</v>
      </c>
      <c r="AJ26" s="382"/>
      <c r="AK26" s="381">
        <v>0</v>
      </c>
      <c r="AL26" s="383"/>
      <c r="AM26" s="381">
        <v>0</v>
      </c>
      <c r="AN26" s="384">
        <v>0</v>
      </c>
      <c r="AO26" s="387"/>
      <c r="AV26" s="391"/>
      <c r="AW26" s="128" t="s">
        <v>135</v>
      </c>
      <c r="AX26" s="129"/>
      <c r="AY26" s="381"/>
      <c r="AZ26" s="383"/>
      <c r="BA26" s="107"/>
      <c r="BB26" s="406"/>
      <c r="BC26" s="107"/>
      <c r="BD26" s="398"/>
      <c r="BE26" s="424"/>
      <c r="BF26" s="91"/>
      <c r="BG26" s="128" t="s">
        <v>135</v>
      </c>
      <c r="BH26" s="129"/>
      <c r="BI26" s="381">
        <v>0</v>
      </c>
      <c r="BJ26" s="406"/>
      <c r="BK26" s="381">
        <v>0</v>
      </c>
      <c r="BL26" s="406">
        <v>1</v>
      </c>
      <c r="BM26" s="107">
        <v>0.95224763771167298</v>
      </c>
      <c r="BN26" s="384">
        <v>1</v>
      </c>
      <c r="BO26" s="392">
        <v>0.18026485594224201</v>
      </c>
      <c r="BP26" s="391"/>
      <c r="BQ26" s="128" t="s">
        <v>135</v>
      </c>
      <c r="BR26" s="129"/>
      <c r="BS26" s="432"/>
      <c r="BT26" s="383"/>
      <c r="BU26" s="432"/>
      <c r="BV26" s="406"/>
      <c r="BW26" s="432"/>
      <c r="BX26" s="384">
        <f t="shared" si="0"/>
        <v>0</v>
      </c>
      <c r="BY26" s="392"/>
      <c r="CA26" s="439" t="s">
        <v>135</v>
      </c>
      <c r="CB26" s="440"/>
      <c r="CC26" s="442">
        <v>0</v>
      </c>
      <c r="CD26" s="440"/>
      <c r="CE26" s="442">
        <v>0</v>
      </c>
      <c r="CF26" s="440"/>
      <c r="CG26" s="442">
        <v>0</v>
      </c>
      <c r="CH26" s="442">
        <v>0</v>
      </c>
      <c r="CI26" s="442">
        <v>0</v>
      </c>
      <c r="CN26" s="444"/>
      <c r="CO26" s="128" t="s">
        <v>135</v>
      </c>
      <c r="CP26" s="380"/>
      <c r="CQ26" s="107"/>
      <c r="CR26" s="380"/>
      <c r="CS26" s="107"/>
      <c r="CT26" s="382"/>
      <c r="CU26" s="381"/>
      <c r="CV26" s="383"/>
      <c r="CW26" s="381"/>
      <c r="CX26" s="380"/>
      <c r="CY26" s="107"/>
      <c r="CZ26" s="384">
        <v>0</v>
      </c>
      <c r="DA26" s="387"/>
    </row>
    <row r="27" spans="1:105" s="1" customFormat="1" ht="16.5" customHeight="1">
      <c r="A27" s="15"/>
      <c r="C27" s="16"/>
      <c r="D27" s="16"/>
      <c r="E27" s="16"/>
      <c r="F27" s="16"/>
      <c r="AG27" s="109" t="s">
        <v>136</v>
      </c>
      <c r="AH27" s="380"/>
      <c r="AI27" s="381">
        <v>0</v>
      </c>
      <c r="AJ27" s="382"/>
      <c r="AK27" s="381">
        <v>0</v>
      </c>
      <c r="AL27" s="383"/>
      <c r="AM27" s="381">
        <v>0</v>
      </c>
      <c r="AN27" s="384">
        <v>0</v>
      </c>
      <c r="AO27" s="387"/>
      <c r="AV27" s="391"/>
      <c r="AW27" s="128" t="s">
        <v>136</v>
      </c>
      <c r="AX27" s="129"/>
      <c r="AY27" s="115"/>
      <c r="AZ27" s="383"/>
      <c r="BA27" s="107"/>
      <c r="BB27" s="406"/>
      <c r="BC27" s="107"/>
      <c r="BD27" s="398"/>
      <c r="BE27" s="424"/>
      <c r="BF27" s="91"/>
      <c r="BG27" s="128" t="s">
        <v>136</v>
      </c>
      <c r="BH27" s="129"/>
      <c r="BI27" s="381">
        <v>0</v>
      </c>
      <c r="BJ27" s="406">
        <v>1</v>
      </c>
      <c r="BK27" s="115">
        <v>0.61563768983188205</v>
      </c>
      <c r="BL27" s="406"/>
      <c r="BM27" s="381">
        <v>0</v>
      </c>
      <c r="BN27" s="384">
        <v>1</v>
      </c>
      <c r="BO27" s="392">
        <v>0.18026485594224201</v>
      </c>
      <c r="BP27" s="391"/>
      <c r="BQ27" s="128" t="s">
        <v>136</v>
      </c>
      <c r="BR27" s="129"/>
      <c r="BS27" s="432"/>
      <c r="BT27" s="383"/>
      <c r="BU27" s="432"/>
      <c r="BV27" s="406"/>
      <c r="BW27" s="432"/>
      <c r="BX27" s="384">
        <f t="shared" si="0"/>
        <v>0</v>
      </c>
      <c r="BY27" s="384"/>
      <c r="CA27" s="439" t="s">
        <v>136</v>
      </c>
      <c r="CB27" s="440"/>
      <c r="CC27" s="442">
        <v>0</v>
      </c>
      <c r="CD27" s="440"/>
      <c r="CE27" s="442">
        <v>0</v>
      </c>
      <c r="CF27" s="440"/>
      <c r="CG27" s="442">
        <v>0</v>
      </c>
      <c r="CH27" s="442">
        <v>0</v>
      </c>
      <c r="CI27" s="442">
        <v>0</v>
      </c>
      <c r="CN27" s="444"/>
      <c r="CO27" s="128" t="s">
        <v>136</v>
      </c>
      <c r="CP27" s="380"/>
      <c r="CQ27" s="381"/>
      <c r="CR27" s="380"/>
      <c r="CS27" s="381"/>
      <c r="CT27" s="382"/>
      <c r="CU27" s="107"/>
      <c r="CV27" s="383"/>
      <c r="CW27" s="107"/>
      <c r="CX27" s="380"/>
      <c r="CY27" s="381"/>
      <c r="CZ27" s="384">
        <v>0</v>
      </c>
      <c r="DA27" s="387"/>
    </row>
    <row r="28" spans="1:105" s="1" customFormat="1" ht="16.5" customHeight="1">
      <c r="A28" s="15"/>
      <c r="C28" s="16"/>
      <c r="D28" s="16"/>
      <c r="E28" s="16"/>
      <c r="F28" s="16"/>
      <c r="AG28" s="109" t="s">
        <v>137</v>
      </c>
      <c r="AH28" s="380">
        <v>46</v>
      </c>
      <c r="AI28" s="107">
        <v>46.9867211440245</v>
      </c>
      <c r="AJ28" s="382">
        <v>13</v>
      </c>
      <c r="AK28" s="107">
        <v>10.2764442554281</v>
      </c>
      <c r="AL28" s="383">
        <v>1</v>
      </c>
      <c r="AM28" s="107">
        <v>0.75119402289939896</v>
      </c>
      <c r="AN28" s="384">
        <v>60</v>
      </c>
      <c r="AO28" s="387">
        <v>16.782076071472598</v>
      </c>
      <c r="AV28" s="391"/>
      <c r="AW28" s="128" t="s">
        <v>137</v>
      </c>
      <c r="AX28" s="129"/>
      <c r="AY28" s="107"/>
      <c r="AZ28" s="383"/>
      <c r="BA28" s="107"/>
      <c r="BB28" s="406"/>
      <c r="BC28" s="107"/>
      <c r="BD28" s="398"/>
      <c r="BE28" s="423"/>
      <c r="BF28" s="91"/>
      <c r="BG28" s="109" t="s">
        <v>137</v>
      </c>
      <c r="BH28" s="129">
        <v>23</v>
      </c>
      <c r="BI28" s="107">
        <v>8.0058087363561903</v>
      </c>
      <c r="BJ28" s="406">
        <v>12</v>
      </c>
      <c r="BK28" s="107">
        <v>7.3876522779825802</v>
      </c>
      <c r="BL28" s="406">
        <v>1</v>
      </c>
      <c r="BM28" s="107">
        <v>0.95224763771167298</v>
      </c>
      <c r="BN28" s="384">
        <v>36</v>
      </c>
      <c r="BO28" s="387">
        <v>6.4895348139206996</v>
      </c>
      <c r="BP28" s="391"/>
      <c r="BQ28" s="128" t="s">
        <v>137</v>
      </c>
      <c r="BR28" s="101"/>
      <c r="BS28" s="430"/>
      <c r="BT28" s="383"/>
      <c r="BU28" s="430"/>
      <c r="BV28" s="406"/>
      <c r="BW28" s="432"/>
      <c r="BX28" s="384">
        <f t="shared" si="0"/>
        <v>0</v>
      </c>
      <c r="BY28" s="387"/>
      <c r="CA28" s="109" t="s">
        <v>137</v>
      </c>
      <c r="CB28" s="101">
        <v>14</v>
      </c>
      <c r="CC28" s="430">
        <v>10.835913312693499</v>
      </c>
      <c r="CD28" s="406">
        <v>7</v>
      </c>
      <c r="CE28" s="430">
        <v>1.0098104528076599</v>
      </c>
      <c r="CF28" s="406">
        <v>3</v>
      </c>
      <c r="CG28" s="431">
        <v>3.0579761702110302</v>
      </c>
      <c r="CH28" s="384">
        <v>24</v>
      </c>
      <c r="CI28" s="387">
        <v>2.6072687393366798</v>
      </c>
      <c r="CN28" s="444"/>
      <c r="CO28" s="128" t="s">
        <v>137</v>
      </c>
      <c r="CP28" s="380"/>
      <c r="CQ28" s="107"/>
      <c r="CR28" s="380"/>
      <c r="CS28" s="107"/>
      <c r="CT28" s="382"/>
      <c r="CU28" s="107"/>
      <c r="CV28" s="383"/>
      <c r="CW28" s="107"/>
      <c r="CX28" s="380"/>
      <c r="CY28" s="107"/>
      <c r="CZ28" s="384">
        <v>0</v>
      </c>
      <c r="DA28" s="387"/>
    </row>
    <row r="29" spans="1:105" s="1" customFormat="1" ht="16.5" customHeight="1">
      <c r="A29" s="15"/>
      <c r="C29" s="16"/>
      <c r="D29" s="16"/>
      <c r="E29" s="16"/>
      <c r="F29" s="16"/>
      <c r="AG29" s="109" t="s">
        <v>138</v>
      </c>
      <c r="AH29" s="380"/>
      <c r="AI29" s="381">
        <v>0</v>
      </c>
      <c r="AJ29" s="382">
        <v>1</v>
      </c>
      <c r="AK29" s="107">
        <v>0.79049571195601098</v>
      </c>
      <c r="AL29" s="383"/>
      <c r="AM29" s="381">
        <v>0</v>
      </c>
      <c r="AN29" s="384">
        <v>1</v>
      </c>
      <c r="AO29" s="392">
        <v>0.27970126785787702</v>
      </c>
      <c r="AV29" s="391"/>
      <c r="AW29" s="128" t="s">
        <v>138</v>
      </c>
      <c r="AX29" s="407"/>
      <c r="AY29" s="408"/>
      <c r="AZ29" s="409"/>
      <c r="BA29" s="107"/>
      <c r="BB29" s="409"/>
      <c r="BC29" s="107"/>
      <c r="BD29" s="398"/>
      <c r="BE29" s="424"/>
      <c r="BF29" s="91"/>
      <c r="BG29" s="128" t="s">
        <v>138</v>
      </c>
      <c r="BH29" s="407"/>
      <c r="BI29" s="381">
        <v>0</v>
      </c>
      <c r="BJ29" s="409">
        <v>1</v>
      </c>
      <c r="BK29" s="122">
        <v>0.61563768983188205</v>
      </c>
      <c r="BL29" s="409"/>
      <c r="BM29" s="408">
        <v>0</v>
      </c>
      <c r="BN29" s="433">
        <v>1</v>
      </c>
      <c r="BO29" s="434">
        <v>0.18026485594224201</v>
      </c>
      <c r="BP29" s="391"/>
      <c r="BQ29" s="128" t="s">
        <v>138</v>
      </c>
      <c r="BR29" s="407"/>
      <c r="BS29" s="435"/>
      <c r="BT29" s="409"/>
      <c r="BU29" s="435"/>
      <c r="BV29" s="409"/>
      <c r="BW29" s="435"/>
      <c r="BX29" s="384">
        <f t="shared" si="0"/>
        <v>0</v>
      </c>
      <c r="BY29" s="433"/>
      <c r="CA29" s="128" t="s">
        <v>138</v>
      </c>
      <c r="CB29" s="407"/>
      <c r="CC29" s="435">
        <v>0</v>
      </c>
      <c r="CD29" s="409"/>
      <c r="CE29" s="435">
        <v>0</v>
      </c>
      <c r="CF29" s="409"/>
      <c r="CG29" s="435">
        <v>0</v>
      </c>
      <c r="CH29" s="384">
        <v>0</v>
      </c>
      <c r="CI29" s="433">
        <v>0</v>
      </c>
      <c r="CN29" s="444"/>
      <c r="CO29" s="128" t="s">
        <v>138</v>
      </c>
      <c r="CP29" s="380"/>
      <c r="CQ29" s="446"/>
      <c r="CR29" s="380"/>
      <c r="CS29" s="446"/>
      <c r="CT29" s="382"/>
      <c r="CU29" s="115"/>
      <c r="CV29" s="383"/>
      <c r="CW29" s="381"/>
      <c r="CX29" s="380"/>
      <c r="CY29" s="446"/>
      <c r="CZ29" s="384">
        <v>0</v>
      </c>
      <c r="DA29" s="387"/>
    </row>
    <row r="30" spans="1:105" s="1" customFormat="1" ht="16.5" customHeight="1">
      <c r="A30" s="15"/>
      <c r="C30" s="16"/>
      <c r="D30" s="16"/>
      <c r="E30" s="16"/>
      <c r="F30" s="16"/>
      <c r="AG30" s="109" t="s">
        <v>109</v>
      </c>
      <c r="AH30" s="385">
        <v>91</v>
      </c>
      <c r="AI30" s="386">
        <v>92.951991828396302</v>
      </c>
      <c r="AJ30" s="385">
        <v>234</v>
      </c>
      <c r="AK30" s="386">
        <v>184.975996597706</v>
      </c>
      <c r="AL30" s="385">
        <v>32</v>
      </c>
      <c r="AM30" s="386">
        <v>24.038208732780799</v>
      </c>
      <c r="AN30" s="384">
        <v>357</v>
      </c>
      <c r="AO30" s="387">
        <v>99.853352625262104</v>
      </c>
      <c r="AV30" s="391"/>
      <c r="AW30" s="385" t="s">
        <v>109</v>
      </c>
      <c r="AX30" s="410">
        <v>17</v>
      </c>
      <c r="AY30" s="411">
        <v>12.533859853752</v>
      </c>
      <c r="AZ30" s="410">
        <v>222</v>
      </c>
      <c r="BA30" s="411">
        <v>51.683532881436101</v>
      </c>
      <c r="BB30" s="410">
        <v>26</v>
      </c>
      <c r="BC30" s="411">
        <v>21.3992650175515</v>
      </c>
      <c r="BD30" s="412">
        <v>265</v>
      </c>
      <c r="BE30" s="424">
        <v>38.592085010936103</v>
      </c>
      <c r="BF30" s="91"/>
      <c r="BG30" s="109" t="s">
        <v>109</v>
      </c>
      <c r="BH30" s="385">
        <v>85</v>
      </c>
      <c r="BI30" s="386">
        <v>29.586684460446801</v>
      </c>
      <c r="BJ30" s="385">
        <v>342</v>
      </c>
      <c r="BK30" s="386">
        <v>210.548089922504</v>
      </c>
      <c r="BL30" s="385">
        <v>36</v>
      </c>
      <c r="BM30" s="386">
        <v>34.280914957620197</v>
      </c>
      <c r="BN30" s="385">
        <v>463</v>
      </c>
      <c r="BO30" s="386">
        <v>83.462628301257894</v>
      </c>
      <c r="BP30" s="391"/>
      <c r="BQ30" s="385" t="s">
        <v>109</v>
      </c>
      <c r="BR30" s="385">
        <f>BR29+BR28+BR27+BR26+BR25+BR24+BR23+BR22+BR21+BR20+BR19+BR18+BR17+BR16+BR15+BR14+BR13+BR12+BR11+BR10+BR9</f>
        <v>10</v>
      </c>
      <c r="BS30" s="386">
        <f>BR30/BR31*1000000</f>
        <v>7.6199474985617348</v>
      </c>
      <c r="BT30" s="385">
        <f>BT29+BT28+BT27+BT26+BT25+BT24+BT23+BT22+BT21+BT20+BT19+BT18+BT17+BT16+BT15+BT14+BT13+BT12+BT11+BT10+BT9</f>
        <v>239</v>
      </c>
      <c r="BU30" s="386">
        <f>BT30/BT31*1000000</f>
        <v>66.480539699591418</v>
      </c>
      <c r="BV30" s="385">
        <f>BV29+BV28+BV27+BV26+BV25+BV24+BV23+BV22+BV21+BV20+BV19+BV18+BV17+BV16+BV15+BV14+BV13+BV12+BV11+BV10+BV9</f>
        <v>20</v>
      </c>
      <c r="BW30" s="441">
        <f>BV30/BV31*1000000</f>
        <v>17.517690677873318</v>
      </c>
      <c r="BX30" s="385">
        <f t="shared" si="0"/>
        <v>269</v>
      </c>
      <c r="BY30" s="386">
        <f>BX30/BX31*1000000</f>
        <v>44.469535475199962</v>
      </c>
      <c r="CA30" s="109" t="s">
        <v>109</v>
      </c>
      <c r="CB30" s="385">
        <v>40</v>
      </c>
      <c r="CC30" s="386">
        <v>30.959752321981401</v>
      </c>
      <c r="CD30" s="385">
        <v>152</v>
      </c>
      <c r="CE30" s="386">
        <v>21.9273126895378</v>
      </c>
      <c r="CF30" s="385">
        <v>22</v>
      </c>
      <c r="CG30" s="386">
        <v>22.425158581547599</v>
      </c>
      <c r="CH30" s="384">
        <v>214</v>
      </c>
      <c r="CI30" s="386">
        <v>23.248146259085399</v>
      </c>
      <c r="CN30" s="444"/>
      <c r="CO30" s="385" t="s">
        <v>109</v>
      </c>
      <c r="CP30" s="447">
        <v>3</v>
      </c>
      <c r="CQ30" s="386">
        <v>2.1652645375861099</v>
      </c>
      <c r="CR30" s="447">
        <v>3</v>
      </c>
      <c r="CS30" s="386">
        <v>5.1979644771107596</v>
      </c>
      <c r="CT30" s="447">
        <v>26</v>
      </c>
      <c r="CU30" s="386">
        <v>11.0324085487588</v>
      </c>
      <c r="CV30" s="447">
        <v>1</v>
      </c>
      <c r="CW30" s="386">
        <v>0.79531274480720404</v>
      </c>
      <c r="CX30" s="447">
        <v>15</v>
      </c>
      <c r="CY30" s="386">
        <v>1</v>
      </c>
      <c r="CZ30" s="386">
        <v>48</v>
      </c>
      <c r="DA30" s="386">
        <v>8.6072084294695692</v>
      </c>
    </row>
    <row r="31" spans="1:105" s="1" customFormat="1" ht="16.5" customHeight="1">
      <c r="A31" s="15"/>
      <c r="C31" s="16"/>
      <c r="D31" s="16"/>
      <c r="E31" s="16"/>
      <c r="F31" s="16"/>
      <c r="AG31" s="93" t="s">
        <v>139</v>
      </c>
      <c r="AH31" s="922">
        <v>979000</v>
      </c>
      <c r="AI31" s="923"/>
      <c r="AJ31" s="922">
        <v>1265029</v>
      </c>
      <c r="AK31" s="923"/>
      <c r="AL31" s="920">
        <v>1331214</v>
      </c>
      <c r="AM31" s="920"/>
      <c r="AN31" s="954">
        <v>3575243</v>
      </c>
      <c r="AO31" s="955"/>
      <c r="AV31" s="393"/>
      <c r="AW31" s="394" t="s">
        <v>139</v>
      </c>
      <c r="AX31" s="922">
        <v>1356326</v>
      </c>
      <c r="AY31" s="923"/>
      <c r="AZ31" s="924">
        <v>4295372</v>
      </c>
      <c r="BA31" s="925"/>
      <c r="BB31" s="956">
        <v>1214995</v>
      </c>
      <c r="BC31" s="957"/>
      <c r="BD31" s="912">
        <v>6866693</v>
      </c>
      <c r="BE31" s="912"/>
      <c r="BF31" s="91"/>
      <c r="BG31" s="93" t="s">
        <v>139</v>
      </c>
      <c r="BH31" s="918">
        <v>2872914</v>
      </c>
      <c r="BI31" s="918"/>
      <c r="BJ31" s="1113">
        <v>1624332</v>
      </c>
      <c r="BK31" s="1052"/>
      <c r="BL31" s="1113">
        <v>1050147</v>
      </c>
      <c r="BM31" s="1052"/>
      <c r="BN31" s="912">
        <v>5547393</v>
      </c>
      <c r="BO31" s="912"/>
      <c r="BP31" s="118"/>
      <c r="BQ31" s="394" t="s">
        <v>139</v>
      </c>
      <c r="BR31" s="1114">
        <v>1312345</v>
      </c>
      <c r="BS31" s="1114"/>
      <c r="BT31" s="1114">
        <v>3595037</v>
      </c>
      <c r="BU31" s="1114"/>
      <c r="BV31" s="1114">
        <v>1141703</v>
      </c>
      <c r="BW31" s="1114"/>
      <c r="BX31" s="1115">
        <v>6049085</v>
      </c>
      <c r="BY31" s="1115"/>
      <c r="CA31" s="93" t="s">
        <v>139</v>
      </c>
      <c r="CB31" s="918">
        <v>1292000</v>
      </c>
      <c r="CC31" s="918"/>
      <c r="CD31" s="958">
        <v>6931994</v>
      </c>
      <c r="CE31" s="959"/>
      <c r="CF31" s="910">
        <v>981041</v>
      </c>
      <c r="CG31" s="911"/>
      <c r="CH31" s="912">
        <v>9205035</v>
      </c>
      <c r="CI31" s="912"/>
      <c r="CN31" s="444"/>
      <c r="CO31" s="93" t="s">
        <v>139</v>
      </c>
      <c r="CP31" s="918">
        <v>1385512</v>
      </c>
      <c r="CQ31" s="919"/>
      <c r="CR31" s="918">
        <v>577149</v>
      </c>
      <c r="CS31" s="919"/>
      <c r="CT31" s="918">
        <v>2356693</v>
      </c>
      <c r="CU31" s="919"/>
      <c r="CV31" s="920">
        <v>1257367</v>
      </c>
      <c r="CW31" s="921"/>
      <c r="CX31" s="918">
        <v>1226441</v>
      </c>
      <c r="CY31" s="919"/>
      <c r="CZ31" s="912">
        <v>5576721</v>
      </c>
      <c r="DA31" s="912"/>
    </row>
    <row r="32" spans="1:105" s="1" customFormat="1" ht="16.5" customHeight="1">
      <c r="A32" s="15"/>
      <c r="C32" s="16"/>
      <c r="D32" s="16"/>
      <c r="E32" s="16"/>
      <c r="F32" s="16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6"/>
      <c r="BH32" s="91"/>
      <c r="BI32" s="91"/>
      <c r="BJ32" s="91"/>
      <c r="BK32" s="91"/>
      <c r="BL32" s="91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1"/>
      <c r="BX32" s="91"/>
      <c r="BY32" s="91"/>
      <c r="CH32" s="12"/>
      <c r="CI32" s="12"/>
      <c r="CJ32" s="12"/>
      <c r="CK32" s="12"/>
      <c r="CL32" s="12"/>
      <c r="CM32" s="12"/>
      <c r="CN32" s="12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</row>
    <row r="33" spans="1:103" s="1" customFormat="1" ht="16.5" customHeight="1">
      <c r="A33" s="15"/>
      <c r="C33" s="16"/>
      <c r="D33" s="16"/>
      <c r="E33" s="16"/>
      <c r="F33" s="16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6"/>
      <c r="BH33" s="91"/>
      <c r="BI33" s="91"/>
      <c r="BJ33" s="91"/>
      <c r="BK33" s="91"/>
      <c r="BL33" s="91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1"/>
      <c r="BX33" s="91"/>
      <c r="BY33" s="91"/>
      <c r="CH33" s="12"/>
      <c r="CI33" s="12"/>
      <c r="CJ33" s="12"/>
      <c r="CK33" s="12"/>
      <c r="CL33" s="12"/>
      <c r="CM33" s="12"/>
      <c r="CN33" s="12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</row>
    <row r="34" spans="1:103"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4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CH34" s="12"/>
      <c r="CI34" s="12"/>
      <c r="CJ34" s="12"/>
      <c r="CK34" s="12"/>
      <c r="CL34" s="12"/>
      <c r="CM34" s="12"/>
      <c r="CN34" s="12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</row>
    <row r="35" spans="1:103"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CH35" s="12"/>
      <c r="CI35" s="12"/>
      <c r="CJ35" s="12"/>
      <c r="CK35" s="12"/>
      <c r="CL35" s="12"/>
      <c r="CM35" s="12"/>
      <c r="CN35" s="12"/>
    </row>
    <row r="36" spans="1:103"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CH36" s="12"/>
      <c r="CI36" s="12"/>
      <c r="CJ36" s="12"/>
      <c r="CK36" s="12"/>
      <c r="CL36" s="12"/>
      <c r="CM36" s="12"/>
      <c r="CN36" s="12"/>
    </row>
    <row r="37" spans="1:103"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CH37" s="12"/>
      <c r="CI37" s="12"/>
      <c r="CJ37" s="12"/>
      <c r="CK37" s="12"/>
      <c r="CL37" s="12"/>
      <c r="CM37" s="12"/>
      <c r="CN37" s="12"/>
    </row>
    <row r="38" spans="1:103"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CH38" s="12"/>
      <c r="CI38" s="12"/>
      <c r="CJ38" s="12"/>
      <c r="CK38" s="12"/>
      <c r="CL38" s="12"/>
      <c r="CM38" s="12"/>
      <c r="CN38" s="12"/>
    </row>
    <row r="39" spans="1:103"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</row>
    <row r="40" spans="1:103">
      <c r="BG40" s="13"/>
      <c r="BM40" s="90"/>
      <c r="BN40" s="90"/>
      <c r="BO40" s="90"/>
      <c r="BP40" s="90"/>
      <c r="BW40" s="90"/>
      <c r="BX40" s="90"/>
      <c r="BY40" s="90"/>
    </row>
    <row r="41" spans="1:103">
      <c r="AG41" s="90" t="s">
        <v>242</v>
      </c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L41" s="90"/>
      <c r="BM41" s="90"/>
      <c r="BN41" s="90"/>
      <c r="BO41" s="90"/>
      <c r="BP41" s="90"/>
      <c r="BQ41" s="94"/>
      <c r="BR41" s="90"/>
      <c r="BS41" s="90"/>
      <c r="BT41" s="90"/>
      <c r="BU41" s="90"/>
      <c r="BV41" s="90"/>
      <c r="BW41" s="90"/>
      <c r="BX41" s="90"/>
      <c r="BY41" s="90"/>
      <c r="CO41" s="90" t="s">
        <v>267</v>
      </c>
      <c r="CP41" s="90"/>
      <c r="CQ41" s="90"/>
      <c r="CR41" s="90"/>
      <c r="CS41" s="90"/>
      <c r="CT41" s="90"/>
      <c r="CU41" s="90"/>
      <c r="CV41" s="90"/>
      <c r="CW41" s="90"/>
      <c r="CX41" s="90"/>
      <c r="CY41" s="90"/>
    </row>
    <row r="42" spans="1:103">
      <c r="AG42" s="90" t="s">
        <v>181</v>
      </c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4"/>
      <c r="AS42" s="94"/>
      <c r="AT42" s="94"/>
      <c r="AU42" s="94"/>
      <c r="AV42" s="94"/>
      <c r="AW42" s="394" t="s">
        <v>182</v>
      </c>
      <c r="AX42" s="394"/>
      <c r="AY42" s="394"/>
      <c r="AZ42" s="94"/>
      <c r="BA42" s="94"/>
      <c r="BB42" s="94"/>
      <c r="BC42" s="94"/>
      <c r="BD42" s="94"/>
      <c r="BE42" s="94"/>
      <c r="BF42" s="94"/>
      <c r="BG42" s="13" t="s">
        <v>183</v>
      </c>
      <c r="BL42" s="90"/>
      <c r="BM42" s="90"/>
      <c r="BN42" s="90"/>
      <c r="BO42" s="90"/>
      <c r="BP42" s="90"/>
      <c r="BQ42" s="394" t="s">
        <v>184</v>
      </c>
      <c r="BR42" s="394"/>
      <c r="BS42" s="394"/>
      <c r="BT42" s="90"/>
      <c r="BU42" s="90"/>
      <c r="BV42" s="90"/>
      <c r="BW42" s="90"/>
      <c r="BX42" s="90"/>
      <c r="BY42" s="90"/>
      <c r="CA42" s="90" t="s">
        <v>185</v>
      </c>
      <c r="CB42" s="90"/>
      <c r="CC42" s="90"/>
      <c r="CD42" s="90"/>
      <c r="CE42" s="90"/>
      <c r="CO42" s="90" t="s">
        <v>186</v>
      </c>
      <c r="CP42" s="90"/>
      <c r="CQ42" s="90"/>
      <c r="CR42" s="90"/>
      <c r="CS42" s="90"/>
      <c r="CT42" s="90"/>
      <c r="CU42" s="90"/>
      <c r="CV42" s="90"/>
      <c r="CW42" s="90"/>
      <c r="CX42" s="90"/>
      <c r="CY42" s="90"/>
    </row>
    <row r="43" spans="1:103" ht="15" customHeight="1">
      <c r="AG43" s="911" t="s">
        <v>99</v>
      </c>
      <c r="AH43" s="102" t="s">
        <v>166</v>
      </c>
      <c r="AI43" s="103" t="s">
        <v>166</v>
      </c>
      <c r="AJ43" s="378" t="s">
        <v>187</v>
      </c>
      <c r="AK43" s="378" t="s">
        <v>187</v>
      </c>
      <c r="AN43" s="94"/>
      <c r="AO43" s="94"/>
      <c r="AP43" s="94"/>
      <c r="AQ43" s="94"/>
      <c r="AR43" s="94"/>
      <c r="AS43" s="94"/>
      <c r="AT43" s="94"/>
      <c r="AU43" s="94"/>
      <c r="AV43" s="94"/>
      <c r="AW43" s="413" t="s">
        <v>99</v>
      </c>
      <c r="AX43" s="394" t="s">
        <v>188</v>
      </c>
      <c r="AY43" s="394" t="s">
        <v>188</v>
      </c>
      <c r="AZ43" s="394" t="s">
        <v>188</v>
      </c>
      <c r="BA43" s="394" t="s">
        <v>97</v>
      </c>
      <c r="BB43" s="94"/>
      <c r="BC43" s="94"/>
      <c r="BD43" s="94"/>
      <c r="BE43" s="94"/>
      <c r="BF43" s="94"/>
      <c r="BG43" s="911" t="s">
        <v>99</v>
      </c>
      <c r="BH43" s="102" t="s">
        <v>168</v>
      </c>
      <c r="BI43" s="103" t="s">
        <v>168</v>
      </c>
      <c r="BJ43" s="378" t="s">
        <v>148</v>
      </c>
      <c r="BK43" s="378" t="s">
        <v>148</v>
      </c>
      <c r="BL43" s="90"/>
      <c r="BM43" s="90"/>
      <c r="BN43" s="90"/>
      <c r="BO43" s="90"/>
      <c r="BP43" s="90"/>
      <c r="BQ43" s="1109" t="s">
        <v>99</v>
      </c>
      <c r="BR43" s="394" t="s">
        <v>189</v>
      </c>
      <c r="BS43" s="394" t="s">
        <v>158</v>
      </c>
      <c r="BT43" s="394" t="s">
        <v>190</v>
      </c>
      <c r="BU43" s="394" t="s">
        <v>98</v>
      </c>
      <c r="BV43" s="90"/>
      <c r="BW43" s="90"/>
      <c r="BX43" s="90"/>
      <c r="BY43" s="90"/>
      <c r="CA43" s="911" t="s">
        <v>99</v>
      </c>
      <c r="CB43" s="102" t="s">
        <v>191</v>
      </c>
      <c r="CC43" s="103" t="s">
        <v>191</v>
      </c>
      <c r="CD43" s="378" t="s">
        <v>269</v>
      </c>
      <c r="CE43" s="378" t="s">
        <v>269</v>
      </c>
      <c r="CO43" s="911" t="s">
        <v>99</v>
      </c>
      <c r="CP43" s="102" t="s">
        <v>33</v>
      </c>
      <c r="CQ43" s="103" t="s">
        <v>33</v>
      </c>
      <c r="CR43" s="102" t="s">
        <v>36</v>
      </c>
      <c r="CS43" s="103" t="s">
        <v>36</v>
      </c>
      <c r="CT43" s="378" t="s">
        <v>109</v>
      </c>
      <c r="CU43" s="378" t="s">
        <v>96</v>
      </c>
      <c r="CV43" s="94"/>
      <c r="CW43" s="94"/>
      <c r="CX43" s="94"/>
      <c r="CY43" s="94"/>
    </row>
    <row r="44" spans="1:103">
      <c r="AG44" s="911"/>
      <c r="AH44" s="104" t="s">
        <v>27</v>
      </c>
      <c r="AI44" s="101" t="s">
        <v>111</v>
      </c>
      <c r="AJ44" s="379" t="s">
        <v>27</v>
      </c>
      <c r="AK44" s="379" t="s">
        <v>111</v>
      </c>
      <c r="AN44" s="94"/>
      <c r="AO44" s="94"/>
      <c r="AP44" s="94"/>
      <c r="AQ44" s="94"/>
      <c r="AR44" s="94"/>
      <c r="AS44" s="94"/>
      <c r="AT44" s="94"/>
      <c r="AU44" s="94"/>
      <c r="AV44" s="94"/>
      <c r="AW44" s="414"/>
      <c r="AX44" s="394" t="s">
        <v>27</v>
      </c>
      <c r="AY44" s="394" t="s">
        <v>111</v>
      </c>
      <c r="AZ44" s="394" t="s">
        <v>27</v>
      </c>
      <c r="BA44" s="394" t="s">
        <v>111</v>
      </c>
      <c r="BB44" s="94"/>
      <c r="BC44" s="94"/>
      <c r="BD44" s="94"/>
      <c r="BE44" s="94"/>
      <c r="BF44" s="94"/>
      <c r="BG44" s="911"/>
      <c r="BH44" s="104" t="s">
        <v>27</v>
      </c>
      <c r="BI44" s="101" t="s">
        <v>111</v>
      </c>
      <c r="BJ44" s="379" t="s">
        <v>27</v>
      </c>
      <c r="BK44" s="379" t="s">
        <v>111</v>
      </c>
      <c r="BL44" s="90"/>
      <c r="BM44" s="90"/>
      <c r="BN44" s="90"/>
      <c r="BO44" s="90"/>
      <c r="BP44" s="90"/>
      <c r="BQ44" s="1109"/>
      <c r="BR44" s="394" t="s">
        <v>27</v>
      </c>
      <c r="BS44" s="394" t="s">
        <v>111</v>
      </c>
      <c r="BT44" s="394" t="s">
        <v>27</v>
      </c>
      <c r="BU44" s="394" t="s">
        <v>111</v>
      </c>
      <c r="BV44" s="90"/>
      <c r="BW44" s="90"/>
      <c r="BX44" s="90"/>
      <c r="BY44" s="90"/>
      <c r="CA44" s="911"/>
      <c r="CB44" s="104" t="s">
        <v>27</v>
      </c>
      <c r="CC44" s="101" t="s">
        <v>111</v>
      </c>
      <c r="CD44" s="379" t="s">
        <v>27</v>
      </c>
      <c r="CE44" s="379" t="s">
        <v>111</v>
      </c>
      <c r="CO44" s="911"/>
      <c r="CP44" s="104" t="s">
        <v>27</v>
      </c>
      <c r="CQ44" s="101" t="s">
        <v>111</v>
      </c>
      <c r="CR44" s="104" t="s">
        <v>27</v>
      </c>
      <c r="CS44" s="101" t="s">
        <v>111</v>
      </c>
      <c r="CT44" s="379" t="s">
        <v>27</v>
      </c>
      <c r="CU44" s="379" t="s">
        <v>111</v>
      </c>
      <c r="CV44" s="94"/>
      <c r="CW44" s="94"/>
      <c r="CX44" s="94"/>
      <c r="CY44" s="94"/>
    </row>
    <row r="45" spans="1:103" ht="25.5" customHeight="1">
      <c r="AG45" s="105" t="s">
        <v>112</v>
      </c>
      <c r="AH45" s="380">
        <v>0</v>
      </c>
      <c r="AI45" s="381">
        <v>0</v>
      </c>
      <c r="AJ45" s="384">
        <v>0</v>
      </c>
      <c r="AK45" s="384">
        <v>0</v>
      </c>
      <c r="AN45" s="118"/>
      <c r="AO45" s="118"/>
      <c r="AP45" s="118"/>
      <c r="AQ45" s="118"/>
      <c r="AR45" s="94"/>
      <c r="AS45" s="94"/>
      <c r="AT45" s="94"/>
      <c r="AU45" s="94"/>
      <c r="AV45" s="94"/>
      <c r="AW45" s="415" t="s">
        <v>112</v>
      </c>
      <c r="AX45" s="398"/>
      <c r="AY45" s="416"/>
      <c r="AZ45" s="398"/>
      <c r="BA45" s="416"/>
      <c r="BB45" s="94"/>
      <c r="BC45" s="94"/>
      <c r="BD45" s="94"/>
      <c r="BE45" s="94"/>
      <c r="BF45" s="94"/>
      <c r="BG45" s="127" t="s">
        <v>112</v>
      </c>
      <c r="BH45" s="380"/>
      <c r="BI45" s="381">
        <v>0</v>
      </c>
      <c r="BJ45" s="384">
        <v>0</v>
      </c>
      <c r="BK45" s="384">
        <v>0</v>
      </c>
      <c r="BL45" s="90"/>
      <c r="BM45" s="90"/>
      <c r="BN45" s="90"/>
      <c r="BO45" s="90"/>
      <c r="BP45" s="90"/>
      <c r="BQ45" s="436" t="s">
        <v>112</v>
      </c>
      <c r="BR45" s="398"/>
      <c r="BS45" s="437"/>
      <c r="BT45" s="394"/>
      <c r="BU45" s="437"/>
      <c r="BV45" s="90"/>
      <c r="BW45" s="90"/>
      <c r="BX45" s="90"/>
      <c r="BY45" s="90"/>
      <c r="CA45" s="105" t="s">
        <v>112</v>
      </c>
      <c r="CB45" s="381">
        <v>0</v>
      </c>
      <c r="CC45" s="432">
        <v>0</v>
      </c>
      <c r="CD45" s="384">
        <v>0</v>
      </c>
      <c r="CE45" s="384">
        <v>0</v>
      </c>
      <c r="CO45" s="128" t="s">
        <v>112</v>
      </c>
      <c r="CP45" s="380">
        <v>0</v>
      </c>
      <c r="CQ45" s="381"/>
      <c r="CR45" s="380">
        <v>0</v>
      </c>
      <c r="CS45" s="381"/>
      <c r="CT45" s="384">
        <v>0</v>
      </c>
      <c r="CU45" s="452">
        <v>0</v>
      </c>
      <c r="CV45" s="118"/>
      <c r="CW45" s="118"/>
      <c r="CX45" s="118"/>
      <c r="CY45" s="118"/>
    </row>
    <row r="46" spans="1:103">
      <c r="AG46" s="108" t="s">
        <v>113</v>
      </c>
      <c r="AH46" s="380">
        <v>21</v>
      </c>
      <c r="AI46" s="107">
        <v>21.450459652706801</v>
      </c>
      <c r="AJ46" s="384">
        <v>21</v>
      </c>
      <c r="AK46" s="387">
        <v>21.450459652706801</v>
      </c>
      <c r="AN46" s="118"/>
      <c r="AO46" s="118"/>
      <c r="AP46" s="118"/>
      <c r="AQ46" s="118"/>
      <c r="AR46" s="94"/>
      <c r="AS46" s="94"/>
      <c r="AT46" s="94"/>
      <c r="AU46" s="94"/>
      <c r="AV46" s="94"/>
      <c r="AW46" s="417" t="s">
        <v>113</v>
      </c>
      <c r="AX46" s="398">
        <v>12</v>
      </c>
      <c r="AY46" s="418">
        <v>8.8474304850013894</v>
      </c>
      <c r="AZ46" s="398">
        <v>12</v>
      </c>
      <c r="BA46" s="418">
        <v>8.8474304850013894</v>
      </c>
      <c r="BB46" s="94"/>
      <c r="BC46" s="94"/>
      <c r="BD46" s="94"/>
      <c r="BE46" s="94"/>
      <c r="BF46" s="94"/>
      <c r="BG46" s="127" t="s">
        <v>113</v>
      </c>
      <c r="BH46" s="380">
        <v>20</v>
      </c>
      <c r="BI46" s="107">
        <v>6.9615728142227704</v>
      </c>
      <c r="BJ46" s="384">
        <v>20</v>
      </c>
      <c r="BK46" s="387">
        <v>6.9615728142227704</v>
      </c>
      <c r="BL46" s="90"/>
      <c r="BM46" s="90"/>
      <c r="BN46" s="90"/>
      <c r="BO46" s="90"/>
      <c r="BP46" s="90"/>
      <c r="BQ46" s="436" t="s">
        <v>113</v>
      </c>
      <c r="BR46" s="398">
        <f t="shared" ref="BR46:BR52" si="1">BR10</f>
        <v>5</v>
      </c>
      <c r="BS46" s="437">
        <f t="shared" ref="BS46:BS66" si="2">BR46/BR$67*1000000</f>
        <v>3.8099737492808674</v>
      </c>
      <c r="BT46" s="394">
        <f t="shared" ref="BT46:BT52" si="3">BR46</f>
        <v>5</v>
      </c>
      <c r="BU46" s="437">
        <f t="shared" ref="BU46:BU66" si="4">BT46/BT$67*1000000</f>
        <v>3.8099737492808674</v>
      </c>
      <c r="BV46" s="90"/>
      <c r="BW46" s="90"/>
      <c r="BX46" s="90"/>
      <c r="BY46" s="90"/>
      <c r="CA46" s="108" t="s">
        <v>113</v>
      </c>
      <c r="CB46" s="381">
        <v>2</v>
      </c>
      <c r="CC46" s="430">
        <v>1.54798761609907</v>
      </c>
      <c r="CD46" s="384">
        <v>2</v>
      </c>
      <c r="CE46" s="387">
        <v>1.54798761609907</v>
      </c>
      <c r="CO46" s="128" t="s">
        <v>113</v>
      </c>
      <c r="CP46" s="380">
        <v>2</v>
      </c>
      <c r="CQ46" s="107">
        <v>1.44350969172407</v>
      </c>
      <c r="CR46" s="380">
        <v>0</v>
      </c>
      <c r="CS46" s="107"/>
      <c r="CT46" s="384">
        <v>2</v>
      </c>
      <c r="CU46" s="387">
        <v>1.0190246812872901</v>
      </c>
      <c r="CV46" s="118"/>
      <c r="CW46" s="118"/>
      <c r="CX46" s="118"/>
      <c r="CY46" s="118"/>
    </row>
    <row r="47" spans="1:103">
      <c r="AG47" s="109" t="s">
        <v>114</v>
      </c>
      <c r="AH47" s="380">
        <v>1</v>
      </c>
      <c r="AI47" s="107">
        <v>1.0214504596527101</v>
      </c>
      <c r="AJ47" s="384">
        <v>1</v>
      </c>
      <c r="AK47" s="387">
        <v>1.0214504596527101</v>
      </c>
      <c r="AN47" s="118"/>
      <c r="AO47" s="118"/>
      <c r="AP47" s="118"/>
      <c r="AQ47" s="118"/>
      <c r="AR47" s="94"/>
      <c r="AS47" s="94"/>
      <c r="AT47" s="94"/>
      <c r="AU47" s="94"/>
      <c r="AV47" s="94"/>
      <c r="AW47" s="419" t="s">
        <v>114</v>
      </c>
      <c r="AX47" s="398"/>
      <c r="AY47" s="418"/>
      <c r="AZ47" s="398"/>
      <c r="BA47" s="418"/>
      <c r="BB47" s="94"/>
      <c r="BC47" s="94"/>
      <c r="BD47" s="94"/>
      <c r="BE47" s="94"/>
      <c r="BF47" s="94"/>
      <c r="BG47" s="128" t="s">
        <v>114</v>
      </c>
      <c r="BH47" s="380">
        <v>1</v>
      </c>
      <c r="BI47" s="115">
        <v>0.34807864071113898</v>
      </c>
      <c r="BJ47" s="384">
        <v>1</v>
      </c>
      <c r="BK47" s="392">
        <v>0.34807864071113898</v>
      </c>
      <c r="BL47" s="90"/>
      <c r="BM47" s="90"/>
      <c r="BN47" s="90"/>
      <c r="BO47" s="90"/>
      <c r="BP47" s="90"/>
      <c r="BQ47" s="438" t="s">
        <v>114</v>
      </c>
      <c r="BR47" s="398"/>
      <c r="BS47" s="437"/>
      <c r="BT47" s="394"/>
      <c r="BU47" s="437"/>
      <c r="BV47" s="90"/>
      <c r="BW47" s="90"/>
      <c r="BX47" s="90"/>
      <c r="BY47" s="90"/>
      <c r="CA47" s="109" t="s">
        <v>114</v>
      </c>
      <c r="CB47" s="381">
        <v>2</v>
      </c>
      <c r="CC47" s="430">
        <v>1.54798761609907</v>
      </c>
      <c r="CD47" s="384">
        <v>2</v>
      </c>
      <c r="CE47" s="387">
        <v>1.54798761609907</v>
      </c>
      <c r="CO47" s="128" t="s">
        <v>114</v>
      </c>
      <c r="CP47" s="380">
        <v>0</v>
      </c>
      <c r="CQ47" s="107"/>
      <c r="CR47" s="380">
        <v>1</v>
      </c>
      <c r="CS47" s="107">
        <v>1.7326548257035901</v>
      </c>
      <c r="CT47" s="384">
        <v>1</v>
      </c>
      <c r="CU47" s="387">
        <v>0.50951234064364703</v>
      </c>
      <c r="CV47" s="118"/>
      <c r="CW47" s="118"/>
      <c r="CX47" s="118"/>
      <c r="CY47" s="118"/>
    </row>
    <row r="48" spans="1:103">
      <c r="AG48" s="109" t="s">
        <v>116</v>
      </c>
      <c r="AH48" s="380">
        <v>1</v>
      </c>
      <c r="AI48" s="107">
        <v>1.0214504596527101</v>
      </c>
      <c r="AJ48" s="384">
        <v>1</v>
      </c>
      <c r="AK48" s="387">
        <v>1.0214504596527101</v>
      </c>
      <c r="AN48" s="118"/>
      <c r="AO48" s="118"/>
      <c r="AP48" s="118"/>
      <c r="AQ48" s="118"/>
      <c r="AR48" s="94"/>
      <c r="AS48" s="94"/>
      <c r="AT48" s="94"/>
      <c r="AU48" s="94"/>
      <c r="AV48" s="94"/>
      <c r="AW48" s="419" t="s">
        <v>116</v>
      </c>
      <c r="AX48" s="398"/>
      <c r="AY48" s="418"/>
      <c r="AZ48" s="398"/>
      <c r="BA48" s="418"/>
      <c r="BB48" s="94"/>
      <c r="BC48" s="94"/>
      <c r="BD48" s="94"/>
      <c r="BE48" s="94"/>
      <c r="BF48" s="94"/>
      <c r="BG48" s="128" t="s">
        <v>116</v>
      </c>
      <c r="BH48" s="380">
        <v>5</v>
      </c>
      <c r="BI48" s="107">
        <v>1.7403932035556899</v>
      </c>
      <c r="BJ48" s="384">
        <v>5</v>
      </c>
      <c r="BK48" s="387">
        <v>1.7403932035556899</v>
      </c>
      <c r="BL48" s="90"/>
      <c r="BM48" s="90"/>
      <c r="BN48" s="90"/>
      <c r="BO48" s="90"/>
      <c r="BP48" s="90"/>
      <c r="BQ48" s="438" t="s">
        <v>116</v>
      </c>
      <c r="BR48" s="398">
        <f t="shared" si="1"/>
        <v>3</v>
      </c>
      <c r="BS48" s="437">
        <f t="shared" si="2"/>
        <v>2.2859842495685205</v>
      </c>
      <c r="BT48" s="394">
        <f t="shared" si="3"/>
        <v>3</v>
      </c>
      <c r="BU48" s="437">
        <f t="shared" si="4"/>
        <v>2.2859842495685205</v>
      </c>
      <c r="BV48" s="90"/>
      <c r="BW48" s="90"/>
      <c r="BX48" s="90"/>
      <c r="BY48" s="90"/>
      <c r="CA48" s="109" t="s">
        <v>116</v>
      </c>
      <c r="CB48" s="381">
        <v>2</v>
      </c>
      <c r="CC48" s="430">
        <v>1.54798761609907</v>
      </c>
      <c r="CD48" s="384">
        <v>2</v>
      </c>
      <c r="CE48" s="387">
        <v>1.54798761609907</v>
      </c>
      <c r="CO48" s="128" t="s">
        <v>116</v>
      </c>
      <c r="CP48" s="380">
        <v>0</v>
      </c>
      <c r="CQ48" s="107"/>
      <c r="CR48" s="380">
        <v>0</v>
      </c>
      <c r="CS48" s="107"/>
      <c r="CT48" s="384">
        <v>0</v>
      </c>
      <c r="CU48" s="452">
        <v>0</v>
      </c>
      <c r="CV48" s="118"/>
      <c r="CW48" s="118"/>
      <c r="CX48" s="118"/>
      <c r="CY48" s="118"/>
    </row>
    <row r="49" spans="33:103" ht="25.5" customHeight="1">
      <c r="AG49" s="109" t="s">
        <v>117</v>
      </c>
      <c r="AH49" s="380">
        <v>9</v>
      </c>
      <c r="AI49" s="107">
        <v>9.1930541368743608</v>
      </c>
      <c r="AJ49" s="384">
        <v>9</v>
      </c>
      <c r="AK49" s="387">
        <v>9.1930541368743608</v>
      </c>
      <c r="AN49" s="118"/>
      <c r="AO49" s="118"/>
      <c r="AP49" s="118"/>
      <c r="AQ49" s="118"/>
      <c r="AR49" s="94"/>
      <c r="AS49" s="94"/>
      <c r="AT49" s="94"/>
      <c r="AU49" s="94"/>
      <c r="AV49" s="94"/>
      <c r="AW49" s="419" t="s">
        <v>117</v>
      </c>
      <c r="AX49" s="398"/>
      <c r="AY49" s="418"/>
      <c r="AZ49" s="398"/>
      <c r="BA49" s="418"/>
      <c r="BB49" s="94"/>
      <c r="BC49" s="94"/>
      <c r="BD49" s="94"/>
      <c r="BE49" s="94"/>
      <c r="BF49" s="94"/>
      <c r="BG49" s="128" t="s">
        <v>117</v>
      </c>
      <c r="BH49" s="380">
        <v>7</v>
      </c>
      <c r="BI49" s="107">
        <v>2.4365504849779702</v>
      </c>
      <c r="BJ49" s="384">
        <v>7</v>
      </c>
      <c r="BK49" s="387">
        <v>2.4365504849779702</v>
      </c>
      <c r="BL49" s="90"/>
      <c r="BM49" s="90"/>
      <c r="BN49" s="90"/>
      <c r="BO49" s="90"/>
      <c r="BP49" s="90"/>
      <c r="BQ49" s="438" t="s">
        <v>117</v>
      </c>
      <c r="BR49" s="398"/>
      <c r="BS49" s="437"/>
      <c r="BT49" s="394"/>
      <c r="BU49" s="437"/>
      <c r="BV49" s="90"/>
      <c r="BW49" s="90"/>
      <c r="BX49" s="90"/>
      <c r="BY49" s="90"/>
      <c r="CA49" s="109" t="s">
        <v>117</v>
      </c>
      <c r="CB49" s="381">
        <v>3</v>
      </c>
      <c r="CC49" s="430">
        <v>2.3219814241486101</v>
      </c>
      <c r="CD49" s="384">
        <v>3</v>
      </c>
      <c r="CE49" s="387">
        <v>2.3219814241486101</v>
      </c>
      <c r="CO49" s="128" t="s">
        <v>117</v>
      </c>
      <c r="CP49" s="380">
        <v>0</v>
      </c>
      <c r="CQ49" s="107"/>
      <c r="CR49" s="380">
        <v>0</v>
      </c>
      <c r="CS49" s="107"/>
      <c r="CT49" s="384">
        <v>0</v>
      </c>
      <c r="CU49" s="452">
        <v>0</v>
      </c>
      <c r="CV49" s="118"/>
      <c r="CW49" s="118"/>
      <c r="CX49" s="118"/>
      <c r="CY49" s="118"/>
    </row>
    <row r="50" spans="33:103">
      <c r="AG50" s="108" t="s">
        <v>118</v>
      </c>
      <c r="AH50" s="380">
        <v>2</v>
      </c>
      <c r="AI50" s="107">
        <v>2.04290091930541</v>
      </c>
      <c r="AJ50" s="384">
        <v>2</v>
      </c>
      <c r="AK50" s="387">
        <v>2.04290091930541</v>
      </c>
      <c r="AN50" s="118"/>
      <c r="AO50" s="118"/>
      <c r="AP50" s="118"/>
      <c r="AQ50" s="118"/>
      <c r="AR50" s="94"/>
      <c r="AS50" s="94"/>
      <c r="AT50" s="94"/>
      <c r="AU50" s="94"/>
      <c r="AV50" s="94"/>
      <c r="AW50" s="417" t="s">
        <v>118</v>
      </c>
      <c r="AX50" s="398">
        <v>2</v>
      </c>
      <c r="AY50" s="418">
        <v>1.47457174750023</v>
      </c>
      <c r="AZ50" s="398">
        <v>2</v>
      </c>
      <c r="BA50" s="418">
        <v>1.47457174750023</v>
      </c>
      <c r="BB50" s="94"/>
      <c r="BC50" s="94"/>
      <c r="BD50" s="94"/>
      <c r="BE50" s="94"/>
      <c r="BF50" s="94"/>
      <c r="BG50" s="127" t="s">
        <v>118</v>
      </c>
      <c r="BH50" s="380">
        <v>14</v>
      </c>
      <c r="BI50" s="107">
        <v>4.8731009699559404</v>
      </c>
      <c r="BJ50" s="384">
        <v>14</v>
      </c>
      <c r="BK50" s="387">
        <v>4.8731009699559404</v>
      </c>
      <c r="BL50" s="90"/>
      <c r="BM50" s="90"/>
      <c r="BN50" s="90"/>
      <c r="BO50" s="90"/>
      <c r="BP50" s="90"/>
      <c r="BQ50" s="436" t="s">
        <v>118</v>
      </c>
      <c r="BR50" s="398">
        <f t="shared" si="1"/>
        <v>1</v>
      </c>
      <c r="BS50" s="437">
        <f t="shared" si="2"/>
        <v>0.76199474985617344</v>
      </c>
      <c r="BT50" s="394">
        <f t="shared" si="3"/>
        <v>1</v>
      </c>
      <c r="BU50" s="437">
        <f t="shared" si="4"/>
        <v>0.76199474985617344</v>
      </c>
      <c r="BV50" s="90"/>
      <c r="BW50" s="90"/>
      <c r="BX50" s="90"/>
      <c r="BY50" s="90"/>
      <c r="CA50" s="108" t="s">
        <v>118</v>
      </c>
      <c r="CB50" s="381">
        <v>2</v>
      </c>
      <c r="CC50" s="430">
        <v>1.54798761609907</v>
      </c>
      <c r="CD50" s="384">
        <v>2</v>
      </c>
      <c r="CE50" s="387">
        <v>1.54798761609907</v>
      </c>
      <c r="CO50" s="128" t="s">
        <v>118</v>
      </c>
      <c r="CP50" s="380">
        <v>1</v>
      </c>
      <c r="CQ50" s="107">
        <v>0.72175484586203498</v>
      </c>
      <c r="CR50" s="380">
        <v>0</v>
      </c>
      <c r="CS50" s="107"/>
      <c r="CT50" s="384">
        <v>1</v>
      </c>
      <c r="CU50" s="387">
        <v>0.50951234064364703</v>
      </c>
      <c r="CV50" s="118"/>
      <c r="CW50" s="118"/>
      <c r="CX50" s="118"/>
      <c r="CY50" s="118"/>
    </row>
    <row r="51" spans="33:103">
      <c r="AG51" s="109" t="s">
        <v>120</v>
      </c>
      <c r="AH51" s="380">
        <v>8</v>
      </c>
      <c r="AI51" s="107">
        <v>8.1716036772216594</v>
      </c>
      <c r="AJ51" s="384">
        <v>8</v>
      </c>
      <c r="AK51" s="387">
        <v>8.1716036772216594</v>
      </c>
      <c r="AN51" s="118"/>
      <c r="AO51" s="118"/>
      <c r="AP51" s="118"/>
      <c r="AQ51" s="118"/>
      <c r="AR51" s="94"/>
      <c r="AS51" s="94"/>
      <c r="AT51" s="94"/>
      <c r="AU51" s="94"/>
      <c r="AV51" s="94"/>
      <c r="AW51" s="419" t="s">
        <v>120</v>
      </c>
      <c r="AX51" s="398">
        <v>1</v>
      </c>
      <c r="AY51" s="420">
        <v>0.73728587375011601</v>
      </c>
      <c r="AZ51" s="398">
        <v>1</v>
      </c>
      <c r="BA51" s="421">
        <v>0.73728587375011601</v>
      </c>
      <c r="BB51" s="94"/>
      <c r="BC51" s="94"/>
      <c r="BD51" s="94"/>
      <c r="BE51" s="94"/>
      <c r="BF51" s="94"/>
      <c r="BG51" s="128" t="s">
        <v>120</v>
      </c>
      <c r="BH51" s="380">
        <v>8</v>
      </c>
      <c r="BI51" s="107">
        <v>2.78462912568911</v>
      </c>
      <c r="BJ51" s="384">
        <v>8</v>
      </c>
      <c r="BK51" s="387">
        <v>2.78462912568911</v>
      </c>
      <c r="BL51" s="90"/>
      <c r="BM51" s="90"/>
      <c r="BN51" s="90"/>
      <c r="BO51" s="90"/>
      <c r="BP51" s="90"/>
      <c r="BQ51" s="438" t="s">
        <v>120</v>
      </c>
      <c r="BR51" s="398"/>
      <c r="BS51" s="437"/>
      <c r="BT51" s="394"/>
      <c r="BU51" s="437"/>
      <c r="BV51" s="90"/>
      <c r="BW51" s="90"/>
      <c r="BX51" s="90"/>
      <c r="BY51" s="90"/>
      <c r="CA51" s="109" t="s">
        <v>120</v>
      </c>
      <c r="CB51" s="381">
        <v>6</v>
      </c>
      <c r="CC51" s="430">
        <v>4.6439628482972104</v>
      </c>
      <c r="CD51" s="384">
        <v>6</v>
      </c>
      <c r="CE51" s="387">
        <v>4.6439628482972104</v>
      </c>
      <c r="CO51" s="128" t="s">
        <v>120</v>
      </c>
      <c r="CP51" s="380">
        <v>0</v>
      </c>
      <c r="CQ51" s="107"/>
      <c r="CR51" s="380">
        <v>1</v>
      </c>
      <c r="CS51" s="107">
        <v>1.7326548257035901</v>
      </c>
      <c r="CT51" s="384">
        <v>1</v>
      </c>
      <c r="CU51" s="387">
        <v>0.50951234064364703</v>
      </c>
      <c r="CV51" s="118"/>
      <c r="CW51" s="118"/>
      <c r="CX51" s="118"/>
      <c r="CY51" s="118"/>
    </row>
    <row r="52" spans="33:103">
      <c r="AG52" s="109" t="s">
        <v>121</v>
      </c>
      <c r="AH52" s="380">
        <v>1</v>
      </c>
      <c r="AI52" s="107">
        <v>1.0214504596527101</v>
      </c>
      <c r="AJ52" s="384">
        <v>1</v>
      </c>
      <c r="AK52" s="387">
        <v>1.0214504596527101</v>
      </c>
      <c r="AN52" s="118"/>
      <c r="AO52" s="118"/>
      <c r="AP52" s="118"/>
      <c r="AQ52" s="118"/>
      <c r="AR52" s="94"/>
      <c r="AS52" s="94"/>
      <c r="AT52" s="94"/>
      <c r="AU52" s="94"/>
      <c r="AV52" s="94"/>
      <c r="AW52" s="419" t="s">
        <v>121</v>
      </c>
      <c r="AX52" s="398">
        <v>1</v>
      </c>
      <c r="AY52" s="422">
        <v>0.73728587375011601</v>
      </c>
      <c r="AZ52" s="398">
        <v>1</v>
      </c>
      <c r="BA52" s="422">
        <v>0.73728587375011601</v>
      </c>
      <c r="BB52" s="94"/>
      <c r="BC52" s="94"/>
      <c r="BD52" s="94"/>
      <c r="BE52" s="94"/>
      <c r="BF52" s="94"/>
      <c r="BG52" s="128" t="s">
        <v>121</v>
      </c>
      <c r="BH52" s="380">
        <v>2</v>
      </c>
      <c r="BI52" s="107">
        <v>0.69615728142227695</v>
      </c>
      <c r="BJ52" s="384">
        <v>2</v>
      </c>
      <c r="BK52" s="387">
        <v>0.69615728142227695</v>
      </c>
      <c r="BL52" s="90"/>
      <c r="BM52" s="90"/>
      <c r="BN52" s="90"/>
      <c r="BO52" s="90"/>
      <c r="BP52" s="90"/>
      <c r="BQ52" s="438" t="s">
        <v>121</v>
      </c>
      <c r="BR52" s="398">
        <f t="shared" si="1"/>
        <v>1</v>
      </c>
      <c r="BS52" s="437">
        <f t="shared" si="2"/>
        <v>0.76199474985617344</v>
      </c>
      <c r="BT52" s="394">
        <f t="shared" si="3"/>
        <v>1</v>
      </c>
      <c r="BU52" s="437">
        <f t="shared" si="4"/>
        <v>0.76199474985617344</v>
      </c>
      <c r="BV52" s="90"/>
      <c r="BW52" s="90"/>
      <c r="BX52" s="90"/>
      <c r="BY52" s="90"/>
      <c r="CA52" s="109" t="s">
        <v>121</v>
      </c>
      <c r="CB52" s="381">
        <v>1</v>
      </c>
      <c r="CC52" s="430">
        <v>0.77399380804953599</v>
      </c>
      <c r="CD52" s="384">
        <v>1</v>
      </c>
      <c r="CE52" s="387">
        <v>0.77399380804953599</v>
      </c>
      <c r="CO52" s="128" t="s">
        <v>121</v>
      </c>
      <c r="CP52" s="380">
        <v>0</v>
      </c>
      <c r="CQ52" s="107"/>
      <c r="CR52" s="380">
        <v>1</v>
      </c>
      <c r="CS52" s="107">
        <v>1.7326548257035901</v>
      </c>
      <c r="CT52" s="384">
        <v>1</v>
      </c>
      <c r="CU52" s="387">
        <v>0.50951234064364703</v>
      </c>
      <c r="CV52" s="118"/>
      <c r="CW52" s="118"/>
      <c r="CX52" s="118"/>
      <c r="CY52" s="119"/>
    </row>
    <row r="53" spans="33:103">
      <c r="AG53" s="109" t="s">
        <v>122</v>
      </c>
      <c r="AH53" s="380">
        <v>0</v>
      </c>
      <c r="AI53" s="381">
        <v>0</v>
      </c>
      <c r="AJ53" s="384">
        <v>0</v>
      </c>
      <c r="AK53" s="384">
        <v>0</v>
      </c>
      <c r="AN53" s="118"/>
      <c r="AO53" s="118"/>
      <c r="AP53" s="118"/>
      <c r="AQ53" s="118"/>
      <c r="AR53" s="94"/>
      <c r="AS53" s="94"/>
      <c r="AT53" s="94"/>
      <c r="AU53" s="94"/>
      <c r="AV53" s="94"/>
      <c r="AW53" s="419" t="s">
        <v>122</v>
      </c>
      <c r="AX53" s="398"/>
      <c r="AY53" s="422"/>
      <c r="AZ53" s="398"/>
      <c r="BA53" s="422"/>
      <c r="BB53" s="94"/>
      <c r="BC53" s="94"/>
      <c r="BD53" s="94"/>
      <c r="BE53" s="94"/>
      <c r="BF53" s="94"/>
      <c r="BG53" s="128" t="s">
        <v>122</v>
      </c>
      <c r="BH53" s="380">
        <v>2</v>
      </c>
      <c r="BI53" s="107">
        <v>0.69615728142227695</v>
      </c>
      <c r="BJ53" s="384">
        <v>2</v>
      </c>
      <c r="BK53" s="387">
        <v>0.69615728142227695</v>
      </c>
      <c r="BL53" s="90"/>
      <c r="BM53" s="90"/>
      <c r="BN53" s="90"/>
      <c r="BO53" s="90"/>
      <c r="BP53" s="90"/>
      <c r="BQ53" s="438" t="s">
        <v>122</v>
      </c>
      <c r="BR53" s="398"/>
      <c r="BS53" s="437"/>
      <c r="BT53" s="394"/>
      <c r="BU53" s="437"/>
      <c r="BV53" s="90"/>
      <c r="BW53" s="90"/>
      <c r="BX53" s="90"/>
      <c r="BY53" s="90"/>
      <c r="CA53" s="109" t="s">
        <v>122</v>
      </c>
      <c r="CB53" s="381">
        <v>1</v>
      </c>
      <c r="CC53" s="431">
        <v>0.77399380804953599</v>
      </c>
      <c r="CD53" s="384">
        <v>1</v>
      </c>
      <c r="CE53" s="387">
        <v>0.77399380804953599</v>
      </c>
      <c r="CO53" s="128" t="s">
        <v>122</v>
      </c>
      <c r="CP53" s="380">
        <v>0</v>
      </c>
      <c r="CQ53" s="107"/>
      <c r="CR53" s="380">
        <v>0</v>
      </c>
      <c r="CS53" s="107"/>
      <c r="CT53" s="384">
        <v>0</v>
      </c>
      <c r="CU53" s="452">
        <v>0</v>
      </c>
      <c r="CV53" s="118"/>
      <c r="CW53" s="118"/>
      <c r="CX53" s="118"/>
      <c r="CY53" s="118"/>
    </row>
    <row r="54" spans="33:103">
      <c r="AG54" s="101" t="s">
        <v>124</v>
      </c>
      <c r="AH54" s="380">
        <v>1</v>
      </c>
      <c r="AI54" s="107">
        <v>1.0214504596527101</v>
      </c>
      <c r="AJ54" s="384">
        <v>1</v>
      </c>
      <c r="AK54" s="387">
        <v>1.0214504596527101</v>
      </c>
      <c r="AN54" s="118"/>
      <c r="AO54" s="118"/>
      <c r="AP54" s="118"/>
      <c r="AQ54" s="118"/>
      <c r="AR54" s="94"/>
      <c r="AS54" s="94"/>
      <c r="AT54" s="94"/>
      <c r="AU54" s="94"/>
      <c r="AV54" s="94"/>
      <c r="AW54" s="398" t="s">
        <v>124</v>
      </c>
      <c r="AX54" s="398">
        <v>1</v>
      </c>
      <c r="AY54" s="418">
        <v>0.73728587375011601</v>
      </c>
      <c r="AZ54" s="398">
        <v>1</v>
      </c>
      <c r="BA54" s="418">
        <v>0.73728587375011601</v>
      </c>
      <c r="BB54" s="94"/>
      <c r="BC54" s="94"/>
      <c r="BD54" s="94"/>
      <c r="BE54" s="94"/>
      <c r="BF54" s="94"/>
      <c r="BG54" s="101" t="s">
        <v>124</v>
      </c>
      <c r="BH54" s="380">
        <v>1</v>
      </c>
      <c r="BI54" s="115">
        <v>0.34807864071113898</v>
      </c>
      <c r="BJ54" s="384">
        <v>1</v>
      </c>
      <c r="BK54" s="392">
        <v>0.34807864071113898</v>
      </c>
      <c r="BL54" s="90"/>
      <c r="BM54" s="90"/>
      <c r="BN54" s="90"/>
      <c r="BO54" s="90"/>
      <c r="BP54" s="90"/>
      <c r="BQ54" s="398" t="s">
        <v>124</v>
      </c>
      <c r="BR54" s="398"/>
      <c r="BS54" s="437"/>
      <c r="BT54" s="394"/>
      <c r="BU54" s="437"/>
      <c r="BV54" s="90"/>
      <c r="BW54" s="90"/>
      <c r="BX54" s="90"/>
      <c r="BY54" s="90"/>
      <c r="CA54" s="101" t="s">
        <v>124</v>
      </c>
      <c r="CB54" s="381">
        <v>1</v>
      </c>
      <c r="CC54" s="430">
        <v>0.77399380804953599</v>
      </c>
      <c r="CD54" s="384">
        <v>1</v>
      </c>
      <c r="CE54" s="387">
        <v>0.77399380804953599</v>
      </c>
      <c r="CO54" s="128" t="s">
        <v>124</v>
      </c>
      <c r="CP54" s="380">
        <v>0</v>
      </c>
      <c r="CQ54" s="107"/>
      <c r="CR54" s="380">
        <v>0</v>
      </c>
      <c r="CS54" s="107"/>
      <c r="CT54" s="384">
        <v>0</v>
      </c>
      <c r="CU54" s="452">
        <v>0</v>
      </c>
      <c r="CV54" s="118"/>
      <c r="CW54" s="118"/>
      <c r="CX54" s="118"/>
      <c r="CY54" s="118"/>
    </row>
    <row r="55" spans="33:103">
      <c r="AG55" s="109" t="s">
        <v>125</v>
      </c>
      <c r="AH55" s="380">
        <v>0</v>
      </c>
      <c r="AI55" s="381">
        <v>0</v>
      </c>
      <c r="AJ55" s="384">
        <v>0</v>
      </c>
      <c r="AK55" s="384">
        <v>0</v>
      </c>
      <c r="AN55" s="118"/>
      <c r="AO55" s="118"/>
      <c r="AP55" s="118"/>
      <c r="AQ55" s="118"/>
      <c r="AR55" s="94"/>
      <c r="AS55" s="94"/>
      <c r="AT55" s="94"/>
      <c r="AU55" s="94"/>
      <c r="AV55" s="94"/>
      <c r="AW55" s="419" t="s">
        <v>125</v>
      </c>
      <c r="AX55" s="398"/>
      <c r="AY55" s="418"/>
      <c r="AZ55" s="398"/>
      <c r="BA55" s="418"/>
      <c r="BB55" s="94"/>
      <c r="BC55" s="94"/>
      <c r="BD55" s="94"/>
      <c r="BE55" s="94"/>
      <c r="BF55" s="94"/>
      <c r="BG55" s="128" t="s">
        <v>125</v>
      </c>
      <c r="BH55" s="380">
        <v>1</v>
      </c>
      <c r="BI55" s="115">
        <v>0.34807864071113898</v>
      </c>
      <c r="BJ55" s="384">
        <v>1</v>
      </c>
      <c r="BK55" s="392">
        <v>0.34807864071113898</v>
      </c>
      <c r="BL55" s="90"/>
      <c r="BM55" s="90"/>
      <c r="BN55" s="90"/>
      <c r="BO55" s="90"/>
      <c r="BP55" s="90"/>
      <c r="BQ55" s="438" t="s">
        <v>125</v>
      </c>
      <c r="BR55" s="398"/>
      <c r="BS55" s="437"/>
      <c r="BT55" s="394"/>
      <c r="BU55" s="437"/>
      <c r="BV55" s="90"/>
      <c r="BW55" s="90"/>
      <c r="BX55" s="90"/>
      <c r="BY55" s="90"/>
      <c r="CA55" s="109" t="s">
        <v>125</v>
      </c>
      <c r="CB55" s="381">
        <v>1</v>
      </c>
      <c r="CC55" s="431">
        <v>0.77399380804953599</v>
      </c>
      <c r="CD55" s="384">
        <v>1</v>
      </c>
      <c r="CE55" s="387">
        <v>0.77399380804953599</v>
      </c>
      <c r="CO55" s="128" t="s">
        <v>125</v>
      </c>
      <c r="CP55" s="380">
        <v>0</v>
      </c>
      <c r="CQ55" s="107"/>
      <c r="CR55" s="380">
        <v>0</v>
      </c>
      <c r="CS55" s="107"/>
      <c r="CT55" s="384">
        <v>0</v>
      </c>
      <c r="CU55" s="452">
        <v>0</v>
      </c>
      <c r="CV55" s="118"/>
      <c r="CW55" s="118"/>
      <c r="CX55" s="118"/>
      <c r="CY55" s="118"/>
    </row>
    <row r="56" spans="33:103">
      <c r="AG56" s="101" t="s">
        <v>126</v>
      </c>
      <c r="AH56" s="380">
        <v>0</v>
      </c>
      <c r="AI56" s="381">
        <v>0</v>
      </c>
      <c r="AJ56" s="384">
        <v>0</v>
      </c>
      <c r="AK56" s="384">
        <v>0</v>
      </c>
      <c r="AN56" s="118"/>
      <c r="AO56" s="118"/>
      <c r="AP56" s="118"/>
      <c r="AQ56" s="118"/>
      <c r="AR56" s="94"/>
      <c r="AS56" s="94"/>
      <c r="AT56" s="94"/>
      <c r="AU56" s="94"/>
      <c r="AV56" s="94"/>
      <c r="AW56" s="398" t="s">
        <v>126</v>
      </c>
      <c r="AX56" s="398"/>
      <c r="AY56" s="416"/>
      <c r="AZ56" s="398"/>
      <c r="BA56" s="416"/>
      <c r="BB56" s="94"/>
      <c r="BC56" s="94"/>
      <c r="BD56" s="94"/>
      <c r="BE56" s="94"/>
      <c r="BF56" s="94"/>
      <c r="BG56" s="101" t="s">
        <v>126</v>
      </c>
      <c r="BH56" s="380">
        <v>0</v>
      </c>
      <c r="BI56" s="381">
        <v>0</v>
      </c>
      <c r="BJ56" s="384">
        <v>0</v>
      </c>
      <c r="BK56" s="384">
        <v>0</v>
      </c>
      <c r="BL56" s="90"/>
      <c r="BM56" s="90"/>
      <c r="BN56" s="90"/>
      <c r="BO56" s="90"/>
      <c r="BP56" s="90"/>
      <c r="BQ56" s="398" t="s">
        <v>126</v>
      </c>
      <c r="BR56" s="398"/>
      <c r="BS56" s="437"/>
      <c r="BT56" s="394"/>
      <c r="BU56" s="437"/>
      <c r="BV56" s="90"/>
      <c r="BW56" s="90"/>
      <c r="BX56" s="90"/>
      <c r="BY56" s="90"/>
      <c r="CA56" s="101" t="s">
        <v>126</v>
      </c>
      <c r="CB56" s="381">
        <v>0</v>
      </c>
      <c r="CC56" s="432">
        <v>0</v>
      </c>
      <c r="CD56" s="384">
        <v>0</v>
      </c>
      <c r="CE56" s="384">
        <v>0</v>
      </c>
      <c r="CO56" s="128" t="s">
        <v>126</v>
      </c>
      <c r="CP56" s="380">
        <v>0</v>
      </c>
      <c r="CQ56" s="381"/>
      <c r="CR56" s="380">
        <v>0</v>
      </c>
      <c r="CS56" s="381"/>
      <c r="CT56" s="384">
        <v>0</v>
      </c>
      <c r="CU56" s="452">
        <v>0</v>
      </c>
      <c r="CV56" s="118"/>
      <c r="CW56" s="118"/>
      <c r="CX56" s="118"/>
      <c r="CY56" s="118"/>
    </row>
    <row r="57" spans="33:103">
      <c r="AG57" s="105" t="s">
        <v>128</v>
      </c>
      <c r="AH57" s="380">
        <v>0</v>
      </c>
      <c r="AI57" s="381">
        <v>0</v>
      </c>
      <c r="AJ57" s="384">
        <v>0</v>
      </c>
      <c r="AK57" s="384">
        <v>0</v>
      </c>
      <c r="AN57" s="118"/>
      <c r="AO57" s="118"/>
      <c r="AP57" s="118"/>
      <c r="AQ57" s="118"/>
      <c r="AR57" s="94"/>
      <c r="AS57" s="94"/>
      <c r="AT57" s="94"/>
      <c r="AU57" s="94"/>
      <c r="AV57" s="94"/>
      <c r="AW57" s="415" t="s">
        <v>128</v>
      </c>
      <c r="AX57" s="398"/>
      <c r="AY57" s="418"/>
      <c r="AZ57" s="398"/>
      <c r="BA57" s="418"/>
      <c r="BB57" s="94"/>
      <c r="BC57" s="94"/>
      <c r="BD57" s="94"/>
      <c r="BE57" s="94"/>
      <c r="BF57" s="94"/>
      <c r="BG57" s="127" t="s">
        <v>128</v>
      </c>
      <c r="BH57" s="380">
        <v>0</v>
      </c>
      <c r="BI57" s="381">
        <v>0</v>
      </c>
      <c r="BJ57" s="384">
        <v>0</v>
      </c>
      <c r="BK57" s="384">
        <v>0</v>
      </c>
      <c r="BL57" s="90"/>
      <c r="BM57" s="90"/>
      <c r="BN57" s="90"/>
      <c r="BO57" s="90"/>
      <c r="BP57" s="90"/>
      <c r="BQ57" s="436" t="s">
        <v>128</v>
      </c>
      <c r="BR57" s="398"/>
      <c r="BS57" s="437"/>
      <c r="BT57" s="394"/>
      <c r="BU57" s="437"/>
      <c r="BV57" s="90"/>
      <c r="BW57" s="90"/>
      <c r="BX57" s="90"/>
      <c r="BY57" s="90"/>
      <c r="CA57" s="105" t="s">
        <v>128</v>
      </c>
      <c r="CB57" s="381">
        <v>0</v>
      </c>
      <c r="CC57" s="432">
        <v>0</v>
      </c>
      <c r="CD57" s="384">
        <v>0</v>
      </c>
      <c r="CE57" s="384">
        <v>0</v>
      </c>
      <c r="CO57" s="128" t="s">
        <v>128</v>
      </c>
      <c r="CP57" s="380">
        <v>0</v>
      </c>
      <c r="CQ57" s="381"/>
      <c r="CR57" s="380">
        <v>0</v>
      </c>
      <c r="CS57" s="381"/>
      <c r="CT57" s="384">
        <v>0</v>
      </c>
      <c r="CU57" s="452">
        <v>0</v>
      </c>
      <c r="CV57" s="118"/>
      <c r="CW57" s="118"/>
      <c r="CX57" s="118"/>
      <c r="CY57" s="118"/>
    </row>
    <row r="58" spans="33:103">
      <c r="AG58" s="109" t="s">
        <v>129</v>
      </c>
      <c r="AH58" s="380">
        <v>1</v>
      </c>
      <c r="AI58" s="107">
        <v>1.0214504596527101</v>
      </c>
      <c r="AJ58" s="384">
        <v>1</v>
      </c>
      <c r="AK58" s="387">
        <v>1.0214504596527101</v>
      </c>
      <c r="AN58" s="118"/>
      <c r="AO58" s="118"/>
      <c r="AP58" s="118"/>
      <c r="AQ58" s="118"/>
      <c r="AR58" s="94"/>
      <c r="AS58" s="94"/>
      <c r="AT58" s="94"/>
      <c r="AU58" s="94"/>
      <c r="AV58" s="94"/>
      <c r="AW58" s="419" t="s">
        <v>129</v>
      </c>
      <c r="AX58" s="398"/>
      <c r="AY58" s="418"/>
      <c r="AZ58" s="398"/>
      <c r="BA58" s="418"/>
      <c r="BB58" s="94"/>
      <c r="BC58" s="94"/>
      <c r="BD58" s="94"/>
      <c r="BE58" s="94"/>
      <c r="BF58" s="94"/>
      <c r="BG58" s="128" t="s">
        <v>129</v>
      </c>
      <c r="BH58" s="380">
        <v>1</v>
      </c>
      <c r="BI58" s="115">
        <v>0.34807864071113898</v>
      </c>
      <c r="BJ58" s="384">
        <v>1</v>
      </c>
      <c r="BK58" s="392">
        <v>0.34807864071113898</v>
      </c>
      <c r="BL58" s="90"/>
      <c r="BM58" s="90"/>
      <c r="BN58" s="90"/>
      <c r="BO58" s="90"/>
      <c r="BP58" s="90"/>
      <c r="BQ58" s="438" t="s">
        <v>129</v>
      </c>
      <c r="BR58" s="398"/>
      <c r="BS58" s="437"/>
      <c r="BT58" s="394"/>
      <c r="BU58" s="437"/>
      <c r="BV58" s="90"/>
      <c r="BW58" s="90"/>
      <c r="BX58" s="90"/>
      <c r="BY58" s="90"/>
      <c r="CA58" s="109" t="s">
        <v>129</v>
      </c>
      <c r="CB58" s="381">
        <v>4</v>
      </c>
      <c r="CC58" s="430">
        <v>3.09597523219814</v>
      </c>
      <c r="CD58" s="384">
        <v>4</v>
      </c>
      <c r="CE58" s="387">
        <v>3.09597523219814</v>
      </c>
      <c r="CO58" s="128" t="s">
        <v>129</v>
      </c>
      <c r="CP58" s="380">
        <v>0</v>
      </c>
      <c r="CQ58" s="107"/>
      <c r="CR58" s="380">
        <v>0</v>
      </c>
      <c r="CS58" s="107"/>
      <c r="CT58" s="384">
        <v>0</v>
      </c>
      <c r="CU58" s="452">
        <v>0</v>
      </c>
      <c r="CV58" s="118"/>
      <c r="CW58" s="118"/>
      <c r="CX58" s="118"/>
      <c r="CY58" s="118"/>
    </row>
    <row r="59" spans="33:103">
      <c r="AG59" s="109" t="s">
        <v>131</v>
      </c>
      <c r="AH59" s="380">
        <v>0</v>
      </c>
      <c r="AI59" s="381">
        <v>0</v>
      </c>
      <c r="AJ59" s="384">
        <v>0</v>
      </c>
      <c r="AK59" s="384">
        <v>0</v>
      </c>
      <c r="AN59" s="118"/>
      <c r="AO59" s="118"/>
      <c r="AP59" s="118"/>
      <c r="AQ59" s="118"/>
      <c r="AR59" s="94"/>
      <c r="AS59" s="94"/>
      <c r="AT59" s="94"/>
      <c r="AU59" s="94"/>
      <c r="AV59" s="94"/>
      <c r="AW59" s="419" t="s">
        <v>131</v>
      </c>
      <c r="AX59" s="398"/>
      <c r="AY59" s="418"/>
      <c r="AZ59" s="398"/>
      <c r="BA59" s="418"/>
      <c r="BB59" s="94"/>
      <c r="BC59" s="94"/>
      <c r="BD59" s="94"/>
      <c r="BE59" s="94"/>
      <c r="BF59" s="94"/>
      <c r="BG59" s="128" t="s">
        <v>131</v>
      </c>
      <c r="BH59" s="380">
        <v>0</v>
      </c>
      <c r="BI59" s="381">
        <v>0</v>
      </c>
      <c r="BJ59" s="384">
        <v>0</v>
      </c>
      <c r="BK59" s="384">
        <v>0</v>
      </c>
      <c r="BL59" s="90"/>
      <c r="BM59" s="90"/>
      <c r="BN59" s="90"/>
      <c r="BO59" s="90"/>
      <c r="BP59" s="90"/>
      <c r="BQ59" s="438" t="s">
        <v>131</v>
      </c>
      <c r="BR59" s="398"/>
      <c r="BS59" s="437"/>
      <c r="BT59" s="394"/>
      <c r="BU59" s="437"/>
      <c r="BV59" s="90"/>
      <c r="BW59" s="90"/>
      <c r="BX59" s="90"/>
      <c r="BY59" s="90"/>
      <c r="CA59" s="109" t="s">
        <v>131</v>
      </c>
      <c r="CB59" s="381">
        <v>0</v>
      </c>
      <c r="CC59" s="432">
        <v>0</v>
      </c>
      <c r="CD59" s="384">
        <v>0</v>
      </c>
      <c r="CE59" s="384">
        <v>0</v>
      </c>
      <c r="CO59" s="128" t="s">
        <v>131</v>
      </c>
      <c r="CP59" s="380">
        <v>0</v>
      </c>
      <c r="CQ59" s="381"/>
      <c r="CR59" s="380">
        <v>0</v>
      </c>
      <c r="CS59" s="381"/>
      <c r="CT59" s="384">
        <v>0</v>
      </c>
      <c r="CU59" s="452">
        <v>0</v>
      </c>
      <c r="CV59" s="118"/>
      <c r="CW59" s="118"/>
      <c r="CX59" s="118"/>
      <c r="CY59" s="118"/>
    </row>
    <row r="60" spans="33:103">
      <c r="AG60" s="109" t="s">
        <v>132</v>
      </c>
      <c r="AH60" s="380">
        <v>0</v>
      </c>
      <c r="AI60" s="381">
        <v>0</v>
      </c>
      <c r="AJ60" s="384">
        <v>0</v>
      </c>
      <c r="AK60" s="384">
        <v>0</v>
      </c>
      <c r="AN60" s="118"/>
      <c r="AO60" s="118"/>
      <c r="AP60" s="118"/>
      <c r="AQ60" s="118"/>
      <c r="AR60" s="94"/>
      <c r="AS60" s="94"/>
      <c r="AT60" s="94"/>
      <c r="AU60" s="94"/>
      <c r="AV60" s="94"/>
      <c r="AW60" s="419" t="s">
        <v>132</v>
      </c>
      <c r="AX60" s="398"/>
      <c r="AY60" s="416"/>
      <c r="AZ60" s="398"/>
      <c r="BA60" s="416"/>
      <c r="BB60" s="94"/>
      <c r="BC60" s="94"/>
      <c r="BD60" s="94"/>
      <c r="BE60" s="94"/>
      <c r="BF60" s="94"/>
      <c r="BG60" s="128" t="s">
        <v>132</v>
      </c>
      <c r="BH60" s="380">
        <v>0</v>
      </c>
      <c r="BI60" s="381">
        <v>0</v>
      </c>
      <c r="BJ60" s="384">
        <v>0</v>
      </c>
      <c r="BK60" s="384">
        <v>0</v>
      </c>
      <c r="BL60" s="90"/>
      <c r="BM60" s="90"/>
      <c r="BN60" s="90"/>
      <c r="BO60" s="90"/>
      <c r="BP60" s="90"/>
      <c r="BQ60" s="438" t="s">
        <v>132</v>
      </c>
      <c r="BR60" s="398"/>
      <c r="BS60" s="437"/>
      <c r="BT60" s="394"/>
      <c r="BU60" s="437"/>
      <c r="BV60" s="90"/>
      <c r="BW60" s="90"/>
      <c r="BX60" s="90"/>
      <c r="BY60" s="90"/>
      <c r="CA60" s="109" t="s">
        <v>132</v>
      </c>
      <c r="CB60" s="381">
        <v>0</v>
      </c>
      <c r="CC60" s="430">
        <v>0</v>
      </c>
      <c r="CD60" s="384">
        <v>0</v>
      </c>
      <c r="CE60" s="387">
        <v>0</v>
      </c>
      <c r="CO60" s="128" t="s">
        <v>132</v>
      </c>
      <c r="CP60" s="380">
        <v>0</v>
      </c>
      <c r="CQ60" s="381"/>
      <c r="CR60" s="380">
        <v>0</v>
      </c>
      <c r="CS60" s="381"/>
      <c r="CT60" s="384">
        <v>0</v>
      </c>
      <c r="CU60" s="452">
        <v>0</v>
      </c>
      <c r="CV60" s="118"/>
      <c r="CW60" s="118"/>
      <c r="CX60" s="118"/>
      <c r="CY60" s="118"/>
    </row>
    <row r="61" spans="33:103">
      <c r="AG61" s="109" t="s">
        <v>134</v>
      </c>
      <c r="AH61" s="380">
        <v>0</v>
      </c>
      <c r="AI61" s="381">
        <v>0</v>
      </c>
      <c r="AJ61" s="384">
        <v>0</v>
      </c>
      <c r="AK61" s="384">
        <v>0</v>
      </c>
      <c r="AN61" s="118"/>
      <c r="AO61" s="118"/>
      <c r="AP61" s="118"/>
      <c r="AQ61" s="118"/>
      <c r="AR61" s="94"/>
      <c r="AS61" s="94"/>
      <c r="AT61" s="94"/>
      <c r="AU61" s="94"/>
      <c r="AV61" s="94"/>
      <c r="AW61" s="419" t="s">
        <v>134</v>
      </c>
      <c r="AX61" s="398"/>
      <c r="AY61" s="416"/>
      <c r="AZ61" s="398"/>
      <c r="BA61" s="416"/>
      <c r="BB61" s="94"/>
      <c r="BC61" s="94"/>
      <c r="BD61" s="94"/>
      <c r="BE61" s="94"/>
      <c r="BF61" s="94"/>
      <c r="BG61" s="128" t="s">
        <v>134</v>
      </c>
      <c r="BH61" s="380">
        <v>0</v>
      </c>
      <c r="BI61" s="381">
        <v>0</v>
      </c>
      <c r="BJ61" s="384">
        <v>0</v>
      </c>
      <c r="BK61" s="384">
        <v>0</v>
      </c>
      <c r="BL61" s="90"/>
      <c r="BM61" s="90"/>
      <c r="BN61" s="90"/>
      <c r="BO61" s="90"/>
      <c r="BP61" s="90"/>
      <c r="BQ61" s="438" t="s">
        <v>134</v>
      </c>
      <c r="BR61" s="398"/>
      <c r="BS61" s="437"/>
      <c r="BT61" s="394"/>
      <c r="BU61" s="437"/>
      <c r="BV61" s="90"/>
      <c r="BW61" s="90"/>
      <c r="BX61" s="90"/>
      <c r="BY61" s="90"/>
      <c r="CA61" s="109" t="s">
        <v>134</v>
      </c>
      <c r="CB61" s="381">
        <v>1</v>
      </c>
      <c r="CC61" s="430">
        <v>0.77399380804953599</v>
      </c>
      <c r="CD61" s="384">
        <v>1</v>
      </c>
      <c r="CE61" s="387">
        <v>0.77399380804953599</v>
      </c>
      <c r="CO61" s="128" t="s">
        <v>134</v>
      </c>
      <c r="CP61" s="380">
        <v>0</v>
      </c>
      <c r="CQ61" s="381"/>
      <c r="CR61" s="380">
        <v>0</v>
      </c>
      <c r="CS61" s="381"/>
      <c r="CT61" s="384">
        <v>0</v>
      </c>
      <c r="CU61" s="452">
        <v>0</v>
      </c>
      <c r="CV61" s="118"/>
      <c r="CW61" s="118"/>
      <c r="CX61" s="118"/>
      <c r="CY61" s="118"/>
    </row>
    <row r="62" spans="33:103">
      <c r="AG62" s="109" t="s">
        <v>135</v>
      </c>
      <c r="AH62" s="380">
        <v>0</v>
      </c>
      <c r="AI62" s="381">
        <v>0</v>
      </c>
      <c r="AJ62" s="384">
        <v>0</v>
      </c>
      <c r="AK62" s="384">
        <v>0</v>
      </c>
      <c r="AN62" s="118"/>
      <c r="AO62" s="118"/>
      <c r="AP62" s="118"/>
      <c r="AQ62" s="118"/>
      <c r="AR62" s="94"/>
      <c r="AS62" s="94"/>
      <c r="AT62" s="94"/>
      <c r="AU62" s="94"/>
      <c r="AV62" s="94"/>
      <c r="AW62" s="419" t="s">
        <v>135</v>
      </c>
      <c r="AX62" s="398"/>
      <c r="AY62" s="416"/>
      <c r="AZ62" s="398"/>
      <c r="BA62" s="416"/>
      <c r="BB62" s="94"/>
      <c r="BC62" s="94"/>
      <c r="BD62" s="94"/>
      <c r="BE62" s="94"/>
      <c r="BF62" s="94"/>
      <c r="BG62" s="128" t="s">
        <v>135</v>
      </c>
      <c r="BH62" s="380">
        <v>0</v>
      </c>
      <c r="BI62" s="381">
        <v>0</v>
      </c>
      <c r="BJ62" s="384">
        <v>0</v>
      </c>
      <c r="BK62" s="384">
        <v>0</v>
      </c>
      <c r="BL62" s="90"/>
      <c r="BQ62" s="438" t="s">
        <v>135</v>
      </c>
      <c r="BR62" s="398"/>
      <c r="BS62" s="437"/>
      <c r="BT62" s="394"/>
      <c r="BU62" s="437"/>
      <c r="BV62" s="90"/>
      <c r="BX62" s="90"/>
      <c r="BY62" s="90"/>
      <c r="CA62" s="109" t="s">
        <v>135</v>
      </c>
      <c r="CB62" s="381">
        <v>0</v>
      </c>
      <c r="CC62" s="432">
        <v>0</v>
      </c>
      <c r="CD62" s="384">
        <v>0</v>
      </c>
      <c r="CE62" s="384">
        <v>0</v>
      </c>
      <c r="CO62" s="128" t="s">
        <v>135</v>
      </c>
      <c r="CP62" s="380">
        <v>0</v>
      </c>
      <c r="CQ62" s="107"/>
      <c r="CR62" s="380">
        <v>0</v>
      </c>
      <c r="CS62" s="107"/>
      <c r="CT62" s="384">
        <v>0</v>
      </c>
      <c r="CU62" s="452">
        <v>0</v>
      </c>
      <c r="CV62" s="118"/>
      <c r="CW62" s="118"/>
      <c r="CX62" s="118"/>
      <c r="CY62" s="118"/>
    </row>
    <row r="63" spans="33:103">
      <c r="AG63" s="109" t="s">
        <v>136</v>
      </c>
      <c r="AH63" s="380">
        <v>0</v>
      </c>
      <c r="AI63" s="381">
        <v>0</v>
      </c>
      <c r="AJ63" s="384">
        <v>0</v>
      </c>
      <c r="AK63" s="384">
        <v>0</v>
      </c>
      <c r="AN63" s="118"/>
      <c r="AO63" s="118"/>
      <c r="AP63" s="118"/>
      <c r="AQ63" s="118"/>
      <c r="AR63" s="94"/>
      <c r="AS63" s="94"/>
      <c r="AT63" s="94"/>
      <c r="AU63" s="94"/>
      <c r="AV63" s="94"/>
      <c r="AW63" s="419" t="s">
        <v>136</v>
      </c>
      <c r="AX63" s="398"/>
      <c r="AY63" s="416"/>
      <c r="AZ63" s="398"/>
      <c r="BA63" s="416"/>
      <c r="BB63" s="94"/>
      <c r="BC63" s="94"/>
      <c r="BD63" s="94"/>
      <c r="BE63" s="94"/>
      <c r="BF63" s="94"/>
      <c r="BG63" s="128" t="s">
        <v>136</v>
      </c>
      <c r="BH63" s="380">
        <v>0</v>
      </c>
      <c r="BI63" s="381">
        <v>0</v>
      </c>
      <c r="BJ63" s="384">
        <v>0</v>
      </c>
      <c r="BK63" s="384">
        <v>0</v>
      </c>
      <c r="BL63" s="90"/>
      <c r="BQ63" s="438" t="s">
        <v>136</v>
      </c>
      <c r="BR63" s="398"/>
      <c r="BS63" s="437"/>
      <c r="BT63" s="394"/>
      <c r="BU63" s="437"/>
      <c r="BV63" s="90"/>
      <c r="BX63" s="90"/>
      <c r="BY63" s="90"/>
      <c r="CA63" s="109" t="s">
        <v>136</v>
      </c>
      <c r="CB63" s="381">
        <v>0</v>
      </c>
      <c r="CC63" s="432">
        <v>0</v>
      </c>
      <c r="CD63" s="384">
        <v>0</v>
      </c>
      <c r="CE63" s="384">
        <v>0</v>
      </c>
      <c r="CO63" s="128" t="s">
        <v>136</v>
      </c>
      <c r="CP63" s="380">
        <v>0</v>
      </c>
      <c r="CQ63" s="381"/>
      <c r="CR63" s="380">
        <v>0</v>
      </c>
      <c r="CS63" s="381"/>
      <c r="CT63" s="384">
        <v>0</v>
      </c>
      <c r="CU63" s="452">
        <v>0</v>
      </c>
      <c r="CV63" s="118"/>
      <c r="CW63" s="118"/>
      <c r="CX63" s="118"/>
      <c r="CY63" s="118"/>
    </row>
    <row r="64" spans="33:103">
      <c r="AG64" s="109" t="s">
        <v>137</v>
      </c>
      <c r="AH64" s="380">
        <v>46</v>
      </c>
      <c r="AI64" s="107">
        <v>46.9867211440245</v>
      </c>
      <c r="AJ64" s="384">
        <v>46</v>
      </c>
      <c r="AK64" s="387">
        <v>46.9867211440245</v>
      </c>
      <c r="AN64" s="118"/>
      <c r="AO64" s="118"/>
      <c r="AP64" s="118"/>
      <c r="AQ64" s="118"/>
      <c r="AR64" s="94"/>
      <c r="AS64" s="94"/>
      <c r="AT64" s="94"/>
      <c r="AU64" s="94"/>
      <c r="AV64" s="94"/>
      <c r="AW64" s="419" t="s">
        <v>137</v>
      </c>
      <c r="AX64" s="398"/>
      <c r="AY64" s="416"/>
      <c r="AZ64" s="398"/>
      <c r="BA64" s="416"/>
      <c r="BB64" s="94"/>
      <c r="BC64" s="94"/>
      <c r="BD64" s="94"/>
      <c r="BE64" s="94"/>
      <c r="BF64" s="94"/>
      <c r="BG64" s="109" t="s">
        <v>137</v>
      </c>
      <c r="BH64" s="380">
        <v>23</v>
      </c>
      <c r="BI64" s="107">
        <v>8.0058087363561903</v>
      </c>
      <c r="BJ64" s="384">
        <v>23</v>
      </c>
      <c r="BK64" s="387">
        <v>8.0058087363561903</v>
      </c>
      <c r="BL64" s="90"/>
      <c r="BQ64" s="419" t="s">
        <v>137</v>
      </c>
      <c r="BR64" s="398"/>
      <c r="BS64" s="437"/>
      <c r="BT64" s="394"/>
      <c r="BU64" s="437"/>
      <c r="BV64" s="90"/>
      <c r="BX64" s="90"/>
      <c r="BY64" s="90"/>
      <c r="CA64" s="109" t="s">
        <v>137</v>
      </c>
      <c r="CB64" s="381">
        <v>14</v>
      </c>
      <c r="CC64" s="430">
        <v>10.835913312693499</v>
      </c>
      <c r="CD64" s="384">
        <v>14</v>
      </c>
      <c r="CE64" s="387">
        <v>10.835913312693499</v>
      </c>
      <c r="CO64" s="128" t="s">
        <v>137</v>
      </c>
      <c r="CP64" s="380">
        <v>0</v>
      </c>
      <c r="CQ64" s="107"/>
      <c r="CR64" s="380">
        <v>0</v>
      </c>
      <c r="CS64" s="107"/>
      <c r="CT64" s="384">
        <v>0</v>
      </c>
      <c r="CU64" s="452">
        <v>0</v>
      </c>
      <c r="CV64" s="118"/>
      <c r="CW64" s="118"/>
      <c r="CX64" s="118"/>
      <c r="CY64" s="118"/>
    </row>
    <row r="65" spans="33:103">
      <c r="AG65" s="109" t="s">
        <v>138</v>
      </c>
      <c r="AH65" s="380">
        <v>0</v>
      </c>
      <c r="AI65" s="381">
        <v>0</v>
      </c>
      <c r="AJ65" s="384">
        <v>0</v>
      </c>
      <c r="AK65" s="384">
        <v>0</v>
      </c>
      <c r="AN65" s="118"/>
      <c r="AO65" s="118"/>
      <c r="AP65" s="118"/>
      <c r="AQ65" s="118"/>
      <c r="AR65" s="94"/>
      <c r="AS65" s="94"/>
      <c r="AT65" s="94"/>
      <c r="AU65" s="94"/>
      <c r="AV65" s="94"/>
      <c r="AW65" s="460" t="s">
        <v>138</v>
      </c>
      <c r="AX65" s="398"/>
      <c r="AY65" s="416"/>
      <c r="AZ65" s="398"/>
      <c r="BA65" s="416"/>
      <c r="BB65" s="94"/>
      <c r="BC65" s="94"/>
      <c r="BD65" s="94"/>
      <c r="BE65" s="94"/>
      <c r="BF65" s="94"/>
      <c r="BG65" s="128" t="s">
        <v>138</v>
      </c>
      <c r="BH65" s="380">
        <v>0</v>
      </c>
      <c r="BI65" s="381">
        <v>0</v>
      </c>
      <c r="BJ65" s="384">
        <v>0</v>
      </c>
      <c r="BK65" s="384">
        <v>0</v>
      </c>
      <c r="BL65" s="90"/>
      <c r="BQ65" s="438" t="s">
        <v>138</v>
      </c>
      <c r="BR65" s="398"/>
      <c r="BS65" s="437"/>
      <c r="BT65" s="394"/>
      <c r="BU65" s="437"/>
      <c r="BV65" s="90"/>
      <c r="BX65" s="90"/>
      <c r="BY65" s="90"/>
      <c r="CA65" s="109" t="s">
        <v>138</v>
      </c>
      <c r="CB65" s="381">
        <v>0</v>
      </c>
      <c r="CC65" s="432">
        <v>0</v>
      </c>
      <c r="CD65" s="384">
        <v>0</v>
      </c>
      <c r="CE65" s="387">
        <v>0</v>
      </c>
      <c r="CO65" s="128" t="s">
        <v>138</v>
      </c>
      <c r="CP65" s="380">
        <v>0</v>
      </c>
      <c r="CQ65" s="107"/>
      <c r="CR65" s="380">
        <v>0</v>
      </c>
      <c r="CS65" s="107"/>
      <c r="CT65" s="384">
        <v>0</v>
      </c>
      <c r="CU65" s="452">
        <v>0</v>
      </c>
      <c r="CV65" s="118"/>
      <c r="CW65" s="118"/>
      <c r="CX65" s="118"/>
      <c r="CY65" s="118"/>
    </row>
    <row r="66" spans="33:103">
      <c r="AG66" s="109" t="s">
        <v>109</v>
      </c>
      <c r="AH66" s="453">
        <v>91</v>
      </c>
      <c r="AI66" s="454">
        <v>92.951991828396302</v>
      </c>
      <c r="AJ66" s="384">
        <v>91</v>
      </c>
      <c r="AK66" s="454">
        <v>92.951991828396302</v>
      </c>
      <c r="AR66" s="94"/>
      <c r="AS66" s="94"/>
      <c r="AT66" s="94"/>
      <c r="AU66" s="94"/>
      <c r="AV66" s="94"/>
      <c r="AW66" s="109" t="s">
        <v>109</v>
      </c>
      <c r="AX66" s="412">
        <v>17</v>
      </c>
      <c r="AY66" s="424">
        <v>12.533859853752</v>
      </c>
      <c r="AZ66" s="412">
        <v>17</v>
      </c>
      <c r="BA66" s="424">
        <v>12.533859853752</v>
      </c>
      <c r="BB66" s="94"/>
      <c r="BC66" s="94"/>
      <c r="BD66" s="94"/>
      <c r="BE66" s="94"/>
      <c r="BF66" s="94"/>
      <c r="BG66" s="109" t="s">
        <v>109</v>
      </c>
      <c r="BH66" s="453">
        <v>85</v>
      </c>
      <c r="BI66" s="454">
        <v>29.586684460446801</v>
      </c>
      <c r="BJ66" s="453">
        <v>85</v>
      </c>
      <c r="BK66" s="454">
        <v>29.586684460446801</v>
      </c>
      <c r="BQ66" s="109" t="s">
        <v>109</v>
      </c>
      <c r="BR66" s="412">
        <f>SUM(BR45:BR65)</f>
        <v>10</v>
      </c>
      <c r="BS66" s="424">
        <f t="shared" si="2"/>
        <v>7.6199474985617348</v>
      </c>
      <c r="BT66" s="412">
        <f t="shared" ref="BT66" si="5">SUM(BT45:BT65)</f>
        <v>10</v>
      </c>
      <c r="BU66" s="424">
        <f t="shared" si="4"/>
        <v>7.6199474985617348</v>
      </c>
      <c r="BV66" s="90"/>
      <c r="BX66" s="90"/>
      <c r="BY66" s="90"/>
      <c r="CA66" s="109" t="s">
        <v>109</v>
      </c>
      <c r="CB66" s="453">
        <v>40</v>
      </c>
      <c r="CC66" s="454">
        <v>30.959752321981401</v>
      </c>
      <c r="CD66" s="384">
        <v>40</v>
      </c>
      <c r="CE66" s="454">
        <v>30.959752321981401</v>
      </c>
      <c r="CO66" s="453" t="s">
        <v>109</v>
      </c>
      <c r="CP66" s="471">
        <v>3</v>
      </c>
      <c r="CQ66" s="144"/>
      <c r="CR66" s="380">
        <v>3</v>
      </c>
      <c r="CS66" s="473"/>
      <c r="CT66" s="384">
        <v>4</v>
      </c>
      <c r="CU66" s="387">
        <v>2.0380493625745899</v>
      </c>
      <c r="CV66" s="118"/>
      <c r="CW66" s="118"/>
      <c r="CX66" s="118"/>
      <c r="CY66" s="118"/>
    </row>
    <row r="67" spans="33:103">
      <c r="AG67" s="93" t="s">
        <v>139</v>
      </c>
      <c r="AH67" s="922">
        <v>979000</v>
      </c>
      <c r="AI67" s="923"/>
      <c r="AJ67" s="954">
        <v>979000</v>
      </c>
      <c r="AK67" s="955"/>
      <c r="AN67" s="94"/>
      <c r="AO67" s="94"/>
      <c r="AP67" s="94"/>
      <c r="AQ67" s="94"/>
      <c r="AR67" s="94"/>
      <c r="AS67" s="94"/>
      <c r="AT67" s="94"/>
      <c r="AU67" s="94"/>
      <c r="AV67" s="94"/>
      <c r="AW67" s="394" t="s">
        <v>139</v>
      </c>
      <c r="AX67" s="1098">
        <v>1356326</v>
      </c>
      <c r="AY67" s="1099"/>
      <c r="AZ67" s="1098">
        <v>1356326</v>
      </c>
      <c r="BA67" s="1099"/>
      <c r="BB67" s="94"/>
      <c r="BC67" s="94"/>
      <c r="BD67" s="94"/>
      <c r="BE67" s="94"/>
      <c r="BF67" s="94"/>
      <c r="BG67" s="93" t="s">
        <v>139</v>
      </c>
      <c r="BH67" s="918">
        <v>2872914</v>
      </c>
      <c r="BI67" s="918"/>
      <c r="BJ67" s="954">
        <v>2872914</v>
      </c>
      <c r="BK67" s="955"/>
      <c r="BL67" s="90"/>
      <c r="BQ67" s="394" t="s">
        <v>139</v>
      </c>
      <c r="BR67" s="1089">
        <f>BR31</f>
        <v>1312345</v>
      </c>
      <c r="BS67" s="1088"/>
      <c r="BT67" s="1075">
        <f t="shared" ref="BT67" si="6">BR67</f>
        <v>1312345</v>
      </c>
      <c r="BU67" s="1077"/>
      <c r="BV67" s="90"/>
      <c r="BX67" s="90"/>
      <c r="BY67" s="90"/>
      <c r="CA67" s="93" t="s">
        <v>139</v>
      </c>
      <c r="CB67" s="935">
        <v>1292000</v>
      </c>
      <c r="CC67" s="936"/>
      <c r="CD67" s="933">
        <v>1292000</v>
      </c>
      <c r="CE67" s="946"/>
      <c r="CO67" s="93" t="s">
        <v>139</v>
      </c>
      <c r="CP67" s="950">
        <v>1385512</v>
      </c>
      <c r="CQ67" s="951"/>
      <c r="CR67" s="950">
        <v>577149</v>
      </c>
      <c r="CS67" s="950"/>
      <c r="CT67" s="952">
        <v>1962661</v>
      </c>
      <c r="CU67" s="953"/>
      <c r="CV67" s="94"/>
      <c r="CW67" s="94"/>
      <c r="CX67" s="94"/>
      <c r="CY67" s="94"/>
    </row>
    <row r="68" spans="33:103">
      <c r="BG68" s="13"/>
      <c r="BX68" s="90"/>
      <c r="BY68" s="90"/>
    </row>
    <row r="69" spans="33:103">
      <c r="BG69" s="13"/>
      <c r="BX69" s="90"/>
      <c r="BY69" s="90"/>
    </row>
    <row r="70" spans="33:103">
      <c r="BG70" s="13"/>
      <c r="BX70" s="90"/>
      <c r="BY70" s="90"/>
    </row>
    <row r="71" spans="33:103">
      <c r="BG71" s="13"/>
      <c r="BX71" s="90"/>
      <c r="BY71" s="90"/>
    </row>
    <row r="72" spans="33:103">
      <c r="BG72" s="13"/>
      <c r="BX72" s="90"/>
      <c r="BY72" s="90"/>
    </row>
    <row r="73" spans="33:103">
      <c r="BG73" s="13"/>
      <c r="BX73" s="90"/>
      <c r="BY73" s="90"/>
    </row>
    <row r="74" spans="33:103">
      <c r="BG74" s="13"/>
      <c r="BX74" s="90"/>
      <c r="BY74" s="90"/>
    </row>
    <row r="75" spans="33:103">
      <c r="BG75" s="13"/>
      <c r="BX75" s="90"/>
      <c r="BY75" s="90"/>
    </row>
    <row r="76" spans="33:103">
      <c r="BG76" s="13"/>
      <c r="BX76" s="90"/>
      <c r="BY76" s="90"/>
    </row>
    <row r="77" spans="33:103">
      <c r="BG77" s="13"/>
      <c r="BX77" s="90"/>
      <c r="BY77" s="90"/>
    </row>
    <row r="78" spans="33:103">
      <c r="BG78" s="13"/>
      <c r="BX78" s="90"/>
      <c r="BY78" s="90"/>
    </row>
    <row r="79" spans="33:103">
      <c r="BG79" s="13"/>
      <c r="BX79" s="90"/>
      <c r="BY79" s="90"/>
    </row>
    <row r="80" spans="33:103">
      <c r="AG80" s="90" t="s">
        <v>242</v>
      </c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4"/>
      <c r="BR80" s="90"/>
      <c r="BS80" s="90"/>
      <c r="BT80" s="90"/>
      <c r="BU80" s="90"/>
      <c r="BV80" s="90"/>
      <c r="BW80" s="90"/>
      <c r="BX80" s="90"/>
      <c r="BY80" s="90"/>
      <c r="CO80" s="90" t="s">
        <v>270</v>
      </c>
      <c r="CP80" s="90"/>
      <c r="CQ80" s="90"/>
      <c r="CR80" s="90"/>
      <c r="CS80" s="90"/>
      <c r="CT80" s="90"/>
      <c r="CU80" s="90"/>
      <c r="CV80" s="90"/>
      <c r="CW80" s="90"/>
      <c r="CX80" s="90"/>
      <c r="CY80" s="90"/>
    </row>
    <row r="81" spans="32:103">
      <c r="AG81" s="90" t="s">
        <v>195</v>
      </c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4"/>
      <c r="AS81" s="94"/>
      <c r="AT81" s="94"/>
      <c r="AU81" s="94"/>
      <c r="AV81" s="94"/>
      <c r="AW81" s="394" t="s">
        <v>271</v>
      </c>
      <c r="AX81" s="461"/>
      <c r="AY81" s="461"/>
      <c r="AZ81" s="461"/>
      <c r="BA81" s="461"/>
      <c r="BB81" s="94"/>
      <c r="BC81" s="94"/>
      <c r="BD81" s="94"/>
      <c r="BE81" s="94"/>
      <c r="BF81" s="90"/>
      <c r="BG81" s="90" t="s">
        <v>197</v>
      </c>
      <c r="BH81" s="90"/>
      <c r="BI81" s="90"/>
      <c r="BJ81" s="90"/>
      <c r="BK81" s="90"/>
      <c r="BL81" s="465"/>
      <c r="BM81" s="465"/>
      <c r="BN81" s="465"/>
      <c r="BO81" s="465"/>
      <c r="BP81" s="465"/>
      <c r="BQ81" s="394" t="s">
        <v>198</v>
      </c>
      <c r="BR81" s="394"/>
      <c r="BS81" s="394"/>
      <c r="BT81" s="394"/>
      <c r="BU81" s="394"/>
      <c r="BV81" s="394"/>
      <c r="BW81" s="394"/>
      <c r="BX81" s="90"/>
      <c r="BY81" s="90"/>
      <c r="CA81" s="90" t="s">
        <v>199</v>
      </c>
      <c r="CB81" s="90"/>
      <c r="CC81" s="90"/>
      <c r="CD81" s="90"/>
      <c r="CE81" s="90"/>
      <c r="CO81" s="90" t="s">
        <v>143</v>
      </c>
      <c r="CP81" s="90"/>
      <c r="CQ81" s="90"/>
      <c r="CR81" s="90"/>
      <c r="CS81" s="90"/>
      <c r="CT81" s="90"/>
      <c r="CU81" s="90"/>
      <c r="CV81" s="90"/>
      <c r="CW81" s="90"/>
      <c r="CX81" s="90"/>
      <c r="CY81" s="90"/>
    </row>
    <row r="82" spans="32:103">
      <c r="AG82" s="961" t="s">
        <v>99</v>
      </c>
      <c r="AH82" s="102" t="s">
        <v>166</v>
      </c>
      <c r="AI82" s="103" t="s">
        <v>166</v>
      </c>
      <c r="AJ82" s="102" t="s">
        <v>152</v>
      </c>
      <c r="AK82" s="103" t="s">
        <v>152</v>
      </c>
      <c r="AL82" s="378" t="s">
        <v>187</v>
      </c>
      <c r="AM82" s="378" t="s">
        <v>147</v>
      </c>
      <c r="AP82" s="391"/>
      <c r="AQ82" s="391"/>
      <c r="AR82" s="132"/>
      <c r="AS82" s="132"/>
      <c r="AT82" s="132"/>
      <c r="AU82" s="132"/>
      <c r="AV82" s="132"/>
      <c r="AW82" s="413" t="s">
        <v>99</v>
      </c>
      <c r="AX82" s="394" t="s">
        <v>188</v>
      </c>
      <c r="AY82" s="394" t="s">
        <v>188</v>
      </c>
      <c r="AZ82" s="394" t="s">
        <v>155</v>
      </c>
      <c r="BA82" s="394" t="s">
        <v>205</v>
      </c>
      <c r="BB82" s="428" t="s">
        <v>200</v>
      </c>
      <c r="BC82" s="428" t="s">
        <v>97</v>
      </c>
      <c r="BD82" s="132"/>
      <c r="BE82" s="132"/>
      <c r="BF82" s="90"/>
      <c r="BG82" s="911" t="s">
        <v>99</v>
      </c>
      <c r="BH82" s="102" t="s">
        <v>168</v>
      </c>
      <c r="BI82" s="103" t="s">
        <v>168</v>
      </c>
      <c r="BJ82" s="102" t="s">
        <v>169</v>
      </c>
      <c r="BK82" s="103" t="s">
        <v>169</v>
      </c>
      <c r="BL82" s="378" t="s">
        <v>148</v>
      </c>
      <c r="BM82" s="378" t="s">
        <v>148</v>
      </c>
      <c r="BN82" s="465"/>
      <c r="BO82" s="465"/>
      <c r="BP82" s="465"/>
      <c r="BQ82" s="1109" t="s">
        <v>99</v>
      </c>
      <c r="BR82" s="394" t="s">
        <v>158</v>
      </c>
      <c r="BS82" s="394" t="s">
        <v>158</v>
      </c>
      <c r="BT82" s="394" t="s">
        <v>159</v>
      </c>
      <c r="BU82" s="394" t="s">
        <v>159</v>
      </c>
      <c r="BV82" s="428" t="s">
        <v>203</v>
      </c>
      <c r="BW82" s="428" t="s">
        <v>203</v>
      </c>
      <c r="BX82" s="90"/>
      <c r="BY82" s="90"/>
      <c r="CA82" s="911" t="s">
        <v>99</v>
      </c>
      <c r="CB82" s="102" t="s">
        <v>191</v>
      </c>
      <c r="CC82" s="103" t="s">
        <v>191</v>
      </c>
      <c r="CD82" s="102" t="s">
        <v>162</v>
      </c>
      <c r="CE82" s="103" t="s">
        <v>162</v>
      </c>
      <c r="CF82" s="378" t="s">
        <v>149</v>
      </c>
      <c r="CG82" s="378" t="s">
        <v>149</v>
      </c>
      <c r="CO82" s="961" t="s">
        <v>99</v>
      </c>
      <c r="CP82" s="102" t="s">
        <v>33</v>
      </c>
      <c r="CQ82" s="103" t="s">
        <v>33</v>
      </c>
      <c r="CR82" s="102" t="s">
        <v>61</v>
      </c>
      <c r="CS82" s="103" t="s">
        <v>61</v>
      </c>
      <c r="CT82" s="102" t="s">
        <v>36</v>
      </c>
      <c r="CU82" s="103" t="s">
        <v>36</v>
      </c>
      <c r="CV82" s="378" t="s">
        <v>109</v>
      </c>
      <c r="CW82" s="378" t="s">
        <v>96</v>
      </c>
      <c r="CX82" s="132"/>
      <c r="CY82" s="132"/>
    </row>
    <row r="83" spans="32:103">
      <c r="AG83" s="962"/>
      <c r="AH83" s="104" t="s">
        <v>27</v>
      </c>
      <c r="AI83" s="101" t="s">
        <v>111</v>
      </c>
      <c r="AJ83" s="104" t="s">
        <v>27</v>
      </c>
      <c r="AK83" s="101" t="s">
        <v>111</v>
      </c>
      <c r="AL83" s="379" t="s">
        <v>27</v>
      </c>
      <c r="AM83" s="379" t="s">
        <v>111</v>
      </c>
      <c r="AP83" s="391"/>
      <c r="AQ83" s="391"/>
      <c r="AR83" s="94"/>
      <c r="AS83" s="94"/>
      <c r="AT83" s="94"/>
      <c r="AU83" s="94"/>
      <c r="AV83" s="94"/>
      <c r="AW83" s="414"/>
      <c r="AX83" s="394" t="s">
        <v>27</v>
      </c>
      <c r="AY83" s="394" t="s">
        <v>111</v>
      </c>
      <c r="AZ83" s="394" t="s">
        <v>27</v>
      </c>
      <c r="BA83" s="437" t="s">
        <v>111</v>
      </c>
      <c r="BB83" s="398" t="s">
        <v>27</v>
      </c>
      <c r="BC83" s="398" t="s">
        <v>111</v>
      </c>
      <c r="BD83" s="94"/>
      <c r="BE83" s="94"/>
      <c r="BF83" s="90"/>
      <c r="BG83" s="911"/>
      <c r="BH83" s="104" t="s">
        <v>27</v>
      </c>
      <c r="BI83" s="101" t="s">
        <v>111</v>
      </c>
      <c r="BJ83" s="104" t="s">
        <v>27</v>
      </c>
      <c r="BK83" s="101" t="s">
        <v>111</v>
      </c>
      <c r="BL83" s="379" t="s">
        <v>27</v>
      </c>
      <c r="BM83" s="379" t="s">
        <v>111</v>
      </c>
      <c r="BN83" s="465"/>
      <c r="BO83" s="465"/>
      <c r="BP83" s="465"/>
      <c r="BQ83" s="1109"/>
      <c r="BR83" s="394" t="s">
        <v>27</v>
      </c>
      <c r="BS83" s="394" t="s">
        <v>111</v>
      </c>
      <c r="BT83" s="394" t="s">
        <v>27</v>
      </c>
      <c r="BU83" s="394" t="s">
        <v>111</v>
      </c>
      <c r="BV83" s="398" t="s">
        <v>27</v>
      </c>
      <c r="BW83" s="398" t="s">
        <v>111</v>
      </c>
      <c r="BX83" s="90"/>
      <c r="BY83" s="90"/>
      <c r="CA83" s="911"/>
      <c r="CB83" s="104" t="s">
        <v>27</v>
      </c>
      <c r="CC83" s="101" t="s">
        <v>111</v>
      </c>
      <c r="CD83" s="104" t="s">
        <v>27</v>
      </c>
      <c r="CE83" s="101" t="s">
        <v>111</v>
      </c>
      <c r="CF83" s="379" t="s">
        <v>27</v>
      </c>
      <c r="CG83" s="379" t="s">
        <v>111</v>
      </c>
      <c r="CO83" s="962"/>
      <c r="CP83" s="104" t="s">
        <v>27</v>
      </c>
      <c r="CQ83" s="101" t="s">
        <v>111</v>
      </c>
      <c r="CR83" s="104" t="s">
        <v>27</v>
      </c>
      <c r="CS83" s="101" t="s">
        <v>111</v>
      </c>
      <c r="CT83" s="104" t="s">
        <v>27</v>
      </c>
      <c r="CU83" s="101" t="s">
        <v>111</v>
      </c>
      <c r="CV83" s="379" t="s">
        <v>27</v>
      </c>
      <c r="CW83" s="379" t="s">
        <v>111</v>
      </c>
      <c r="CX83" s="94"/>
      <c r="CY83" s="94"/>
    </row>
    <row r="84" spans="32:103" ht="25.5" customHeight="1">
      <c r="AG84" s="105" t="s">
        <v>112</v>
      </c>
      <c r="AH84" s="381">
        <v>73</v>
      </c>
      <c r="AI84" s="107">
        <v>57.706186972788799</v>
      </c>
      <c r="AJ84" s="381">
        <v>11</v>
      </c>
      <c r="AK84" s="107">
        <v>8.2631342518933799</v>
      </c>
      <c r="AL84" s="384">
        <v>84</v>
      </c>
      <c r="AM84" s="387">
        <v>32.354444479965899</v>
      </c>
      <c r="AP84" s="391"/>
      <c r="AQ84" s="391"/>
      <c r="AR84" s="391"/>
      <c r="AS84" s="391"/>
      <c r="AT84" s="391"/>
      <c r="AU84" s="391"/>
      <c r="AV84" s="391"/>
      <c r="AW84" s="415" t="s">
        <v>112</v>
      </c>
      <c r="AX84" s="398">
        <v>118</v>
      </c>
      <c r="AY84" s="437">
        <v>27.471427387430001</v>
      </c>
      <c r="AZ84" s="398">
        <v>16</v>
      </c>
      <c r="BA84" s="437">
        <v>13.168778472339399</v>
      </c>
      <c r="BB84" s="398">
        <v>134</v>
      </c>
      <c r="BC84" s="462">
        <v>24.317799522245998</v>
      </c>
      <c r="BD84" s="391"/>
      <c r="BE84" s="391"/>
      <c r="BF84" s="90"/>
      <c r="BG84" s="105" t="s">
        <v>112</v>
      </c>
      <c r="BH84" s="466">
        <v>116</v>
      </c>
      <c r="BI84" s="107">
        <v>40.377122322492099</v>
      </c>
      <c r="BJ84" s="466">
        <v>10</v>
      </c>
      <c r="BK84" s="107">
        <v>9.52247637711673</v>
      </c>
      <c r="BL84" s="384">
        <v>126</v>
      </c>
      <c r="BM84" s="387">
        <v>32.1177774192142</v>
      </c>
      <c r="BN84" s="465"/>
      <c r="BO84" s="465"/>
      <c r="BP84" s="465"/>
      <c r="BQ84" s="415" t="s">
        <v>112</v>
      </c>
      <c r="BR84" s="398">
        <f>BT9</f>
        <v>135</v>
      </c>
      <c r="BS84" s="437">
        <f t="shared" ref="BS84:BS105" si="7">BR84/BR$106*1000000</f>
        <v>102.86929123058343</v>
      </c>
      <c r="BT84" s="398">
        <f t="shared" ref="BT84:BT91" si="8">BV9</f>
        <v>12</v>
      </c>
      <c r="BU84" s="437">
        <f t="shared" ref="BU84:BU105" si="9">BT84/BT$106*1000000</f>
        <v>10.51061440672399</v>
      </c>
      <c r="BV84" s="398">
        <f t="shared" ref="BV84:BV95" si="10">SUM(BR84,BT84)</f>
        <v>147</v>
      </c>
      <c r="BW84" s="462">
        <f t="shared" ref="BW84:BW105" si="11">BV84/BV$106*1000000</f>
        <v>59.901028830731917</v>
      </c>
      <c r="BX84" s="90"/>
      <c r="BY84" s="90"/>
      <c r="CA84" s="105" t="s">
        <v>112</v>
      </c>
      <c r="CB84" s="381">
        <v>85</v>
      </c>
      <c r="CC84" s="107">
        <v>12.261984069807299</v>
      </c>
      <c r="CD84" s="470">
        <v>6</v>
      </c>
      <c r="CE84" s="107">
        <v>6.1159523404220604</v>
      </c>
      <c r="CF84" s="384">
        <v>91</v>
      </c>
      <c r="CG84" s="387">
        <v>11.500012321441799</v>
      </c>
      <c r="CO84" s="128" t="s">
        <v>112</v>
      </c>
      <c r="CP84" s="472">
        <v>19</v>
      </c>
      <c r="CQ84" s="107">
        <v>8.0621447087083506</v>
      </c>
      <c r="CR84" s="472">
        <v>1</v>
      </c>
      <c r="CS84" s="107">
        <v>0.79531274480720404</v>
      </c>
      <c r="CT84" s="474">
        <v>6</v>
      </c>
      <c r="CU84" s="107">
        <v>4.8922043538987996</v>
      </c>
      <c r="CV84" s="384">
        <v>26</v>
      </c>
      <c r="CW84" s="387">
        <v>5.3713448256699001</v>
      </c>
      <c r="CX84" s="118"/>
      <c r="CY84" s="118"/>
    </row>
    <row r="85" spans="32:103">
      <c r="AG85" s="108" t="s">
        <v>113</v>
      </c>
      <c r="AH85" s="381">
        <v>18</v>
      </c>
      <c r="AI85" s="107">
        <v>14.2289228152082</v>
      </c>
      <c r="AJ85" s="381">
        <v>1</v>
      </c>
      <c r="AK85" s="107">
        <v>0.75119402289939896</v>
      </c>
      <c r="AL85" s="384">
        <v>19</v>
      </c>
      <c r="AM85" s="387">
        <v>7.3182672038018</v>
      </c>
      <c r="AP85" s="391"/>
      <c r="AQ85" s="391"/>
      <c r="AR85" s="390"/>
      <c r="AS85" s="390"/>
      <c r="AT85" s="390"/>
      <c r="AU85" s="390"/>
      <c r="AV85" s="390"/>
      <c r="AW85" s="417" t="s">
        <v>113</v>
      </c>
      <c r="AX85" s="398">
        <v>13</v>
      </c>
      <c r="AY85" s="437">
        <v>3.0265131867507602</v>
      </c>
      <c r="AZ85" s="398">
        <v>2</v>
      </c>
      <c r="BA85" s="437">
        <v>1.64609730904242</v>
      </c>
      <c r="BB85" s="398">
        <v>15</v>
      </c>
      <c r="BC85" s="462">
        <v>2.7221417375648498</v>
      </c>
      <c r="BD85" s="390"/>
      <c r="BE85" s="390"/>
      <c r="BF85" s="90"/>
      <c r="BG85" s="108" t="s">
        <v>113</v>
      </c>
      <c r="BH85" s="466">
        <v>23</v>
      </c>
      <c r="BI85" s="107">
        <v>8.0058087363561903</v>
      </c>
      <c r="BJ85" s="466">
        <v>1</v>
      </c>
      <c r="BK85" s="107">
        <v>0.95224763771167298</v>
      </c>
      <c r="BL85" s="384">
        <v>24</v>
      </c>
      <c r="BM85" s="387">
        <v>6.1176718893741402</v>
      </c>
      <c r="BN85" s="465"/>
      <c r="BO85" s="465"/>
      <c r="BP85" s="465"/>
      <c r="BQ85" s="417" t="s">
        <v>113</v>
      </c>
      <c r="BR85" s="398"/>
      <c r="BS85" s="437"/>
      <c r="BT85" s="398"/>
      <c r="BU85" s="437"/>
      <c r="BV85" s="398"/>
      <c r="BW85" s="462">
        <v>0</v>
      </c>
      <c r="BX85" s="90"/>
      <c r="BY85" s="90"/>
      <c r="CA85" s="108" t="s">
        <v>113</v>
      </c>
      <c r="CB85" s="381">
        <v>4</v>
      </c>
      <c r="CC85" s="107">
        <v>0.57703454446152103</v>
      </c>
      <c r="CD85" s="470">
        <v>1</v>
      </c>
      <c r="CE85" s="107">
        <v>1.0193253900703401</v>
      </c>
      <c r="CF85" s="384">
        <v>5</v>
      </c>
      <c r="CG85" s="387">
        <v>0.63186880887042696</v>
      </c>
      <c r="CO85" s="128" t="s">
        <v>113</v>
      </c>
      <c r="CP85" s="472">
        <v>1</v>
      </c>
      <c r="CQ85" s="107">
        <v>0.42432340572149202</v>
      </c>
      <c r="CR85" s="381">
        <v>0</v>
      </c>
      <c r="CS85" s="107"/>
      <c r="CT85" s="474">
        <v>0</v>
      </c>
      <c r="CU85" s="107"/>
      <c r="CV85" s="384">
        <v>1</v>
      </c>
      <c r="CW85" s="387">
        <v>0.20659018560268899</v>
      </c>
      <c r="CX85" s="118"/>
      <c r="CY85" s="118"/>
    </row>
    <row r="86" spans="32:103">
      <c r="AG86" s="109" t="s">
        <v>114</v>
      </c>
      <c r="AH86" s="381">
        <v>11</v>
      </c>
      <c r="AI86" s="107">
        <v>8.6954528315161195</v>
      </c>
      <c r="AJ86" s="381">
        <v>3</v>
      </c>
      <c r="AK86" s="107">
        <v>2.2535820686982002</v>
      </c>
      <c r="AL86" s="384">
        <v>14</v>
      </c>
      <c r="AM86" s="387">
        <v>5.3924074133276401</v>
      </c>
      <c r="AP86" s="391"/>
      <c r="AQ86" s="391"/>
      <c r="AR86" s="391"/>
      <c r="AS86" s="391"/>
      <c r="AT86" s="391"/>
      <c r="AU86" s="391"/>
      <c r="AV86" s="391"/>
      <c r="AW86" s="419" t="s">
        <v>114</v>
      </c>
      <c r="AX86" s="398">
        <v>8</v>
      </c>
      <c r="AY86" s="437">
        <v>1.86246965338509</v>
      </c>
      <c r="AZ86" s="398"/>
      <c r="BA86" s="437"/>
      <c r="BB86" s="398">
        <v>8</v>
      </c>
      <c r="BC86" s="462">
        <v>1.4518089267012499</v>
      </c>
      <c r="BD86" s="391"/>
      <c r="BE86" s="391"/>
      <c r="BF86" s="90"/>
      <c r="BG86" s="109" t="s">
        <v>114</v>
      </c>
      <c r="BH86" s="466">
        <v>17</v>
      </c>
      <c r="BI86" s="107">
        <v>5.9173368920893603</v>
      </c>
      <c r="BJ86" s="466">
        <v>0</v>
      </c>
      <c r="BK86" s="381">
        <v>0</v>
      </c>
      <c r="BL86" s="384">
        <v>17</v>
      </c>
      <c r="BM86" s="387">
        <v>4.3333509216400197</v>
      </c>
      <c r="BN86" s="465"/>
      <c r="BO86" s="465"/>
      <c r="BP86" s="465"/>
      <c r="BQ86" s="419" t="s">
        <v>114</v>
      </c>
      <c r="BR86" s="398">
        <f t="shared" ref="BR86:BR95" si="12">BT11</f>
        <v>5</v>
      </c>
      <c r="BS86" s="437">
        <f t="shared" si="7"/>
        <v>3.8099737492808674</v>
      </c>
      <c r="BT86" s="398">
        <f t="shared" si="8"/>
        <v>1</v>
      </c>
      <c r="BU86" s="437">
        <f t="shared" si="9"/>
        <v>0.87588453389366583</v>
      </c>
      <c r="BV86" s="398">
        <f t="shared" si="10"/>
        <v>6</v>
      </c>
      <c r="BW86" s="462">
        <f t="shared" si="11"/>
        <v>2.4449399522747721</v>
      </c>
      <c r="BX86" s="90"/>
      <c r="BY86" s="90"/>
      <c r="CA86" s="109" t="s">
        <v>114</v>
      </c>
      <c r="CB86" s="381">
        <v>5</v>
      </c>
      <c r="CC86" s="107">
        <v>0.72129318057690195</v>
      </c>
      <c r="CD86" s="470">
        <v>3</v>
      </c>
      <c r="CE86" s="107">
        <v>3.0579761702110302</v>
      </c>
      <c r="CF86" s="384">
        <v>8</v>
      </c>
      <c r="CG86" s="387">
        <v>1.0109900941926799</v>
      </c>
      <c r="CO86" s="128" t="s">
        <v>114</v>
      </c>
      <c r="CP86" s="472">
        <v>1</v>
      </c>
      <c r="CQ86" s="107">
        <v>0.42432340572149202</v>
      </c>
      <c r="CR86" s="381">
        <v>0</v>
      </c>
      <c r="CS86" s="107"/>
      <c r="CT86" s="474">
        <v>2</v>
      </c>
      <c r="CU86" s="107">
        <v>1.6307347846329301</v>
      </c>
      <c r="CV86" s="384">
        <v>3</v>
      </c>
      <c r="CW86" s="387">
        <v>0.61977055680806603</v>
      </c>
      <c r="CX86" s="118"/>
      <c r="CY86" s="118"/>
    </row>
    <row r="87" spans="32:103">
      <c r="AG87" s="109" t="s">
        <v>116</v>
      </c>
      <c r="AH87" s="381">
        <v>14</v>
      </c>
      <c r="AI87" s="107">
        <v>11.0669399673841</v>
      </c>
      <c r="AJ87" s="381">
        <v>4</v>
      </c>
      <c r="AK87" s="107">
        <v>3.0047760915975901</v>
      </c>
      <c r="AL87" s="384">
        <v>18</v>
      </c>
      <c r="AM87" s="387">
        <v>6.9330952457069701</v>
      </c>
      <c r="AP87" s="391"/>
      <c r="AQ87" s="391"/>
      <c r="AR87" s="118"/>
      <c r="AS87" s="118"/>
      <c r="AT87" s="118"/>
      <c r="AU87" s="118"/>
      <c r="AV87" s="118"/>
      <c r="AW87" s="419" t="s">
        <v>116</v>
      </c>
      <c r="AX87" s="398">
        <v>9</v>
      </c>
      <c r="AY87" s="437">
        <v>2.0952783600582201</v>
      </c>
      <c r="AZ87" s="398">
        <v>1</v>
      </c>
      <c r="BA87" s="437">
        <v>0.82304865452121201</v>
      </c>
      <c r="BB87" s="398">
        <v>10</v>
      </c>
      <c r="BC87" s="462">
        <v>1.8147611583765699</v>
      </c>
      <c r="BD87" s="118"/>
      <c r="BE87" s="118"/>
      <c r="BF87" s="90"/>
      <c r="BG87" s="109" t="s">
        <v>116</v>
      </c>
      <c r="BH87" s="466">
        <v>23</v>
      </c>
      <c r="BI87" s="107">
        <v>8.0058087363561903</v>
      </c>
      <c r="BJ87" s="466">
        <v>5</v>
      </c>
      <c r="BK87" s="107">
        <v>4.7612381885583597</v>
      </c>
      <c r="BL87" s="384">
        <v>28</v>
      </c>
      <c r="BM87" s="387">
        <v>7.1372838709364999</v>
      </c>
      <c r="BN87" s="465"/>
      <c r="BO87" s="465"/>
      <c r="BP87" s="465"/>
      <c r="BQ87" s="419" t="s">
        <v>116</v>
      </c>
      <c r="BR87" s="398">
        <f t="shared" si="12"/>
        <v>6</v>
      </c>
      <c r="BS87" s="437">
        <f t="shared" si="7"/>
        <v>4.5719684991370411</v>
      </c>
      <c r="BT87" s="398">
        <f t="shared" si="8"/>
        <v>1</v>
      </c>
      <c r="BU87" s="437">
        <f t="shared" si="9"/>
        <v>0.87588453389366583</v>
      </c>
      <c r="BV87" s="398">
        <f t="shared" si="10"/>
        <v>7</v>
      </c>
      <c r="BW87" s="462">
        <f t="shared" si="11"/>
        <v>2.8524299443205674</v>
      </c>
      <c r="BX87" s="90"/>
      <c r="BY87" s="90"/>
      <c r="CA87" s="109" t="s">
        <v>116</v>
      </c>
      <c r="CB87" s="381">
        <v>6</v>
      </c>
      <c r="CC87" s="107">
        <v>0.86555181669228198</v>
      </c>
      <c r="CD87" s="470">
        <v>1</v>
      </c>
      <c r="CE87" s="107">
        <v>1.0193253900703401</v>
      </c>
      <c r="CF87" s="384">
        <v>7</v>
      </c>
      <c r="CG87" s="387">
        <v>0.88461633241859805</v>
      </c>
      <c r="CO87" s="128" t="s">
        <v>116</v>
      </c>
      <c r="CP87" s="472">
        <v>0</v>
      </c>
      <c r="CQ87" s="107">
        <v>0</v>
      </c>
      <c r="CR87" s="381">
        <v>0</v>
      </c>
      <c r="CS87" s="107"/>
      <c r="CT87" s="474">
        <v>3</v>
      </c>
      <c r="CU87" s="107">
        <v>2.4461021769493998</v>
      </c>
      <c r="CV87" s="384">
        <v>3</v>
      </c>
      <c r="CW87" s="387">
        <v>0.61977055680806603</v>
      </c>
      <c r="CX87" s="118"/>
      <c r="CY87" s="118"/>
    </row>
    <row r="88" spans="32:103" ht="25.5" customHeight="1">
      <c r="AG88" s="109" t="s">
        <v>117</v>
      </c>
      <c r="AH88" s="381">
        <v>11</v>
      </c>
      <c r="AI88" s="107">
        <v>8.6954528315161195</v>
      </c>
      <c r="AJ88" s="381">
        <v>3</v>
      </c>
      <c r="AK88" s="107">
        <v>2.2535820686982002</v>
      </c>
      <c r="AL88" s="384">
        <v>14</v>
      </c>
      <c r="AM88" s="387">
        <v>5.3924074133276401</v>
      </c>
      <c r="AP88" s="391"/>
      <c r="AQ88" s="391"/>
      <c r="AR88" s="118"/>
      <c r="AS88" s="118"/>
      <c r="AT88" s="118"/>
      <c r="AU88" s="118"/>
      <c r="AV88" s="118"/>
      <c r="AW88" s="419" t="s">
        <v>117</v>
      </c>
      <c r="AX88" s="398"/>
      <c r="AY88" s="437"/>
      <c r="AZ88" s="398"/>
      <c r="BA88" s="437"/>
      <c r="BB88" s="398"/>
      <c r="BC88" s="462">
        <v>0</v>
      </c>
      <c r="BD88" s="118"/>
      <c r="BE88" s="118"/>
      <c r="BF88" s="90"/>
      <c r="BG88" s="109" t="s">
        <v>117</v>
      </c>
      <c r="BH88" s="466">
        <v>13</v>
      </c>
      <c r="BI88" s="107">
        <v>4.5250223292448002</v>
      </c>
      <c r="BJ88" s="466">
        <v>3</v>
      </c>
      <c r="BK88" s="107">
        <v>2.8567429131350202</v>
      </c>
      <c r="BL88" s="384">
        <v>16</v>
      </c>
      <c r="BM88" s="387">
        <v>4.0784479262494298</v>
      </c>
      <c r="BN88" s="465"/>
      <c r="BO88" s="465"/>
      <c r="BP88" s="465"/>
      <c r="BQ88" s="419" t="s">
        <v>117</v>
      </c>
      <c r="BR88" s="398">
        <f t="shared" si="12"/>
        <v>2</v>
      </c>
      <c r="BS88" s="423">
        <f t="shared" si="7"/>
        <v>1.5239894997123469</v>
      </c>
      <c r="BT88" s="398"/>
      <c r="BU88" s="423"/>
      <c r="BV88" s="398">
        <f t="shared" si="10"/>
        <v>2</v>
      </c>
      <c r="BW88" s="462">
        <f t="shared" si="11"/>
        <v>0.81497998409159067</v>
      </c>
      <c r="BX88" s="90"/>
      <c r="BY88" s="90"/>
      <c r="CA88" s="109" t="s">
        <v>117</v>
      </c>
      <c r="CB88" s="381">
        <v>4</v>
      </c>
      <c r="CC88" s="107">
        <v>0.57703454446152103</v>
      </c>
      <c r="CD88" s="470">
        <v>2</v>
      </c>
      <c r="CE88" s="107">
        <v>2.0386507801406899</v>
      </c>
      <c r="CF88" s="384">
        <v>6</v>
      </c>
      <c r="CG88" s="387">
        <v>0.75824257064451295</v>
      </c>
      <c r="CO88" s="128" t="s">
        <v>117</v>
      </c>
      <c r="CP88" s="472">
        <v>1</v>
      </c>
      <c r="CQ88" s="107">
        <v>0.42432340572149202</v>
      </c>
      <c r="CR88" s="381">
        <v>0</v>
      </c>
      <c r="CS88" s="107"/>
      <c r="CT88" s="474">
        <v>0</v>
      </c>
      <c r="CU88" s="107"/>
      <c r="CV88" s="384">
        <v>1</v>
      </c>
      <c r="CW88" s="387">
        <v>0.20659018560268899</v>
      </c>
      <c r="CX88" s="118"/>
      <c r="CY88" s="118"/>
    </row>
    <row r="89" spans="32:103">
      <c r="AG89" s="108" t="s">
        <v>118</v>
      </c>
      <c r="AH89" s="381">
        <v>36</v>
      </c>
      <c r="AI89" s="107">
        <v>28.457845630416401</v>
      </c>
      <c r="AJ89" s="381">
        <v>2</v>
      </c>
      <c r="AK89" s="107">
        <v>1.5023880457987999</v>
      </c>
      <c r="AL89" s="384">
        <v>38</v>
      </c>
      <c r="AM89" s="387">
        <v>14.6365344076036</v>
      </c>
      <c r="AP89" s="391"/>
      <c r="AQ89" s="391"/>
      <c r="AR89" s="118"/>
      <c r="AS89" s="118"/>
      <c r="AT89" s="118"/>
      <c r="AU89" s="118"/>
      <c r="AV89" s="118"/>
      <c r="AW89" s="417" t="s">
        <v>118</v>
      </c>
      <c r="AX89" s="398">
        <v>35</v>
      </c>
      <c r="AY89" s="437">
        <v>8.1483047335597494</v>
      </c>
      <c r="AZ89" s="398">
        <v>2</v>
      </c>
      <c r="BA89" s="437">
        <v>1.64609730904242</v>
      </c>
      <c r="BB89" s="398">
        <v>37</v>
      </c>
      <c r="BC89" s="462">
        <v>6.7146162859932899</v>
      </c>
      <c r="BD89" s="118"/>
      <c r="BE89" s="118"/>
      <c r="BF89" s="90"/>
      <c r="BG89" s="108" t="s">
        <v>118</v>
      </c>
      <c r="BH89" s="466">
        <v>56</v>
      </c>
      <c r="BI89" s="107">
        <v>19.492403879823801</v>
      </c>
      <c r="BJ89" s="466">
        <v>8</v>
      </c>
      <c r="BK89" s="107">
        <v>7.6179811016933803</v>
      </c>
      <c r="BL89" s="384">
        <v>64</v>
      </c>
      <c r="BM89" s="387">
        <v>16.313791704997701</v>
      </c>
      <c r="BN89" s="465"/>
      <c r="BO89" s="465"/>
      <c r="BP89" s="465"/>
      <c r="BQ89" s="417" t="s">
        <v>118</v>
      </c>
      <c r="BR89" s="398">
        <f t="shared" si="12"/>
        <v>33</v>
      </c>
      <c r="BS89" s="437">
        <f t="shared" si="7"/>
        <v>25.145826745253725</v>
      </c>
      <c r="BT89" s="398">
        <f t="shared" si="8"/>
        <v>2</v>
      </c>
      <c r="BU89" s="437">
        <f t="shared" si="9"/>
        <v>1.7517690677873317</v>
      </c>
      <c r="BV89" s="398">
        <f t="shared" si="10"/>
        <v>35</v>
      </c>
      <c r="BW89" s="462">
        <f t="shared" si="11"/>
        <v>14.262149721602837</v>
      </c>
      <c r="CA89" s="108" t="s">
        <v>118</v>
      </c>
      <c r="CB89" s="381">
        <v>5</v>
      </c>
      <c r="CC89" s="107">
        <v>0.72129318057690195</v>
      </c>
      <c r="CD89" s="470">
        <v>5</v>
      </c>
      <c r="CE89" s="107">
        <v>5.0966269503517196</v>
      </c>
      <c r="CF89" s="384">
        <v>10</v>
      </c>
      <c r="CG89" s="387">
        <v>1.2637376177408499</v>
      </c>
      <c r="CO89" s="128" t="s">
        <v>118</v>
      </c>
      <c r="CP89" s="472">
        <v>3</v>
      </c>
      <c r="CQ89" s="107">
        <v>1.2729702171644799</v>
      </c>
      <c r="CR89" s="381">
        <v>0</v>
      </c>
      <c r="CS89" s="107"/>
      <c r="CT89" s="474">
        <v>2</v>
      </c>
      <c r="CU89" s="107">
        <v>1.6307347846329301</v>
      </c>
      <c r="CV89" s="384">
        <v>5</v>
      </c>
      <c r="CW89" s="387">
        <v>1.0329509280134399</v>
      </c>
      <c r="CX89" s="118"/>
      <c r="CY89" s="118"/>
    </row>
    <row r="90" spans="32:103">
      <c r="AG90" s="109" t="s">
        <v>120</v>
      </c>
      <c r="AH90" s="381">
        <v>37</v>
      </c>
      <c r="AI90" s="107">
        <v>29.248341342372399</v>
      </c>
      <c r="AJ90" s="381">
        <v>5</v>
      </c>
      <c r="AK90" s="107">
        <v>3.7559701144969901</v>
      </c>
      <c r="AL90" s="384">
        <v>42</v>
      </c>
      <c r="AM90" s="387">
        <v>16.1772222399829</v>
      </c>
      <c r="AP90" s="391"/>
      <c r="AQ90" s="391"/>
      <c r="AR90" s="118"/>
      <c r="AS90" s="118"/>
      <c r="AT90" s="118"/>
      <c r="AU90" s="118"/>
      <c r="AV90" s="118"/>
      <c r="AW90" s="419" t="s">
        <v>120</v>
      </c>
      <c r="AX90" s="398">
        <v>2</v>
      </c>
      <c r="AY90" s="423">
        <v>0.46561741334627099</v>
      </c>
      <c r="AZ90" s="398"/>
      <c r="BA90" s="423"/>
      <c r="BB90" s="398">
        <v>2</v>
      </c>
      <c r="BC90" s="463">
        <v>0.36295223167531299</v>
      </c>
      <c r="BD90" s="118"/>
      <c r="BE90" s="118"/>
      <c r="BF90" s="90"/>
      <c r="BG90" s="109" t="s">
        <v>120</v>
      </c>
      <c r="BH90" s="466">
        <v>39</v>
      </c>
      <c r="BI90" s="107">
        <v>13.575066987734401</v>
      </c>
      <c r="BJ90" s="466">
        <v>3</v>
      </c>
      <c r="BK90" s="107">
        <v>2.8567429131350202</v>
      </c>
      <c r="BL90" s="384">
        <v>42</v>
      </c>
      <c r="BM90" s="387">
        <v>10.7059258064047</v>
      </c>
      <c r="BN90" s="465"/>
      <c r="BO90" s="465"/>
      <c r="BP90" s="465"/>
      <c r="BQ90" s="419" t="s">
        <v>120</v>
      </c>
      <c r="BR90" s="398">
        <f t="shared" si="12"/>
        <v>12</v>
      </c>
      <c r="BS90" s="437">
        <f t="shared" si="7"/>
        <v>9.1439369982740821</v>
      </c>
      <c r="BT90" s="398"/>
      <c r="BU90" s="437"/>
      <c r="BV90" s="398">
        <f t="shared" si="10"/>
        <v>12</v>
      </c>
      <c r="BW90" s="462">
        <f t="shared" si="11"/>
        <v>4.8898799045495442</v>
      </c>
      <c r="CA90" s="109" t="s">
        <v>120</v>
      </c>
      <c r="CB90" s="381">
        <v>21</v>
      </c>
      <c r="CC90" s="107">
        <v>3.0294313584229902</v>
      </c>
      <c r="CD90" s="470">
        <v>0</v>
      </c>
      <c r="CE90" s="381">
        <v>0</v>
      </c>
      <c r="CF90" s="384">
        <v>21</v>
      </c>
      <c r="CG90" s="387">
        <v>2.6538489972557899</v>
      </c>
      <c r="CO90" s="128" t="s">
        <v>120</v>
      </c>
      <c r="CP90" s="472">
        <v>1</v>
      </c>
      <c r="CQ90" s="107">
        <v>0.42432340572149202</v>
      </c>
      <c r="CR90" s="381">
        <v>0</v>
      </c>
      <c r="CS90" s="107"/>
      <c r="CT90" s="474">
        <v>0</v>
      </c>
      <c r="CU90" s="107"/>
      <c r="CV90" s="384">
        <v>1</v>
      </c>
      <c r="CW90" s="392">
        <v>0.20659018560268899</v>
      </c>
      <c r="CX90" s="118"/>
      <c r="CY90" s="118"/>
    </row>
    <row r="91" spans="32:103">
      <c r="AG91" s="109" t="s">
        <v>121</v>
      </c>
      <c r="AH91" s="381">
        <v>8</v>
      </c>
      <c r="AI91" s="107">
        <v>6.3239656956480799</v>
      </c>
      <c r="AJ91" s="381">
        <v>1</v>
      </c>
      <c r="AK91" s="107">
        <v>0.75119402289939896</v>
      </c>
      <c r="AL91" s="384">
        <v>9</v>
      </c>
      <c r="AM91" s="387">
        <v>3.4665476228534802</v>
      </c>
      <c r="AP91" s="391"/>
      <c r="AQ91" s="391"/>
      <c r="AR91" s="118"/>
      <c r="AS91" s="118"/>
      <c r="AT91" s="118"/>
      <c r="AU91" s="118"/>
      <c r="AV91" s="118"/>
      <c r="AW91" s="419" t="s">
        <v>121</v>
      </c>
      <c r="AX91" s="398">
        <v>29</v>
      </c>
      <c r="AY91" s="437">
        <v>6.7514524935209304</v>
      </c>
      <c r="AZ91" s="398">
        <v>4</v>
      </c>
      <c r="BA91" s="423">
        <v>3.2921946180848498</v>
      </c>
      <c r="BB91" s="398">
        <v>33</v>
      </c>
      <c r="BC91" s="462">
        <v>5.9887118226426699</v>
      </c>
      <c r="BD91" s="118"/>
      <c r="BE91" s="118"/>
      <c r="BF91" s="90"/>
      <c r="BG91" s="109" t="s">
        <v>121</v>
      </c>
      <c r="BH91" s="466">
        <v>20</v>
      </c>
      <c r="BI91" s="107">
        <v>6.9615728142227704</v>
      </c>
      <c r="BJ91" s="466">
        <v>2</v>
      </c>
      <c r="BK91" s="107">
        <v>1.90449527542335</v>
      </c>
      <c r="BL91" s="384">
        <v>22</v>
      </c>
      <c r="BM91" s="387">
        <v>5.6078658985929604</v>
      </c>
      <c r="BN91" s="465"/>
      <c r="BO91" s="465"/>
      <c r="BP91" s="465"/>
      <c r="BQ91" s="419" t="s">
        <v>121</v>
      </c>
      <c r="BR91" s="398">
        <f t="shared" si="12"/>
        <v>40</v>
      </c>
      <c r="BS91" s="437">
        <f t="shared" si="7"/>
        <v>30.479789994246939</v>
      </c>
      <c r="BT91" s="398">
        <f t="shared" si="8"/>
        <v>4</v>
      </c>
      <c r="BU91" s="423">
        <f t="shared" si="9"/>
        <v>3.5035381355746633</v>
      </c>
      <c r="BV91" s="398">
        <f t="shared" si="10"/>
        <v>44</v>
      </c>
      <c r="BW91" s="462">
        <f t="shared" si="11"/>
        <v>17.929559650014994</v>
      </c>
      <c r="CA91" s="109" t="s">
        <v>121</v>
      </c>
      <c r="CB91" s="381">
        <v>0</v>
      </c>
      <c r="CC91" s="381">
        <v>0</v>
      </c>
      <c r="CD91" s="470">
        <v>1</v>
      </c>
      <c r="CE91" s="107">
        <v>1.0193253900703401</v>
      </c>
      <c r="CF91" s="384">
        <v>1</v>
      </c>
      <c r="CG91" s="392">
        <v>0.12637376177408499</v>
      </c>
      <c r="CO91" s="128" t="s">
        <v>121</v>
      </c>
      <c r="CP91" s="381">
        <v>0</v>
      </c>
      <c r="CQ91" s="107"/>
      <c r="CR91" s="381">
        <v>0</v>
      </c>
      <c r="CS91" s="107"/>
      <c r="CT91" s="474">
        <v>1</v>
      </c>
      <c r="CU91" s="107">
        <v>0.81536739231646704</v>
      </c>
      <c r="CV91" s="384">
        <v>1</v>
      </c>
      <c r="CW91" s="392">
        <v>0.20659018560268899</v>
      </c>
      <c r="CX91" s="118"/>
      <c r="CY91" s="118"/>
    </row>
    <row r="92" spans="32:103">
      <c r="AG92" s="109" t="s">
        <v>122</v>
      </c>
      <c r="AH92" s="381">
        <v>4</v>
      </c>
      <c r="AI92" s="107">
        <v>3.1619828478240399</v>
      </c>
      <c r="AJ92" s="381">
        <v>1</v>
      </c>
      <c r="AK92" s="107">
        <v>0.75119402289939896</v>
      </c>
      <c r="AL92" s="384">
        <v>5</v>
      </c>
      <c r="AM92" s="387">
        <v>1.9258597904741599</v>
      </c>
      <c r="AP92" s="391"/>
      <c r="AQ92" s="391"/>
      <c r="AR92" s="118"/>
      <c r="AS92" s="118"/>
      <c r="AT92" s="118"/>
      <c r="AU92" s="118"/>
      <c r="AV92" s="118"/>
      <c r="AW92" s="419" t="s">
        <v>122</v>
      </c>
      <c r="AX92" s="398">
        <v>3</v>
      </c>
      <c r="AY92" s="437">
        <v>0.69842612001940696</v>
      </c>
      <c r="AZ92" s="398">
        <v>1</v>
      </c>
      <c r="BA92" s="423">
        <v>0.82304865452121201</v>
      </c>
      <c r="BB92" s="398">
        <v>4</v>
      </c>
      <c r="BC92" s="462">
        <v>0.72590446335062597</v>
      </c>
      <c r="BD92" s="118"/>
      <c r="BE92" s="118"/>
      <c r="BF92" s="90"/>
      <c r="BG92" s="109" t="s">
        <v>122</v>
      </c>
      <c r="BH92" s="466">
        <v>9</v>
      </c>
      <c r="BI92" s="107">
        <v>3.1327077664002498</v>
      </c>
      <c r="BJ92" s="466">
        <v>0</v>
      </c>
      <c r="BK92" s="381">
        <v>0</v>
      </c>
      <c r="BL92" s="384">
        <v>9</v>
      </c>
      <c r="BM92" s="387">
        <v>2.2941269585152999</v>
      </c>
      <c r="BN92" s="465"/>
      <c r="BO92" s="465"/>
      <c r="BP92" s="465"/>
      <c r="BQ92" s="419" t="s">
        <v>122</v>
      </c>
      <c r="BR92" s="398">
        <f t="shared" si="12"/>
        <v>3</v>
      </c>
      <c r="BS92" s="437">
        <f t="shared" si="7"/>
        <v>2.2859842495685205</v>
      </c>
      <c r="BT92" s="398"/>
      <c r="BU92" s="423"/>
      <c r="BV92" s="398">
        <f t="shared" si="10"/>
        <v>3</v>
      </c>
      <c r="BW92" s="462">
        <f t="shared" si="11"/>
        <v>1.2224699761373861</v>
      </c>
      <c r="CA92" s="109" t="s">
        <v>122</v>
      </c>
      <c r="CB92" s="381">
        <v>2</v>
      </c>
      <c r="CC92" s="115">
        <v>0.28851727223076101</v>
      </c>
      <c r="CD92" s="470">
        <v>0</v>
      </c>
      <c r="CE92" s="381">
        <v>0</v>
      </c>
      <c r="CF92" s="384">
        <v>2</v>
      </c>
      <c r="CG92" s="392">
        <v>0.25274752354817098</v>
      </c>
      <c r="CO92" s="128" t="s">
        <v>122</v>
      </c>
      <c r="CP92" s="381">
        <v>0</v>
      </c>
      <c r="CQ92" s="107"/>
      <c r="CR92" s="381">
        <v>0</v>
      </c>
      <c r="CS92" s="107"/>
      <c r="CT92" s="474">
        <v>0</v>
      </c>
      <c r="CU92" s="107"/>
      <c r="CV92" s="384">
        <v>0</v>
      </c>
      <c r="CW92" s="462">
        <v>0</v>
      </c>
      <c r="CX92" s="118"/>
      <c r="CY92" s="118"/>
    </row>
    <row r="93" spans="32:103">
      <c r="AG93" s="101" t="s">
        <v>124</v>
      </c>
      <c r="AH93" s="381">
        <v>1</v>
      </c>
      <c r="AI93" s="107">
        <v>0.79049571195601098</v>
      </c>
      <c r="AJ93" s="381">
        <v>0</v>
      </c>
      <c r="AK93" s="107">
        <v>0</v>
      </c>
      <c r="AL93" s="384">
        <v>1</v>
      </c>
      <c r="AM93" s="387"/>
      <c r="AP93" s="391"/>
      <c r="AQ93" s="391"/>
      <c r="AR93" s="118"/>
      <c r="AS93" s="118"/>
      <c r="AT93" s="118"/>
      <c r="AU93" s="118"/>
      <c r="AV93" s="118"/>
      <c r="AW93" s="398" t="s">
        <v>124</v>
      </c>
      <c r="AX93" s="398"/>
      <c r="AY93" s="437"/>
      <c r="AZ93" s="398"/>
      <c r="BA93" s="437"/>
      <c r="BB93" s="398"/>
      <c r="BC93" s="462">
        <v>0</v>
      </c>
      <c r="BD93" s="118"/>
      <c r="BE93" s="118"/>
      <c r="BF93" s="90"/>
      <c r="BG93" s="101" t="s">
        <v>124</v>
      </c>
      <c r="BH93" s="466">
        <v>4</v>
      </c>
      <c r="BI93" s="107">
        <v>1.3923145628445499</v>
      </c>
      <c r="BJ93" s="466">
        <v>0</v>
      </c>
      <c r="BK93" s="381">
        <v>0</v>
      </c>
      <c r="BL93" s="384">
        <v>4</v>
      </c>
      <c r="BM93" s="387">
        <v>1.0196119815623601</v>
      </c>
      <c r="BN93" s="465"/>
      <c r="BO93" s="465"/>
      <c r="BP93" s="465"/>
      <c r="BQ93" s="398" t="s">
        <v>124</v>
      </c>
      <c r="BR93" s="398"/>
      <c r="BS93" s="437"/>
      <c r="BT93" s="398"/>
      <c r="BU93" s="437"/>
      <c r="BV93" s="398"/>
      <c r="BW93" s="462">
        <v>0</v>
      </c>
      <c r="CA93" s="101" t="s">
        <v>124</v>
      </c>
      <c r="CB93" s="381">
        <v>5</v>
      </c>
      <c r="CC93" s="107">
        <v>0.72129318057690195</v>
      </c>
      <c r="CD93" s="470">
        <v>0</v>
      </c>
      <c r="CE93" s="381">
        <v>0</v>
      </c>
      <c r="CF93" s="384">
        <v>5</v>
      </c>
      <c r="CG93" s="392">
        <v>0.63186880887042696</v>
      </c>
      <c r="CO93" s="128" t="s">
        <v>124</v>
      </c>
      <c r="CP93" s="381">
        <v>0</v>
      </c>
      <c r="CQ93" s="107"/>
      <c r="CR93" s="381">
        <v>0</v>
      </c>
      <c r="CS93" s="381"/>
      <c r="CT93" s="474">
        <v>0</v>
      </c>
      <c r="CU93" s="107"/>
      <c r="CV93" s="384">
        <v>0</v>
      </c>
      <c r="CW93" s="462">
        <v>0</v>
      </c>
      <c r="CX93" s="118"/>
      <c r="CY93" s="118"/>
    </row>
    <row r="94" spans="32:103">
      <c r="AG94" s="109" t="s">
        <v>125</v>
      </c>
      <c r="AH94" s="381">
        <v>7</v>
      </c>
      <c r="AI94" s="107">
        <v>5.5334699836920702</v>
      </c>
      <c r="AJ94" s="381">
        <v>0</v>
      </c>
      <c r="AK94" s="107">
        <v>0</v>
      </c>
      <c r="AL94" s="384">
        <v>7</v>
      </c>
      <c r="AM94" s="387">
        <v>2.69620370666382</v>
      </c>
      <c r="AP94" s="391"/>
      <c r="AQ94" s="391"/>
      <c r="AR94" s="118"/>
      <c r="AS94" s="118"/>
      <c r="AT94" s="118"/>
      <c r="AU94" s="118"/>
      <c r="AV94" s="118"/>
      <c r="AW94" s="419" t="s">
        <v>125</v>
      </c>
      <c r="AX94" s="398">
        <v>3</v>
      </c>
      <c r="AY94" s="437">
        <v>0.69842612001940696</v>
      </c>
      <c r="AZ94" s="398"/>
      <c r="BA94" s="424"/>
      <c r="BB94" s="398">
        <v>3</v>
      </c>
      <c r="BC94" s="462">
        <v>0.54442834751296998</v>
      </c>
      <c r="BD94" s="118"/>
      <c r="BE94" s="118"/>
      <c r="BF94" s="90"/>
      <c r="BG94" s="109" t="s">
        <v>125</v>
      </c>
      <c r="BH94" s="466">
        <v>1</v>
      </c>
      <c r="BI94" s="115">
        <v>0.34807864071113898</v>
      </c>
      <c r="BJ94" s="466">
        <v>1</v>
      </c>
      <c r="BK94" s="107">
        <v>0.95224763771167298</v>
      </c>
      <c r="BL94" s="384">
        <v>2</v>
      </c>
      <c r="BM94" s="387">
        <v>0.50980599078117805</v>
      </c>
      <c r="BN94" s="465"/>
      <c r="BO94" s="465"/>
      <c r="BP94" s="465"/>
      <c r="BQ94" s="419" t="s">
        <v>125</v>
      </c>
      <c r="BR94" s="398"/>
      <c r="BS94" s="437"/>
      <c r="BT94" s="398"/>
      <c r="BU94" s="437"/>
      <c r="BV94" s="398"/>
      <c r="BW94" s="462">
        <v>0</v>
      </c>
      <c r="CA94" s="109" t="s">
        <v>125</v>
      </c>
      <c r="CB94" s="381">
        <v>3</v>
      </c>
      <c r="CC94" s="115">
        <v>0.43277590834614099</v>
      </c>
      <c r="CD94" s="470">
        <v>0</v>
      </c>
      <c r="CE94" s="381">
        <v>0</v>
      </c>
      <c r="CF94" s="384">
        <v>3</v>
      </c>
      <c r="CG94" s="392">
        <v>0.37912128532225597</v>
      </c>
      <c r="CO94" s="128" t="s">
        <v>125</v>
      </c>
      <c r="CP94" s="381">
        <v>0</v>
      </c>
      <c r="CQ94" s="107"/>
      <c r="CR94" s="381">
        <v>0</v>
      </c>
      <c r="CS94" s="107"/>
      <c r="CT94" s="474">
        <v>1</v>
      </c>
      <c r="CU94" s="107">
        <v>0.81536739231646704</v>
      </c>
      <c r="CV94" s="384">
        <v>1</v>
      </c>
      <c r="CW94" s="392">
        <v>0.20659018560268899</v>
      </c>
      <c r="CX94" s="118"/>
      <c r="CY94" s="118"/>
    </row>
    <row r="95" spans="32:103">
      <c r="AG95" s="455" t="s">
        <v>126</v>
      </c>
      <c r="AH95" s="442">
        <v>0</v>
      </c>
      <c r="AI95" s="456">
        <v>0</v>
      </c>
      <c r="AJ95" s="442">
        <v>0</v>
      </c>
      <c r="AK95" s="456">
        <v>0</v>
      </c>
      <c r="AL95" s="442">
        <v>0</v>
      </c>
      <c r="AM95" s="456"/>
      <c r="AP95" s="391"/>
      <c r="AQ95" s="391"/>
      <c r="AR95" s="118"/>
      <c r="AS95" s="118"/>
      <c r="AT95" s="118"/>
      <c r="AU95" s="118"/>
      <c r="AV95" s="118"/>
      <c r="AW95" s="398" t="s">
        <v>126</v>
      </c>
      <c r="AX95" s="398">
        <v>2</v>
      </c>
      <c r="AY95" s="423">
        <v>0.46561741334627099</v>
      </c>
      <c r="AZ95" s="398"/>
      <c r="BA95" s="424"/>
      <c r="BB95" s="398">
        <v>2</v>
      </c>
      <c r="BC95" s="463">
        <v>0.36295223167531299</v>
      </c>
      <c r="BD95" s="118"/>
      <c r="BE95" s="118"/>
      <c r="BF95" s="90"/>
      <c r="BG95" s="101" t="s">
        <v>126</v>
      </c>
      <c r="BH95" s="466">
        <v>1</v>
      </c>
      <c r="BI95" s="115">
        <v>0.34807864071113898</v>
      </c>
      <c r="BJ95" s="466">
        <v>0</v>
      </c>
      <c r="BK95" s="381">
        <v>0</v>
      </c>
      <c r="BL95" s="384">
        <v>1</v>
      </c>
      <c r="BM95" s="392">
        <v>0.25490299539058903</v>
      </c>
      <c r="BN95" s="465"/>
      <c r="BO95" s="465"/>
      <c r="BP95" s="465"/>
      <c r="BQ95" s="398" t="s">
        <v>126</v>
      </c>
      <c r="BR95" s="398">
        <f t="shared" si="12"/>
        <v>3</v>
      </c>
      <c r="BS95" s="423">
        <f t="shared" si="7"/>
        <v>2.2859842495685205</v>
      </c>
      <c r="BT95" s="398"/>
      <c r="BU95" s="423"/>
      <c r="BV95" s="398">
        <f t="shared" si="10"/>
        <v>3</v>
      </c>
      <c r="BW95" s="462">
        <f t="shared" si="11"/>
        <v>1.2224699761373861</v>
      </c>
      <c r="CA95" s="101" t="s">
        <v>126</v>
      </c>
      <c r="CB95" s="381">
        <v>0</v>
      </c>
      <c r="CC95" s="115"/>
      <c r="CD95" s="470">
        <v>0</v>
      </c>
      <c r="CE95" s="381">
        <v>0</v>
      </c>
      <c r="CF95" s="384">
        <v>0</v>
      </c>
      <c r="CG95" s="462">
        <v>0</v>
      </c>
      <c r="CO95" s="128" t="s">
        <v>126</v>
      </c>
      <c r="CP95" s="381">
        <v>0</v>
      </c>
      <c r="CQ95" s="107"/>
      <c r="CR95" s="381">
        <v>0</v>
      </c>
      <c r="CS95" s="381"/>
      <c r="CT95" s="474">
        <v>0</v>
      </c>
      <c r="CU95" s="107"/>
      <c r="CV95" s="384">
        <v>0</v>
      </c>
      <c r="CW95" s="462"/>
      <c r="CX95" s="118"/>
      <c r="CY95" s="118"/>
    </row>
    <row r="96" spans="32:103">
      <c r="AF96" s="14"/>
      <c r="AG96" s="457" t="s">
        <v>128</v>
      </c>
      <c r="AH96" s="442">
        <v>0</v>
      </c>
      <c r="AI96" s="456">
        <v>0</v>
      </c>
      <c r="AJ96" s="442">
        <v>0</v>
      </c>
      <c r="AK96" s="456">
        <v>0</v>
      </c>
      <c r="AL96" s="442">
        <v>0</v>
      </c>
      <c r="AM96" s="456"/>
      <c r="AP96" s="391"/>
      <c r="AQ96" s="391"/>
      <c r="AR96" s="118"/>
      <c r="AS96" s="118"/>
      <c r="AT96" s="118"/>
      <c r="AU96" s="118"/>
      <c r="AV96" s="118"/>
      <c r="AW96" s="415" t="s">
        <v>128</v>
      </c>
      <c r="AX96" s="412"/>
      <c r="AY96" s="423"/>
      <c r="AZ96" s="464"/>
      <c r="BA96" s="423"/>
      <c r="BB96" s="398"/>
      <c r="BC96" s="462"/>
      <c r="BD96" s="118"/>
      <c r="BE96" s="118"/>
      <c r="BF96" s="90"/>
      <c r="BG96" s="105" t="s">
        <v>128</v>
      </c>
      <c r="BH96" s="466">
        <v>0</v>
      </c>
      <c r="BI96" s="381">
        <v>0</v>
      </c>
      <c r="BJ96" s="466">
        <v>1</v>
      </c>
      <c r="BK96" s="107">
        <v>0.95224763771167298</v>
      </c>
      <c r="BL96" s="384">
        <v>1</v>
      </c>
      <c r="BM96" s="392">
        <v>0.25490299539058903</v>
      </c>
      <c r="BN96" s="465"/>
      <c r="BO96" s="465"/>
      <c r="BP96" s="465"/>
      <c r="BQ96" s="415" t="s">
        <v>128</v>
      </c>
      <c r="BR96" s="467"/>
      <c r="BS96" s="437"/>
      <c r="BT96" s="468"/>
      <c r="BU96" s="437"/>
      <c r="BV96" s="398"/>
      <c r="BW96" s="462"/>
      <c r="BX96" s="14"/>
      <c r="BY96" s="14"/>
      <c r="CA96" s="105" t="s">
        <v>128</v>
      </c>
      <c r="CB96" s="381">
        <v>1</v>
      </c>
      <c r="CC96" s="115">
        <v>0.14425863611538001</v>
      </c>
      <c r="CD96" s="470">
        <v>0</v>
      </c>
      <c r="CE96" s="381">
        <v>0</v>
      </c>
      <c r="CF96" s="384">
        <v>1</v>
      </c>
      <c r="CG96" s="392">
        <v>0.12637376177408499</v>
      </c>
      <c r="CO96" s="128" t="s">
        <v>128</v>
      </c>
      <c r="CP96" s="381">
        <v>0</v>
      </c>
      <c r="CQ96" s="107"/>
      <c r="CR96" s="381">
        <v>0</v>
      </c>
      <c r="CS96" s="381"/>
      <c r="CT96" s="381">
        <v>0</v>
      </c>
      <c r="CU96" s="107"/>
      <c r="CV96" s="384">
        <v>0</v>
      </c>
      <c r="CW96" s="462"/>
      <c r="CX96" s="118"/>
      <c r="CY96" s="118"/>
    </row>
    <row r="97" spans="32:103">
      <c r="AF97" s="14"/>
      <c r="AG97" s="458" t="s">
        <v>129</v>
      </c>
      <c r="AH97" s="442">
        <v>0</v>
      </c>
      <c r="AI97" s="456">
        <v>0</v>
      </c>
      <c r="AJ97" s="442">
        <v>0</v>
      </c>
      <c r="AK97" s="456">
        <v>0</v>
      </c>
      <c r="AL97" s="442">
        <v>0</v>
      </c>
      <c r="AM97" s="456"/>
      <c r="AP97" s="391"/>
      <c r="AQ97" s="391"/>
      <c r="AR97" s="118"/>
      <c r="AS97" s="118"/>
      <c r="AT97" s="118"/>
      <c r="AU97" s="118"/>
      <c r="AV97" s="118"/>
      <c r="AW97" s="419" t="s">
        <v>129</v>
      </c>
      <c r="AX97" s="412"/>
      <c r="AY97" s="423"/>
      <c r="AZ97" s="412"/>
      <c r="BA97" s="423"/>
      <c r="BB97" s="398"/>
      <c r="BC97" s="462"/>
      <c r="BD97" s="118"/>
      <c r="BE97" s="118"/>
      <c r="BF97" s="90"/>
      <c r="BG97" s="109" t="s">
        <v>129</v>
      </c>
      <c r="BH97" s="466">
        <v>3</v>
      </c>
      <c r="BI97" s="107">
        <v>1.0442359221334201</v>
      </c>
      <c r="BJ97" s="466">
        <v>0</v>
      </c>
      <c r="BK97" s="381">
        <v>0</v>
      </c>
      <c r="BL97" s="384">
        <v>3</v>
      </c>
      <c r="BM97" s="387">
        <v>0.76470898617176697</v>
      </c>
      <c r="BN97" s="465"/>
      <c r="BO97" s="465"/>
      <c r="BP97" s="465"/>
      <c r="BQ97" s="419" t="s">
        <v>129</v>
      </c>
      <c r="BR97" s="467"/>
      <c r="BS97" s="437"/>
      <c r="BT97" s="467"/>
      <c r="BU97" s="437"/>
      <c r="BV97" s="398"/>
      <c r="BW97" s="462"/>
      <c r="BX97" s="14"/>
      <c r="BY97" s="14"/>
      <c r="CA97" s="109" t="s">
        <v>129</v>
      </c>
      <c r="CB97" s="381">
        <v>3</v>
      </c>
      <c r="CC97" s="115">
        <v>0.43277590834614099</v>
      </c>
      <c r="CD97" s="470">
        <v>0</v>
      </c>
      <c r="CE97" s="381">
        <v>0</v>
      </c>
      <c r="CF97" s="384">
        <v>3</v>
      </c>
      <c r="CG97" s="392">
        <v>0.37912128532225597</v>
      </c>
      <c r="CO97" s="128" t="s">
        <v>129</v>
      </c>
      <c r="CP97" s="381">
        <v>0</v>
      </c>
      <c r="CQ97" s="107"/>
      <c r="CR97" s="381">
        <v>0</v>
      </c>
      <c r="CS97" s="381"/>
      <c r="CT97" s="381">
        <v>0</v>
      </c>
      <c r="CU97" s="107"/>
      <c r="CV97" s="384">
        <v>0</v>
      </c>
      <c r="CW97" s="462"/>
      <c r="CX97" s="118"/>
      <c r="CY97" s="118"/>
    </row>
    <row r="98" spans="32:103">
      <c r="AF98" s="14"/>
      <c r="AG98" s="458" t="s">
        <v>131</v>
      </c>
      <c r="AH98" s="442">
        <v>0</v>
      </c>
      <c r="AI98" s="456">
        <v>0</v>
      </c>
      <c r="AJ98" s="442">
        <v>0</v>
      </c>
      <c r="AK98" s="456">
        <v>0</v>
      </c>
      <c r="AL98" s="442">
        <v>0</v>
      </c>
      <c r="AM98" s="456"/>
      <c r="AP98" s="391"/>
      <c r="AQ98" s="391"/>
      <c r="AR98" s="118"/>
      <c r="AS98" s="118"/>
      <c r="AT98" s="118"/>
      <c r="AU98" s="118"/>
      <c r="AV98" s="118"/>
      <c r="AW98" s="419" t="s">
        <v>131</v>
      </c>
      <c r="AX98" s="412"/>
      <c r="AY98" s="423"/>
      <c r="AZ98" s="412"/>
      <c r="BA98" s="424"/>
      <c r="BB98" s="398"/>
      <c r="BC98" s="462"/>
      <c r="BD98" s="118"/>
      <c r="BE98" s="118"/>
      <c r="BF98" s="90"/>
      <c r="BG98" s="109" t="s">
        <v>131</v>
      </c>
      <c r="BH98" s="466">
        <v>0</v>
      </c>
      <c r="BI98" s="381">
        <v>0</v>
      </c>
      <c r="BJ98" s="466">
        <v>0</v>
      </c>
      <c r="BK98" s="381">
        <v>0</v>
      </c>
      <c r="BL98" s="384">
        <v>0</v>
      </c>
      <c r="BM98" s="384">
        <v>0</v>
      </c>
      <c r="BN98" s="465"/>
      <c r="BO98" s="465"/>
      <c r="BP98" s="465"/>
      <c r="BQ98" s="419" t="s">
        <v>131</v>
      </c>
      <c r="BR98" s="467"/>
      <c r="BS98" s="437"/>
      <c r="BT98" s="467"/>
      <c r="BU98" s="437"/>
      <c r="BV98" s="398"/>
      <c r="BW98" s="462"/>
      <c r="BX98" s="14"/>
      <c r="BY98" s="14"/>
      <c r="CA98" s="109" t="s">
        <v>131</v>
      </c>
      <c r="CB98" s="381">
        <v>0</v>
      </c>
      <c r="CC98" s="115"/>
      <c r="CD98" s="470">
        <v>0</v>
      </c>
      <c r="CE98" s="381">
        <v>0</v>
      </c>
      <c r="CF98" s="384">
        <v>0</v>
      </c>
      <c r="CG98" s="392"/>
      <c r="CO98" s="128" t="s">
        <v>131</v>
      </c>
      <c r="CP98" s="381">
        <v>0</v>
      </c>
      <c r="CQ98" s="107"/>
      <c r="CR98" s="381">
        <v>0</v>
      </c>
      <c r="CS98" s="381"/>
      <c r="CT98" s="381">
        <v>0</v>
      </c>
      <c r="CU98" s="381"/>
      <c r="CV98" s="384">
        <v>0</v>
      </c>
      <c r="CW98" s="462"/>
      <c r="CX98" s="118"/>
      <c r="CY98" s="118"/>
    </row>
    <row r="99" spans="32:103">
      <c r="AF99" s="14"/>
      <c r="AG99" s="458" t="s">
        <v>132</v>
      </c>
      <c r="AH99" s="442">
        <v>0</v>
      </c>
      <c r="AI99" s="456">
        <v>0</v>
      </c>
      <c r="AJ99" s="442">
        <v>0</v>
      </c>
      <c r="AK99" s="456">
        <v>0</v>
      </c>
      <c r="AL99" s="442">
        <v>0</v>
      </c>
      <c r="AM99" s="456"/>
      <c r="AP99" s="391"/>
      <c r="AQ99" s="391"/>
      <c r="AR99" s="390"/>
      <c r="AS99" s="390"/>
      <c r="AT99" s="390"/>
      <c r="AU99" s="390"/>
      <c r="AV99" s="390"/>
      <c r="AW99" s="419" t="s">
        <v>132</v>
      </c>
      <c r="AX99" s="412"/>
      <c r="AY99" s="423"/>
      <c r="AZ99" s="412"/>
      <c r="BA99" s="424"/>
      <c r="BB99" s="398"/>
      <c r="BC99" s="462"/>
      <c r="BD99" s="390"/>
      <c r="BE99" s="390"/>
      <c r="BF99" s="90"/>
      <c r="BG99" s="109" t="s">
        <v>132</v>
      </c>
      <c r="BH99" s="466">
        <v>1</v>
      </c>
      <c r="BI99" s="115">
        <v>0.34807864071113898</v>
      </c>
      <c r="BJ99" s="466">
        <v>0</v>
      </c>
      <c r="BK99" s="381">
        <v>0</v>
      </c>
      <c r="BL99" s="384">
        <v>1</v>
      </c>
      <c r="BM99" s="392">
        <v>0.25490299539058903</v>
      </c>
      <c r="BN99" s="465"/>
      <c r="BO99" s="465"/>
      <c r="BP99" s="465"/>
      <c r="BQ99" s="419" t="s">
        <v>132</v>
      </c>
      <c r="BR99" s="467"/>
      <c r="BS99" s="437"/>
      <c r="BT99" s="467"/>
      <c r="BU99" s="437"/>
      <c r="BV99" s="398"/>
      <c r="BW99" s="462"/>
      <c r="BX99" s="14"/>
      <c r="BY99" s="14"/>
      <c r="CA99" s="109" t="s">
        <v>132</v>
      </c>
      <c r="CB99" s="381">
        <v>1</v>
      </c>
      <c r="CC99" s="115">
        <v>0.14425863611538001</v>
      </c>
      <c r="CD99" s="470">
        <v>0</v>
      </c>
      <c r="CE99" s="381">
        <v>0</v>
      </c>
      <c r="CF99" s="384">
        <v>1</v>
      </c>
      <c r="CG99" s="392">
        <v>0.12637376177408499</v>
      </c>
      <c r="CO99" s="128" t="s">
        <v>132</v>
      </c>
      <c r="CP99" s="381">
        <v>0</v>
      </c>
      <c r="CQ99" s="107"/>
      <c r="CR99" s="381">
        <v>0</v>
      </c>
      <c r="CS99" s="381"/>
      <c r="CT99" s="381">
        <v>0</v>
      </c>
      <c r="CU99" s="107"/>
      <c r="CV99" s="384">
        <v>0</v>
      </c>
      <c r="CW99" s="462"/>
      <c r="CX99" s="118"/>
      <c r="CY99" s="118"/>
    </row>
    <row r="100" spans="32:103">
      <c r="AF100" s="14"/>
      <c r="AG100" s="458" t="s">
        <v>134</v>
      </c>
      <c r="AH100" s="442">
        <v>0</v>
      </c>
      <c r="AI100" s="456">
        <v>0</v>
      </c>
      <c r="AJ100" s="442">
        <v>0</v>
      </c>
      <c r="AK100" s="456">
        <v>0</v>
      </c>
      <c r="AL100" s="442">
        <v>0</v>
      </c>
      <c r="AM100" s="459"/>
      <c r="AP100" s="391"/>
      <c r="AQ100" s="391"/>
      <c r="AR100" s="390"/>
      <c r="AS100" s="390"/>
      <c r="AT100" s="390"/>
      <c r="AU100" s="390"/>
      <c r="AV100" s="390"/>
      <c r="AW100" s="419" t="s">
        <v>134</v>
      </c>
      <c r="AX100" s="412"/>
      <c r="AY100" s="423"/>
      <c r="AZ100" s="412"/>
      <c r="BA100" s="424"/>
      <c r="BB100" s="398"/>
      <c r="BC100" s="462"/>
      <c r="BD100" s="390"/>
      <c r="BE100" s="390"/>
      <c r="BF100" s="90"/>
      <c r="BG100" s="109" t="s">
        <v>134</v>
      </c>
      <c r="BH100" s="466">
        <v>2</v>
      </c>
      <c r="BI100" s="107">
        <v>0.69615728142227695</v>
      </c>
      <c r="BJ100" s="466">
        <v>0</v>
      </c>
      <c r="BK100" s="381">
        <v>0</v>
      </c>
      <c r="BL100" s="384">
        <v>2</v>
      </c>
      <c r="BM100" s="387">
        <v>0.50980599078117805</v>
      </c>
      <c r="BN100" s="465"/>
      <c r="BO100" s="465"/>
      <c r="BP100" s="465"/>
      <c r="BQ100" s="419" t="s">
        <v>134</v>
      </c>
      <c r="BR100" s="467"/>
      <c r="BS100" s="423"/>
      <c r="BT100" s="467"/>
      <c r="BU100" s="437"/>
      <c r="BV100" s="398"/>
      <c r="BW100" s="462"/>
      <c r="BX100" s="14"/>
      <c r="BY100" s="14"/>
      <c r="CA100" s="109" t="s">
        <v>134</v>
      </c>
      <c r="CB100" s="381">
        <v>0</v>
      </c>
      <c r="CC100" s="381">
        <v>0</v>
      </c>
      <c r="CD100" s="470">
        <v>0</v>
      </c>
      <c r="CE100" s="381">
        <v>0</v>
      </c>
      <c r="CF100" s="384">
        <v>0</v>
      </c>
      <c r="CG100" s="462"/>
      <c r="CO100" s="128" t="s">
        <v>134</v>
      </c>
      <c r="CP100" s="381">
        <v>0</v>
      </c>
      <c r="CQ100" s="107"/>
      <c r="CR100" s="381">
        <v>0</v>
      </c>
      <c r="CS100" s="381"/>
      <c r="CT100" s="381">
        <v>0</v>
      </c>
      <c r="CU100" s="381"/>
      <c r="CV100" s="384">
        <v>0</v>
      </c>
      <c r="CW100" s="462"/>
      <c r="CX100" s="118"/>
      <c r="CY100" s="118"/>
    </row>
    <row r="101" spans="32:103">
      <c r="AF101" s="14"/>
      <c r="AG101" s="458" t="s">
        <v>135</v>
      </c>
      <c r="AH101" s="442">
        <v>0</v>
      </c>
      <c r="AI101" s="456">
        <v>0</v>
      </c>
      <c r="AJ101" s="442">
        <v>0</v>
      </c>
      <c r="AK101" s="456">
        <v>0</v>
      </c>
      <c r="AL101" s="442">
        <v>0</v>
      </c>
      <c r="AM101" s="459"/>
      <c r="AP101" s="391"/>
      <c r="AQ101" s="391"/>
      <c r="AR101" s="390"/>
      <c r="AS101" s="390"/>
      <c r="AT101" s="390"/>
      <c r="AU101" s="390"/>
      <c r="AV101" s="390"/>
      <c r="AW101" s="419" t="s">
        <v>135</v>
      </c>
      <c r="AX101" s="412"/>
      <c r="AY101" s="423"/>
      <c r="AZ101" s="412"/>
      <c r="BA101" s="424"/>
      <c r="BB101" s="398"/>
      <c r="BC101" s="462"/>
      <c r="BD101" s="390"/>
      <c r="BE101" s="390"/>
      <c r="BF101" s="90"/>
      <c r="BG101" s="109" t="s">
        <v>135</v>
      </c>
      <c r="BH101" s="466">
        <v>0</v>
      </c>
      <c r="BI101" s="381">
        <v>0</v>
      </c>
      <c r="BJ101" s="466">
        <v>1</v>
      </c>
      <c r="BK101" s="107">
        <v>0.95224763771167298</v>
      </c>
      <c r="BL101" s="384">
        <v>1</v>
      </c>
      <c r="BM101" s="392">
        <v>0.25490299539058903</v>
      </c>
      <c r="BN101" s="465"/>
      <c r="BO101" s="465"/>
      <c r="BP101" s="465"/>
      <c r="BQ101" s="419" t="s">
        <v>135</v>
      </c>
      <c r="BR101" s="467"/>
      <c r="BS101" s="437"/>
      <c r="BT101" s="467"/>
      <c r="BU101" s="437"/>
      <c r="BV101" s="398"/>
      <c r="BW101" s="462"/>
      <c r="BX101" s="14"/>
      <c r="BY101" s="14"/>
      <c r="CA101" s="109" t="s">
        <v>135</v>
      </c>
      <c r="CB101" s="381">
        <v>0</v>
      </c>
      <c r="CC101" s="381">
        <v>0</v>
      </c>
      <c r="CD101" s="470">
        <v>0</v>
      </c>
      <c r="CE101" s="381">
        <v>0</v>
      </c>
      <c r="CF101" s="384">
        <v>0</v>
      </c>
      <c r="CG101" s="462"/>
      <c r="CO101" s="128" t="s">
        <v>135</v>
      </c>
      <c r="CP101" s="381">
        <v>0</v>
      </c>
      <c r="CQ101" s="107"/>
      <c r="CR101" s="381">
        <v>0</v>
      </c>
      <c r="CS101" s="381"/>
      <c r="CT101" s="381">
        <v>0</v>
      </c>
      <c r="CU101" s="381"/>
      <c r="CV101" s="384">
        <v>0</v>
      </c>
      <c r="CW101" s="462"/>
      <c r="CX101" s="118"/>
      <c r="CY101" s="118"/>
    </row>
    <row r="102" spans="32:103">
      <c r="AF102" s="14"/>
      <c r="AG102" s="458" t="s">
        <v>136</v>
      </c>
      <c r="AH102" s="442">
        <v>0</v>
      </c>
      <c r="AI102" s="456">
        <v>0</v>
      </c>
      <c r="AJ102" s="442">
        <v>0</v>
      </c>
      <c r="AK102" s="456">
        <v>0</v>
      </c>
      <c r="AL102" s="442">
        <v>0</v>
      </c>
      <c r="AM102" s="442">
        <v>0</v>
      </c>
      <c r="AP102" s="391"/>
      <c r="AQ102" s="391"/>
      <c r="AR102" s="390"/>
      <c r="AS102" s="390"/>
      <c r="AT102" s="390"/>
      <c r="AU102" s="390"/>
      <c r="AV102" s="390"/>
      <c r="AW102" s="419" t="s">
        <v>136</v>
      </c>
      <c r="AX102" s="412"/>
      <c r="AY102" s="424"/>
      <c r="AZ102" s="412"/>
      <c r="BA102" s="424"/>
      <c r="BB102" s="398"/>
      <c r="BC102" s="462"/>
      <c r="BD102" s="390"/>
      <c r="BE102" s="390"/>
      <c r="BF102" s="90"/>
      <c r="BG102" s="109" t="s">
        <v>136</v>
      </c>
      <c r="BH102" s="466">
        <v>1</v>
      </c>
      <c r="BI102" s="115">
        <v>0.34807864071113898</v>
      </c>
      <c r="BJ102" s="466">
        <v>0</v>
      </c>
      <c r="BK102" s="381">
        <v>0</v>
      </c>
      <c r="BL102" s="384">
        <v>1</v>
      </c>
      <c r="BM102" s="392">
        <v>0.25490299539058903</v>
      </c>
      <c r="BN102" s="465"/>
      <c r="BO102" s="465"/>
      <c r="BP102" s="465"/>
      <c r="BQ102" s="419" t="s">
        <v>136</v>
      </c>
      <c r="BR102" s="467"/>
      <c r="BS102" s="437"/>
      <c r="BT102" s="467"/>
      <c r="BU102" s="437"/>
      <c r="BV102" s="398"/>
      <c r="BW102" s="462"/>
      <c r="BX102" s="14"/>
      <c r="BY102" s="14"/>
      <c r="CA102" s="109" t="s">
        <v>136</v>
      </c>
      <c r="CB102" s="381">
        <v>0</v>
      </c>
      <c r="CC102" s="381">
        <v>0</v>
      </c>
      <c r="CD102" s="470">
        <v>0</v>
      </c>
      <c r="CE102" s="381">
        <v>0</v>
      </c>
      <c r="CF102" s="384">
        <v>0</v>
      </c>
      <c r="CG102" s="462"/>
      <c r="CO102" s="128" t="s">
        <v>136</v>
      </c>
      <c r="CP102" s="381">
        <v>0</v>
      </c>
      <c r="CQ102" s="107"/>
      <c r="CR102" s="381">
        <v>0</v>
      </c>
      <c r="CS102" s="381"/>
      <c r="CT102" s="381">
        <v>0</v>
      </c>
      <c r="CU102" s="107"/>
      <c r="CV102" s="384">
        <v>0</v>
      </c>
      <c r="CW102" s="462"/>
      <c r="CX102" s="118"/>
      <c r="CY102" s="118"/>
    </row>
    <row r="103" spans="32:103">
      <c r="AF103" s="14"/>
      <c r="AG103" s="109" t="s">
        <v>137</v>
      </c>
      <c r="AH103" s="381">
        <v>13</v>
      </c>
      <c r="AI103" s="107">
        <v>10.2764442554281</v>
      </c>
      <c r="AJ103" s="381">
        <v>1</v>
      </c>
      <c r="AK103" s="107">
        <v>0.75119402289939896</v>
      </c>
      <c r="AL103" s="384">
        <v>14</v>
      </c>
      <c r="AM103" s="387">
        <v>5.3924074133276401</v>
      </c>
      <c r="AP103" s="391"/>
      <c r="AQ103" s="391"/>
      <c r="AR103" s="391"/>
      <c r="AS103" s="391"/>
      <c r="AT103" s="391"/>
      <c r="AU103" s="391"/>
      <c r="AV103" s="391"/>
      <c r="AW103" s="419" t="s">
        <v>137</v>
      </c>
      <c r="AX103" s="412"/>
      <c r="AY103" s="423"/>
      <c r="AZ103" s="412"/>
      <c r="BA103" s="423"/>
      <c r="BB103" s="398"/>
      <c r="BC103" s="462"/>
      <c r="BD103" s="391"/>
      <c r="BE103" s="391"/>
      <c r="BF103" s="90"/>
      <c r="BG103" s="109" t="s">
        <v>137</v>
      </c>
      <c r="BH103" s="466">
        <v>12</v>
      </c>
      <c r="BI103" s="107">
        <v>4.1769436885336599</v>
      </c>
      <c r="BJ103" s="466">
        <v>1</v>
      </c>
      <c r="BK103" s="107">
        <v>0.95224763771167298</v>
      </c>
      <c r="BL103" s="384">
        <v>13</v>
      </c>
      <c r="BM103" s="387">
        <v>3.31373894007766</v>
      </c>
      <c r="BN103" s="465"/>
      <c r="BO103" s="465"/>
      <c r="BP103" s="465"/>
      <c r="BQ103" s="419" t="s">
        <v>137</v>
      </c>
      <c r="BR103" s="467"/>
      <c r="BS103" s="423"/>
      <c r="BT103" s="467"/>
      <c r="BU103" s="437"/>
      <c r="BV103" s="398"/>
      <c r="BW103" s="462"/>
      <c r="BX103" s="14"/>
      <c r="BY103" s="14"/>
      <c r="CA103" s="109" t="s">
        <v>137</v>
      </c>
      <c r="CB103" s="381">
        <v>7</v>
      </c>
      <c r="CC103" s="107">
        <v>1.0098104528076599</v>
      </c>
      <c r="CD103" s="470">
        <v>3</v>
      </c>
      <c r="CE103" s="107">
        <v>3.0579761702110302</v>
      </c>
      <c r="CF103" s="384">
        <v>10</v>
      </c>
      <c r="CG103" s="387">
        <v>1.2637376177408499</v>
      </c>
      <c r="CO103" s="128" t="s">
        <v>137</v>
      </c>
      <c r="CP103" s="381">
        <v>0</v>
      </c>
      <c r="CQ103" s="107"/>
      <c r="CR103" s="381">
        <v>0</v>
      </c>
      <c r="CS103" s="381"/>
      <c r="CT103" s="381">
        <v>0</v>
      </c>
      <c r="CU103" s="107"/>
      <c r="CV103" s="384">
        <v>0</v>
      </c>
      <c r="CW103" s="462"/>
      <c r="CX103" s="118"/>
      <c r="CY103" s="118"/>
    </row>
    <row r="104" spans="32:103">
      <c r="AF104" s="14"/>
      <c r="AG104" s="109" t="s">
        <v>138</v>
      </c>
      <c r="AH104" s="381">
        <v>1</v>
      </c>
      <c r="AI104" s="107">
        <v>0.79049571195601098</v>
      </c>
      <c r="AJ104" s="381">
        <v>0</v>
      </c>
      <c r="AK104" s="107">
        <v>0</v>
      </c>
      <c r="AL104" s="384">
        <v>1</v>
      </c>
      <c r="AM104" s="392">
        <v>0.38517195809483201</v>
      </c>
      <c r="AP104" s="391"/>
      <c r="AQ104" s="391"/>
      <c r="AR104" s="391"/>
      <c r="AS104" s="391"/>
      <c r="AT104" s="391"/>
      <c r="AU104" s="391"/>
      <c r="AV104" s="391"/>
      <c r="AW104" s="419" t="s">
        <v>138</v>
      </c>
      <c r="AX104" s="412"/>
      <c r="AY104" s="424"/>
      <c r="AZ104" s="412"/>
      <c r="BA104" s="424"/>
      <c r="BB104" s="398"/>
      <c r="BC104" s="462"/>
      <c r="BD104" s="391"/>
      <c r="BE104" s="391"/>
      <c r="BF104" s="90"/>
      <c r="BG104" s="109" t="s">
        <v>138</v>
      </c>
      <c r="BH104" s="466">
        <v>1</v>
      </c>
      <c r="BI104" s="115">
        <v>0.34807864071113898</v>
      </c>
      <c r="BJ104" s="466">
        <v>0</v>
      </c>
      <c r="BK104" s="381">
        <v>0</v>
      </c>
      <c r="BL104" s="384">
        <v>1</v>
      </c>
      <c r="BM104" s="392">
        <v>0.25490299539058903</v>
      </c>
      <c r="BN104" s="465"/>
      <c r="BO104" s="465"/>
      <c r="BP104" s="465"/>
      <c r="BQ104" s="419" t="s">
        <v>138</v>
      </c>
      <c r="BR104" s="467"/>
      <c r="BS104" s="437"/>
      <c r="BT104" s="467"/>
      <c r="BU104" s="437"/>
      <c r="BV104" s="398"/>
      <c r="BW104" s="462"/>
      <c r="BX104" s="14"/>
      <c r="BY104" s="14"/>
      <c r="CA104" s="109" t="s">
        <v>138</v>
      </c>
      <c r="CB104" s="381">
        <v>0</v>
      </c>
      <c r="CC104" s="381">
        <v>0</v>
      </c>
      <c r="CD104" s="470">
        <v>0</v>
      </c>
      <c r="CE104" s="381">
        <v>0</v>
      </c>
      <c r="CF104" s="384">
        <v>0</v>
      </c>
      <c r="CG104" s="462"/>
      <c r="CO104" s="128" t="s">
        <v>138</v>
      </c>
      <c r="CP104" s="381">
        <v>0</v>
      </c>
      <c r="CQ104" s="107"/>
      <c r="CR104" s="381">
        <v>0</v>
      </c>
      <c r="CS104" s="381"/>
      <c r="CT104" s="381">
        <v>0</v>
      </c>
      <c r="CU104" s="381"/>
      <c r="CV104" s="384">
        <v>0</v>
      </c>
      <c r="CW104" s="462"/>
      <c r="CX104" s="118"/>
      <c r="CY104" s="118"/>
    </row>
    <row r="105" spans="32:103">
      <c r="AF105" s="14"/>
      <c r="AG105" s="109" t="s">
        <v>109</v>
      </c>
      <c r="AH105" s="453">
        <v>234</v>
      </c>
      <c r="AI105" s="454">
        <v>184.975996597706</v>
      </c>
      <c r="AJ105" s="381">
        <v>32</v>
      </c>
      <c r="AK105" s="454">
        <v>24.038208732780799</v>
      </c>
      <c r="AL105" s="384">
        <v>266</v>
      </c>
      <c r="AM105" s="454">
        <v>102.455740853225</v>
      </c>
      <c r="AP105" s="391"/>
      <c r="AQ105" s="391"/>
      <c r="AR105" s="391"/>
      <c r="AS105" s="391"/>
      <c r="AT105" s="391"/>
      <c r="AU105" s="391"/>
      <c r="AV105" s="391"/>
      <c r="AW105" s="109" t="s">
        <v>109</v>
      </c>
      <c r="AX105" s="412">
        <v>222</v>
      </c>
      <c r="AY105" s="424">
        <v>51.683532881436101</v>
      </c>
      <c r="AZ105" s="412">
        <v>26</v>
      </c>
      <c r="BA105" s="424">
        <v>21.3992650175515</v>
      </c>
      <c r="BB105" s="412">
        <v>248</v>
      </c>
      <c r="BC105" s="424">
        <v>45.006076727738801</v>
      </c>
      <c r="BD105" s="391"/>
      <c r="BE105" s="391"/>
      <c r="BF105" s="90"/>
      <c r="BG105" s="109" t="s">
        <v>109</v>
      </c>
      <c r="BH105" s="453">
        <v>342</v>
      </c>
      <c r="BI105" s="454">
        <v>119.04289512320899</v>
      </c>
      <c r="BJ105" s="453">
        <v>36</v>
      </c>
      <c r="BK105" s="454">
        <v>34.280914957620197</v>
      </c>
      <c r="BL105" s="453">
        <v>378</v>
      </c>
      <c r="BM105" s="454">
        <v>96.353332257642705</v>
      </c>
      <c r="BN105" s="465"/>
      <c r="BO105" s="465"/>
      <c r="BP105" s="465"/>
      <c r="BQ105" s="109" t="s">
        <v>109</v>
      </c>
      <c r="BR105" s="412">
        <f>SUM(BR84:BR104)</f>
        <v>239</v>
      </c>
      <c r="BS105" s="424">
        <f t="shared" si="7"/>
        <v>182.11674521562549</v>
      </c>
      <c r="BT105" s="412">
        <f t="shared" ref="BT105" si="13">SUM(BT84:BT104)</f>
        <v>20</v>
      </c>
      <c r="BU105" s="424">
        <f t="shared" si="9"/>
        <v>17.517690677873318</v>
      </c>
      <c r="BV105" s="412">
        <f t="shared" ref="BV105" si="14">SUM(BV84:BV104)</f>
        <v>259</v>
      </c>
      <c r="BW105" s="424">
        <f t="shared" si="11"/>
        <v>105.539907939861</v>
      </c>
      <c r="BX105" s="14"/>
      <c r="BY105" s="14"/>
      <c r="CA105" s="109" t="s">
        <v>109</v>
      </c>
      <c r="CB105" s="453">
        <v>152</v>
      </c>
      <c r="CC105" s="454">
        <v>21.9273126895378</v>
      </c>
      <c r="CD105" s="453">
        <v>22</v>
      </c>
      <c r="CE105" s="454">
        <v>22.425158581547599</v>
      </c>
      <c r="CF105" s="384">
        <v>174</v>
      </c>
      <c r="CG105" s="454">
        <v>21.989034548690899</v>
      </c>
      <c r="CO105" s="453" t="s">
        <v>109</v>
      </c>
      <c r="CP105" s="381">
        <v>26</v>
      </c>
      <c r="CQ105" s="454">
        <v>11.0324085487588</v>
      </c>
      <c r="CR105" s="381">
        <v>1</v>
      </c>
      <c r="CS105" s="454"/>
      <c r="CT105" s="381">
        <v>15</v>
      </c>
      <c r="CU105" s="454">
        <v>12.230510884747</v>
      </c>
      <c r="CV105" s="432">
        <v>42</v>
      </c>
      <c r="CW105" s="475">
        <v>8.6767877953129204</v>
      </c>
      <c r="CX105" s="118"/>
      <c r="CY105" s="118"/>
    </row>
    <row r="106" spans="32:103">
      <c r="AF106" s="14"/>
      <c r="AG106" s="93" t="s">
        <v>139</v>
      </c>
      <c r="AH106" s="1116">
        <v>1265029</v>
      </c>
      <c r="AI106" s="1117"/>
      <c r="AJ106" s="927">
        <v>1331214</v>
      </c>
      <c r="AK106" s="928"/>
      <c r="AL106" s="1118">
        <v>2596243</v>
      </c>
      <c r="AM106" s="1119"/>
      <c r="AP106" s="391"/>
      <c r="AQ106" s="391"/>
      <c r="AR106" s="94"/>
      <c r="AS106" s="94"/>
      <c r="AT106" s="94"/>
      <c r="AU106" s="94"/>
      <c r="AV106" s="94"/>
      <c r="AW106" s="394" t="s">
        <v>139</v>
      </c>
      <c r="AX106" s="1090">
        <v>4295372</v>
      </c>
      <c r="AY106" s="1079"/>
      <c r="AZ106" s="1080">
        <v>1214995</v>
      </c>
      <c r="BA106" s="1081"/>
      <c r="BB106" s="1075">
        <v>5510367</v>
      </c>
      <c r="BC106" s="1077"/>
      <c r="BD106" s="94"/>
      <c r="BE106" s="94"/>
      <c r="BF106" s="90"/>
      <c r="BG106" s="93" t="s">
        <v>139</v>
      </c>
      <c r="BH106" s="1067">
        <v>2872914</v>
      </c>
      <c r="BI106" s="932"/>
      <c r="BJ106" s="1067">
        <v>1050147</v>
      </c>
      <c r="BK106" s="932"/>
      <c r="BL106" s="933">
        <v>3923061</v>
      </c>
      <c r="BM106" s="934"/>
      <c r="BN106" s="469"/>
      <c r="BO106" s="469"/>
      <c r="BP106" s="469"/>
      <c r="BQ106" s="394" t="s">
        <v>139</v>
      </c>
      <c r="BR106" s="1120">
        <f>BR31</f>
        <v>1312345</v>
      </c>
      <c r="BS106" s="1121"/>
      <c r="BT106" s="1091">
        <f>BV31</f>
        <v>1141703</v>
      </c>
      <c r="BU106" s="1092"/>
      <c r="BV106" s="1075">
        <f t="shared" ref="BV106" si="15">SUM(BR106,BT106)</f>
        <v>2454048</v>
      </c>
      <c r="BW106" s="1077"/>
      <c r="BX106" s="14"/>
      <c r="BY106" s="14"/>
      <c r="CA106" s="93" t="s">
        <v>139</v>
      </c>
      <c r="CB106" s="935">
        <v>6931994</v>
      </c>
      <c r="CC106" s="936"/>
      <c r="CD106" s="935">
        <v>981041</v>
      </c>
      <c r="CE106" s="936"/>
      <c r="CF106" s="954">
        <v>7913035</v>
      </c>
      <c r="CG106" s="955"/>
      <c r="CO106" s="93" t="s">
        <v>139</v>
      </c>
      <c r="CP106" s="1106">
        <v>2356693</v>
      </c>
      <c r="CQ106" s="1106"/>
      <c r="CR106" s="927">
        <v>1257367</v>
      </c>
      <c r="CS106" s="928"/>
      <c r="CT106" s="1122">
        <v>1226441</v>
      </c>
      <c r="CU106" s="1123"/>
      <c r="CV106" s="929">
        <v>4840501</v>
      </c>
      <c r="CW106" s="930"/>
      <c r="CX106" s="94"/>
      <c r="CY106" s="94"/>
    </row>
    <row r="107" spans="32:103"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391"/>
      <c r="AQ107" s="391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CO107" s="90"/>
      <c r="CT107" s="91"/>
      <c r="CU107" s="91"/>
      <c r="CV107" s="91"/>
      <c r="CW107" s="91"/>
      <c r="CX107" s="91"/>
      <c r="CY107" s="91"/>
    </row>
    <row r="108" spans="32:103"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391"/>
      <c r="AQ108" s="391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</row>
    <row r="109" spans="32:103"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391"/>
      <c r="AQ109" s="391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</row>
    <row r="110" spans="32:103"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391"/>
      <c r="AQ110" s="391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</row>
    <row r="111" spans="32:103"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</row>
    <row r="112" spans="32:103"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</row>
    <row r="113" spans="32:77"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</row>
    <row r="114" spans="32:77"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</row>
    <row r="115" spans="32:77"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</row>
    <row r="116" spans="32:77"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</row>
    <row r="117" spans="32:77"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</row>
    <row r="118" spans="32:77"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</row>
    <row r="119" spans="32:77"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</row>
    <row r="120" spans="32:77"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</row>
    <row r="121" spans="32:77"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</row>
    <row r="122" spans="32:77"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</row>
    <row r="123" spans="32:77"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</row>
    <row r="124" spans="32:77"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</row>
    <row r="125" spans="32:77"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</row>
    <row r="126" spans="32:77"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</row>
    <row r="127" spans="32:77"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</row>
    <row r="128" spans="32:77"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</row>
    <row r="129" spans="32:77"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</row>
    <row r="130" spans="32:77"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</row>
    <row r="131" spans="32:77"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</row>
    <row r="132" spans="32:77"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</row>
    <row r="133" spans="32:77"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</row>
    <row r="134" spans="32:77"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</row>
    <row r="135" spans="32:77"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</row>
    <row r="136" spans="32:77"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</row>
    <row r="137" spans="32:77"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</row>
    <row r="138" spans="32:77"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</row>
    <row r="139" spans="32:77"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</row>
    <row r="140" spans="32:77"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</row>
    <row r="141" spans="32:77"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</row>
    <row r="142" spans="32:77"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</row>
    <row r="143" spans="32:77"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</row>
    <row r="144" spans="32:77"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</row>
    <row r="145" spans="32:77"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</row>
    <row r="146" spans="32:77"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</row>
    <row r="147" spans="32:77"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</row>
    <row r="148" spans="32:77"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</row>
    <row r="149" spans="32:77"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</row>
    <row r="150" spans="32:77"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</row>
    <row r="151" spans="32:77"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</row>
    <row r="152" spans="32:77"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</row>
    <row r="153" spans="32:77"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</row>
    <row r="154" spans="32:77"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</row>
    <row r="155" spans="32:77"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</row>
    <row r="156" spans="32:77"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</row>
    <row r="157" spans="32:77"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</row>
    <row r="158" spans="32:77"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</row>
    <row r="159" spans="32:77"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</row>
    <row r="160" spans="32:77"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</row>
    <row r="161" spans="32:77"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</row>
    <row r="162" spans="32:77"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</row>
    <row r="163" spans="32:77"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</row>
    <row r="164" spans="32:77"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</row>
    <row r="165" spans="32:77"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</row>
    <row r="166" spans="32:77"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</row>
    <row r="167" spans="32:77"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</row>
    <row r="168" spans="32:77"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</row>
    <row r="169" spans="32:77"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</row>
    <row r="170" spans="32:77"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</row>
    <row r="171" spans="32:77"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</row>
    <row r="172" spans="32:77"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</row>
    <row r="173" spans="32:77"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</row>
    <row r="174" spans="32:77"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</row>
    <row r="175" spans="32:77"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</row>
    <row r="176" spans="32:77"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</row>
    <row r="177" spans="1:103"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</row>
    <row r="178" spans="1:103"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</row>
    <row r="179" spans="1:103"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</row>
    <row r="180" spans="1:103"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</row>
    <row r="181" spans="1:103"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</row>
    <row r="182" spans="1:103"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</row>
    <row r="183" spans="1:103"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</row>
    <row r="184" spans="1:103"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</row>
    <row r="185" spans="1:103"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</row>
    <row r="186" spans="1:103"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</row>
    <row r="187" spans="1:103"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</row>
    <row r="188" spans="1:103"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</row>
    <row r="189" spans="1:103"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</row>
    <row r="190" spans="1:103"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</row>
    <row r="191" spans="1:103"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</row>
    <row r="192" spans="1:103" s="11" customFormat="1">
      <c r="A192" s="155"/>
      <c r="AG192" s="142" t="s">
        <v>135</v>
      </c>
      <c r="AH192" s="106">
        <v>0</v>
      </c>
      <c r="AI192" s="149">
        <v>0</v>
      </c>
      <c r="AJ192" s="106">
        <v>0</v>
      </c>
      <c r="AK192" s="140">
        <v>0</v>
      </c>
      <c r="AL192" s="140">
        <v>0</v>
      </c>
      <c r="AM192" s="140">
        <v>0</v>
      </c>
      <c r="AN192" s="94"/>
      <c r="AO192" s="94"/>
      <c r="AP192" s="94"/>
      <c r="AQ192" s="94"/>
      <c r="AR192" s="171"/>
      <c r="AS192" s="171"/>
      <c r="AT192" s="171"/>
      <c r="AU192" s="171"/>
      <c r="AV192" s="171"/>
      <c r="AW192" s="171"/>
      <c r="AX192" s="171"/>
      <c r="AY192" s="171"/>
      <c r="AZ192" s="171"/>
      <c r="BA192" s="171"/>
      <c r="BB192" s="171"/>
      <c r="BC192" s="171"/>
      <c r="BD192" s="171"/>
      <c r="BE192" s="171"/>
      <c r="BF192" s="94"/>
      <c r="BG192" s="176" t="s">
        <v>135</v>
      </c>
      <c r="BH192" s="93">
        <v>0</v>
      </c>
      <c r="BI192" s="174">
        <v>0</v>
      </c>
      <c r="BJ192" s="93">
        <v>0</v>
      </c>
      <c r="BK192" s="174">
        <v>0</v>
      </c>
      <c r="BL192" s="93"/>
      <c r="BM192" s="93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171"/>
      <c r="CA192" s="171"/>
      <c r="CB192" s="171"/>
      <c r="CC192" s="171"/>
      <c r="CD192" s="171"/>
      <c r="CE192" s="171"/>
      <c r="CF192" s="171"/>
      <c r="CG192" s="171"/>
      <c r="CH192" s="171"/>
      <c r="CI192" s="171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</row>
    <row r="193" spans="33:87" ht="15" customHeight="1">
      <c r="AG193" s="159" t="s">
        <v>136</v>
      </c>
      <c r="AH193" s="106">
        <v>0</v>
      </c>
      <c r="AI193" s="149">
        <v>0</v>
      </c>
      <c r="AJ193" s="106">
        <v>0</v>
      </c>
      <c r="AK193" s="140">
        <v>0</v>
      </c>
      <c r="AL193" s="140">
        <v>0</v>
      </c>
      <c r="AM193" s="140">
        <v>0</v>
      </c>
      <c r="AN193" s="94"/>
      <c r="AO193" s="94"/>
      <c r="AP193" s="94"/>
      <c r="AQ193" s="94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4"/>
      <c r="BG193" s="178" t="s">
        <v>136</v>
      </c>
      <c r="BH193" s="93">
        <v>0</v>
      </c>
      <c r="BI193" s="174">
        <v>0</v>
      </c>
      <c r="BJ193" s="93">
        <v>0</v>
      </c>
      <c r="BK193" s="174">
        <v>0</v>
      </c>
      <c r="BL193" s="93"/>
      <c r="BM193" s="93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</row>
    <row r="194" spans="33:87" ht="15" customHeight="1">
      <c r="AG194" s="142" t="s">
        <v>137</v>
      </c>
      <c r="AH194" s="106">
        <v>0</v>
      </c>
      <c r="AI194" s="149">
        <v>0</v>
      </c>
      <c r="AJ194" s="106">
        <v>0</v>
      </c>
      <c r="AK194" s="140">
        <v>0</v>
      </c>
      <c r="AL194" s="140">
        <v>0</v>
      </c>
      <c r="AM194" s="140">
        <v>0</v>
      </c>
      <c r="AN194" s="94"/>
      <c r="AO194" s="94"/>
      <c r="AP194" s="94"/>
      <c r="AQ194" s="94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4"/>
      <c r="BG194" s="109" t="s">
        <v>137</v>
      </c>
      <c r="BH194" s="93">
        <v>0</v>
      </c>
      <c r="BI194" s="174">
        <v>0</v>
      </c>
      <c r="BJ194" s="93">
        <v>0</v>
      </c>
      <c r="BK194" s="174">
        <v>0</v>
      </c>
      <c r="BL194" s="93"/>
      <c r="BM194" s="93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</row>
    <row r="195" spans="33:87">
      <c r="AG195" s="160" t="s">
        <v>138</v>
      </c>
      <c r="AH195" s="106">
        <v>0</v>
      </c>
      <c r="AI195" s="149">
        <v>0</v>
      </c>
      <c r="AJ195" s="106">
        <v>0</v>
      </c>
      <c r="AK195" s="140">
        <v>0</v>
      </c>
      <c r="AL195" s="140">
        <v>0</v>
      </c>
      <c r="AM195" s="140">
        <v>0</v>
      </c>
      <c r="AN195" s="94"/>
      <c r="AO195" s="94"/>
      <c r="AP195" s="94"/>
      <c r="AQ195" s="94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4"/>
      <c r="BG195" s="179" t="s">
        <v>138</v>
      </c>
      <c r="BH195" s="93">
        <v>0</v>
      </c>
      <c r="BI195" s="174">
        <v>0</v>
      </c>
      <c r="BJ195" s="93">
        <v>0</v>
      </c>
      <c r="BK195" s="174">
        <v>0</v>
      </c>
      <c r="BL195" s="93"/>
      <c r="BM195" s="93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  <c r="BY195" s="94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</row>
    <row r="196" spans="33:87">
      <c r="AG196" s="123"/>
      <c r="AH196" s="90"/>
      <c r="AI196" s="90"/>
      <c r="AJ196" s="90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</row>
    <row r="197" spans="33:87">
      <c r="AG197" s="123"/>
      <c r="AH197" s="94"/>
      <c r="AI197" s="94"/>
      <c r="AJ197" s="94"/>
      <c r="AK197" s="94"/>
      <c r="AL197" s="90"/>
      <c r="AM197" s="90"/>
      <c r="AN197" s="90"/>
      <c r="AO197" s="90"/>
      <c r="AP197" s="90"/>
      <c r="AQ197" s="90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</row>
    <row r="198" spans="33:87"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</row>
    <row r="199" spans="33:87"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</row>
    <row r="200" spans="33:87"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</row>
    <row r="201" spans="33:87"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</row>
    <row r="202" spans="33:87"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</row>
    <row r="203" spans="33:87"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</row>
    <row r="204" spans="33:87"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</row>
    <row r="205" spans="33:87"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</row>
    <row r="206" spans="33:87"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</row>
    <row r="207" spans="33:87"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</row>
    <row r="208" spans="33:87"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</row>
    <row r="209" spans="78:87"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</row>
    <row r="210" spans="78:87"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</row>
    <row r="211" spans="78:87"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</row>
  </sheetData>
  <mergeCells count="80">
    <mergeCell ref="CA82:CA83"/>
    <mergeCell ref="CO7:CO8"/>
    <mergeCell ref="CO43:CO44"/>
    <mergeCell ref="CO82:CO83"/>
    <mergeCell ref="CP106:CQ106"/>
    <mergeCell ref="CR106:CS106"/>
    <mergeCell ref="CT106:CU106"/>
    <mergeCell ref="CV106:CW106"/>
    <mergeCell ref="AG7:AG8"/>
    <mergeCell ref="AG43:AG44"/>
    <mergeCell ref="AG82:AG83"/>
    <mergeCell ref="AW7:AW8"/>
    <mergeCell ref="BG7:BG8"/>
    <mergeCell ref="BG43:BG44"/>
    <mergeCell ref="BG82:BG83"/>
    <mergeCell ref="BQ7:BQ8"/>
    <mergeCell ref="BQ43:BQ44"/>
    <mergeCell ref="BQ82:BQ83"/>
    <mergeCell ref="CA7:CA8"/>
    <mergeCell ref="CA43:CA44"/>
    <mergeCell ref="BT106:BU106"/>
    <mergeCell ref="BV106:BW106"/>
    <mergeCell ref="CB106:CC106"/>
    <mergeCell ref="CD106:CE106"/>
    <mergeCell ref="CF106:CG106"/>
    <mergeCell ref="BB106:BC106"/>
    <mergeCell ref="BH106:BI106"/>
    <mergeCell ref="BJ106:BK106"/>
    <mergeCell ref="BL106:BM106"/>
    <mergeCell ref="BR106:BS106"/>
    <mergeCell ref="AH106:AI106"/>
    <mergeCell ref="AJ106:AK106"/>
    <mergeCell ref="AL106:AM106"/>
    <mergeCell ref="AX106:AY106"/>
    <mergeCell ref="AZ106:BA106"/>
    <mergeCell ref="CZ31:DA31"/>
    <mergeCell ref="AH67:AI67"/>
    <mergeCell ref="AJ67:AK67"/>
    <mergeCell ref="AX67:AY67"/>
    <mergeCell ref="AZ67:BA67"/>
    <mergeCell ref="BH67:BI67"/>
    <mergeCell ref="BJ67:BK67"/>
    <mergeCell ref="BR67:BS67"/>
    <mergeCell ref="BT67:BU67"/>
    <mergeCell ref="CB67:CC67"/>
    <mergeCell ref="CD67:CE67"/>
    <mergeCell ref="CP67:CQ67"/>
    <mergeCell ref="CR67:CS67"/>
    <mergeCell ref="CT67:CU67"/>
    <mergeCell ref="CP31:CQ31"/>
    <mergeCell ref="CR31:CS31"/>
    <mergeCell ref="CT31:CU31"/>
    <mergeCell ref="CV31:CW31"/>
    <mergeCell ref="CX31:CY31"/>
    <mergeCell ref="BX31:BY31"/>
    <mergeCell ref="CB31:CC31"/>
    <mergeCell ref="CD31:CE31"/>
    <mergeCell ref="CF31:CG31"/>
    <mergeCell ref="CH31:CI31"/>
    <mergeCell ref="CP6:CS6"/>
    <mergeCell ref="AH31:AI31"/>
    <mergeCell ref="AJ31:AK31"/>
    <mergeCell ref="AL31:AM31"/>
    <mergeCell ref="AN31:AO31"/>
    <mergeCell ref="AX31:AY31"/>
    <mergeCell ref="AZ31:BA31"/>
    <mergeCell ref="BB31:BC31"/>
    <mergeCell ref="BD31:BE31"/>
    <mergeCell ref="BH31:BI31"/>
    <mergeCell ref="BJ31:BK31"/>
    <mergeCell ref="BL31:BM31"/>
    <mergeCell ref="BN31:BO31"/>
    <mergeCell ref="BR31:BS31"/>
    <mergeCell ref="BT31:BU31"/>
    <mergeCell ref="BV31:BW31"/>
    <mergeCell ref="B2:R2"/>
    <mergeCell ref="AH6:AK6"/>
    <mergeCell ref="BG6:BI6"/>
    <mergeCell ref="BQ6:BS6"/>
    <mergeCell ref="CA6:CC6"/>
  </mergeCells>
  <phoneticPr fontId="97" type="noConversion"/>
  <conditionalFormatting sqref="BS10">
    <cfRule type="cellIs" priority="3" operator="equal">
      <formula>0</formula>
    </cfRule>
  </conditionalFormatting>
  <conditionalFormatting sqref="AM9:AM29">
    <cfRule type="cellIs" priority="5" operator="equal">
      <formula>0</formula>
    </cfRule>
  </conditionalFormatting>
  <conditionalFormatting sqref="AO9:AO30">
    <cfRule type="cellIs" priority="8" operator="equal">
      <formula>0</formula>
    </cfRule>
  </conditionalFormatting>
  <conditionalFormatting sqref="AI45:AI65 AI9:AI29 AK9:AK29">
    <cfRule type="cellIs" priority="7" operator="equal">
      <formula>0</formula>
    </cfRule>
  </conditionalFormatting>
  <conditionalFormatting sqref="AY9:AY29 BC9:BC29 BA9:BA29">
    <cfRule type="cellIs" priority="4" operator="equal">
      <formula>0</formula>
    </cfRule>
  </conditionalFormatting>
  <conditionalFormatting sqref="BM9:BM29 BK9:BK29 BI9:BI29">
    <cfRule type="cellIs" priority="6" operator="equal">
      <formula>0</formula>
    </cfRule>
  </conditionalFormatting>
  <conditionalFormatting sqref="CW9:CW29 CQ9:CQ28 CS9:CS28 CU9:CU29 CY9:CY29 DA9:DA29">
    <cfRule type="cellIs" priority="2" operator="equal">
      <formula>0</formula>
    </cfRule>
  </conditionalFormatting>
  <conditionalFormatting sqref="CQ45:CQ65 CS45:CS65">
    <cfRule type="cellIs" priority="1" operator="equal">
      <formula>0</formula>
    </cfRule>
  </conditionalFormatting>
  <pageMargins left="0.7" right="0.7" top="0.75" bottom="0.75" header="0.3" footer="0.3"/>
  <pageSetup paperSize="9" orientation="portrait" horizont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7"/>
  <sheetViews>
    <sheetView zoomScale="80" zoomScaleNormal="80" zoomScalePageLayoutView="80" workbookViewId="0">
      <selection activeCell="U24" sqref="U24"/>
    </sheetView>
  </sheetViews>
  <sheetFormatPr baseColWidth="10" defaultColWidth="9" defaultRowHeight="15" x14ac:dyDescent="0"/>
  <cols>
    <col min="1" max="1" width="2.83203125" style="258" customWidth="1"/>
    <col min="2" max="14" width="5.6640625" style="258" customWidth="1"/>
    <col min="15" max="15" width="1.83203125" style="258" customWidth="1"/>
    <col min="16" max="17" width="5.6640625" style="258" customWidth="1"/>
    <col min="18" max="18" width="12.1640625" style="258" customWidth="1"/>
    <col min="19" max="19" width="15.33203125" style="258" customWidth="1"/>
    <col min="20" max="20" width="12.6640625" style="258" customWidth="1"/>
    <col min="21" max="22" width="15.1640625" style="258" customWidth="1"/>
    <col min="23" max="23" width="4.83203125" style="258" customWidth="1"/>
    <col min="24" max="24" width="9" style="258"/>
    <col min="25" max="25" width="15.33203125" style="258" customWidth="1"/>
    <col min="26" max="26" width="11" style="258" customWidth="1"/>
    <col min="27" max="27" width="15.6640625" style="258" customWidth="1"/>
    <col min="28" max="28" width="16.83203125" style="258" customWidth="1"/>
    <col min="29" max="29" width="13.83203125" style="258" customWidth="1"/>
    <col min="30" max="30" width="15" style="258" customWidth="1"/>
    <col min="31" max="31" width="12.83203125" style="258" customWidth="1"/>
    <col min="32" max="16384" width="9" style="258"/>
  </cols>
  <sheetData>
    <row r="1" spans="2:28" ht="9" customHeight="1"/>
    <row r="2" spans="2:28" ht="28.5" customHeight="1">
      <c r="B2" s="259" t="s">
        <v>272</v>
      </c>
      <c r="P2" s="259"/>
    </row>
    <row r="3" spans="2:28">
      <c r="AA3" s="293"/>
      <c r="AB3" s="281"/>
    </row>
    <row r="4" spans="2:28">
      <c r="R4" s="260" t="s">
        <v>273</v>
      </c>
    </row>
    <row r="5" spans="2:28">
      <c r="R5" s="261" t="s">
        <v>63</v>
      </c>
      <c r="S5" s="262" t="s">
        <v>274</v>
      </c>
      <c r="T5" s="261" t="s">
        <v>275</v>
      </c>
      <c r="U5" s="261" t="s">
        <v>276</v>
      </c>
      <c r="V5" s="286"/>
    </row>
    <row r="6" spans="2:28">
      <c r="R6" s="261" t="s">
        <v>277</v>
      </c>
      <c r="S6" s="369">
        <v>53867539</v>
      </c>
      <c r="T6" s="266">
        <v>1708</v>
      </c>
      <c r="U6" s="370">
        <f>+T6/S6*1000000</f>
        <v>31.707407312593212</v>
      </c>
      <c r="V6" s="288"/>
    </row>
    <row r="7" spans="2:28">
      <c r="R7" s="261" t="s">
        <v>278</v>
      </c>
      <c r="S7" s="369">
        <v>57908222</v>
      </c>
      <c r="T7" s="266">
        <v>1338</v>
      </c>
      <c r="U7" s="370">
        <f>+T7/S7*1000000</f>
        <v>23.105527225477584</v>
      </c>
      <c r="V7" s="288"/>
    </row>
    <row r="8" spans="2:28">
      <c r="R8" s="261" t="s">
        <v>279</v>
      </c>
      <c r="S8" s="369">
        <v>84025861</v>
      </c>
      <c r="T8" s="266">
        <v>750</v>
      </c>
      <c r="U8" s="370">
        <f>+T8/S8*1000000</f>
        <v>8.925823443808568</v>
      </c>
      <c r="V8" s="288"/>
    </row>
    <row r="9" spans="2:28">
      <c r="R9" s="261" t="s">
        <v>280</v>
      </c>
      <c r="S9" s="294">
        <v>8245248</v>
      </c>
      <c r="T9" s="274">
        <v>1195</v>
      </c>
      <c r="U9" s="289">
        <f>+T9/S9*1000000</f>
        <v>144.93196566070543</v>
      </c>
    </row>
    <row r="10" spans="2:28">
      <c r="W10" s="285"/>
    </row>
    <row r="11" spans="2:28">
      <c r="W11" s="285"/>
    </row>
    <row r="12" spans="2:28">
      <c r="W12" s="285"/>
    </row>
    <row r="13" spans="2:28">
      <c r="W13" s="285"/>
    </row>
    <row r="14" spans="2:28">
      <c r="W14" s="285"/>
    </row>
    <row r="16" spans="2:28">
      <c r="R16" s="265" t="s">
        <v>281</v>
      </c>
      <c r="S16" s="371" t="s">
        <v>282</v>
      </c>
      <c r="T16" s="371" t="s">
        <v>283</v>
      </c>
      <c r="U16" s="262" t="s">
        <v>284</v>
      </c>
      <c r="V16" s="262" t="s">
        <v>280</v>
      </c>
    </row>
    <row r="17" spans="2:48">
      <c r="R17" s="1124" t="s">
        <v>285</v>
      </c>
      <c r="S17" s="266">
        <v>169</v>
      </c>
      <c r="T17" s="266">
        <v>49</v>
      </c>
      <c r="U17" s="266">
        <v>11</v>
      </c>
      <c r="V17" s="274">
        <v>99</v>
      </c>
    </row>
    <row r="18" spans="2:48">
      <c r="R18" s="1125"/>
      <c r="S18" s="267">
        <f>+S17/S21</f>
        <v>9.9062133645955452E-2</v>
      </c>
      <c r="T18" s="267">
        <f t="shared" ref="T18:V18" si="0">+T17/T21</f>
        <v>3.6621823617339309E-2</v>
      </c>
      <c r="U18" s="267">
        <f t="shared" si="0"/>
        <v>1.4666666666666666E-2</v>
      </c>
      <c r="V18" s="275">
        <f t="shared" si="0"/>
        <v>8.2845188284518825E-2</v>
      </c>
    </row>
    <row r="19" spans="2:48">
      <c r="R19" s="1124" t="s">
        <v>286</v>
      </c>
      <c r="S19" s="266">
        <v>1537</v>
      </c>
      <c r="T19" s="266">
        <v>1289</v>
      </c>
      <c r="U19" s="266">
        <f>+U21-U17</f>
        <v>739</v>
      </c>
      <c r="V19" s="274">
        <f>+V21-V17</f>
        <v>1096</v>
      </c>
    </row>
    <row r="20" spans="2:48">
      <c r="R20" s="1125"/>
      <c r="S20" s="267">
        <f>+S19/S21</f>
        <v>0.9009378663540446</v>
      </c>
      <c r="T20" s="267">
        <f t="shared" ref="T20:U20" si="1">+T19/T21</f>
        <v>0.96337817638266066</v>
      </c>
      <c r="U20" s="267">
        <f t="shared" si="1"/>
        <v>0.98533333333333328</v>
      </c>
      <c r="V20" s="275">
        <f t="shared" ref="V20" si="2">+V19/V21</f>
        <v>0.91715481171548119</v>
      </c>
    </row>
    <row r="21" spans="2:48">
      <c r="R21" s="265" t="s">
        <v>109</v>
      </c>
      <c r="S21" s="266">
        <f>+S17+S19</f>
        <v>1706</v>
      </c>
      <c r="T21" s="266">
        <f t="shared" ref="T21" si="3">+T17+T19</f>
        <v>1338</v>
      </c>
      <c r="U21" s="266">
        <v>750</v>
      </c>
      <c r="V21" s="274">
        <v>1195</v>
      </c>
    </row>
    <row r="23" spans="2:48">
      <c r="AT23" s="298"/>
      <c r="AU23" s="298"/>
      <c r="AV23" s="298"/>
    </row>
    <row r="24" spans="2:48">
      <c r="U24" s="372"/>
    </row>
    <row r="25" spans="2:48" ht="28.5" customHeight="1">
      <c r="B25" s="259" t="s">
        <v>287</v>
      </c>
      <c r="P25" s="259"/>
    </row>
    <row r="26" spans="2:48">
      <c r="AA26" s="293"/>
      <c r="AB26" s="281"/>
    </row>
    <row r="29" spans="2:48">
      <c r="R29" s="260" t="s">
        <v>287</v>
      </c>
      <c r="X29" s="293"/>
      <c r="Y29" s="293"/>
      <c r="Z29" s="293"/>
      <c r="AA29" s="293"/>
      <c r="AB29" s="293"/>
      <c r="AC29" s="293"/>
    </row>
    <row r="30" spans="2:48">
      <c r="R30" s="261" t="s">
        <v>63</v>
      </c>
      <c r="S30" s="262" t="s">
        <v>274</v>
      </c>
      <c r="T30" s="261" t="s">
        <v>275</v>
      </c>
      <c r="U30" s="261" t="s">
        <v>276</v>
      </c>
      <c r="V30" s="286"/>
      <c r="X30" s="293"/>
      <c r="Y30" s="293"/>
      <c r="Z30" s="293"/>
      <c r="AA30" s="293"/>
      <c r="AB30" s="293"/>
      <c r="AC30" s="293"/>
      <c r="AD30" s="293"/>
    </row>
    <row r="31" spans="2:48">
      <c r="R31" s="261" t="s">
        <v>277</v>
      </c>
      <c r="S31" s="369">
        <v>53867539</v>
      </c>
      <c r="T31" s="266">
        <v>1708</v>
      </c>
      <c r="U31" s="370">
        <f>+T31/S31*1000000</f>
        <v>31.707407312593212</v>
      </c>
      <c r="V31" s="288"/>
      <c r="X31" s="293"/>
      <c r="Y31" s="293"/>
      <c r="Z31" s="293"/>
      <c r="AA31" s="293"/>
      <c r="AB31" s="293"/>
      <c r="AC31" s="293"/>
    </row>
    <row r="32" spans="2:48">
      <c r="R32" s="261" t="s">
        <v>278</v>
      </c>
      <c r="S32" s="369">
        <v>57908222</v>
      </c>
      <c r="T32" s="266">
        <v>1338</v>
      </c>
      <c r="U32" s="370">
        <f>+T32/S32*1000000</f>
        <v>23.105527225477584</v>
      </c>
      <c r="V32" s="288"/>
      <c r="X32" s="293"/>
      <c r="Y32" s="293"/>
      <c r="Z32" s="293"/>
      <c r="AA32" s="293"/>
      <c r="AB32" s="293"/>
      <c r="AC32" s="293"/>
    </row>
    <row r="33" spans="18:32">
      <c r="R33" s="261" t="s">
        <v>279</v>
      </c>
      <c r="S33" s="369">
        <v>84025861</v>
      </c>
      <c r="T33" s="266">
        <v>750</v>
      </c>
      <c r="U33" s="370">
        <f>+T33/S33*1000000</f>
        <v>8.925823443808568</v>
      </c>
      <c r="V33" s="288"/>
      <c r="X33" s="293"/>
      <c r="Y33" s="293"/>
      <c r="Z33" s="293"/>
      <c r="AA33" s="293"/>
      <c r="AB33" s="293"/>
      <c r="AC33" s="293"/>
    </row>
    <row r="34" spans="18:32">
      <c r="R34" s="261" t="s">
        <v>280</v>
      </c>
      <c r="S34" s="294">
        <v>8245248</v>
      </c>
      <c r="T34" s="274">
        <v>1157</v>
      </c>
      <c r="U34" s="289">
        <f>+T34/S34*1000000</f>
        <v>140.32325043467461</v>
      </c>
      <c r="X34" s="293"/>
      <c r="Y34" s="293"/>
      <c r="Z34" s="293"/>
      <c r="AA34" s="293"/>
      <c r="AB34" s="293"/>
      <c r="AC34" s="293"/>
    </row>
    <row r="35" spans="18:32">
      <c r="W35" s="285"/>
      <c r="X35" s="280"/>
      <c r="Y35" s="281"/>
      <c r="Z35" s="281"/>
      <c r="AA35" s="281"/>
      <c r="AB35" s="281"/>
      <c r="AC35" s="281"/>
      <c r="AD35" s="280"/>
      <c r="AE35" s="285"/>
    </row>
    <row r="36" spans="18:32">
      <c r="W36" s="285"/>
      <c r="X36" s="282" t="s">
        <v>282</v>
      </c>
      <c r="Y36" s="283">
        <v>3035312</v>
      </c>
      <c r="Z36" s="283">
        <v>7379834</v>
      </c>
      <c r="AA36" s="283">
        <v>11678632</v>
      </c>
      <c r="AB36" s="283">
        <v>14538647</v>
      </c>
      <c r="AC36" s="283">
        <v>2462159.1428571399</v>
      </c>
      <c r="AD36" s="283">
        <v>0</v>
      </c>
      <c r="AE36" s="283">
        <f>SUM(Y36:AD36)</f>
        <v>39094584.142857142</v>
      </c>
    </row>
    <row r="37" spans="18:32">
      <c r="W37" s="285"/>
      <c r="X37" s="282" t="s">
        <v>283</v>
      </c>
      <c r="Y37" s="284">
        <v>611164</v>
      </c>
      <c r="Z37" s="284">
        <v>3055050</v>
      </c>
      <c r="AA37" s="284">
        <v>6523114</v>
      </c>
      <c r="AB37" s="284">
        <v>10674345</v>
      </c>
      <c r="AC37" s="284">
        <v>15705124</v>
      </c>
      <c r="AD37" s="284">
        <f>21339425/7*2</f>
        <v>6096978.5714285718</v>
      </c>
      <c r="AE37" s="283">
        <f>SUM(Y37:AD37)</f>
        <v>42665775.571428575</v>
      </c>
      <c r="AF37" s="293"/>
    </row>
    <row r="38" spans="18:32">
      <c r="W38" s="285"/>
      <c r="X38" s="282" t="s">
        <v>284</v>
      </c>
      <c r="Y38" s="284">
        <v>1619864</v>
      </c>
      <c r="Z38" s="284">
        <v>5452933</v>
      </c>
      <c r="AA38" s="284">
        <v>8985349</v>
      </c>
      <c r="AB38" s="284">
        <v>12815393</v>
      </c>
      <c r="AC38" s="284">
        <v>15806160</v>
      </c>
      <c r="AD38" s="284">
        <v>18494926</v>
      </c>
      <c r="AE38" s="283">
        <f>SUM(Y38:AD38)</f>
        <v>63174625</v>
      </c>
      <c r="AF38" s="293"/>
    </row>
    <row r="39" spans="18:32">
      <c r="W39" s="285"/>
      <c r="X39" s="285"/>
      <c r="Y39" s="285"/>
      <c r="Z39" s="285"/>
      <c r="AA39" s="285"/>
      <c r="AB39" s="285"/>
      <c r="AC39" s="297"/>
      <c r="AD39" s="297"/>
      <c r="AE39" s="297"/>
      <c r="AF39" s="293"/>
    </row>
    <row r="40" spans="18:32">
      <c r="AC40" s="298"/>
      <c r="AD40" s="298"/>
      <c r="AE40" s="298"/>
      <c r="AF40" s="293"/>
    </row>
    <row r="41" spans="18:32">
      <c r="R41" s="265" t="s">
        <v>281</v>
      </c>
      <c r="S41" s="371" t="s">
        <v>282</v>
      </c>
      <c r="T41" s="371" t="s">
        <v>283</v>
      </c>
      <c r="U41" s="262" t="s">
        <v>284</v>
      </c>
      <c r="V41" s="262" t="s">
        <v>280</v>
      </c>
      <c r="X41" s="298"/>
      <c r="Y41" s="298"/>
      <c r="Z41" s="298"/>
      <c r="AA41" s="298"/>
      <c r="AB41" s="298"/>
      <c r="AC41" s="299"/>
      <c r="AD41" s="299"/>
      <c r="AE41" s="299"/>
      <c r="AF41" s="293"/>
    </row>
    <row r="42" spans="18:32">
      <c r="R42" s="1124" t="s">
        <v>285</v>
      </c>
      <c r="S42" s="266">
        <v>169</v>
      </c>
      <c r="T42" s="266">
        <v>49</v>
      </c>
      <c r="U42" s="266">
        <v>11</v>
      </c>
      <c r="V42" s="274">
        <v>88</v>
      </c>
      <c r="X42" s="298"/>
      <c r="Y42" s="298"/>
      <c r="Z42" s="298"/>
      <c r="AA42" s="298"/>
      <c r="AB42" s="298"/>
      <c r="AC42" s="298"/>
      <c r="AD42" s="298"/>
      <c r="AE42" s="298"/>
      <c r="AF42" s="293"/>
    </row>
    <row r="43" spans="18:32">
      <c r="R43" s="1125"/>
      <c r="S43" s="267">
        <f>+S42/S46</f>
        <v>9.9062133645955452E-2</v>
      </c>
      <c r="T43" s="267">
        <f t="shared" ref="T43:U43" si="4">+T42/T46</f>
        <v>3.6621823617339309E-2</v>
      </c>
      <c r="U43" s="267">
        <f t="shared" si="4"/>
        <v>1.4666666666666666E-2</v>
      </c>
      <c r="V43" s="275">
        <f t="shared" ref="V43" si="5">+V42/V46</f>
        <v>7.6058772687986165E-2</v>
      </c>
      <c r="X43" s="298"/>
      <c r="Y43" s="298"/>
      <c r="Z43" s="298"/>
      <c r="AA43" s="298"/>
      <c r="AB43" s="298"/>
      <c r="AC43" s="298"/>
      <c r="AD43" s="298"/>
      <c r="AE43" s="298"/>
      <c r="AF43" s="293"/>
    </row>
    <row r="44" spans="18:32">
      <c r="R44" s="1124" t="s">
        <v>286</v>
      </c>
      <c r="S44" s="266">
        <v>1537</v>
      </c>
      <c r="T44" s="266">
        <v>1289</v>
      </c>
      <c r="U44" s="266">
        <f>+U46-U42</f>
        <v>739</v>
      </c>
      <c r="V44" s="274">
        <f>+V46-V42</f>
        <v>1069</v>
      </c>
      <c r="X44" s="298"/>
      <c r="Y44" s="298"/>
      <c r="Z44" s="298"/>
      <c r="AA44" s="298"/>
      <c r="AB44" s="298"/>
      <c r="AC44" s="293"/>
      <c r="AD44" s="293"/>
      <c r="AE44" s="293"/>
      <c r="AF44" s="293"/>
    </row>
    <row r="45" spans="18:32">
      <c r="R45" s="1125"/>
      <c r="S45" s="268">
        <f>+S44/S46</f>
        <v>0.9009378663540446</v>
      </c>
      <c r="T45" s="268">
        <f t="shared" ref="T45:U45" si="6">+T44/T46</f>
        <v>0.96337817638266066</v>
      </c>
      <c r="U45" s="268">
        <f t="shared" si="6"/>
        <v>0.98533333333333328</v>
      </c>
      <c r="V45" s="276">
        <f t="shared" ref="V45" si="7">+V44/V46</f>
        <v>0.92394122731201378</v>
      </c>
      <c r="X45" s="298"/>
      <c r="Y45" s="298"/>
      <c r="Z45" s="298"/>
      <c r="AA45" s="298"/>
      <c r="AB45" s="298"/>
    </row>
    <row r="46" spans="18:32">
      <c r="R46" s="265" t="s">
        <v>109</v>
      </c>
      <c r="S46" s="266">
        <f>+S42+S44</f>
        <v>1706</v>
      </c>
      <c r="T46" s="266">
        <f t="shared" ref="T46" si="8">+T42+T44</f>
        <v>1338</v>
      </c>
      <c r="U46" s="266">
        <v>750</v>
      </c>
      <c r="V46" s="274">
        <f>T34</f>
        <v>1157</v>
      </c>
      <c r="X46" s="298"/>
      <c r="Y46" s="298"/>
      <c r="Z46" s="298"/>
      <c r="AA46" s="298"/>
      <c r="AB46" s="298"/>
    </row>
    <row r="48" spans="18:32">
      <c r="W48" s="290"/>
    </row>
    <row r="49" spans="2:28" ht="29">
      <c r="B49" s="259" t="s">
        <v>288</v>
      </c>
      <c r="R49" s="277" t="s">
        <v>63</v>
      </c>
      <c r="S49" s="278" t="s">
        <v>281</v>
      </c>
      <c r="T49" s="291" t="s">
        <v>289</v>
      </c>
      <c r="U49" s="291" t="s">
        <v>290</v>
      </c>
      <c r="V49" s="291"/>
      <c r="W49" s="292"/>
      <c r="X49" s="277" t="s">
        <v>63</v>
      </c>
      <c r="Y49" s="278" t="s">
        <v>281</v>
      </c>
      <c r="Z49" s="291" t="s">
        <v>289</v>
      </c>
      <c r="AA49" s="291" t="s">
        <v>290</v>
      </c>
      <c r="AB49" s="291" t="s">
        <v>109</v>
      </c>
    </row>
    <row r="50" spans="2:28">
      <c r="R50" s="260" t="s">
        <v>291</v>
      </c>
      <c r="U50" s="293"/>
      <c r="V50" s="281"/>
      <c r="W50" s="293"/>
      <c r="AB50" s="377"/>
    </row>
    <row r="51" spans="2:28">
      <c r="R51" s="261" t="s">
        <v>63</v>
      </c>
      <c r="S51" s="262" t="s">
        <v>292</v>
      </c>
      <c r="T51" s="262" t="s">
        <v>274</v>
      </c>
      <c r="U51" s="261" t="s">
        <v>275</v>
      </c>
      <c r="V51" s="261" t="s">
        <v>276</v>
      </c>
      <c r="W51" s="293"/>
      <c r="X51" s="293"/>
      <c r="AB51" s="377"/>
    </row>
    <row r="52" spans="2:28">
      <c r="R52" s="261" t="s">
        <v>293</v>
      </c>
      <c r="S52" s="373">
        <v>12</v>
      </c>
      <c r="T52" s="369">
        <v>39094584</v>
      </c>
      <c r="U52" s="266">
        <v>750</v>
      </c>
      <c r="V52" s="374">
        <f>+U52/T52*1000000</f>
        <v>19.184243014326483</v>
      </c>
      <c r="W52" s="295"/>
      <c r="AB52" s="377"/>
    </row>
    <row r="53" spans="2:28">
      <c r="R53" s="261" t="s">
        <v>294</v>
      </c>
      <c r="S53" s="373">
        <v>12</v>
      </c>
      <c r="T53" s="369">
        <v>42665775.571428597</v>
      </c>
      <c r="U53" s="266">
        <v>750</v>
      </c>
      <c r="V53" s="374">
        <f t="shared" ref="V53:V55" si="9">+U53/T53*1000000</f>
        <v>17.578492127592828</v>
      </c>
      <c r="W53" s="295"/>
      <c r="AB53" s="377"/>
    </row>
    <row r="54" spans="2:28">
      <c r="R54" s="261" t="s">
        <v>295</v>
      </c>
      <c r="S54" s="373">
        <v>18</v>
      </c>
      <c r="T54" s="369">
        <v>84025861</v>
      </c>
      <c r="U54" s="266">
        <v>750</v>
      </c>
      <c r="V54" s="374">
        <f t="shared" si="9"/>
        <v>8.925823443808568</v>
      </c>
      <c r="W54" s="296"/>
      <c r="AB54" s="377"/>
    </row>
    <row r="55" spans="2:28">
      <c r="R55" s="261" t="s">
        <v>280</v>
      </c>
      <c r="S55" s="375">
        <v>11</v>
      </c>
      <c r="T55" s="294">
        <v>6812830</v>
      </c>
      <c r="U55" s="274">
        <v>750</v>
      </c>
      <c r="V55" s="376">
        <f t="shared" si="9"/>
        <v>110.08641049314309</v>
      </c>
      <c r="AB55" s="377"/>
    </row>
    <row r="56" spans="2:28">
      <c r="R56" s="280"/>
      <c r="S56" s="281"/>
      <c r="T56" s="281"/>
      <c r="U56" s="281"/>
      <c r="V56" s="281"/>
      <c r="W56" s="281"/>
      <c r="X56" s="280"/>
      <c r="Y56" s="285"/>
    </row>
    <row r="57" spans="2:28">
      <c r="R57" s="282" t="s">
        <v>282</v>
      </c>
      <c r="S57" s="283">
        <v>3035312</v>
      </c>
      <c r="T57" s="283">
        <v>7379834</v>
      </c>
      <c r="U57" s="283">
        <v>11678632</v>
      </c>
      <c r="V57" s="283">
        <v>14538647</v>
      </c>
      <c r="W57" s="283">
        <v>2462159.1428571399</v>
      </c>
      <c r="X57" s="283">
        <v>0</v>
      </c>
      <c r="Y57" s="283">
        <f>SUM(S57:X57)</f>
        <v>39094584.142857142</v>
      </c>
    </row>
    <row r="58" spans="2:28">
      <c r="R58" s="282" t="s">
        <v>283</v>
      </c>
      <c r="S58" s="284">
        <v>611164</v>
      </c>
      <c r="T58" s="284">
        <v>3055050</v>
      </c>
      <c r="U58" s="284">
        <v>6523114</v>
      </c>
      <c r="V58" s="284">
        <v>10674345</v>
      </c>
      <c r="W58" s="284">
        <v>15705124</v>
      </c>
      <c r="X58" s="284">
        <f>21339425/7*2</f>
        <v>6096978.5714285718</v>
      </c>
      <c r="Y58" s="283">
        <f>SUM(S58:X58)</f>
        <v>42665775.571428575</v>
      </c>
      <c r="Z58" s="293"/>
      <c r="AA58" s="293"/>
    </row>
    <row r="59" spans="2:28">
      <c r="R59" s="282" t="s">
        <v>284</v>
      </c>
      <c r="S59" s="284">
        <v>1619864</v>
      </c>
      <c r="T59" s="284">
        <v>5452933</v>
      </c>
      <c r="U59" s="284">
        <v>8985349</v>
      </c>
      <c r="V59" s="284">
        <v>12815393</v>
      </c>
      <c r="W59" s="284">
        <v>15806160</v>
      </c>
      <c r="X59" s="284">
        <v>18494926</v>
      </c>
      <c r="Y59" s="283">
        <f>SUM(S59:X59)</f>
        <v>63174625</v>
      </c>
      <c r="Z59" s="293"/>
      <c r="AA59" s="293"/>
    </row>
    <row r="60" spans="2:28">
      <c r="R60" s="285"/>
      <c r="S60" s="285"/>
      <c r="T60" s="285"/>
      <c r="U60" s="285"/>
      <c r="V60" s="285"/>
      <c r="W60" s="297"/>
      <c r="X60" s="297"/>
      <c r="Y60" s="297"/>
      <c r="Z60" s="293"/>
      <c r="AA60" s="293"/>
    </row>
    <row r="61" spans="2:28">
      <c r="W61" s="298"/>
      <c r="X61" s="298"/>
      <c r="Y61" s="298"/>
      <c r="Z61" s="293"/>
      <c r="AA61" s="293"/>
    </row>
    <row r="62" spans="2:28">
      <c r="R62" s="265" t="s">
        <v>281</v>
      </c>
      <c r="S62" s="371" t="s">
        <v>282</v>
      </c>
      <c r="T62" s="371" t="s">
        <v>283</v>
      </c>
      <c r="U62" s="262" t="s">
        <v>284</v>
      </c>
      <c r="V62" s="262" t="s">
        <v>280</v>
      </c>
      <c r="W62" s="299"/>
      <c r="X62" s="299"/>
      <c r="Y62" s="299"/>
      <c r="Z62" s="293"/>
      <c r="AA62" s="293"/>
    </row>
    <row r="63" spans="2:28">
      <c r="R63" s="1124" t="s">
        <v>285</v>
      </c>
      <c r="S63" s="266">
        <v>53</v>
      </c>
      <c r="T63" s="266">
        <v>22</v>
      </c>
      <c r="U63" s="266">
        <v>11</v>
      </c>
      <c r="V63" s="274">
        <v>53</v>
      </c>
      <c r="W63" s="298"/>
      <c r="X63" s="298"/>
      <c r="Y63" s="298"/>
      <c r="Z63" s="293"/>
      <c r="AA63" s="293"/>
    </row>
    <row r="64" spans="2:28">
      <c r="R64" s="1125"/>
      <c r="S64" s="267">
        <f>+S63/S67</f>
        <v>7.0666666666666669E-2</v>
      </c>
      <c r="T64" s="267">
        <f t="shared" ref="T64:U64" si="10">+T63/T67</f>
        <v>2.9333333333333333E-2</v>
      </c>
      <c r="U64" s="267">
        <f t="shared" si="10"/>
        <v>1.4666666666666666E-2</v>
      </c>
      <c r="V64" s="275">
        <f t="shared" ref="V64" si="11">+V63/V67</f>
        <v>7.0666666666666669E-2</v>
      </c>
      <c r="W64" s="298"/>
      <c r="X64" s="298"/>
      <c r="Y64" s="298"/>
      <c r="Z64" s="293"/>
      <c r="AA64" s="293"/>
    </row>
    <row r="65" spans="18:27">
      <c r="R65" s="1124" t="s">
        <v>296</v>
      </c>
      <c r="S65" s="266">
        <f>+S67-S63</f>
        <v>697</v>
      </c>
      <c r="T65" s="266">
        <f t="shared" ref="T65:U65" si="12">+T67-T63</f>
        <v>728</v>
      </c>
      <c r="U65" s="266">
        <f t="shared" si="12"/>
        <v>739</v>
      </c>
      <c r="V65" s="274">
        <f t="shared" ref="V65" si="13">+V67-V63</f>
        <v>697</v>
      </c>
      <c r="W65" s="293"/>
      <c r="X65" s="293"/>
      <c r="Y65" s="293"/>
      <c r="Z65" s="293"/>
      <c r="AA65" s="293"/>
    </row>
    <row r="66" spans="18:27">
      <c r="R66" s="1125"/>
      <c r="S66" s="268">
        <f>+S65/S67</f>
        <v>0.92933333333333334</v>
      </c>
      <c r="T66" s="268">
        <f t="shared" ref="T66:U66" si="14">+T65/T67</f>
        <v>0.97066666666666668</v>
      </c>
      <c r="U66" s="268">
        <f t="shared" si="14"/>
        <v>0.98533333333333328</v>
      </c>
      <c r="V66" s="276">
        <f t="shared" ref="V66" si="15">+V65/V67</f>
        <v>0.92933333333333334</v>
      </c>
    </row>
    <row r="67" spans="18:27">
      <c r="R67" s="265" t="s">
        <v>109</v>
      </c>
      <c r="S67" s="266">
        <v>750</v>
      </c>
      <c r="T67" s="266">
        <v>750</v>
      </c>
      <c r="U67" s="266">
        <v>750</v>
      </c>
      <c r="V67" s="274">
        <f>U55</f>
        <v>750</v>
      </c>
    </row>
  </sheetData>
  <mergeCells count="6">
    <mergeCell ref="R65:R66"/>
    <mergeCell ref="R17:R18"/>
    <mergeCell ref="R19:R20"/>
    <mergeCell ref="R42:R43"/>
    <mergeCell ref="R44:R45"/>
    <mergeCell ref="R63:R64"/>
  </mergeCells>
  <phoneticPr fontId="9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AN99"/>
  <sheetViews>
    <sheetView showGridLines="0" zoomScale="75" zoomScaleNormal="75" zoomScalePageLayoutView="75" workbookViewId="0">
      <selection activeCell="V29" sqref="V29"/>
    </sheetView>
  </sheetViews>
  <sheetFormatPr baseColWidth="10" defaultColWidth="9" defaultRowHeight="15" x14ac:dyDescent="0"/>
  <cols>
    <col min="1" max="1" width="2.5" style="301" customWidth="1"/>
    <col min="2" max="22" width="9.1640625" style="301" customWidth="1"/>
    <col min="23" max="23" width="16.5" style="301" customWidth="1"/>
    <col min="24" max="31" width="9" style="301"/>
    <col min="32" max="32" width="17.6640625" style="301" customWidth="1"/>
    <col min="33" max="16384" width="9" style="301"/>
  </cols>
  <sheetData>
    <row r="1" spans="23:34">
      <c r="W1" s="301" t="s">
        <v>297</v>
      </c>
    </row>
    <row r="2" spans="23:34">
      <c r="W2" s="333" t="s">
        <v>298</v>
      </c>
      <c r="X2" s="334"/>
      <c r="Y2" s="334"/>
      <c r="Z2" s="333" t="s">
        <v>283</v>
      </c>
      <c r="AC2" s="333" t="s">
        <v>284</v>
      </c>
      <c r="AF2" s="333" t="s">
        <v>280</v>
      </c>
    </row>
    <row r="3" spans="23:34">
      <c r="W3" s="306" t="s">
        <v>281</v>
      </c>
      <c r="X3" s="306" t="s">
        <v>27</v>
      </c>
      <c r="Y3" s="306" t="s">
        <v>70</v>
      </c>
      <c r="Z3" s="306" t="s">
        <v>281</v>
      </c>
      <c r="AA3" s="306" t="s">
        <v>27</v>
      </c>
      <c r="AB3" s="306" t="s">
        <v>70</v>
      </c>
      <c r="AC3" s="306" t="s">
        <v>281</v>
      </c>
      <c r="AD3" s="306" t="s">
        <v>27</v>
      </c>
      <c r="AE3" s="306" t="s">
        <v>299</v>
      </c>
      <c r="AF3" s="351" t="s">
        <v>281</v>
      </c>
      <c r="AG3" s="351" t="s">
        <v>27</v>
      </c>
      <c r="AH3" s="351" t="s">
        <v>299</v>
      </c>
    </row>
    <row r="4" spans="23:34">
      <c r="W4" s="335" t="s">
        <v>300</v>
      </c>
      <c r="X4" s="336">
        <v>130</v>
      </c>
      <c r="Y4" s="339">
        <f>X4/1322</f>
        <v>9.8335854765506811E-2</v>
      </c>
      <c r="Z4" s="335" t="s">
        <v>112</v>
      </c>
      <c r="AA4" s="336">
        <v>652</v>
      </c>
      <c r="AB4" s="339">
        <f>AA4/1244</f>
        <v>0.52411575562700963</v>
      </c>
      <c r="AC4" s="335" t="s">
        <v>112</v>
      </c>
      <c r="AD4" s="340">
        <v>128</v>
      </c>
      <c r="AE4" s="339">
        <f t="shared" ref="AE4:AE25" si="0">AD4/385</f>
        <v>0.33246753246753247</v>
      </c>
      <c r="AF4" s="352" t="s">
        <v>112</v>
      </c>
      <c r="AG4" s="355">
        <v>390</v>
      </c>
      <c r="AH4" s="356">
        <f t="shared" ref="AH4:AH25" si="1">AG4/AG$26</f>
        <v>0.43381535038932145</v>
      </c>
    </row>
    <row r="5" spans="23:34">
      <c r="W5" s="335" t="s">
        <v>301</v>
      </c>
      <c r="X5" s="336">
        <v>189</v>
      </c>
      <c r="Y5" s="339">
        <f t="shared" ref="Y5:Y25" si="2">X5/1322</f>
        <v>0.14296520423600606</v>
      </c>
      <c r="Z5" s="335" t="s">
        <v>118</v>
      </c>
      <c r="AA5" s="336">
        <v>68</v>
      </c>
      <c r="AB5" s="339">
        <f t="shared" ref="AB5:AB25" si="3">AA5/1244</f>
        <v>5.4662379421221867E-2</v>
      </c>
      <c r="AC5" s="335" t="s">
        <v>118</v>
      </c>
      <c r="AD5" s="340">
        <v>68</v>
      </c>
      <c r="AE5" s="339">
        <f t="shared" si="0"/>
        <v>0.17662337662337663</v>
      </c>
      <c r="AF5" s="352" t="s">
        <v>118</v>
      </c>
      <c r="AG5" s="355">
        <v>155</v>
      </c>
      <c r="AH5" s="356">
        <f t="shared" si="1"/>
        <v>0.17241379310344829</v>
      </c>
    </row>
    <row r="6" spans="23:34">
      <c r="W6" s="335" t="s">
        <v>115</v>
      </c>
      <c r="X6" s="336">
        <v>95</v>
      </c>
      <c r="Y6" s="339">
        <f t="shared" si="2"/>
        <v>7.18608169440242E-2</v>
      </c>
      <c r="Z6" s="335" t="s">
        <v>116</v>
      </c>
      <c r="AA6" s="336">
        <v>81</v>
      </c>
      <c r="AB6" s="339">
        <f t="shared" si="3"/>
        <v>6.5112540192926047E-2</v>
      </c>
      <c r="AC6" s="335" t="s">
        <v>116</v>
      </c>
      <c r="AD6" s="340">
        <v>56</v>
      </c>
      <c r="AE6" s="339">
        <f t="shared" si="0"/>
        <v>0.14545454545454545</v>
      </c>
      <c r="AF6" s="352" t="s">
        <v>116</v>
      </c>
      <c r="AG6" s="355">
        <v>43</v>
      </c>
      <c r="AH6" s="356">
        <f t="shared" si="1"/>
        <v>4.7830923248053395E-2</v>
      </c>
    </row>
    <row r="7" spans="23:34">
      <c r="W7" s="335" t="s">
        <v>124</v>
      </c>
      <c r="X7" s="336">
        <v>73</v>
      </c>
      <c r="Y7" s="339">
        <f t="shared" si="2"/>
        <v>5.5219364599092283E-2</v>
      </c>
      <c r="Z7" s="335" t="s">
        <v>123</v>
      </c>
      <c r="AA7" s="336">
        <v>39</v>
      </c>
      <c r="AB7" s="339">
        <f t="shared" si="3"/>
        <v>3.1350482315112539E-2</v>
      </c>
      <c r="AC7" s="335" t="s">
        <v>123</v>
      </c>
      <c r="AD7" s="340">
        <v>28</v>
      </c>
      <c r="AE7" s="339">
        <f t="shared" si="0"/>
        <v>7.2727272727272724E-2</v>
      </c>
      <c r="AF7" s="352" t="s">
        <v>123</v>
      </c>
      <c r="AG7" s="355">
        <v>18</v>
      </c>
      <c r="AH7" s="356">
        <f t="shared" si="1"/>
        <v>2.0022246941045607E-2</v>
      </c>
    </row>
    <row r="8" spans="23:34">
      <c r="W8" s="335" t="s">
        <v>302</v>
      </c>
      <c r="X8" s="336">
        <v>71</v>
      </c>
      <c r="Y8" s="339">
        <f t="shared" si="2"/>
        <v>5.3706505295007562E-2</v>
      </c>
      <c r="Z8" s="335" t="s">
        <v>121</v>
      </c>
      <c r="AA8" s="336">
        <v>53</v>
      </c>
      <c r="AB8" s="339">
        <f t="shared" si="3"/>
        <v>4.2604501607717039E-2</v>
      </c>
      <c r="AC8" s="335" t="s">
        <v>121</v>
      </c>
      <c r="AD8" s="340">
        <v>26</v>
      </c>
      <c r="AE8" s="339">
        <f t="shared" si="0"/>
        <v>6.7532467532467527E-2</v>
      </c>
      <c r="AF8" s="352" t="s">
        <v>121</v>
      </c>
      <c r="AG8" s="355">
        <v>57</v>
      </c>
      <c r="AH8" s="356">
        <f t="shared" si="1"/>
        <v>6.3403781979977758E-2</v>
      </c>
    </row>
    <row r="9" spans="23:34">
      <c r="W9" s="335" t="s">
        <v>303</v>
      </c>
      <c r="X9" s="336">
        <v>48</v>
      </c>
      <c r="Y9" s="339">
        <f t="shared" si="2"/>
        <v>3.6308623298033284E-2</v>
      </c>
      <c r="Z9" s="335" t="s">
        <v>125</v>
      </c>
      <c r="AA9" s="336">
        <v>49</v>
      </c>
      <c r="AB9" s="339">
        <f t="shared" si="3"/>
        <v>3.9389067524115758E-2</v>
      </c>
      <c r="AC9" s="335" t="s">
        <v>125</v>
      </c>
      <c r="AD9" s="340">
        <v>21</v>
      </c>
      <c r="AE9" s="339">
        <f t="shared" si="0"/>
        <v>5.4545454545454543E-2</v>
      </c>
      <c r="AF9" s="352" t="s">
        <v>125</v>
      </c>
      <c r="AG9" s="355">
        <v>20</v>
      </c>
      <c r="AH9" s="356">
        <f t="shared" si="1"/>
        <v>2.224694104560623E-2</v>
      </c>
    </row>
    <row r="10" spans="23:34">
      <c r="W10" s="335" t="s">
        <v>304</v>
      </c>
      <c r="X10" s="336">
        <v>72</v>
      </c>
      <c r="Y10" s="339">
        <f t="shared" si="2"/>
        <v>5.4462934947049922E-2</v>
      </c>
      <c r="Z10" s="335" t="s">
        <v>122</v>
      </c>
      <c r="AA10" s="336">
        <v>34</v>
      </c>
      <c r="AB10" s="339">
        <f t="shared" si="3"/>
        <v>2.7331189710610933E-2</v>
      </c>
      <c r="AC10" s="335" t="s">
        <v>122</v>
      </c>
      <c r="AD10" s="340">
        <v>11</v>
      </c>
      <c r="AE10" s="339">
        <f t="shared" si="0"/>
        <v>2.8571428571428571E-2</v>
      </c>
      <c r="AF10" s="352" t="s">
        <v>122</v>
      </c>
      <c r="AG10" s="355">
        <v>39</v>
      </c>
      <c r="AH10" s="356">
        <f t="shared" si="1"/>
        <v>4.3381535038932148E-2</v>
      </c>
    </row>
    <row r="11" spans="23:34">
      <c r="W11" s="335" t="s">
        <v>305</v>
      </c>
      <c r="X11" s="336">
        <v>61</v>
      </c>
      <c r="Y11" s="339">
        <f t="shared" si="2"/>
        <v>4.6142208774583963E-2</v>
      </c>
      <c r="Z11" s="335" t="s">
        <v>306</v>
      </c>
      <c r="AA11" s="336">
        <v>70</v>
      </c>
      <c r="AB11" s="339">
        <f t="shared" si="3"/>
        <v>5.6270096463022508E-2</v>
      </c>
      <c r="AC11" s="335" t="s">
        <v>306</v>
      </c>
      <c r="AD11" s="336">
        <v>11</v>
      </c>
      <c r="AE11" s="339">
        <f t="shared" si="0"/>
        <v>2.8571428571428571E-2</v>
      </c>
      <c r="AF11" s="352" t="s">
        <v>306</v>
      </c>
      <c r="AG11" s="355">
        <v>50</v>
      </c>
      <c r="AH11" s="356">
        <f t="shared" si="1"/>
        <v>5.5617352614015569E-2</v>
      </c>
    </row>
    <row r="12" spans="23:34">
      <c r="W12" s="335" t="s">
        <v>128</v>
      </c>
      <c r="X12" s="336">
        <v>31</v>
      </c>
      <c r="Y12" s="339">
        <f t="shared" si="2"/>
        <v>2.3449319213313162E-2</v>
      </c>
      <c r="Z12" s="335" t="s">
        <v>127</v>
      </c>
      <c r="AA12" s="336">
        <v>12</v>
      </c>
      <c r="AB12" s="339">
        <f t="shared" si="3"/>
        <v>9.6463022508038593E-3</v>
      </c>
      <c r="AC12" s="335" t="s">
        <v>127</v>
      </c>
      <c r="AD12" s="336">
        <v>6</v>
      </c>
      <c r="AE12" s="339">
        <f t="shared" si="0"/>
        <v>1.5584415584415584E-2</v>
      </c>
      <c r="AF12" s="352" t="s">
        <v>127</v>
      </c>
      <c r="AG12" s="355">
        <v>1</v>
      </c>
      <c r="AH12" s="356">
        <f t="shared" si="1"/>
        <v>1.1123470522803114E-3</v>
      </c>
    </row>
    <row r="13" spans="23:34">
      <c r="W13" s="335" t="s">
        <v>129</v>
      </c>
      <c r="X13" s="336">
        <v>23</v>
      </c>
      <c r="Y13" s="339">
        <f t="shared" si="2"/>
        <v>1.7397881996974281E-2</v>
      </c>
      <c r="Z13" s="335" t="s">
        <v>307</v>
      </c>
      <c r="AA13" s="336">
        <v>12</v>
      </c>
      <c r="AB13" s="339">
        <f t="shared" si="3"/>
        <v>9.6463022508038593E-3</v>
      </c>
      <c r="AC13" s="335" t="s">
        <v>307</v>
      </c>
      <c r="AD13" s="336">
        <v>5</v>
      </c>
      <c r="AE13" s="339">
        <f t="shared" si="0"/>
        <v>1.2987012987012988E-2</v>
      </c>
      <c r="AF13" s="352" t="s">
        <v>307</v>
      </c>
      <c r="AG13" s="355">
        <v>10</v>
      </c>
      <c r="AH13" s="356">
        <f t="shared" si="1"/>
        <v>1.1123470522803115E-2</v>
      </c>
    </row>
    <row r="14" spans="23:34">
      <c r="W14" s="335" t="s">
        <v>308</v>
      </c>
      <c r="X14" s="336">
        <v>0</v>
      </c>
      <c r="Y14" s="339">
        <f t="shared" si="2"/>
        <v>0</v>
      </c>
      <c r="Z14" s="335" t="s">
        <v>308</v>
      </c>
      <c r="AA14" s="336">
        <v>0</v>
      </c>
      <c r="AB14" s="339">
        <f t="shared" si="3"/>
        <v>0</v>
      </c>
      <c r="AC14" s="335" t="s">
        <v>308</v>
      </c>
      <c r="AD14" s="336">
        <v>5</v>
      </c>
      <c r="AE14" s="339">
        <f t="shared" si="0"/>
        <v>1.2987012987012988E-2</v>
      </c>
      <c r="AF14" s="352" t="s">
        <v>308</v>
      </c>
      <c r="AG14" s="355">
        <v>10</v>
      </c>
      <c r="AH14" s="356">
        <f t="shared" si="1"/>
        <v>1.1123470522803115E-2</v>
      </c>
    </row>
    <row r="15" spans="23:34">
      <c r="W15" s="335" t="s">
        <v>132</v>
      </c>
      <c r="X15" s="336">
        <v>15</v>
      </c>
      <c r="Y15" s="339">
        <f t="shared" si="2"/>
        <v>1.1346444780635401E-2</v>
      </c>
      <c r="Z15" s="335" t="s">
        <v>309</v>
      </c>
      <c r="AA15" s="336">
        <v>9</v>
      </c>
      <c r="AB15" s="339">
        <f t="shared" si="3"/>
        <v>7.2347266881028936E-3</v>
      </c>
      <c r="AC15" s="335" t="s">
        <v>309</v>
      </c>
      <c r="AD15" s="336">
        <v>3</v>
      </c>
      <c r="AE15" s="339">
        <f t="shared" si="0"/>
        <v>7.7922077922077922E-3</v>
      </c>
      <c r="AF15" s="352" t="s">
        <v>309</v>
      </c>
      <c r="AG15" s="355">
        <v>0</v>
      </c>
      <c r="AH15" s="356">
        <f t="shared" si="1"/>
        <v>0</v>
      </c>
    </row>
    <row r="16" spans="23:34">
      <c r="W16" s="335" t="s">
        <v>135</v>
      </c>
      <c r="X16" s="336">
        <v>6</v>
      </c>
      <c r="Y16" s="339">
        <f t="shared" si="2"/>
        <v>4.5385779122541605E-3</v>
      </c>
      <c r="Z16" s="335" t="s">
        <v>310</v>
      </c>
      <c r="AA16" s="336">
        <v>7</v>
      </c>
      <c r="AB16" s="339">
        <f t="shared" si="3"/>
        <v>5.627009646302251E-3</v>
      </c>
      <c r="AC16" s="335" t="s">
        <v>310</v>
      </c>
      <c r="AD16" s="336">
        <v>2</v>
      </c>
      <c r="AE16" s="339">
        <f t="shared" si="0"/>
        <v>5.1948051948051948E-3</v>
      </c>
      <c r="AF16" s="352" t="s">
        <v>310</v>
      </c>
      <c r="AG16" s="355">
        <v>2</v>
      </c>
      <c r="AH16" s="356">
        <f t="shared" si="1"/>
        <v>2.2246941045606229E-3</v>
      </c>
    </row>
    <row r="17" spans="23:40">
      <c r="W17" s="335" t="s">
        <v>126</v>
      </c>
      <c r="X17" s="336">
        <v>17</v>
      </c>
      <c r="Y17" s="339">
        <f t="shared" si="2"/>
        <v>1.2859304084720122E-2</v>
      </c>
      <c r="Z17" s="335" t="s">
        <v>311</v>
      </c>
      <c r="AA17" s="336">
        <v>33</v>
      </c>
      <c r="AB17" s="339">
        <f t="shared" si="3"/>
        <v>2.652733118971061E-2</v>
      </c>
      <c r="AC17" s="335" t="s">
        <v>311</v>
      </c>
      <c r="AD17" s="336">
        <v>2</v>
      </c>
      <c r="AE17" s="339">
        <f t="shared" si="0"/>
        <v>5.1948051948051948E-3</v>
      </c>
      <c r="AF17" s="352" t="s">
        <v>311</v>
      </c>
      <c r="AG17" s="355">
        <v>2</v>
      </c>
      <c r="AH17" s="356">
        <f t="shared" si="1"/>
        <v>2.2246941045606229E-3</v>
      </c>
    </row>
    <row r="18" spans="23:40">
      <c r="W18" s="335" t="s">
        <v>130</v>
      </c>
      <c r="X18" s="336">
        <v>7</v>
      </c>
      <c r="Y18" s="339">
        <f t="shared" si="2"/>
        <v>5.2950075642965201E-3</v>
      </c>
      <c r="Z18" s="335" t="s">
        <v>130</v>
      </c>
      <c r="AA18" s="336">
        <v>12</v>
      </c>
      <c r="AB18" s="339">
        <f t="shared" si="3"/>
        <v>9.6463022508038593E-3</v>
      </c>
      <c r="AC18" s="335" t="s">
        <v>130</v>
      </c>
      <c r="AD18" s="336">
        <v>2</v>
      </c>
      <c r="AE18" s="339">
        <f t="shared" si="0"/>
        <v>5.1948051948051948E-3</v>
      </c>
      <c r="AF18" s="352" t="s">
        <v>130</v>
      </c>
      <c r="AG18" s="355">
        <v>1</v>
      </c>
      <c r="AH18" s="356">
        <f t="shared" si="1"/>
        <v>1.1123470522803114E-3</v>
      </c>
    </row>
    <row r="19" spans="23:40">
      <c r="W19" s="335" t="s">
        <v>133</v>
      </c>
      <c r="X19" s="336">
        <v>6</v>
      </c>
      <c r="Y19" s="339">
        <f t="shared" si="2"/>
        <v>4.5385779122541605E-3</v>
      </c>
      <c r="Z19" s="335" t="s">
        <v>133</v>
      </c>
      <c r="AA19" s="336">
        <v>4</v>
      </c>
      <c r="AB19" s="339">
        <f t="shared" si="3"/>
        <v>3.2154340836012861E-3</v>
      </c>
      <c r="AC19" s="335" t="s">
        <v>133</v>
      </c>
      <c r="AD19" s="336">
        <v>1</v>
      </c>
      <c r="AE19" s="339">
        <f t="shared" si="0"/>
        <v>2.5974025974025974E-3</v>
      </c>
      <c r="AF19" s="352" t="s">
        <v>133</v>
      </c>
      <c r="AG19" s="355">
        <v>2</v>
      </c>
      <c r="AH19" s="356">
        <f t="shared" si="1"/>
        <v>2.2246941045606229E-3</v>
      </c>
    </row>
    <row r="20" spans="23:40">
      <c r="W20" s="335" t="s">
        <v>312</v>
      </c>
      <c r="X20" s="336">
        <v>43</v>
      </c>
      <c r="Y20" s="339">
        <f t="shared" si="2"/>
        <v>3.2526475037821481E-2</v>
      </c>
      <c r="Z20" s="335" t="s">
        <v>312</v>
      </c>
      <c r="AA20" s="336">
        <v>0</v>
      </c>
      <c r="AB20" s="339">
        <f t="shared" si="3"/>
        <v>0</v>
      </c>
      <c r="AC20" s="335" t="s">
        <v>312</v>
      </c>
      <c r="AD20" s="336">
        <v>0</v>
      </c>
      <c r="AE20" s="339">
        <f t="shared" si="0"/>
        <v>0</v>
      </c>
      <c r="AF20" s="352" t="s">
        <v>312</v>
      </c>
      <c r="AG20" s="355">
        <v>0</v>
      </c>
      <c r="AH20" s="356">
        <f t="shared" si="1"/>
        <v>0</v>
      </c>
    </row>
    <row r="21" spans="23:40">
      <c r="W21" s="335" t="s">
        <v>313</v>
      </c>
      <c r="X21" s="336">
        <v>9</v>
      </c>
      <c r="Y21" s="339">
        <f t="shared" si="2"/>
        <v>6.8078668683812403E-3</v>
      </c>
      <c r="Z21" s="335" t="s">
        <v>313</v>
      </c>
      <c r="AA21" s="336">
        <v>0</v>
      </c>
      <c r="AB21" s="339">
        <f t="shared" si="3"/>
        <v>0</v>
      </c>
      <c r="AC21" s="335" t="s">
        <v>313</v>
      </c>
      <c r="AD21" s="336">
        <v>0</v>
      </c>
      <c r="AE21" s="339">
        <f t="shared" si="0"/>
        <v>0</v>
      </c>
      <c r="AF21" s="352" t="s">
        <v>313</v>
      </c>
      <c r="AG21" s="355">
        <v>1</v>
      </c>
      <c r="AH21" s="356">
        <f t="shared" si="1"/>
        <v>1.1123470522803114E-3</v>
      </c>
    </row>
    <row r="22" spans="23:40">
      <c r="W22" s="335" t="s">
        <v>314</v>
      </c>
      <c r="X22" s="336">
        <v>2</v>
      </c>
      <c r="Y22" s="339">
        <f t="shared" si="2"/>
        <v>1.5128593040847202E-3</v>
      </c>
      <c r="Z22" s="335" t="s">
        <v>314</v>
      </c>
      <c r="AA22" s="336">
        <v>0</v>
      </c>
      <c r="AB22" s="339">
        <f t="shared" si="3"/>
        <v>0</v>
      </c>
      <c r="AC22" s="335" t="s">
        <v>314</v>
      </c>
      <c r="AD22" s="336">
        <v>0</v>
      </c>
      <c r="AE22" s="339">
        <f t="shared" si="0"/>
        <v>0</v>
      </c>
      <c r="AF22" s="352" t="s">
        <v>314</v>
      </c>
      <c r="AG22" s="355">
        <v>0</v>
      </c>
      <c r="AH22" s="356">
        <f t="shared" si="1"/>
        <v>0</v>
      </c>
    </row>
    <row r="23" spans="23:40">
      <c r="W23" s="335" t="s">
        <v>315</v>
      </c>
      <c r="X23" s="336">
        <v>1</v>
      </c>
      <c r="Y23" s="339">
        <f t="shared" si="2"/>
        <v>7.5642965204236008E-4</v>
      </c>
      <c r="Z23" s="335" t="s">
        <v>315</v>
      </c>
      <c r="AA23" s="336">
        <v>0</v>
      </c>
      <c r="AB23" s="339">
        <f t="shared" si="3"/>
        <v>0</v>
      </c>
      <c r="AC23" s="335" t="s">
        <v>315</v>
      </c>
      <c r="AD23" s="336">
        <v>0</v>
      </c>
      <c r="AE23" s="339">
        <f t="shared" si="0"/>
        <v>0</v>
      </c>
      <c r="AF23" s="352" t="s">
        <v>315</v>
      </c>
      <c r="AG23" s="355">
        <v>1</v>
      </c>
      <c r="AH23" s="356">
        <f t="shared" si="1"/>
        <v>1.1123470522803114E-3</v>
      </c>
    </row>
    <row r="24" spans="23:40">
      <c r="W24" s="335" t="s">
        <v>136</v>
      </c>
      <c r="X24" s="336">
        <v>3</v>
      </c>
      <c r="Y24" s="339">
        <f t="shared" si="2"/>
        <v>2.2692889561270802E-3</v>
      </c>
      <c r="Z24" s="335" t="s">
        <v>316</v>
      </c>
      <c r="AA24" s="336">
        <v>2</v>
      </c>
      <c r="AB24" s="339">
        <f t="shared" si="3"/>
        <v>1.6077170418006431E-3</v>
      </c>
      <c r="AC24" s="335" t="s">
        <v>316</v>
      </c>
      <c r="AD24" s="336">
        <v>0</v>
      </c>
      <c r="AE24" s="339">
        <f t="shared" si="0"/>
        <v>0</v>
      </c>
      <c r="AF24" s="352" t="s">
        <v>316</v>
      </c>
      <c r="AG24" s="355">
        <v>6</v>
      </c>
      <c r="AH24" s="356">
        <f t="shared" si="1"/>
        <v>6.6740823136818691E-3</v>
      </c>
    </row>
    <row r="25" spans="23:40">
      <c r="W25" s="335" t="s">
        <v>317</v>
      </c>
      <c r="X25" s="336">
        <v>169</v>
      </c>
      <c r="Y25" s="353">
        <f t="shared" si="2"/>
        <v>0.12783661119515885</v>
      </c>
      <c r="Z25" s="335" t="s">
        <v>317</v>
      </c>
      <c r="AA25" s="336">
        <v>107</v>
      </c>
      <c r="AB25" s="353">
        <f t="shared" si="3"/>
        <v>8.6012861736334406E-2</v>
      </c>
      <c r="AC25" s="335" t="s">
        <v>317</v>
      </c>
      <c r="AD25" s="336">
        <v>10</v>
      </c>
      <c r="AE25" s="353">
        <f t="shared" si="0"/>
        <v>2.5974025974025976E-2</v>
      </c>
      <c r="AF25" s="352" t="s">
        <v>317</v>
      </c>
      <c r="AG25" s="355">
        <v>91</v>
      </c>
      <c r="AH25" s="356">
        <f t="shared" si="1"/>
        <v>0.10122358175750834</v>
      </c>
    </row>
    <row r="26" spans="23:40">
      <c r="W26" s="337" t="s">
        <v>297</v>
      </c>
      <c r="X26" s="1126">
        <f>+SUM(X4:X25)</f>
        <v>1071</v>
      </c>
      <c r="Y26" s="1127"/>
      <c r="Z26" s="337" t="s">
        <v>297</v>
      </c>
      <c r="AA26" s="1126">
        <f>+SUM(AA4:AA25)</f>
        <v>1244</v>
      </c>
      <c r="AB26" s="1127"/>
      <c r="AC26" s="337" t="s">
        <v>297</v>
      </c>
      <c r="AD26" s="1126">
        <f>+SUM(AD4:AD25)</f>
        <v>385</v>
      </c>
      <c r="AE26" s="1127"/>
      <c r="AF26" s="352" t="s">
        <v>297</v>
      </c>
      <c r="AG26" s="1128">
        <f>+SUM(AG4:AG25)</f>
        <v>899</v>
      </c>
      <c r="AH26" s="1129"/>
    </row>
    <row r="31" spans="23:40">
      <c r="AJ31" s="357"/>
      <c r="AK31" s="357"/>
      <c r="AL31" s="357"/>
      <c r="AM31" s="357"/>
      <c r="AN31" s="357"/>
    </row>
    <row r="33" spans="23:34">
      <c r="W33" s="301" t="s">
        <v>318</v>
      </c>
    </row>
    <row r="34" spans="23:34">
      <c r="W34" s="333" t="s">
        <v>282</v>
      </c>
      <c r="Z34" s="333" t="s">
        <v>283</v>
      </c>
      <c r="AC34" s="333" t="s">
        <v>284</v>
      </c>
      <c r="AF34" s="333" t="s">
        <v>280</v>
      </c>
    </row>
    <row r="35" spans="23:34">
      <c r="W35" s="306" t="s">
        <v>281</v>
      </c>
      <c r="X35" s="306" t="s">
        <v>27</v>
      </c>
      <c r="Y35" s="306" t="s">
        <v>70</v>
      </c>
      <c r="Z35" s="306" t="s">
        <v>281</v>
      </c>
      <c r="AA35" s="306" t="s">
        <v>27</v>
      </c>
      <c r="AB35" s="354" t="s">
        <v>70</v>
      </c>
      <c r="AC35" s="306" t="s">
        <v>281</v>
      </c>
      <c r="AD35" s="306" t="s">
        <v>27</v>
      </c>
      <c r="AE35" s="306" t="s">
        <v>299</v>
      </c>
      <c r="AF35" s="351" t="s">
        <v>281</v>
      </c>
      <c r="AG35" s="351" t="s">
        <v>27</v>
      </c>
      <c r="AH35" s="351" t="s">
        <v>299</v>
      </c>
    </row>
    <row r="36" spans="23:34">
      <c r="W36" s="335" t="s">
        <v>300</v>
      </c>
      <c r="X36" s="336">
        <v>130</v>
      </c>
      <c r="Y36" s="339">
        <f>X36/1069</f>
        <v>0.12160898035547241</v>
      </c>
      <c r="Z36" s="335" t="s">
        <v>112</v>
      </c>
      <c r="AA36" s="336">
        <v>233</v>
      </c>
      <c r="AB36" s="339">
        <f>AA36/605</f>
        <v>0.38512396694214879</v>
      </c>
      <c r="AC36" s="335" t="s">
        <v>112</v>
      </c>
      <c r="AD36" s="336">
        <v>128</v>
      </c>
      <c r="AE36" s="339">
        <f t="shared" ref="AE36:AE57" si="4">AD36/385</f>
        <v>0.33246753246753247</v>
      </c>
      <c r="AF36" s="352" t="s">
        <v>112</v>
      </c>
      <c r="AG36" s="355">
        <v>377</v>
      </c>
      <c r="AH36" s="358">
        <f>AG36/AG$58</f>
        <v>0.43888242142025613</v>
      </c>
    </row>
    <row r="37" spans="23:34">
      <c r="W37" s="335" t="s">
        <v>301</v>
      </c>
      <c r="X37" s="336">
        <v>188</v>
      </c>
      <c r="Y37" s="339">
        <f t="shared" ref="Y37:Y57" si="5">X37/1069</f>
        <v>0.17586529466791395</v>
      </c>
      <c r="Z37" s="335" t="s">
        <v>118</v>
      </c>
      <c r="AA37" s="336">
        <v>54</v>
      </c>
      <c r="AB37" s="339">
        <f t="shared" ref="AB37:AB57" si="6">AA37/605</f>
        <v>8.9256198347107435E-2</v>
      </c>
      <c r="AC37" s="335" t="s">
        <v>118</v>
      </c>
      <c r="AD37" s="336">
        <v>68</v>
      </c>
      <c r="AE37" s="339">
        <f t="shared" si="4"/>
        <v>0.17662337662337663</v>
      </c>
      <c r="AF37" s="352" t="s">
        <v>118</v>
      </c>
      <c r="AG37" s="355">
        <v>148</v>
      </c>
      <c r="AH37" s="358">
        <f t="shared" ref="AH37:AH57" si="7">AG37/AG$58</f>
        <v>0.17229336437718276</v>
      </c>
    </row>
    <row r="38" spans="23:34">
      <c r="W38" s="335" t="s">
        <v>115</v>
      </c>
      <c r="X38" s="336">
        <v>95</v>
      </c>
      <c r="Y38" s="339">
        <f t="shared" si="5"/>
        <v>8.8868101028999058E-2</v>
      </c>
      <c r="Z38" s="335" t="s">
        <v>116</v>
      </c>
      <c r="AA38" s="336">
        <v>52</v>
      </c>
      <c r="AB38" s="339">
        <f t="shared" si="6"/>
        <v>8.5950413223140495E-2</v>
      </c>
      <c r="AC38" s="335" t="s">
        <v>116</v>
      </c>
      <c r="AD38" s="336">
        <v>56</v>
      </c>
      <c r="AE38" s="339">
        <f t="shared" si="4"/>
        <v>0.14545454545454545</v>
      </c>
      <c r="AF38" s="352" t="s">
        <v>116</v>
      </c>
      <c r="AG38" s="355">
        <v>38</v>
      </c>
      <c r="AH38" s="358">
        <f t="shared" si="7"/>
        <v>4.4237485448195578E-2</v>
      </c>
    </row>
    <row r="39" spans="23:34">
      <c r="W39" s="335" t="s">
        <v>124</v>
      </c>
      <c r="X39" s="336">
        <v>73</v>
      </c>
      <c r="Y39" s="339">
        <f t="shared" si="5"/>
        <v>6.8288119738072972E-2</v>
      </c>
      <c r="Z39" s="335" t="s">
        <v>123</v>
      </c>
      <c r="AA39" s="336">
        <v>25</v>
      </c>
      <c r="AB39" s="339">
        <f t="shared" si="6"/>
        <v>4.1322314049586778E-2</v>
      </c>
      <c r="AC39" s="335" t="s">
        <v>123</v>
      </c>
      <c r="AD39" s="336">
        <v>28</v>
      </c>
      <c r="AE39" s="339">
        <f t="shared" si="4"/>
        <v>7.2727272727272724E-2</v>
      </c>
      <c r="AF39" s="352" t="s">
        <v>123</v>
      </c>
      <c r="AG39" s="355">
        <v>17</v>
      </c>
      <c r="AH39" s="358">
        <f t="shared" si="7"/>
        <v>1.9790454016298021E-2</v>
      </c>
    </row>
    <row r="40" spans="23:34">
      <c r="W40" s="335" t="s">
        <v>302</v>
      </c>
      <c r="X40" s="336">
        <v>71</v>
      </c>
      <c r="Y40" s="339">
        <f t="shared" si="5"/>
        <v>6.641721234798878E-2</v>
      </c>
      <c r="Z40" s="335" t="s">
        <v>121</v>
      </c>
      <c r="AA40" s="336">
        <v>38</v>
      </c>
      <c r="AB40" s="339">
        <f t="shared" si="6"/>
        <v>6.2809917355371905E-2</v>
      </c>
      <c r="AC40" s="335" t="s">
        <v>121</v>
      </c>
      <c r="AD40" s="336">
        <v>26</v>
      </c>
      <c r="AE40" s="339">
        <f t="shared" si="4"/>
        <v>6.7532467532467527E-2</v>
      </c>
      <c r="AF40" s="352" t="s">
        <v>121</v>
      </c>
      <c r="AG40" s="355">
        <v>56</v>
      </c>
      <c r="AH40" s="358">
        <f t="shared" si="7"/>
        <v>6.5192083818393476E-2</v>
      </c>
    </row>
    <row r="41" spans="23:34">
      <c r="W41" s="335" t="s">
        <v>303</v>
      </c>
      <c r="X41" s="336">
        <v>48</v>
      </c>
      <c r="Y41" s="339">
        <f t="shared" si="5"/>
        <v>4.4901777362020577E-2</v>
      </c>
      <c r="Z41" s="335" t="s">
        <v>125</v>
      </c>
      <c r="AA41" s="336">
        <v>45</v>
      </c>
      <c r="AB41" s="339">
        <f t="shared" si="6"/>
        <v>7.43801652892562E-2</v>
      </c>
      <c r="AC41" s="335" t="s">
        <v>125</v>
      </c>
      <c r="AD41" s="336">
        <v>21</v>
      </c>
      <c r="AE41" s="339">
        <f t="shared" si="4"/>
        <v>5.4545454545454543E-2</v>
      </c>
      <c r="AF41" s="352" t="s">
        <v>125</v>
      </c>
      <c r="AG41" s="355">
        <v>20</v>
      </c>
      <c r="AH41" s="358">
        <f t="shared" si="7"/>
        <v>2.3282887077997673E-2</v>
      </c>
    </row>
    <row r="42" spans="23:34">
      <c r="W42" s="335" t="s">
        <v>304</v>
      </c>
      <c r="X42" s="336">
        <v>72</v>
      </c>
      <c r="Y42" s="339">
        <f t="shared" si="5"/>
        <v>6.7352666043030876E-2</v>
      </c>
      <c r="Z42" s="335" t="s">
        <v>122</v>
      </c>
      <c r="AA42" s="336">
        <v>21</v>
      </c>
      <c r="AB42" s="339">
        <f t="shared" si="6"/>
        <v>3.4710743801652892E-2</v>
      </c>
      <c r="AC42" s="335" t="s">
        <v>122</v>
      </c>
      <c r="AD42" s="336">
        <v>11</v>
      </c>
      <c r="AE42" s="339">
        <f t="shared" si="4"/>
        <v>2.8571428571428571E-2</v>
      </c>
      <c r="AF42" s="352" t="s">
        <v>122</v>
      </c>
      <c r="AG42" s="355">
        <v>35</v>
      </c>
      <c r="AH42" s="358">
        <f t="shared" si="7"/>
        <v>4.0745052386495922E-2</v>
      </c>
    </row>
    <row r="43" spans="23:34">
      <c r="W43" s="335" t="s">
        <v>305</v>
      </c>
      <c r="X43" s="336">
        <v>61</v>
      </c>
      <c r="Y43" s="339">
        <f t="shared" si="5"/>
        <v>5.7062675397567819E-2</v>
      </c>
      <c r="Z43" s="335" t="s">
        <v>306</v>
      </c>
      <c r="AA43" s="336">
        <v>24</v>
      </c>
      <c r="AB43" s="339">
        <f t="shared" si="6"/>
        <v>3.9669421487603308E-2</v>
      </c>
      <c r="AC43" s="335" t="s">
        <v>306</v>
      </c>
      <c r="AD43" s="336">
        <v>11</v>
      </c>
      <c r="AE43" s="339">
        <f t="shared" si="4"/>
        <v>2.8571428571428571E-2</v>
      </c>
      <c r="AF43" s="352" t="s">
        <v>306</v>
      </c>
      <c r="AG43" s="355">
        <v>46</v>
      </c>
      <c r="AH43" s="358">
        <f t="shared" si="7"/>
        <v>5.3550640279394643E-2</v>
      </c>
    </row>
    <row r="44" spans="23:34">
      <c r="W44" s="335" t="s">
        <v>128</v>
      </c>
      <c r="X44" s="336">
        <v>31</v>
      </c>
      <c r="Y44" s="339">
        <f t="shared" si="5"/>
        <v>2.8999064546304958E-2</v>
      </c>
      <c r="Z44" s="335" t="s">
        <v>127</v>
      </c>
      <c r="AA44" s="336">
        <v>9</v>
      </c>
      <c r="AB44" s="339">
        <f t="shared" si="6"/>
        <v>1.487603305785124E-2</v>
      </c>
      <c r="AC44" s="335" t="s">
        <v>127</v>
      </c>
      <c r="AD44" s="336">
        <v>6</v>
      </c>
      <c r="AE44" s="339">
        <f t="shared" si="4"/>
        <v>1.5584415584415584E-2</v>
      </c>
      <c r="AF44" s="352" t="s">
        <v>127</v>
      </c>
      <c r="AG44" s="355">
        <v>1</v>
      </c>
      <c r="AH44" s="358">
        <f t="shared" si="7"/>
        <v>1.1641443538998836E-3</v>
      </c>
    </row>
    <row r="45" spans="23:34">
      <c r="W45" s="335" t="s">
        <v>129</v>
      </c>
      <c r="X45" s="336">
        <v>23</v>
      </c>
      <c r="Y45" s="339">
        <f t="shared" si="5"/>
        <v>2.1515434985968196E-2</v>
      </c>
      <c r="Z45" s="335" t="s">
        <v>307</v>
      </c>
      <c r="AA45" s="336">
        <v>10</v>
      </c>
      <c r="AB45" s="339">
        <f t="shared" si="6"/>
        <v>1.6528925619834711E-2</v>
      </c>
      <c r="AC45" s="335" t="s">
        <v>307</v>
      </c>
      <c r="AD45" s="336">
        <v>5</v>
      </c>
      <c r="AE45" s="339">
        <f t="shared" si="4"/>
        <v>1.2987012987012988E-2</v>
      </c>
      <c r="AF45" s="352" t="s">
        <v>307</v>
      </c>
      <c r="AG45" s="355">
        <v>9</v>
      </c>
      <c r="AH45" s="358">
        <f t="shared" si="7"/>
        <v>1.0477299185098952E-2</v>
      </c>
    </row>
    <row r="46" spans="23:34">
      <c r="W46" s="335" t="s">
        <v>308</v>
      </c>
      <c r="X46" s="336">
        <v>0</v>
      </c>
      <c r="Y46" s="339">
        <f t="shared" si="5"/>
        <v>0</v>
      </c>
      <c r="Z46" s="335" t="s">
        <v>308</v>
      </c>
      <c r="AA46" s="336">
        <v>0</v>
      </c>
      <c r="AB46" s="339">
        <f t="shared" si="6"/>
        <v>0</v>
      </c>
      <c r="AC46" s="335" t="s">
        <v>308</v>
      </c>
      <c r="AD46" s="336">
        <v>5</v>
      </c>
      <c r="AE46" s="339">
        <f t="shared" si="4"/>
        <v>1.2987012987012988E-2</v>
      </c>
      <c r="AF46" s="352" t="s">
        <v>308</v>
      </c>
      <c r="AG46" s="355">
        <v>10</v>
      </c>
      <c r="AH46" s="358">
        <f t="shared" si="7"/>
        <v>1.1641443538998836E-2</v>
      </c>
    </row>
    <row r="47" spans="23:34">
      <c r="W47" s="335" t="s">
        <v>132</v>
      </c>
      <c r="X47" s="336">
        <v>15</v>
      </c>
      <c r="Y47" s="339">
        <f t="shared" si="5"/>
        <v>1.4031805425631431E-2</v>
      </c>
      <c r="Z47" s="335" t="s">
        <v>309</v>
      </c>
      <c r="AA47" s="336">
        <v>5</v>
      </c>
      <c r="AB47" s="339">
        <f t="shared" si="6"/>
        <v>8.2644628099173556E-3</v>
      </c>
      <c r="AC47" s="335" t="s">
        <v>309</v>
      </c>
      <c r="AD47" s="336">
        <v>3</v>
      </c>
      <c r="AE47" s="339">
        <f t="shared" si="4"/>
        <v>7.7922077922077922E-3</v>
      </c>
      <c r="AF47" s="352" t="s">
        <v>309</v>
      </c>
      <c r="AG47" s="355">
        <v>0</v>
      </c>
      <c r="AH47" s="358">
        <f t="shared" si="7"/>
        <v>0</v>
      </c>
    </row>
    <row r="48" spans="23:34">
      <c r="W48" s="335" t="s">
        <v>135</v>
      </c>
      <c r="X48" s="336">
        <v>6</v>
      </c>
      <c r="Y48" s="339">
        <f t="shared" si="5"/>
        <v>5.6127221702525721E-3</v>
      </c>
      <c r="Z48" s="335" t="s">
        <v>310</v>
      </c>
      <c r="AA48" s="336">
        <v>1</v>
      </c>
      <c r="AB48" s="339">
        <f t="shared" si="6"/>
        <v>1.652892561983471E-3</v>
      </c>
      <c r="AC48" s="335" t="s">
        <v>310</v>
      </c>
      <c r="AD48" s="336">
        <v>2</v>
      </c>
      <c r="AE48" s="339">
        <f t="shared" si="4"/>
        <v>5.1948051948051948E-3</v>
      </c>
      <c r="AF48" s="352" t="s">
        <v>310</v>
      </c>
      <c r="AG48" s="355">
        <v>2</v>
      </c>
      <c r="AH48" s="358">
        <f t="shared" si="7"/>
        <v>2.3282887077997671E-3</v>
      </c>
    </row>
    <row r="49" spans="23:37">
      <c r="W49" s="335" t="s">
        <v>126</v>
      </c>
      <c r="X49" s="336">
        <v>17</v>
      </c>
      <c r="Y49" s="339">
        <f t="shared" si="5"/>
        <v>1.5902712815715623E-2</v>
      </c>
      <c r="Z49" s="335" t="s">
        <v>311</v>
      </c>
      <c r="AA49" s="336">
        <v>32</v>
      </c>
      <c r="AB49" s="339">
        <f t="shared" si="6"/>
        <v>5.2892561983471073E-2</v>
      </c>
      <c r="AC49" s="335" t="s">
        <v>311</v>
      </c>
      <c r="AD49" s="336">
        <v>2</v>
      </c>
      <c r="AE49" s="339">
        <f t="shared" si="4"/>
        <v>5.1948051948051948E-3</v>
      </c>
      <c r="AF49" s="352" t="s">
        <v>311</v>
      </c>
      <c r="AG49" s="355">
        <v>2</v>
      </c>
      <c r="AH49" s="358">
        <f t="shared" si="7"/>
        <v>2.3282887077997671E-3</v>
      </c>
    </row>
    <row r="50" spans="23:37">
      <c r="W50" s="335" t="s">
        <v>131</v>
      </c>
      <c r="X50" s="336">
        <v>7</v>
      </c>
      <c r="Y50" s="339">
        <f t="shared" si="5"/>
        <v>6.5481758652946682E-3</v>
      </c>
      <c r="Z50" s="335" t="s">
        <v>130</v>
      </c>
      <c r="AA50" s="336">
        <v>4</v>
      </c>
      <c r="AB50" s="339">
        <f t="shared" si="6"/>
        <v>6.6115702479338841E-3</v>
      </c>
      <c r="AC50" s="335" t="s">
        <v>130</v>
      </c>
      <c r="AD50" s="336">
        <v>2</v>
      </c>
      <c r="AE50" s="339">
        <f t="shared" si="4"/>
        <v>5.1948051948051948E-3</v>
      </c>
      <c r="AF50" s="352" t="s">
        <v>130</v>
      </c>
      <c r="AG50" s="355">
        <v>0</v>
      </c>
      <c r="AH50" s="358">
        <f t="shared" si="7"/>
        <v>0</v>
      </c>
    </row>
    <row r="51" spans="23:37">
      <c r="W51" s="335" t="s">
        <v>134</v>
      </c>
      <c r="X51" s="336">
        <v>6</v>
      </c>
      <c r="Y51" s="339">
        <f t="shared" si="5"/>
        <v>5.6127221702525721E-3</v>
      </c>
      <c r="Z51" s="335" t="s">
        <v>133</v>
      </c>
      <c r="AA51" s="336">
        <v>1</v>
      </c>
      <c r="AB51" s="339">
        <f t="shared" si="6"/>
        <v>1.652892561983471E-3</v>
      </c>
      <c r="AC51" s="335" t="s">
        <v>133</v>
      </c>
      <c r="AD51" s="336">
        <v>1</v>
      </c>
      <c r="AE51" s="339">
        <f t="shared" si="4"/>
        <v>2.5974025974025974E-3</v>
      </c>
      <c r="AF51" s="352" t="s">
        <v>133</v>
      </c>
      <c r="AG51" s="355">
        <v>2</v>
      </c>
      <c r="AH51" s="358">
        <f t="shared" si="7"/>
        <v>2.3282887077997671E-3</v>
      </c>
    </row>
    <row r="52" spans="23:37">
      <c r="W52" s="335" t="s">
        <v>312</v>
      </c>
      <c r="X52" s="336">
        <v>43</v>
      </c>
      <c r="Y52" s="339">
        <f t="shared" si="5"/>
        <v>4.0224508886810104E-2</v>
      </c>
      <c r="Z52" s="335" t="s">
        <v>312</v>
      </c>
      <c r="AA52" s="336">
        <v>0</v>
      </c>
      <c r="AB52" s="339">
        <f t="shared" si="6"/>
        <v>0</v>
      </c>
      <c r="AC52" s="335" t="s">
        <v>312</v>
      </c>
      <c r="AD52" s="336">
        <v>0</v>
      </c>
      <c r="AE52" s="339">
        <f t="shared" si="4"/>
        <v>0</v>
      </c>
      <c r="AF52" s="352" t="s">
        <v>312</v>
      </c>
      <c r="AG52" s="355">
        <v>0</v>
      </c>
      <c r="AH52" s="358">
        <f t="shared" si="7"/>
        <v>0</v>
      </c>
      <c r="AK52" s="301" t="s">
        <v>319</v>
      </c>
    </row>
    <row r="53" spans="23:37">
      <c r="W53" s="335" t="s">
        <v>313</v>
      </c>
      <c r="X53" s="336">
        <v>9</v>
      </c>
      <c r="Y53" s="339">
        <f t="shared" si="5"/>
        <v>8.4190832553788595E-3</v>
      </c>
      <c r="Z53" s="335" t="s">
        <v>313</v>
      </c>
      <c r="AA53" s="336">
        <v>0</v>
      </c>
      <c r="AB53" s="339">
        <f t="shared" si="6"/>
        <v>0</v>
      </c>
      <c r="AC53" s="335" t="s">
        <v>313</v>
      </c>
      <c r="AD53" s="336">
        <v>0</v>
      </c>
      <c r="AE53" s="339">
        <f t="shared" si="4"/>
        <v>0</v>
      </c>
      <c r="AF53" s="352" t="s">
        <v>313</v>
      </c>
      <c r="AG53" s="355">
        <v>1</v>
      </c>
      <c r="AH53" s="358">
        <f t="shared" si="7"/>
        <v>1.1641443538998836E-3</v>
      </c>
    </row>
    <row r="54" spans="23:37">
      <c r="W54" s="335" t="s">
        <v>314</v>
      </c>
      <c r="X54" s="336">
        <v>2</v>
      </c>
      <c r="Y54" s="339">
        <f t="shared" si="5"/>
        <v>1.8709073900841909E-3</v>
      </c>
      <c r="Z54" s="335" t="s">
        <v>314</v>
      </c>
      <c r="AA54" s="336">
        <v>0</v>
      </c>
      <c r="AB54" s="339">
        <f t="shared" si="6"/>
        <v>0</v>
      </c>
      <c r="AC54" s="335" t="s">
        <v>314</v>
      </c>
      <c r="AD54" s="336">
        <v>0</v>
      </c>
      <c r="AE54" s="339">
        <f t="shared" si="4"/>
        <v>0</v>
      </c>
      <c r="AF54" s="352" t="s">
        <v>314</v>
      </c>
      <c r="AG54" s="355">
        <v>0</v>
      </c>
      <c r="AH54" s="358">
        <f t="shared" si="7"/>
        <v>0</v>
      </c>
    </row>
    <row r="55" spans="23:37">
      <c r="W55" s="335" t="s">
        <v>315</v>
      </c>
      <c r="X55" s="336">
        <v>1</v>
      </c>
      <c r="Y55" s="339">
        <f t="shared" si="5"/>
        <v>9.3545369504209543E-4</v>
      </c>
      <c r="Z55" s="335" t="s">
        <v>315</v>
      </c>
      <c r="AA55" s="336">
        <v>0</v>
      </c>
      <c r="AB55" s="339">
        <f t="shared" si="6"/>
        <v>0</v>
      </c>
      <c r="AC55" s="335" t="s">
        <v>315</v>
      </c>
      <c r="AD55" s="336">
        <v>0</v>
      </c>
      <c r="AE55" s="339">
        <f t="shared" si="4"/>
        <v>0</v>
      </c>
      <c r="AF55" s="352" t="s">
        <v>315</v>
      </c>
      <c r="AG55" s="355">
        <v>1</v>
      </c>
      <c r="AH55" s="358">
        <f t="shared" si="7"/>
        <v>1.1641443538998836E-3</v>
      </c>
    </row>
    <row r="56" spans="23:37">
      <c r="W56" s="335" t="s">
        <v>136</v>
      </c>
      <c r="X56" s="336">
        <v>2</v>
      </c>
      <c r="Y56" s="339">
        <f t="shared" si="5"/>
        <v>1.8709073900841909E-3</v>
      </c>
      <c r="Z56" s="335" t="s">
        <v>316</v>
      </c>
      <c r="AA56" s="336">
        <v>2</v>
      </c>
      <c r="AB56" s="339">
        <f t="shared" si="6"/>
        <v>3.3057851239669421E-3</v>
      </c>
      <c r="AC56" s="335" t="s">
        <v>316</v>
      </c>
      <c r="AD56" s="336">
        <v>0</v>
      </c>
      <c r="AE56" s="339">
        <f t="shared" si="4"/>
        <v>0</v>
      </c>
      <c r="AF56" s="352" t="s">
        <v>316</v>
      </c>
      <c r="AG56" s="355">
        <v>6</v>
      </c>
      <c r="AH56" s="358">
        <f t="shared" si="7"/>
        <v>6.9848661233993014E-3</v>
      </c>
    </row>
    <row r="57" spans="23:37">
      <c r="W57" s="335" t="s">
        <v>317</v>
      </c>
      <c r="X57" s="336">
        <v>169</v>
      </c>
      <c r="Y57" s="353">
        <f t="shared" si="5"/>
        <v>0.15809167446211411</v>
      </c>
      <c r="Z57" s="335" t="s">
        <v>317</v>
      </c>
      <c r="AA57" s="336">
        <v>49</v>
      </c>
      <c r="AB57" s="353">
        <f t="shared" si="6"/>
        <v>8.0991735537190079E-2</v>
      </c>
      <c r="AC57" s="335" t="s">
        <v>317</v>
      </c>
      <c r="AD57" s="336">
        <v>10</v>
      </c>
      <c r="AE57" s="353">
        <f t="shared" si="4"/>
        <v>2.5974025974025976E-2</v>
      </c>
      <c r="AF57" s="352" t="s">
        <v>317</v>
      </c>
      <c r="AG57" s="355">
        <v>88</v>
      </c>
      <c r="AH57" s="358">
        <f t="shared" si="7"/>
        <v>0.10244470314318975</v>
      </c>
    </row>
    <row r="58" spans="23:37">
      <c r="W58" s="337" t="s">
        <v>297</v>
      </c>
      <c r="X58" s="1126">
        <f>+SUM(X36:X57)</f>
        <v>1069</v>
      </c>
      <c r="Y58" s="1127"/>
      <c r="Z58" s="337" t="s">
        <v>297</v>
      </c>
      <c r="AA58" s="1126">
        <f>+SUM(AA36:AA57)</f>
        <v>605</v>
      </c>
      <c r="AB58" s="1127"/>
      <c r="AC58" s="337" t="s">
        <v>297</v>
      </c>
      <c r="AD58" s="1126">
        <f>+SUM(AD36:AD57)</f>
        <v>385</v>
      </c>
      <c r="AE58" s="1127"/>
      <c r="AF58" s="352" t="s">
        <v>297</v>
      </c>
      <c r="AG58" s="1128">
        <f>+SUM(AG36:AG57)</f>
        <v>859</v>
      </c>
      <c r="AH58" s="1129"/>
    </row>
    <row r="59" spans="23:37">
      <c r="W59" s="347"/>
      <c r="Z59" s="347"/>
      <c r="AC59" s="347"/>
    </row>
    <row r="60" spans="23:37">
      <c r="W60" s="348"/>
      <c r="X60" s="349"/>
      <c r="Y60" s="349"/>
      <c r="Z60" s="348"/>
      <c r="AA60" s="349"/>
      <c r="AB60" s="349"/>
      <c r="AC60" s="348"/>
    </row>
    <row r="61" spans="23:37">
      <c r="W61" s="350"/>
      <c r="X61" s="349"/>
      <c r="Y61" s="349"/>
      <c r="Z61" s="350"/>
      <c r="AA61" s="349"/>
      <c r="AB61" s="349"/>
      <c r="AC61" s="350"/>
    </row>
    <row r="62" spans="23:37">
      <c r="W62" s="350"/>
      <c r="X62" s="349"/>
      <c r="Y62" s="349"/>
      <c r="Z62" s="350"/>
      <c r="AA62" s="349"/>
      <c r="AB62" s="349"/>
      <c r="AC62" s="350"/>
    </row>
    <row r="63" spans="23:37">
      <c r="W63" s="350"/>
      <c r="X63" s="349"/>
      <c r="Y63" s="349"/>
      <c r="Z63" s="350"/>
      <c r="AA63" s="349"/>
      <c r="AB63" s="349"/>
      <c r="AC63" s="350"/>
    </row>
    <row r="64" spans="23:37">
      <c r="W64" s="350" t="s">
        <v>320</v>
      </c>
      <c r="X64" s="349"/>
      <c r="Y64" s="349"/>
      <c r="Z64" s="350"/>
      <c r="AA64" s="349"/>
      <c r="AB64" s="349"/>
      <c r="AC64" s="350"/>
    </row>
    <row r="65" spans="23:34">
      <c r="W65" s="335" t="s">
        <v>282</v>
      </c>
      <c r="X65" s="1130"/>
      <c r="Y65" s="1130"/>
      <c r="Z65" s="335" t="s">
        <v>283</v>
      </c>
      <c r="AA65" s="1130"/>
      <c r="AB65" s="1130"/>
      <c r="AC65" s="335" t="s">
        <v>284</v>
      </c>
      <c r="AF65" s="333" t="s">
        <v>280</v>
      </c>
    </row>
    <row r="66" spans="23:34">
      <c r="W66" s="335" t="s">
        <v>281</v>
      </c>
      <c r="X66" s="306" t="s">
        <v>27</v>
      </c>
      <c r="Y66" s="306" t="s">
        <v>70</v>
      </c>
      <c r="Z66" s="335" t="s">
        <v>281</v>
      </c>
      <c r="AA66" s="306" t="s">
        <v>27</v>
      </c>
      <c r="AB66" s="306" t="s">
        <v>70</v>
      </c>
      <c r="AC66" s="335" t="s">
        <v>281</v>
      </c>
      <c r="AD66" s="306" t="s">
        <v>27</v>
      </c>
      <c r="AE66" s="306" t="s">
        <v>299</v>
      </c>
      <c r="AF66" s="351" t="s">
        <v>281</v>
      </c>
      <c r="AG66" s="351" t="s">
        <v>27</v>
      </c>
      <c r="AH66" s="351" t="s">
        <v>299</v>
      </c>
    </row>
    <row r="67" spans="23:34">
      <c r="W67" s="335" t="s">
        <v>300</v>
      </c>
      <c r="X67" s="336">
        <v>41</v>
      </c>
      <c r="Y67" s="339">
        <f>X67/432</f>
        <v>9.4907407407407413E-2</v>
      </c>
      <c r="Z67" s="335" t="s">
        <v>112</v>
      </c>
      <c r="AA67" s="336">
        <v>91</v>
      </c>
      <c r="AB67" s="339">
        <f>AA67/290</f>
        <v>0.31379310344827588</v>
      </c>
      <c r="AC67" s="335" t="s">
        <v>112</v>
      </c>
      <c r="AD67" s="336">
        <v>128</v>
      </c>
      <c r="AE67" s="339">
        <f t="shared" ref="AE67:AE86" si="8">AD67/385</f>
        <v>0.33246753246753247</v>
      </c>
      <c r="AF67" s="352" t="s">
        <v>112</v>
      </c>
      <c r="AG67" s="355">
        <v>226</v>
      </c>
      <c r="AH67" s="358">
        <f>AG67/AG$87</f>
        <v>0.45019920318725098</v>
      </c>
    </row>
    <row r="68" spans="23:34">
      <c r="W68" s="335" t="s">
        <v>301</v>
      </c>
      <c r="X68" s="336">
        <v>87</v>
      </c>
      <c r="Y68" s="339">
        <f t="shared" ref="Y68:Y86" si="9">X68/432</f>
        <v>0.2013888888888889</v>
      </c>
      <c r="Z68" s="335" t="s">
        <v>118</v>
      </c>
      <c r="AA68" s="336">
        <v>31</v>
      </c>
      <c r="AB68" s="339">
        <f t="shared" ref="AB68:AB86" si="10">AA68/290</f>
        <v>0.10689655172413794</v>
      </c>
      <c r="AC68" s="335" t="s">
        <v>118</v>
      </c>
      <c r="AD68" s="336">
        <v>68</v>
      </c>
      <c r="AE68" s="339">
        <f t="shared" si="8"/>
        <v>0.17662337662337663</v>
      </c>
      <c r="AF68" s="352" t="s">
        <v>118</v>
      </c>
      <c r="AG68" s="355">
        <v>92</v>
      </c>
      <c r="AH68" s="358">
        <f t="shared" ref="AH68:AH86" si="11">AG68/AG$87</f>
        <v>0.18326693227091634</v>
      </c>
    </row>
    <row r="69" spans="23:34">
      <c r="W69" s="335" t="s">
        <v>115</v>
      </c>
      <c r="X69" s="336">
        <v>32</v>
      </c>
      <c r="Y69" s="339">
        <f t="shared" si="9"/>
        <v>7.407407407407407E-2</v>
      </c>
      <c r="Z69" s="335" t="s">
        <v>116</v>
      </c>
      <c r="AA69" s="336">
        <v>33</v>
      </c>
      <c r="AB69" s="339">
        <f t="shared" si="10"/>
        <v>0.11379310344827587</v>
      </c>
      <c r="AC69" s="335" t="s">
        <v>116</v>
      </c>
      <c r="AD69" s="336">
        <v>56</v>
      </c>
      <c r="AE69" s="339">
        <f t="shared" si="8"/>
        <v>0.14545454545454545</v>
      </c>
      <c r="AF69" s="352" t="s">
        <v>116</v>
      </c>
      <c r="AG69" s="355">
        <v>8</v>
      </c>
      <c r="AH69" s="358">
        <f t="shared" si="11"/>
        <v>1.5936254980079681E-2</v>
      </c>
    </row>
    <row r="70" spans="23:34">
      <c r="W70" s="335" t="s">
        <v>124</v>
      </c>
      <c r="X70" s="336">
        <v>20</v>
      </c>
      <c r="Y70" s="339">
        <f t="shared" si="9"/>
        <v>4.6296296296296294E-2</v>
      </c>
      <c r="Z70" s="335" t="s">
        <v>123</v>
      </c>
      <c r="AA70" s="336">
        <v>14</v>
      </c>
      <c r="AB70" s="339">
        <f t="shared" si="10"/>
        <v>4.8275862068965517E-2</v>
      </c>
      <c r="AC70" s="335" t="s">
        <v>123</v>
      </c>
      <c r="AD70" s="336">
        <v>28</v>
      </c>
      <c r="AE70" s="339">
        <f t="shared" si="8"/>
        <v>7.2727272727272724E-2</v>
      </c>
      <c r="AF70" s="352" t="s">
        <v>123</v>
      </c>
      <c r="AG70" s="355">
        <v>16</v>
      </c>
      <c r="AH70" s="358">
        <f t="shared" si="11"/>
        <v>3.1872509960159362E-2</v>
      </c>
    </row>
    <row r="71" spans="23:34">
      <c r="W71" s="335" t="s">
        <v>302</v>
      </c>
      <c r="X71" s="336">
        <v>37</v>
      </c>
      <c r="Y71" s="339">
        <f t="shared" si="9"/>
        <v>8.5648148148148154E-2</v>
      </c>
      <c r="Z71" s="335" t="s">
        <v>121</v>
      </c>
      <c r="AA71" s="336">
        <v>19</v>
      </c>
      <c r="AB71" s="339">
        <f t="shared" si="10"/>
        <v>6.5517241379310351E-2</v>
      </c>
      <c r="AC71" s="335" t="s">
        <v>121</v>
      </c>
      <c r="AD71" s="336">
        <v>26</v>
      </c>
      <c r="AE71" s="339">
        <f t="shared" si="8"/>
        <v>6.7532467532467527E-2</v>
      </c>
      <c r="AF71" s="352" t="s">
        <v>121</v>
      </c>
      <c r="AG71" s="355">
        <v>38</v>
      </c>
      <c r="AH71" s="358">
        <f t="shared" si="11"/>
        <v>7.5697211155378488E-2</v>
      </c>
    </row>
    <row r="72" spans="23:34">
      <c r="W72" s="335" t="s">
        <v>303</v>
      </c>
      <c r="X72" s="336">
        <v>20</v>
      </c>
      <c r="Y72" s="339">
        <f t="shared" si="9"/>
        <v>4.6296296296296294E-2</v>
      </c>
      <c r="Z72" s="335" t="s">
        <v>125</v>
      </c>
      <c r="AA72" s="336">
        <v>23</v>
      </c>
      <c r="AB72" s="339">
        <f t="shared" si="10"/>
        <v>7.9310344827586213E-2</v>
      </c>
      <c r="AC72" s="335" t="s">
        <v>125</v>
      </c>
      <c r="AD72" s="336">
        <v>21</v>
      </c>
      <c r="AE72" s="339">
        <f t="shared" si="8"/>
        <v>5.4545454545454543E-2</v>
      </c>
      <c r="AF72" s="352" t="s">
        <v>125</v>
      </c>
      <c r="AG72" s="355">
        <v>10</v>
      </c>
      <c r="AH72" s="358">
        <f t="shared" si="11"/>
        <v>1.9920318725099601E-2</v>
      </c>
    </row>
    <row r="73" spans="23:34">
      <c r="W73" s="335" t="s">
        <v>304</v>
      </c>
      <c r="X73" s="336">
        <v>32</v>
      </c>
      <c r="Y73" s="339">
        <f t="shared" si="9"/>
        <v>7.407407407407407E-2</v>
      </c>
      <c r="Z73" s="335" t="s">
        <v>122</v>
      </c>
      <c r="AA73" s="336">
        <v>13</v>
      </c>
      <c r="AB73" s="339">
        <f t="shared" si="10"/>
        <v>4.4827586206896551E-2</v>
      </c>
      <c r="AC73" s="335" t="s">
        <v>122</v>
      </c>
      <c r="AD73" s="336">
        <v>11</v>
      </c>
      <c r="AE73" s="339">
        <f t="shared" si="8"/>
        <v>2.8571428571428571E-2</v>
      </c>
      <c r="AF73" s="352" t="s">
        <v>122</v>
      </c>
      <c r="AG73" s="355">
        <v>23</v>
      </c>
      <c r="AH73" s="358">
        <f t="shared" si="11"/>
        <v>4.5816733067729085E-2</v>
      </c>
    </row>
    <row r="74" spans="23:34">
      <c r="W74" s="335" t="s">
        <v>305</v>
      </c>
      <c r="X74" s="336">
        <v>29</v>
      </c>
      <c r="Y74" s="339">
        <f t="shared" si="9"/>
        <v>6.7129629629629636E-2</v>
      </c>
      <c r="Z74" s="335" t="s">
        <v>306</v>
      </c>
      <c r="AA74" s="336">
        <v>8</v>
      </c>
      <c r="AB74" s="339">
        <f t="shared" si="10"/>
        <v>2.7586206896551724E-2</v>
      </c>
      <c r="AC74" s="335" t="s">
        <v>306</v>
      </c>
      <c r="AD74" s="336">
        <v>11</v>
      </c>
      <c r="AE74" s="339">
        <f t="shared" si="8"/>
        <v>2.8571428571428571E-2</v>
      </c>
      <c r="AF74" s="352" t="s">
        <v>306</v>
      </c>
      <c r="AG74" s="355">
        <v>8</v>
      </c>
      <c r="AH74" s="358">
        <f t="shared" si="11"/>
        <v>1.5936254980079681E-2</v>
      </c>
    </row>
    <row r="75" spans="23:34">
      <c r="W75" s="335" t="s">
        <v>128</v>
      </c>
      <c r="X75" s="336">
        <v>27</v>
      </c>
      <c r="Y75" s="339">
        <f t="shared" si="9"/>
        <v>6.25E-2</v>
      </c>
      <c r="Z75" s="335" t="s">
        <v>127</v>
      </c>
      <c r="AA75" s="336">
        <v>4</v>
      </c>
      <c r="AB75" s="339">
        <f t="shared" si="10"/>
        <v>1.3793103448275862E-2</v>
      </c>
      <c r="AC75" s="335" t="s">
        <v>127</v>
      </c>
      <c r="AD75" s="336">
        <v>6</v>
      </c>
      <c r="AE75" s="339">
        <f t="shared" si="8"/>
        <v>1.5584415584415584E-2</v>
      </c>
      <c r="AF75" s="352" t="s">
        <v>127</v>
      </c>
      <c r="AG75" s="355">
        <v>1</v>
      </c>
      <c r="AH75" s="358">
        <f t="shared" si="11"/>
        <v>1.9920318725099601E-3</v>
      </c>
    </row>
    <row r="76" spans="23:34">
      <c r="W76" s="335" t="s">
        <v>129</v>
      </c>
      <c r="X76" s="336">
        <v>12</v>
      </c>
      <c r="Y76" s="339">
        <f t="shared" si="9"/>
        <v>2.7777777777777776E-2</v>
      </c>
      <c r="Z76" s="335" t="s">
        <v>307</v>
      </c>
      <c r="AA76" s="336">
        <v>6</v>
      </c>
      <c r="AB76" s="339">
        <f t="shared" si="10"/>
        <v>2.0689655172413793E-2</v>
      </c>
      <c r="AC76" s="335" t="s">
        <v>307</v>
      </c>
      <c r="AD76" s="336">
        <v>5</v>
      </c>
      <c r="AE76" s="339">
        <f t="shared" si="8"/>
        <v>1.2987012987012988E-2</v>
      </c>
      <c r="AF76" s="352" t="s">
        <v>307</v>
      </c>
      <c r="AG76" s="355">
        <v>6</v>
      </c>
      <c r="AH76" s="358">
        <f t="shared" si="11"/>
        <v>1.1952191235059761E-2</v>
      </c>
    </row>
    <row r="77" spans="23:34">
      <c r="W77" s="335" t="s">
        <v>308</v>
      </c>
      <c r="X77" s="336">
        <v>0</v>
      </c>
      <c r="Y77" s="339">
        <f t="shared" si="9"/>
        <v>0</v>
      </c>
      <c r="Z77" s="335" t="s">
        <v>308</v>
      </c>
      <c r="AA77" s="336">
        <v>0</v>
      </c>
      <c r="AB77" s="339">
        <f t="shared" si="10"/>
        <v>0</v>
      </c>
      <c r="AC77" s="335" t="s">
        <v>308</v>
      </c>
      <c r="AD77" s="336">
        <v>5</v>
      </c>
      <c r="AE77" s="339">
        <f t="shared" si="8"/>
        <v>1.2987012987012988E-2</v>
      </c>
      <c r="AF77" s="352" t="s">
        <v>308</v>
      </c>
      <c r="AG77" s="355">
        <v>10</v>
      </c>
      <c r="AH77" s="358">
        <f t="shared" si="11"/>
        <v>1.9920318725099601E-2</v>
      </c>
    </row>
    <row r="78" spans="23:34">
      <c r="W78" s="335" t="s">
        <v>132</v>
      </c>
      <c r="X78" s="336">
        <v>9</v>
      </c>
      <c r="Y78" s="339">
        <f t="shared" si="9"/>
        <v>2.0833333333333332E-2</v>
      </c>
      <c r="Z78" s="335" t="s">
        <v>309</v>
      </c>
      <c r="AA78" s="336">
        <v>2</v>
      </c>
      <c r="AB78" s="339">
        <f t="shared" si="10"/>
        <v>6.8965517241379309E-3</v>
      </c>
      <c r="AC78" s="335" t="s">
        <v>309</v>
      </c>
      <c r="AD78" s="336">
        <v>3</v>
      </c>
      <c r="AE78" s="339">
        <f t="shared" si="8"/>
        <v>7.7922077922077922E-3</v>
      </c>
      <c r="AF78" s="352" t="s">
        <v>309</v>
      </c>
      <c r="AG78" s="355">
        <v>0</v>
      </c>
      <c r="AH78" s="358">
        <f t="shared" si="11"/>
        <v>0</v>
      </c>
    </row>
    <row r="79" spans="23:34">
      <c r="W79" s="335" t="s">
        <v>135</v>
      </c>
      <c r="X79" s="336">
        <v>2</v>
      </c>
      <c r="Y79" s="339">
        <f t="shared" si="9"/>
        <v>4.6296296296296294E-3</v>
      </c>
      <c r="Z79" s="335" t="s">
        <v>135</v>
      </c>
      <c r="AA79" s="336">
        <v>0</v>
      </c>
      <c r="AB79" s="339">
        <f t="shared" si="10"/>
        <v>0</v>
      </c>
      <c r="AC79" s="335" t="s">
        <v>310</v>
      </c>
      <c r="AD79" s="336">
        <v>2</v>
      </c>
      <c r="AE79" s="339">
        <f t="shared" si="8"/>
        <v>5.1948051948051948E-3</v>
      </c>
      <c r="AF79" s="352" t="s">
        <v>310</v>
      </c>
      <c r="AG79" s="355">
        <v>2</v>
      </c>
      <c r="AH79" s="358">
        <f t="shared" si="11"/>
        <v>3.9840637450199202E-3</v>
      </c>
    </row>
    <row r="80" spans="23:34">
      <c r="W80" s="335" t="s">
        <v>126</v>
      </c>
      <c r="X80" s="336">
        <v>3</v>
      </c>
      <c r="Y80" s="339">
        <f t="shared" si="9"/>
        <v>6.9444444444444441E-3</v>
      </c>
      <c r="Z80" s="335" t="s">
        <v>311</v>
      </c>
      <c r="AA80" s="336">
        <v>23</v>
      </c>
      <c r="AB80" s="339">
        <f t="shared" si="10"/>
        <v>7.9310344827586213E-2</v>
      </c>
      <c r="AC80" s="335" t="s">
        <v>311</v>
      </c>
      <c r="AD80" s="336">
        <v>2</v>
      </c>
      <c r="AE80" s="339">
        <f t="shared" si="8"/>
        <v>5.1948051948051948E-3</v>
      </c>
      <c r="AF80" s="352" t="s">
        <v>311</v>
      </c>
      <c r="AG80" s="355">
        <v>2</v>
      </c>
      <c r="AH80" s="358">
        <f t="shared" si="11"/>
        <v>3.9840637450199202E-3</v>
      </c>
    </row>
    <row r="81" spans="23:34">
      <c r="W81" s="335" t="s">
        <v>131</v>
      </c>
      <c r="X81" s="336">
        <v>5</v>
      </c>
      <c r="Y81" s="339">
        <f t="shared" si="9"/>
        <v>1.1574074074074073E-2</v>
      </c>
      <c r="Z81" s="335" t="s">
        <v>130</v>
      </c>
      <c r="AA81" s="336">
        <v>1</v>
      </c>
      <c r="AB81" s="339">
        <f t="shared" si="10"/>
        <v>3.4482758620689655E-3</v>
      </c>
      <c r="AC81" s="335" t="s">
        <v>130</v>
      </c>
      <c r="AD81" s="336">
        <v>2</v>
      </c>
      <c r="AE81" s="339">
        <f t="shared" si="8"/>
        <v>5.1948051948051948E-3</v>
      </c>
      <c r="AF81" s="352" t="s">
        <v>130</v>
      </c>
      <c r="AG81" s="355">
        <v>0</v>
      </c>
      <c r="AH81" s="358">
        <f t="shared" si="11"/>
        <v>0</v>
      </c>
    </row>
    <row r="82" spans="23:34">
      <c r="W82" s="337" t="s">
        <v>134</v>
      </c>
      <c r="X82" s="336">
        <v>2</v>
      </c>
      <c r="Y82" s="339">
        <f t="shared" si="9"/>
        <v>4.6296296296296294E-3</v>
      </c>
      <c r="Z82" s="337" t="s">
        <v>134</v>
      </c>
      <c r="AA82" s="336">
        <v>0</v>
      </c>
      <c r="AB82" s="339">
        <f t="shared" si="10"/>
        <v>0</v>
      </c>
      <c r="AC82" s="337" t="s">
        <v>133</v>
      </c>
      <c r="AD82" s="336">
        <v>1</v>
      </c>
      <c r="AE82" s="339">
        <f t="shared" si="8"/>
        <v>2.5974025974025974E-3</v>
      </c>
      <c r="AF82" s="352" t="s">
        <v>133</v>
      </c>
      <c r="AG82" s="355">
        <v>2</v>
      </c>
      <c r="AH82" s="358">
        <f t="shared" si="11"/>
        <v>3.9840637450199202E-3</v>
      </c>
    </row>
    <row r="83" spans="23:34">
      <c r="W83" s="359" t="s">
        <v>312</v>
      </c>
      <c r="X83" s="336">
        <v>13</v>
      </c>
      <c r="Y83" s="339">
        <f t="shared" si="9"/>
        <v>3.0092592592592591E-2</v>
      </c>
      <c r="Z83" s="333" t="s">
        <v>312</v>
      </c>
      <c r="AA83" s="336">
        <v>0</v>
      </c>
      <c r="AB83" s="339">
        <f t="shared" si="10"/>
        <v>0</v>
      </c>
      <c r="AC83" s="333" t="s">
        <v>312</v>
      </c>
      <c r="AD83" s="336">
        <v>0</v>
      </c>
      <c r="AE83" s="339">
        <f t="shared" si="8"/>
        <v>0</v>
      </c>
      <c r="AF83" s="352" t="s">
        <v>312</v>
      </c>
      <c r="AG83" s="355">
        <v>0</v>
      </c>
      <c r="AH83" s="358">
        <f t="shared" si="11"/>
        <v>0</v>
      </c>
    </row>
    <row r="84" spans="23:34">
      <c r="W84" s="306" t="s">
        <v>313</v>
      </c>
      <c r="X84" s="336">
        <v>7</v>
      </c>
      <c r="Y84" s="339">
        <f t="shared" si="9"/>
        <v>1.6203703703703703E-2</v>
      </c>
      <c r="Z84" s="306" t="s">
        <v>313</v>
      </c>
      <c r="AA84" s="336">
        <v>0</v>
      </c>
      <c r="AB84" s="339">
        <f t="shared" si="10"/>
        <v>0</v>
      </c>
      <c r="AC84" s="306" t="s">
        <v>313</v>
      </c>
      <c r="AD84" s="336">
        <v>0</v>
      </c>
      <c r="AE84" s="339">
        <f t="shared" si="8"/>
        <v>0</v>
      </c>
      <c r="AF84" s="352" t="s">
        <v>313</v>
      </c>
      <c r="AG84" s="355">
        <v>1</v>
      </c>
      <c r="AH84" s="358">
        <f t="shared" si="11"/>
        <v>1.9920318725099601E-3</v>
      </c>
    </row>
    <row r="85" spans="23:34">
      <c r="W85" s="335" t="s">
        <v>136</v>
      </c>
      <c r="X85" s="336">
        <v>1</v>
      </c>
      <c r="Y85" s="339">
        <f t="shared" si="9"/>
        <v>2.3148148148148147E-3</v>
      </c>
      <c r="Z85" s="335" t="s">
        <v>136</v>
      </c>
      <c r="AA85" s="336">
        <v>0</v>
      </c>
      <c r="AB85" s="339">
        <f t="shared" si="10"/>
        <v>0</v>
      </c>
      <c r="AC85" s="335" t="s">
        <v>316</v>
      </c>
      <c r="AD85" s="336">
        <v>0</v>
      </c>
      <c r="AE85" s="339">
        <f t="shared" si="8"/>
        <v>0</v>
      </c>
      <c r="AF85" s="352" t="s">
        <v>316</v>
      </c>
      <c r="AG85" s="355">
        <v>4</v>
      </c>
      <c r="AH85" s="358">
        <f t="shared" si="11"/>
        <v>7.9681274900398405E-3</v>
      </c>
    </row>
    <row r="86" spans="23:34">
      <c r="W86" s="335" t="s">
        <v>317</v>
      </c>
      <c r="X86" s="336">
        <v>53</v>
      </c>
      <c r="Y86" s="353">
        <f t="shared" si="9"/>
        <v>0.12268518518518519</v>
      </c>
      <c r="Z86" s="335" t="s">
        <v>317</v>
      </c>
      <c r="AA86" s="336">
        <v>22</v>
      </c>
      <c r="AB86" s="353">
        <f t="shared" si="10"/>
        <v>7.586206896551724E-2</v>
      </c>
      <c r="AC86" s="335" t="s">
        <v>317</v>
      </c>
      <c r="AD86" s="336">
        <v>10</v>
      </c>
      <c r="AE86" s="353">
        <f t="shared" si="8"/>
        <v>2.5974025974025976E-2</v>
      </c>
      <c r="AF86" s="352" t="s">
        <v>317</v>
      </c>
      <c r="AG86" s="355">
        <v>53</v>
      </c>
      <c r="AH86" s="358">
        <f t="shared" si="11"/>
        <v>0.10557768924302789</v>
      </c>
    </row>
    <row r="87" spans="23:34">
      <c r="W87" s="335" t="s">
        <v>297</v>
      </c>
      <c r="X87" s="1131">
        <f>+SUM(X67:X86)</f>
        <v>432</v>
      </c>
      <c r="Y87" s="1132"/>
      <c r="Z87" s="335" t="s">
        <v>297</v>
      </c>
      <c r="AA87" s="1131">
        <v>290</v>
      </c>
      <c r="AB87" s="1132"/>
      <c r="AC87" s="335" t="s">
        <v>297</v>
      </c>
      <c r="AD87" s="1131">
        <f>+SUM(AD67:AD86)</f>
        <v>385</v>
      </c>
      <c r="AE87" s="1132"/>
      <c r="AF87" s="352" t="s">
        <v>297</v>
      </c>
      <c r="AG87" s="1128">
        <f>+SUM(AG67:AG86)</f>
        <v>502</v>
      </c>
      <c r="AH87" s="1129"/>
    </row>
    <row r="92" spans="23:34">
      <c r="Y92" s="303" t="s">
        <v>63</v>
      </c>
      <c r="Z92" s="362" t="s">
        <v>32</v>
      </c>
      <c r="AA92" s="362" t="s">
        <v>34</v>
      </c>
      <c r="AB92" s="362" t="s">
        <v>321</v>
      </c>
      <c r="AC92" s="362" t="s">
        <v>109</v>
      </c>
    </row>
    <row r="93" spans="23:34">
      <c r="Y93" s="363" t="s">
        <v>282</v>
      </c>
      <c r="Z93" s="364">
        <v>0.10539999999999999</v>
      </c>
      <c r="AA93" s="365">
        <v>1.7572500000000001E-2</v>
      </c>
      <c r="AB93" s="365">
        <v>4.7924999999999999E-3</v>
      </c>
      <c r="AC93" s="366">
        <v>0.1278</v>
      </c>
    </row>
    <row r="94" spans="23:34">
      <c r="Y94" s="363" t="s">
        <v>283</v>
      </c>
      <c r="Z94" s="364">
        <v>8.3500000000000005E-2</v>
      </c>
      <c r="AA94" s="364">
        <v>1.6999999999999999E-3</v>
      </c>
      <c r="AB94" s="364">
        <v>8.0000000000000004E-4</v>
      </c>
      <c r="AC94" s="364">
        <v>8.5999999999999993E-2</v>
      </c>
    </row>
    <row r="95" spans="23:34">
      <c r="Y95" s="363" t="s">
        <v>284</v>
      </c>
      <c r="Z95" s="366">
        <v>2.3599999999999999E-2</v>
      </c>
      <c r="AA95" s="366">
        <v>2.3999999999999998E-3</v>
      </c>
      <c r="AB95" s="366">
        <v>0</v>
      </c>
      <c r="AC95" s="366">
        <v>2.5999999999999999E-2</v>
      </c>
    </row>
    <row r="96" spans="23:34">
      <c r="Y96" s="367" t="s">
        <v>280</v>
      </c>
      <c r="Z96" s="368">
        <f>59/899</f>
        <v>6.5628476084538381E-2</v>
      </c>
      <c r="AA96" s="368">
        <f>0/899%</f>
        <v>0</v>
      </c>
      <c r="AB96" s="368">
        <f>32/899</f>
        <v>3.5595105672969966E-2</v>
      </c>
      <c r="AC96" s="368">
        <f>91/899</f>
        <v>0.10122358175750834</v>
      </c>
    </row>
    <row r="99" spans="23:27">
      <c r="W99" s="360"/>
      <c r="X99" s="361"/>
      <c r="Y99" s="361"/>
      <c r="Z99" s="360"/>
      <c r="AA99" s="360"/>
    </row>
  </sheetData>
  <mergeCells count="14">
    <mergeCell ref="AG87:AH87"/>
    <mergeCell ref="X65:Y65"/>
    <mergeCell ref="AA65:AB65"/>
    <mergeCell ref="X87:Y87"/>
    <mergeCell ref="AA87:AB87"/>
    <mergeCell ref="AD87:AE87"/>
    <mergeCell ref="X26:Y26"/>
    <mergeCell ref="AA26:AB26"/>
    <mergeCell ref="AD26:AE26"/>
    <mergeCell ref="AG26:AH26"/>
    <mergeCell ref="X58:Y58"/>
    <mergeCell ref="AA58:AB58"/>
    <mergeCell ref="AD58:AE58"/>
    <mergeCell ref="AG58:AH58"/>
  </mergeCells>
  <phoneticPr fontId="9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B103"/>
  <sheetViews>
    <sheetView showGridLines="0" zoomScale="85" zoomScaleNormal="85" zoomScalePageLayoutView="85" workbookViewId="0">
      <selection activeCell="M13" sqref="M13"/>
    </sheetView>
  </sheetViews>
  <sheetFormatPr baseColWidth="10" defaultColWidth="9" defaultRowHeight="15" x14ac:dyDescent="0"/>
  <cols>
    <col min="1" max="1" width="2.5" style="301" customWidth="1"/>
    <col min="2" max="4" width="9.1640625" style="301" customWidth="1"/>
    <col min="5" max="5" width="12.1640625" style="301" customWidth="1"/>
    <col min="6" max="6" width="10.83203125" style="301" customWidth="1"/>
    <col min="7" max="7" width="9.6640625" style="301" customWidth="1"/>
    <col min="8" max="8" width="11.1640625" style="301" customWidth="1"/>
    <col min="9" max="9" width="8.83203125" style="301" customWidth="1"/>
    <col min="10" max="10" width="9.1640625" style="301" customWidth="1"/>
    <col min="11" max="11" width="10.1640625" style="301" customWidth="1"/>
    <col min="12" max="12" width="10" style="301" customWidth="1"/>
    <col min="13" max="13" width="9.5" style="301" customWidth="1"/>
    <col min="14" max="14" width="10.6640625" style="301" customWidth="1"/>
    <col min="15" max="15" width="10" style="301" customWidth="1"/>
    <col min="16" max="22" width="9.1640625" style="301" customWidth="1"/>
    <col min="23" max="23" width="18" style="301" customWidth="1"/>
    <col min="24" max="25" width="9" style="301"/>
    <col min="26" max="26" width="18" style="301" customWidth="1"/>
    <col min="27" max="28" width="9" style="301"/>
    <col min="29" max="29" width="17.83203125" style="301" customWidth="1"/>
    <col min="30" max="31" width="9" style="301"/>
    <col min="32" max="32" width="18" style="301" customWidth="1"/>
    <col min="33" max="34" width="9" style="301"/>
    <col min="35" max="35" width="17.83203125" style="301" customWidth="1"/>
    <col min="36" max="37" width="9" style="301"/>
    <col min="38" max="38" width="18" style="301" customWidth="1"/>
    <col min="39" max="42" width="9" style="301"/>
    <col min="43" max="43" width="18" style="301" customWidth="1"/>
    <col min="44" max="45" width="9" style="301"/>
    <col min="46" max="46" width="18" style="301" customWidth="1"/>
    <col min="47" max="48" width="9" style="301"/>
    <col min="49" max="49" width="17.83203125" style="301" customWidth="1"/>
    <col min="50" max="51" width="9" style="301"/>
    <col min="52" max="52" width="18" style="301" customWidth="1"/>
    <col min="53" max="54" width="9" style="301"/>
    <col min="55" max="55" width="17.83203125" style="301" customWidth="1"/>
    <col min="56" max="57" width="9" style="301"/>
    <col min="58" max="58" width="18" style="301" customWidth="1"/>
    <col min="59" max="62" width="9" style="301"/>
    <col min="63" max="63" width="18" style="301" customWidth="1"/>
    <col min="64" max="65" width="9" style="301"/>
    <col min="66" max="66" width="18" style="301" customWidth="1"/>
    <col min="67" max="68" width="9" style="301"/>
    <col min="69" max="69" width="17.83203125" style="301" customWidth="1"/>
    <col min="70" max="71" width="9" style="301"/>
    <col min="72" max="72" width="18" style="301" customWidth="1"/>
    <col min="73" max="74" width="9" style="301"/>
    <col min="75" max="75" width="17.83203125" style="301" customWidth="1"/>
    <col min="76" max="77" width="9" style="301"/>
    <col min="78" max="78" width="18" style="301" customWidth="1"/>
    <col min="79" max="16384" width="9" style="301"/>
  </cols>
  <sheetData>
    <row r="1" spans="3:16" ht="8.25" customHeight="1"/>
    <row r="2" spans="3:16" ht="45" customHeight="1">
      <c r="C2" s="302" t="s">
        <v>63</v>
      </c>
      <c r="D2" s="303" t="s">
        <v>322</v>
      </c>
      <c r="E2" s="304" t="s">
        <v>323</v>
      </c>
      <c r="F2" s="304" t="s">
        <v>324</v>
      </c>
      <c r="G2" s="305" t="s">
        <v>325</v>
      </c>
      <c r="H2" s="304" t="s">
        <v>326</v>
      </c>
      <c r="I2" s="305" t="s">
        <v>327</v>
      </c>
      <c r="J2" s="323"/>
      <c r="K2" s="323" t="s">
        <v>328</v>
      </c>
      <c r="L2" s="323" t="s">
        <v>329</v>
      </c>
      <c r="M2" s="323" t="s">
        <v>330</v>
      </c>
      <c r="N2" s="323" t="s">
        <v>331</v>
      </c>
      <c r="P2" s="323" t="s">
        <v>332</v>
      </c>
    </row>
    <row r="3" spans="3:16">
      <c r="C3" s="1135" t="s">
        <v>333</v>
      </c>
      <c r="D3" s="306" t="s">
        <v>272</v>
      </c>
      <c r="E3" s="307">
        <v>44679699</v>
      </c>
      <c r="F3" s="308">
        <v>235</v>
      </c>
      <c r="G3" s="309">
        <f t="shared" ref="G3:G20" si="0">+F3/E3*1000000</f>
        <v>5.2596594260852116</v>
      </c>
      <c r="H3" s="310">
        <v>4</v>
      </c>
      <c r="I3" s="324">
        <f>+H3/E3*1000000</f>
        <v>8.9526117890812121E-2</v>
      </c>
      <c r="J3" s="325"/>
      <c r="K3" s="326"/>
      <c r="L3" s="326"/>
      <c r="M3" s="326"/>
      <c r="N3" s="326"/>
      <c r="O3" s="326"/>
      <c r="P3" s="326"/>
    </row>
    <row r="4" spans="3:16">
      <c r="C4" s="1136"/>
      <c r="D4" s="306" t="s">
        <v>318</v>
      </c>
      <c r="E4" s="307">
        <v>44679699</v>
      </c>
      <c r="F4" s="308">
        <v>235</v>
      </c>
      <c r="G4" s="309">
        <f t="shared" si="0"/>
        <v>5.2596594260852116</v>
      </c>
      <c r="H4" s="310">
        <v>4</v>
      </c>
      <c r="I4" s="324">
        <f t="shared" ref="I4:I20" si="1">+H4/E4*1000000</f>
        <v>8.9526117890812121E-2</v>
      </c>
      <c r="J4" s="325"/>
      <c r="K4" s="326"/>
      <c r="L4" s="326"/>
      <c r="M4" s="326"/>
      <c r="N4" s="326"/>
      <c r="O4" s="326"/>
      <c r="P4" s="326"/>
    </row>
    <row r="5" spans="3:16">
      <c r="C5" s="1137"/>
      <c r="D5" s="306" t="s">
        <v>334</v>
      </c>
      <c r="E5" s="307">
        <v>28873539</v>
      </c>
      <c r="F5" s="308">
        <v>235</v>
      </c>
      <c r="G5" s="309">
        <f t="shared" si="0"/>
        <v>8.1389399477493907</v>
      </c>
      <c r="H5" s="310">
        <v>4</v>
      </c>
      <c r="I5" s="324">
        <f t="shared" si="1"/>
        <v>0.13853514804679815</v>
      </c>
      <c r="J5" s="325"/>
      <c r="K5" s="326"/>
      <c r="L5" s="326"/>
      <c r="M5" s="326"/>
      <c r="N5" s="326"/>
      <c r="O5" s="326"/>
      <c r="P5" s="326"/>
    </row>
    <row r="6" spans="3:16">
      <c r="C6" s="1135" t="s">
        <v>335</v>
      </c>
      <c r="D6" s="306" t="s">
        <v>272</v>
      </c>
      <c r="E6" s="307">
        <v>44679699</v>
      </c>
      <c r="F6" s="310">
        <v>515</v>
      </c>
      <c r="G6" s="309">
        <f t="shared" ref="G6:G8" si="2">+F6/E6*1000000</f>
        <v>11.526487678442059</v>
      </c>
      <c r="H6" s="310">
        <v>6</v>
      </c>
      <c r="I6" s="324">
        <f t="shared" si="1"/>
        <v>0.13428917683621816</v>
      </c>
      <c r="J6" s="325"/>
      <c r="K6" s="326"/>
      <c r="L6" s="326"/>
      <c r="M6" s="326"/>
      <c r="N6" s="326"/>
      <c r="O6" s="326"/>
      <c r="P6" s="326"/>
    </row>
    <row r="7" spans="3:16">
      <c r="C7" s="1136"/>
      <c r="D7" s="306" t="s">
        <v>318</v>
      </c>
      <c r="E7" s="307">
        <v>44679699</v>
      </c>
      <c r="F7" s="310">
        <v>515</v>
      </c>
      <c r="G7" s="309">
        <f t="shared" si="2"/>
        <v>11.526487678442059</v>
      </c>
      <c r="H7" s="310">
        <v>6</v>
      </c>
      <c r="I7" s="324">
        <f t="shared" ref="I7:I8" si="3">+H7/E7*1000000</f>
        <v>0.13428917683621816</v>
      </c>
      <c r="J7" s="325"/>
      <c r="K7" s="326">
        <f>729170-10087</f>
        <v>719083</v>
      </c>
      <c r="L7" s="326"/>
      <c r="M7" s="326"/>
      <c r="N7" s="326"/>
      <c r="O7" s="326"/>
      <c r="P7" s="326"/>
    </row>
    <row r="8" spans="3:16">
      <c r="C8" s="1137"/>
      <c r="D8" s="306" t="s">
        <v>334</v>
      </c>
      <c r="E8" s="307">
        <v>28873539</v>
      </c>
      <c r="F8" s="308">
        <v>235</v>
      </c>
      <c r="G8" s="309">
        <f t="shared" si="2"/>
        <v>8.1389399477493907</v>
      </c>
      <c r="H8" s="310">
        <v>6</v>
      </c>
      <c r="I8" s="324">
        <f t="shared" si="3"/>
        <v>0.2078027220701972</v>
      </c>
      <c r="J8" s="325"/>
      <c r="K8" s="326"/>
      <c r="L8" s="326"/>
      <c r="M8" s="326"/>
      <c r="N8" s="326"/>
      <c r="O8" s="326"/>
      <c r="P8" s="326"/>
    </row>
    <row r="9" spans="3:16">
      <c r="C9" s="1135" t="s">
        <v>336</v>
      </c>
      <c r="D9" s="306" t="s">
        <v>272</v>
      </c>
      <c r="E9" s="311">
        <v>9962093</v>
      </c>
      <c r="F9" s="310">
        <v>326</v>
      </c>
      <c r="G9" s="309">
        <f t="shared" si="0"/>
        <v>32.724047045133993</v>
      </c>
      <c r="H9" s="310">
        <v>4</v>
      </c>
      <c r="I9" s="324">
        <f t="shared" si="1"/>
        <v>0.40152204963354587</v>
      </c>
      <c r="J9" s="325"/>
      <c r="K9" s="326"/>
      <c r="L9" s="326"/>
      <c r="M9" s="326"/>
      <c r="N9" s="326"/>
      <c r="O9" s="326"/>
      <c r="P9" s="326"/>
    </row>
    <row r="10" spans="3:16">
      <c r="C10" s="1136"/>
      <c r="D10" s="306" t="s">
        <v>318</v>
      </c>
      <c r="E10" s="311">
        <v>8333509</v>
      </c>
      <c r="F10" s="310">
        <v>291</v>
      </c>
      <c r="G10" s="309">
        <f t="shared" si="0"/>
        <v>34.919263901916949</v>
      </c>
      <c r="H10" s="310">
        <v>4</v>
      </c>
      <c r="I10" s="324">
        <f t="shared" si="1"/>
        <v>0.47998988181329139</v>
      </c>
      <c r="J10" s="325"/>
      <c r="K10" s="326"/>
      <c r="L10" s="326"/>
      <c r="M10" s="326"/>
      <c r="N10" s="326"/>
      <c r="O10" s="326"/>
      <c r="P10" s="326"/>
    </row>
    <row r="11" spans="3:16">
      <c r="C11" s="1137"/>
      <c r="D11" s="312" t="s">
        <v>334</v>
      </c>
      <c r="E11" s="307">
        <v>9962093</v>
      </c>
      <c r="F11" s="308">
        <v>235</v>
      </c>
      <c r="G11" s="313">
        <f t="shared" si="0"/>
        <v>23.589420415970817</v>
      </c>
      <c r="H11" s="308">
        <v>4</v>
      </c>
      <c r="I11" s="327">
        <f t="shared" si="1"/>
        <v>0.40152204963354587</v>
      </c>
      <c r="J11" s="325"/>
      <c r="K11" s="326"/>
      <c r="L11" s="326"/>
      <c r="M11" s="326"/>
      <c r="N11" s="326"/>
      <c r="O11" s="326"/>
      <c r="P11" s="326"/>
    </row>
    <row r="12" spans="3:16">
      <c r="C12" s="1138" t="s">
        <v>337</v>
      </c>
      <c r="D12" s="306" t="s">
        <v>272</v>
      </c>
      <c r="E12" s="314">
        <f>1146994+1077412</f>
        <v>2224406</v>
      </c>
      <c r="F12" s="315">
        <v>302</v>
      </c>
      <c r="G12" s="316">
        <f t="shared" ref="G12:G14" si="4">+F12/E12*1000000</f>
        <v>135.76658217969202</v>
      </c>
      <c r="H12" s="315">
        <v>23</v>
      </c>
      <c r="I12" s="328">
        <f t="shared" ref="I12:I14" si="5">+H12/E12*1000000</f>
        <v>10.339839040175221</v>
      </c>
      <c r="J12" s="325"/>
      <c r="K12" s="326"/>
      <c r="L12" s="326"/>
      <c r="M12" s="326"/>
      <c r="N12" s="326"/>
      <c r="O12" s="326"/>
      <c r="P12" s="326"/>
    </row>
    <row r="13" spans="3:16">
      <c r="C13" s="1139"/>
      <c r="D13" s="306" t="s">
        <v>318</v>
      </c>
      <c r="E13" s="314">
        <f>1146994+1077412</f>
        <v>2224406</v>
      </c>
      <c r="F13" s="315">
        <v>283</v>
      </c>
      <c r="G13" s="316">
        <f t="shared" si="4"/>
        <v>127.22497601606902</v>
      </c>
      <c r="H13" s="315">
        <v>20</v>
      </c>
      <c r="I13" s="328">
        <f t="shared" si="5"/>
        <v>8.9911643827610614</v>
      </c>
      <c r="J13" s="325"/>
      <c r="K13" s="326"/>
      <c r="L13" s="326"/>
      <c r="M13" s="326"/>
      <c r="N13" s="326"/>
      <c r="O13" s="326"/>
      <c r="P13" s="326"/>
    </row>
    <row r="14" spans="3:16">
      <c r="C14" s="1140"/>
      <c r="D14" s="306" t="s">
        <v>334</v>
      </c>
      <c r="E14" s="314">
        <f>930254+928276</f>
        <v>1858530</v>
      </c>
      <c r="F14" s="315">
        <v>235</v>
      </c>
      <c r="G14" s="316">
        <f t="shared" si="4"/>
        <v>126.44401758378935</v>
      </c>
      <c r="H14" s="315">
        <v>17</v>
      </c>
      <c r="I14" s="328">
        <f t="shared" si="5"/>
        <v>9.1470140379762501</v>
      </c>
      <c r="J14" s="325"/>
      <c r="K14" s="326"/>
      <c r="L14" s="326"/>
      <c r="M14" s="326"/>
      <c r="N14" s="326"/>
      <c r="O14" s="326"/>
      <c r="P14" s="326"/>
    </row>
    <row r="15" spans="3:16">
      <c r="C15" s="1138" t="s">
        <v>338</v>
      </c>
      <c r="D15" s="306" t="s">
        <v>272</v>
      </c>
      <c r="E15" s="317">
        <f>2079472+980003</f>
        <v>3059475</v>
      </c>
      <c r="F15" s="318">
        <v>421</v>
      </c>
      <c r="G15" s="319">
        <f t="shared" ref="G15:G17" si="6">+F15/E15*1000000</f>
        <v>137.60530810024596</v>
      </c>
      <c r="H15" s="318">
        <v>36</v>
      </c>
      <c r="I15" s="329">
        <f t="shared" ref="I15:I17" si="7">+H15/E15*1000000</f>
        <v>11.766724683156424</v>
      </c>
      <c r="J15" s="325"/>
      <c r="K15" s="326"/>
      <c r="L15" s="326"/>
      <c r="M15" s="326"/>
      <c r="N15" s="326"/>
      <c r="O15" s="326"/>
      <c r="P15" s="326"/>
    </row>
    <row r="16" spans="3:16">
      <c r="C16" s="1139"/>
      <c r="D16" s="306" t="s">
        <v>318</v>
      </c>
      <c r="E16" s="317">
        <f>2079472+980003</f>
        <v>3059475</v>
      </c>
      <c r="F16" s="318">
        <v>403</v>
      </c>
      <c r="G16" s="319">
        <f t="shared" si="6"/>
        <v>131.72194575866774</v>
      </c>
      <c r="H16" s="318">
        <v>36</v>
      </c>
      <c r="I16" s="329">
        <f t="shared" si="7"/>
        <v>11.766724683156424</v>
      </c>
      <c r="J16" s="325"/>
      <c r="K16" s="326"/>
      <c r="L16" s="326"/>
      <c r="M16" s="326"/>
      <c r="N16" s="326"/>
      <c r="O16" s="326"/>
      <c r="P16" s="326"/>
    </row>
    <row r="17" spans="3:80">
      <c r="C17" s="1140"/>
      <c r="D17" s="306" t="s">
        <v>334</v>
      </c>
      <c r="E17" s="317">
        <f>1750269+907055</f>
        <v>2657324</v>
      </c>
      <c r="F17" s="318">
        <v>235</v>
      </c>
      <c r="G17" s="319">
        <f t="shared" si="6"/>
        <v>88.434831431921737</v>
      </c>
      <c r="H17" s="318">
        <v>15</v>
      </c>
      <c r="I17" s="329">
        <f t="shared" si="7"/>
        <v>5.6447764743779834</v>
      </c>
      <c r="J17" s="325"/>
      <c r="K17" s="326"/>
      <c r="L17" s="326"/>
      <c r="M17" s="326"/>
      <c r="N17" s="326"/>
      <c r="O17" s="326"/>
      <c r="P17" s="326"/>
    </row>
    <row r="18" spans="3:80">
      <c r="C18" s="1138" t="s">
        <v>339</v>
      </c>
      <c r="D18" s="306" t="s">
        <v>272</v>
      </c>
      <c r="E18" s="317">
        <f>2242284+719083</f>
        <v>2961367</v>
      </c>
      <c r="F18" s="318">
        <v>471</v>
      </c>
      <c r="G18" s="319">
        <f t="shared" si="0"/>
        <v>159.0481693082958</v>
      </c>
      <c r="H18" s="318">
        <v>40</v>
      </c>
      <c r="I18" s="329">
        <f t="shared" si="1"/>
        <v>13.507275525120663</v>
      </c>
      <c r="J18" s="325"/>
      <c r="K18" s="326"/>
      <c r="L18" s="326"/>
      <c r="M18" s="326"/>
      <c r="N18" s="326"/>
      <c r="O18" s="326"/>
      <c r="P18" s="326"/>
    </row>
    <row r="19" spans="3:80">
      <c r="C19" s="1139"/>
      <c r="D19" s="306" t="s">
        <v>318</v>
      </c>
      <c r="E19" s="317">
        <f>2242284+719083</f>
        <v>2961367</v>
      </c>
      <c r="F19" s="318">
        <v>471</v>
      </c>
      <c r="G19" s="319">
        <f t="shared" si="0"/>
        <v>159.0481693082958</v>
      </c>
      <c r="H19" s="318">
        <v>40</v>
      </c>
      <c r="I19" s="329">
        <f t="shared" si="1"/>
        <v>13.507275525120663</v>
      </c>
      <c r="J19" s="325"/>
      <c r="K19" s="326"/>
      <c r="L19" s="326"/>
      <c r="M19" s="326"/>
      <c r="N19" s="326"/>
      <c r="O19" s="326"/>
      <c r="P19" s="326"/>
    </row>
    <row r="20" spans="3:80">
      <c r="C20" s="1140"/>
      <c r="D20" s="306" t="s">
        <v>334</v>
      </c>
      <c r="E20" s="317">
        <f>1670853+626123</f>
        <v>2296976</v>
      </c>
      <c r="F20" s="318">
        <v>235</v>
      </c>
      <c r="G20" s="319">
        <f t="shared" si="0"/>
        <v>102.30842638320992</v>
      </c>
      <c r="H20" s="318">
        <v>21</v>
      </c>
      <c r="I20" s="329">
        <f t="shared" si="1"/>
        <v>9.142455123605993</v>
      </c>
      <c r="J20" s="325"/>
      <c r="K20" s="326"/>
      <c r="L20" s="326"/>
      <c r="M20" s="326"/>
      <c r="N20" s="326"/>
      <c r="O20" s="326"/>
      <c r="P20" s="326"/>
    </row>
    <row r="21" spans="3:80">
      <c r="W21" s="301" t="s">
        <v>272</v>
      </c>
      <c r="Z21" s="301" t="s">
        <v>272</v>
      </c>
      <c r="AF21" s="301" t="s">
        <v>272</v>
      </c>
      <c r="AL21" s="301" t="s">
        <v>272</v>
      </c>
      <c r="AQ21" s="301" t="s">
        <v>318</v>
      </c>
      <c r="AT21" s="301" t="s">
        <v>318</v>
      </c>
      <c r="BK21" s="301" t="s">
        <v>334</v>
      </c>
    </row>
    <row r="22" spans="3:80" ht="23.25" customHeight="1">
      <c r="W22" s="333" t="s">
        <v>340</v>
      </c>
      <c r="X22" s="334"/>
      <c r="Y22" s="334"/>
      <c r="Z22" s="333" t="s">
        <v>341</v>
      </c>
      <c r="AA22" s="334"/>
      <c r="AB22" s="334"/>
      <c r="AC22" s="333" t="s">
        <v>342</v>
      </c>
      <c r="AF22" s="333" t="s">
        <v>343</v>
      </c>
      <c r="AG22" s="334"/>
      <c r="AH22" s="334"/>
      <c r="AI22" s="333" t="s">
        <v>344</v>
      </c>
      <c r="AL22" s="333" t="s">
        <v>345</v>
      </c>
      <c r="AM22" s="334"/>
      <c r="AN22" s="334"/>
      <c r="AQ22" s="333" t="s">
        <v>340</v>
      </c>
      <c r="AR22" s="334"/>
      <c r="AS22" s="334"/>
      <c r="AT22" s="333" t="s">
        <v>341</v>
      </c>
      <c r="AU22" s="334"/>
      <c r="AV22" s="334"/>
      <c r="AW22" s="333" t="s">
        <v>342</v>
      </c>
      <c r="AZ22" s="333" t="s">
        <v>343</v>
      </c>
      <c r="BA22" s="334"/>
      <c r="BB22" s="334"/>
      <c r="BC22" s="333" t="s">
        <v>344</v>
      </c>
      <c r="BF22" s="333" t="s">
        <v>345</v>
      </c>
      <c r="BG22" s="334"/>
      <c r="BH22" s="334"/>
      <c r="BK22" s="333" t="s">
        <v>340</v>
      </c>
      <c r="BL22" s="334"/>
      <c r="BM22" s="334"/>
      <c r="BN22" s="333" t="s">
        <v>341</v>
      </c>
      <c r="BO22" s="334"/>
      <c r="BP22" s="334"/>
      <c r="BQ22" s="333" t="s">
        <v>342</v>
      </c>
      <c r="BT22" s="333" t="s">
        <v>343</v>
      </c>
      <c r="BU22" s="334"/>
      <c r="BV22" s="334"/>
      <c r="BW22" s="333" t="s">
        <v>344</v>
      </c>
      <c r="BZ22" s="333" t="s">
        <v>345</v>
      </c>
      <c r="CA22" s="334"/>
      <c r="CB22" s="334"/>
    </row>
    <row r="23" spans="3:80" ht="23.25" customHeight="1">
      <c r="W23" s="306" t="s">
        <v>281</v>
      </c>
      <c r="X23" s="306" t="s">
        <v>27</v>
      </c>
      <c r="Y23" s="306" t="s">
        <v>70</v>
      </c>
      <c r="Z23" s="306" t="s">
        <v>281</v>
      </c>
      <c r="AA23" s="306" t="s">
        <v>27</v>
      </c>
      <c r="AB23" s="306" t="s">
        <v>70</v>
      </c>
      <c r="AC23" s="306" t="s">
        <v>281</v>
      </c>
      <c r="AD23" s="306" t="s">
        <v>27</v>
      </c>
      <c r="AE23" s="306" t="s">
        <v>70</v>
      </c>
      <c r="AF23" s="338" t="s">
        <v>281</v>
      </c>
      <c r="AG23" s="338" t="s">
        <v>27</v>
      </c>
      <c r="AH23" s="338" t="s">
        <v>70</v>
      </c>
      <c r="AI23" s="338" t="s">
        <v>281</v>
      </c>
      <c r="AJ23" s="338" t="s">
        <v>27</v>
      </c>
      <c r="AK23" s="338" t="s">
        <v>70</v>
      </c>
      <c r="AL23" s="338" t="s">
        <v>281</v>
      </c>
      <c r="AM23" s="338" t="s">
        <v>27</v>
      </c>
      <c r="AN23" s="338" t="s">
        <v>70</v>
      </c>
      <c r="AQ23" s="306" t="s">
        <v>281</v>
      </c>
      <c r="AR23" s="306" t="s">
        <v>27</v>
      </c>
      <c r="AS23" s="306" t="s">
        <v>70</v>
      </c>
      <c r="AT23" s="306" t="s">
        <v>281</v>
      </c>
      <c r="AU23" s="306" t="s">
        <v>27</v>
      </c>
      <c r="AV23" s="306" t="s">
        <v>70</v>
      </c>
      <c r="AW23" s="306" t="s">
        <v>281</v>
      </c>
      <c r="AX23" s="306" t="s">
        <v>27</v>
      </c>
      <c r="AY23" s="306" t="s">
        <v>70</v>
      </c>
      <c r="AZ23" s="338" t="s">
        <v>281</v>
      </c>
      <c r="BA23" s="338" t="s">
        <v>27</v>
      </c>
      <c r="BB23" s="338" t="s">
        <v>70</v>
      </c>
      <c r="BC23" s="338" t="s">
        <v>281</v>
      </c>
      <c r="BD23" s="338" t="s">
        <v>27</v>
      </c>
      <c r="BE23" s="338" t="s">
        <v>70</v>
      </c>
      <c r="BF23" s="338" t="s">
        <v>281</v>
      </c>
      <c r="BG23" s="338" t="s">
        <v>27</v>
      </c>
      <c r="BH23" s="338" t="s">
        <v>70</v>
      </c>
      <c r="BK23" s="306" t="s">
        <v>281</v>
      </c>
      <c r="BL23" s="306" t="s">
        <v>27</v>
      </c>
      <c r="BM23" s="306" t="s">
        <v>70</v>
      </c>
      <c r="BN23" s="306" t="s">
        <v>281</v>
      </c>
      <c r="BO23" s="306" t="s">
        <v>27</v>
      </c>
      <c r="BP23" s="306" t="s">
        <v>70</v>
      </c>
      <c r="BQ23" s="306" t="s">
        <v>281</v>
      </c>
      <c r="BR23" s="306" t="s">
        <v>27</v>
      </c>
      <c r="BS23" s="306" t="s">
        <v>70</v>
      </c>
      <c r="BT23" s="338" t="s">
        <v>281</v>
      </c>
      <c r="BU23" s="338" t="s">
        <v>27</v>
      </c>
      <c r="BV23" s="338" t="s">
        <v>70</v>
      </c>
      <c r="BW23" s="338" t="s">
        <v>281</v>
      </c>
      <c r="BX23" s="338" t="s">
        <v>27</v>
      </c>
      <c r="BY23" s="338" t="s">
        <v>70</v>
      </c>
      <c r="BZ23" s="338" t="s">
        <v>281</v>
      </c>
      <c r="CA23" s="338" t="s">
        <v>27</v>
      </c>
      <c r="CB23" s="338" t="s">
        <v>70</v>
      </c>
    </row>
    <row r="24" spans="3:80" ht="23.25" customHeight="1">
      <c r="W24" s="335" t="s">
        <v>112</v>
      </c>
      <c r="X24" s="336">
        <v>46</v>
      </c>
      <c r="Y24" s="339">
        <f t="shared" ref="Y24:Y43" si="8">X24/X$44</f>
        <v>0.33576642335766421</v>
      </c>
      <c r="Z24" s="335" t="s">
        <v>112</v>
      </c>
      <c r="AA24" s="336">
        <v>82</v>
      </c>
      <c r="AB24" s="339">
        <f t="shared" ref="AB24:AB43" si="9">AA24/AA$44</f>
        <v>0.33064516129032256</v>
      </c>
      <c r="AC24" s="335" t="s">
        <v>112</v>
      </c>
      <c r="AD24" s="336">
        <v>98</v>
      </c>
      <c r="AE24" s="339">
        <f t="shared" ref="AE24:AE43" si="10">AD24/AD$44</f>
        <v>0.44545454545454544</v>
      </c>
      <c r="AF24" s="337" t="s">
        <v>112</v>
      </c>
      <c r="AG24" s="340">
        <v>139</v>
      </c>
      <c r="AH24" s="341">
        <f t="shared" ref="AH24:AH43" si="11">AG24/AG$44</f>
        <v>0.55600000000000005</v>
      </c>
      <c r="AI24" s="337" t="s">
        <v>112</v>
      </c>
      <c r="AJ24" s="340">
        <v>118</v>
      </c>
      <c r="AK24" s="341">
        <f t="shared" ref="AK24:AK43" si="12">AJ24/AJ$44</f>
        <v>0.3769968051118211</v>
      </c>
      <c r="AL24" s="337" t="s">
        <v>112</v>
      </c>
      <c r="AM24" s="340">
        <v>133</v>
      </c>
      <c r="AN24" s="341">
        <f t="shared" ref="AN24:AN43" si="13">AM24/AM$44</f>
        <v>0.36438356164383562</v>
      </c>
      <c r="AQ24" s="335" t="s">
        <v>112</v>
      </c>
      <c r="AR24" s="336">
        <v>46</v>
      </c>
      <c r="AS24" s="339">
        <f t="shared" ref="AS24:AS43" si="14">AR24/AR$44</f>
        <v>0.33576642335766421</v>
      </c>
      <c r="AT24" s="335" t="s">
        <v>112</v>
      </c>
      <c r="AU24" s="336">
        <v>82</v>
      </c>
      <c r="AV24" s="339">
        <f t="shared" ref="AV24:AV43" si="15">AU24/AU$44</f>
        <v>0.33064516129032256</v>
      </c>
      <c r="AW24" s="335" t="s">
        <v>112</v>
      </c>
      <c r="AX24" s="336">
        <v>98</v>
      </c>
      <c r="AY24" s="339">
        <f t="shared" ref="AY24:AY43" si="16">AX24/AX$44</f>
        <v>0.46226415094339623</v>
      </c>
      <c r="AZ24" s="337" t="s">
        <v>112</v>
      </c>
      <c r="BA24" s="340">
        <v>132</v>
      </c>
      <c r="BB24" s="341">
        <f t="shared" ref="BB24:BB43" si="17">BA24/BA$44</f>
        <v>0.58666666666666667</v>
      </c>
      <c r="BC24" s="337" t="s">
        <v>112</v>
      </c>
      <c r="BD24" s="340">
        <v>122</v>
      </c>
      <c r="BE24" s="341">
        <f t="shared" ref="BE24:BE43" si="18">BD24/BD$44</f>
        <v>0.39610389610389612</v>
      </c>
      <c r="BF24" s="337" t="s">
        <v>112</v>
      </c>
      <c r="BG24" s="340">
        <v>133</v>
      </c>
      <c r="BH24" s="341">
        <f t="shared" ref="BH24:BH43" si="19">BG24/BG$44</f>
        <v>0.36438356164383562</v>
      </c>
      <c r="BK24" s="335" t="s">
        <v>112</v>
      </c>
      <c r="BL24" s="336">
        <v>46</v>
      </c>
      <c r="BM24" s="339">
        <f t="shared" ref="BM24:BM36" si="20">BL24/BL$44</f>
        <v>0.33576642335766421</v>
      </c>
      <c r="BN24" s="335" t="s">
        <v>112</v>
      </c>
      <c r="BO24" s="336">
        <v>19</v>
      </c>
      <c r="BP24" s="339">
        <f t="shared" ref="BP24:BP36" si="21">BO24/BO$44</f>
        <v>0.16964285714285715</v>
      </c>
      <c r="BQ24" s="335" t="s">
        <v>112</v>
      </c>
      <c r="BR24" s="336">
        <v>79</v>
      </c>
      <c r="BS24" s="339">
        <f t="shared" ref="BS24:BS43" si="22">BR24/BR$44</f>
        <v>0.49375000000000002</v>
      </c>
      <c r="BT24" s="337" t="s">
        <v>112</v>
      </c>
      <c r="BU24" s="340">
        <v>107</v>
      </c>
      <c r="BV24" s="341">
        <f t="shared" ref="BV24:BV43" si="23">BU24/BU$44</f>
        <v>0.57219251336898391</v>
      </c>
      <c r="BW24" s="337" t="s">
        <v>112</v>
      </c>
      <c r="BX24" s="340">
        <v>64</v>
      </c>
      <c r="BY24" s="341">
        <f t="shared" ref="BY24:BY43" si="24">BX24/BX$44</f>
        <v>0.3742690058479532</v>
      </c>
      <c r="BZ24" s="337" t="s">
        <v>112</v>
      </c>
      <c r="CA24" s="340">
        <v>58</v>
      </c>
      <c r="CB24" s="341">
        <f t="shared" ref="CB24:CB43" si="25">CA24/CA$44</f>
        <v>0.3258426966292135</v>
      </c>
    </row>
    <row r="25" spans="3:80" ht="23.25" customHeight="1">
      <c r="W25" s="335" t="s">
        <v>118</v>
      </c>
      <c r="X25" s="336">
        <v>28</v>
      </c>
      <c r="Y25" s="339">
        <f t="shared" si="8"/>
        <v>0.20437956204379562</v>
      </c>
      <c r="Z25" s="335" t="s">
        <v>118</v>
      </c>
      <c r="AA25" s="336">
        <v>40</v>
      </c>
      <c r="AB25" s="339">
        <f t="shared" si="9"/>
        <v>0.16129032258064516</v>
      </c>
      <c r="AC25" s="335" t="s">
        <v>118</v>
      </c>
      <c r="AD25" s="336">
        <v>39</v>
      </c>
      <c r="AE25" s="339">
        <f t="shared" si="10"/>
        <v>0.17727272727272728</v>
      </c>
      <c r="AF25" s="337" t="s">
        <v>118</v>
      </c>
      <c r="AG25" s="340">
        <v>20</v>
      </c>
      <c r="AH25" s="341">
        <f t="shared" si="11"/>
        <v>0.08</v>
      </c>
      <c r="AI25" s="337" t="s">
        <v>118</v>
      </c>
      <c r="AJ25" s="340">
        <v>65</v>
      </c>
      <c r="AK25" s="341">
        <f t="shared" si="12"/>
        <v>0.20766773162939298</v>
      </c>
      <c r="AL25" s="337" t="s">
        <v>118</v>
      </c>
      <c r="AM25" s="340">
        <v>70</v>
      </c>
      <c r="AN25" s="341">
        <f t="shared" si="13"/>
        <v>0.19178082191780821</v>
      </c>
      <c r="AQ25" s="335" t="s">
        <v>118</v>
      </c>
      <c r="AR25" s="336">
        <v>28</v>
      </c>
      <c r="AS25" s="339">
        <f t="shared" si="14"/>
        <v>0.20437956204379562</v>
      </c>
      <c r="AT25" s="335" t="s">
        <v>118</v>
      </c>
      <c r="AU25" s="336">
        <v>40</v>
      </c>
      <c r="AV25" s="339">
        <f t="shared" si="15"/>
        <v>0.16129032258064516</v>
      </c>
      <c r="AW25" s="335" t="s">
        <v>118</v>
      </c>
      <c r="AX25" s="336">
        <v>36</v>
      </c>
      <c r="AY25" s="339">
        <f t="shared" si="16"/>
        <v>0.16981132075471697</v>
      </c>
      <c r="AZ25" s="337" t="s">
        <v>118</v>
      </c>
      <c r="BA25" s="340">
        <v>18</v>
      </c>
      <c r="BB25" s="341">
        <f t="shared" si="17"/>
        <v>0.08</v>
      </c>
      <c r="BC25" s="337" t="s">
        <v>118</v>
      </c>
      <c r="BD25" s="340">
        <v>60</v>
      </c>
      <c r="BE25" s="341">
        <f t="shared" si="18"/>
        <v>0.19480519480519481</v>
      </c>
      <c r="BF25" s="337" t="s">
        <v>118</v>
      </c>
      <c r="BG25" s="340">
        <v>70</v>
      </c>
      <c r="BH25" s="341">
        <f t="shared" si="19"/>
        <v>0.19178082191780821</v>
      </c>
      <c r="BK25" s="335" t="s">
        <v>118</v>
      </c>
      <c r="BL25" s="336">
        <v>28</v>
      </c>
      <c r="BM25" s="339">
        <f t="shared" si="20"/>
        <v>0.20437956204379562</v>
      </c>
      <c r="BN25" s="335" t="s">
        <v>118</v>
      </c>
      <c r="BO25" s="336">
        <v>21</v>
      </c>
      <c r="BP25" s="339">
        <f t="shared" si="21"/>
        <v>0.1875</v>
      </c>
      <c r="BQ25" s="335" t="s">
        <v>118</v>
      </c>
      <c r="BR25" s="336">
        <v>26</v>
      </c>
      <c r="BS25" s="339">
        <f t="shared" si="22"/>
        <v>0.16250000000000001</v>
      </c>
      <c r="BT25" s="337" t="s">
        <v>118</v>
      </c>
      <c r="BU25" s="340">
        <v>14</v>
      </c>
      <c r="BV25" s="341">
        <f t="shared" si="23"/>
        <v>7.4866310160427801E-2</v>
      </c>
      <c r="BW25" s="337" t="s">
        <v>118</v>
      </c>
      <c r="BX25" s="340">
        <v>31</v>
      </c>
      <c r="BY25" s="341">
        <f t="shared" si="24"/>
        <v>0.18128654970760233</v>
      </c>
      <c r="BZ25" s="337" t="s">
        <v>118</v>
      </c>
      <c r="CA25" s="340">
        <v>36</v>
      </c>
      <c r="CB25" s="341">
        <f t="shared" si="25"/>
        <v>0.20224719101123595</v>
      </c>
    </row>
    <row r="26" spans="3:80" ht="23.25" customHeight="1">
      <c r="W26" s="335" t="s">
        <v>116</v>
      </c>
      <c r="X26" s="336">
        <v>20</v>
      </c>
      <c r="Y26" s="339">
        <f t="shared" si="8"/>
        <v>0.145985401459854</v>
      </c>
      <c r="Z26" s="335" t="s">
        <v>116</v>
      </c>
      <c r="AA26" s="336">
        <v>38</v>
      </c>
      <c r="AB26" s="339">
        <f t="shared" si="9"/>
        <v>0.15322580645161291</v>
      </c>
      <c r="AC26" s="335" t="s">
        <v>116</v>
      </c>
      <c r="AD26" s="336">
        <v>26</v>
      </c>
      <c r="AE26" s="339">
        <f t="shared" si="10"/>
        <v>0.11818181818181818</v>
      </c>
      <c r="AF26" s="337" t="s">
        <v>116</v>
      </c>
      <c r="AG26" s="340">
        <v>12</v>
      </c>
      <c r="AH26" s="341">
        <f t="shared" si="11"/>
        <v>4.8000000000000001E-2</v>
      </c>
      <c r="AI26" s="337" t="s">
        <v>116</v>
      </c>
      <c r="AJ26" s="340">
        <v>15</v>
      </c>
      <c r="AK26" s="341">
        <f t="shared" si="12"/>
        <v>4.7923322683706068E-2</v>
      </c>
      <c r="AL26" s="337" t="s">
        <v>116</v>
      </c>
      <c r="AM26" s="340">
        <v>16</v>
      </c>
      <c r="AN26" s="341">
        <f t="shared" si="13"/>
        <v>4.3835616438356165E-2</v>
      </c>
      <c r="AQ26" s="335" t="s">
        <v>116</v>
      </c>
      <c r="AR26" s="336">
        <v>20</v>
      </c>
      <c r="AS26" s="339">
        <f t="shared" si="14"/>
        <v>0.145985401459854</v>
      </c>
      <c r="AT26" s="335" t="s">
        <v>116</v>
      </c>
      <c r="AU26" s="336">
        <v>38</v>
      </c>
      <c r="AV26" s="339">
        <f t="shared" si="15"/>
        <v>0.15322580645161291</v>
      </c>
      <c r="AW26" s="335" t="s">
        <v>116</v>
      </c>
      <c r="AX26" s="336">
        <v>26</v>
      </c>
      <c r="AY26" s="339">
        <f t="shared" si="16"/>
        <v>0.12264150943396226</v>
      </c>
      <c r="AZ26" s="337" t="s">
        <v>116</v>
      </c>
      <c r="BA26" s="340">
        <v>6</v>
      </c>
      <c r="BB26" s="341">
        <f t="shared" si="17"/>
        <v>2.6666666666666668E-2</v>
      </c>
      <c r="BC26" s="337" t="s">
        <v>116</v>
      </c>
      <c r="BD26" s="340">
        <v>14</v>
      </c>
      <c r="BE26" s="341">
        <f t="shared" si="18"/>
        <v>4.5454545454545456E-2</v>
      </c>
      <c r="BF26" s="337" t="s">
        <v>116</v>
      </c>
      <c r="BG26" s="340">
        <v>16</v>
      </c>
      <c r="BH26" s="341">
        <f t="shared" si="19"/>
        <v>4.3835616438356165E-2</v>
      </c>
      <c r="BK26" s="335" t="s">
        <v>116</v>
      </c>
      <c r="BL26" s="336">
        <v>20</v>
      </c>
      <c r="BM26" s="339">
        <f t="shared" si="20"/>
        <v>0.145985401459854</v>
      </c>
      <c r="BN26" s="335" t="s">
        <v>116</v>
      </c>
      <c r="BO26" s="336">
        <v>19</v>
      </c>
      <c r="BP26" s="339">
        <f t="shared" si="21"/>
        <v>0.16964285714285715</v>
      </c>
      <c r="BQ26" s="335" t="s">
        <v>116</v>
      </c>
      <c r="BR26" s="336">
        <v>23</v>
      </c>
      <c r="BS26" s="339">
        <f t="shared" si="22"/>
        <v>0.14374999999999999</v>
      </c>
      <c r="BT26" s="337" t="s">
        <v>116</v>
      </c>
      <c r="BU26" s="340">
        <v>5</v>
      </c>
      <c r="BV26" s="341">
        <f t="shared" si="23"/>
        <v>2.6737967914438502E-2</v>
      </c>
      <c r="BW26" s="337" t="s">
        <v>116</v>
      </c>
      <c r="BX26" s="340">
        <v>5</v>
      </c>
      <c r="BY26" s="341">
        <f t="shared" si="24"/>
        <v>2.9239766081871343E-2</v>
      </c>
      <c r="BZ26" s="337" t="s">
        <v>116</v>
      </c>
      <c r="CA26" s="340">
        <v>8</v>
      </c>
      <c r="CB26" s="341">
        <f t="shared" si="25"/>
        <v>4.49438202247191E-2</v>
      </c>
    </row>
    <row r="27" spans="3:80" ht="23.25" customHeight="1">
      <c r="W27" s="335" t="s">
        <v>125</v>
      </c>
      <c r="X27" s="336">
        <v>7</v>
      </c>
      <c r="Y27" s="339">
        <f t="shared" si="8"/>
        <v>5.1094890510948905E-2</v>
      </c>
      <c r="Z27" s="335" t="s">
        <v>125</v>
      </c>
      <c r="AA27" s="336">
        <v>14</v>
      </c>
      <c r="AB27" s="339">
        <f t="shared" si="9"/>
        <v>5.6451612903225805E-2</v>
      </c>
      <c r="AC27" s="335" t="s">
        <v>125</v>
      </c>
      <c r="AD27" s="336">
        <v>8</v>
      </c>
      <c r="AE27" s="339">
        <f t="shared" si="10"/>
        <v>3.6363636363636362E-2</v>
      </c>
      <c r="AF27" s="337" t="s">
        <v>125</v>
      </c>
      <c r="AG27" s="340">
        <v>5</v>
      </c>
      <c r="AH27" s="341">
        <f t="shared" si="11"/>
        <v>0.02</v>
      </c>
      <c r="AI27" s="337" t="s">
        <v>125</v>
      </c>
      <c r="AJ27" s="340"/>
      <c r="AK27" s="341">
        <f t="shared" si="12"/>
        <v>0</v>
      </c>
      <c r="AL27" s="337" t="s">
        <v>125</v>
      </c>
      <c r="AM27" s="340">
        <v>7</v>
      </c>
      <c r="AN27" s="341">
        <f t="shared" si="13"/>
        <v>1.9178082191780823E-2</v>
      </c>
      <c r="AQ27" s="335" t="s">
        <v>125</v>
      </c>
      <c r="AR27" s="336">
        <v>7</v>
      </c>
      <c r="AS27" s="339">
        <f t="shared" si="14"/>
        <v>5.1094890510948905E-2</v>
      </c>
      <c r="AT27" s="335" t="s">
        <v>125</v>
      </c>
      <c r="AU27" s="336">
        <v>14</v>
      </c>
      <c r="AV27" s="339">
        <f t="shared" si="15"/>
        <v>5.6451612903225805E-2</v>
      </c>
      <c r="AW27" s="335" t="s">
        <v>125</v>
      </c>
      <c r="AX27" s="336">
        <v>8</v>
      </c>
      <c r="AY27" s="339">
        <f t="shared" si="16"/>
        <v>3.7735849056603772E-2</v>
      </c>
      <c r="AZ27" s="337" t="s">
        <v>125</v>
      </c>
      <c r="BA27" s="340">
        <v>5</v>
      </c>
      <c r="BB27" s="341">
        <f t="shared" si="17"/>
        <v>2.2222222222222223E-2</v>
      </c>
      <c r="BC27" s="337" t="s">
        <v>125</v>
      </c>
      <c r="BD27" s="340"/>
      <c r="BE27" s="341">
        <f t="shared" si="18"/>
        <v>0</v>
      </c>
      <c r="BF27" s="337" t="s">
        <v>125</v>
      </c>
      <c r="BG27" s="340">
        <v>7</v>
      </c>
      <c r="BH27" s="341">
        <f t="shared" si="19"/>
        <v>1.9178082191780823E-2</v>
      </c>
      <c r="BK27" s="335" t="s">
        <v>125</v>
      </c>
      <c r="BL27" s="336">
        <v>7</v>
      </c>
      <c r="BM27" s="339">
        <f t="shared" si="20"/>
        <v>5.1094890510948905E-2</v>
      </c>
      <c r="BN27" s="335" t="s">
        <v>125</v>
      </c>
      <c r="BO27" s="336">
        <v>8</v>
      </c>
      <c r="BP27" s="339">
        <f t="shared" si="21"/>
        <v>7.1428571428571425E-2</v>
      </c>
      <c r="BQ27" s="335" t="s">
        <v>125</v>
      </c>
      <c r="BR27" s="336">
        <v>8</v>
      </c>
      <c r="BS27" s="339">
        <f t="shared" si="22"/>
        <v>0.05</v>
      </c>
      <c r="BT27" s="337" t="s">
        <v>125</v>
      </c>
      <c r="BU27" s="340">
        <v>4</v>
      </c>
      <c r="BV27" s="341">
        <f t="shared" si="23"/>
        <v>2.1390374331550801E-2</v>
      </c>
      <c r="BW27" s="337" t="s">
        <v>125</v>
      </c>
      <c r="BX27" s="340">
        <v>6</v>
      </c>
      <c r="BY27" s="341">
        <f t="shared" si="24"/>
        <v>3.5087719298245612E-2</v>
      </c>
      <c r="BZ27" s="337" t="s">
        <v>125</v>
      </c>
      <c r="CA27" s="340">
        <v>2</v>
      </c>
      <c r="CB27" s="341">
        <f t="shared" si="25"/>
        <v>1.1235955056179775E-2</v>
      </c>
    </row>
    <row r="28" spans="3:80" ht="23.25" customHeight="1">
      <c r="W28" s="335" t="s">
        <v>122</v>
      </c>
      <c r="X28" s="336">
        <v>4</v>
      </c>
      <c r="Y28" s="339">
        <f t="shared" si="8"/>
        <v>2.9197080291970802E-2</v>
      </c>
      <c r="Z28" s="335" t="s">
        <v>122</v>
      </c>
      <c r="AA28" s="336">
        <v>7</v>
      </c>
      <c r="AB28" s="339">
        <f t="shared" si="9"/>
        <v>2.8225806451612902E-2</v>
      </c>
      <c r="AC28" s="335" t="s">
        <v>122</v>
      </c>
      <c r="AD28" s="336">
        <v>11</v>
      </c>
      <c r="AE28" s="339">
        <f t="shared" si="10"/>
        <v>0.05</v>
      </c>
      <c r="AF28" s="337" t="s">
        <v>122</v>
      </c>
      <c r="AG28" s="340">
        <v>7</v>
      </c>
      <c r="AH28" s="341">
        <f t="shared" si="11"/>
        <v>2.8000000000000001E-2</v>
      </c>
      <c r="AI28" s="337" t="s">
        <v>122</v>
      </c>
      <c r="AJ28" s="340">
        <v>18</v>
      </c>
      <c r="AK28" s="341">
        <f t="shared" si="12"/>
        <v>5.7507987220447282E-2</v>
      </c>
      <c r="AL28" s="337" t="s">
        <v>122</v>
      </c>
      <c r="AM28" s="340">
        <v>14</v>
      </c>
      <c r="AN28" s="341">
        <f t="shared" si="13"/>
        <v>3.8356164383561646E-2</v>
      </c>
      <c r="AQ28" s="335" t="s">
        <v>122</v>
      </c>
      <c r="AR28" s="336">
        <v>4</v>
      </c>
      <c r="AS28" s="339">
        <f t="shared" si="14"/>
        <v>2.9197080291970802E-2</v>
      </c>
      <c r="AT28" s="335" t="s">
        <v>122</v>
      </c>
      <c r="AU28" s="336">
        <v>7</v>
      </c>
      <c r="AV28" s="339">
        <f t="shared" si="15"/>
        <v>2.8225806451612902E-2</v>
      </c>
      <c r="AW28" s="335" t="s">
        <v>122</v>
      </c>
      <c r="AX28" s="336">
        <v>11</v>
      </c>
      <c r="AY28" s="339">
        <f t="shared" si="16"/>
        <v>5.1886792452830191E-2</v>
      </c>
      <c r="AZ28" s="337" t="s">
        <v>122</v>
      </c>
      <c r="BA28" s="340">
        <v>6</v>
      </c>
      <c r="BB28" s="341">
        <f t="shared" si="17"/>
        <v>2.6666666666666668E-2</v>
      </c>
      <c r="BC28" s="337" t="s">
        <v>122</v>
      </c>
      <c r="BD28" s="340">
        <v>18</v>
      </c>
      <c r="BE28" s="341">
        <f t="shared" si="18"/>
        <v>5.844155844155844E-2</v>
      </c>
      <c r="BF28" s="337" t="s">
        <v>122</v>
      </c>
      <c r="BG28" s="340">
        <v>14</v>
      </c>
      <c r="BH28" s="341">
        <f t="shared" si="19"/>
        <v>3.8356164383561646E-2</v>
      </c>
      <c r="BK28" s="335" t="s">
        <v>122</v>
      </c>
      <c r="BL28" s="336">
        <v>4</v>
      </c>
      <c r="BM28" s="339">
        <f t="shared" si="20"/>
        <v>2.9197080291970802E-2</v>
      </c>
      <c r="BN28" s="335" t="s">
        <v>122</v>
      </c>
      <c r="BO28" s="336">
        <v>5</v>
      </c>
      <c r="BP28" s="339">
        <f t="shared" si="21"/>
        <v>4.4642857142857144E-2</v>
      </c>
      <c r="BQ28" s="335" t="s">
        <v>122</v>
      </c>
      <c r="BR28" s="336">
        <v>6</v>
      </c>
      <c r="BS28" s="339">
        <f t="shared" si="22"/>
        <v>3.7499999999999999E-2</v>
      </c>
      <c r="BT28" s="337" t="s">
        <v>122</v>
      </c>
      <c r="BU28" s="340">
        <v>6</v>
      </c>
      <c r="BV28" s="341">
        <f t="shared" si="23"/>
        <v>3.2085561497326207E-2</v>
      </c>
      <c r="BW28" s="337" t="s">
        <v>122</v>
      </c>
      <c r="BX28" s="340">
        <v>9</v>
      </c>
      <c r="BY28" s="341">
        <f t="shared" si="24"/>
        <v>5.2631578947368418E-2</v>
      </c>
      <c r="BZ28" s="337" t="s">
        <v>122</v>
      </c>
      <c r="CA28" s="340">
        <v>8</v>
      </c>
      <c r="CB28" s="341">
        <f t="shared" si="25"/>
        <v>4.49438202247191E-2</v>
      </c>
    </row>
    <row r="29" spans="3:80" ht="23.25" customHeight="1">
      <c r="W29" s="335" t="s">
        <v>121</v>
      </c>
      <c r="X29" s="336">
        <v>9</v>
      </c>
      <c r="Y29" s="339">
        <f t="shared" si="8"/>
        <v>6.569343065693431E-2</v>
      </c>
      <c r="Z29" s="335" t="s">
        <v>121</v>
      </c>
      <c r="AA29" s="336">
        <v>17</v>
      </c>
      <c r="AB29" s="339">
        <f t="shared" si="9"/>
        <v>6.8548387096774188E-2</v>
      </c>
      <c r="AC29" s="335" t="s">
        <v>121</v>
      </c>
      <c r="AD29" s="336">
        <v>9</v>
      </c>
      <c r="AE29" s="339">
        <f t="shared" si="10"/>
        <v>4.0909090909090909E-2</v>
      </c>
      <c r="AF29" s="337" t="s">
        <v>121</v>
      </c>
      <c r="AG29" s="340">
        <v>7</v>
      </c>
      <c r="AH29" s="341">
        <f t="shared" si="11"/>
        <v>2.8000000000000001E-2</v>
      </c>
      <c r="AI29" s="337" t="s">
        <v>121</v>
      </c>
      <c r="AJ29" s="340">
        <v>18</v>
      </c>
      <c r="AK29" s="341">
        <f t="shared" si="12"/>
        <v>5.7507987220447282E-2</v>
      </c>
      <c r="AL29" s="337" t="s">
        <v>121</v>
      </c>
      <c r="AM29" s="340">
        <v>32</v>
      </c>
      <c r="AN29" s="341">
        <f t="shared" si="13"/>
        <v>8.7671232876712329E-2</v>
      </c>
      <c r="AQ29" s="335" t="s">
        <v>121</v>
      </c>
      <c r="AR29" s="336">
        <v>9</v>
      </c>
      <c r="AS29" s="339">
        <f t="shared" si="14"/>
        <v>6.569343065693431E-2</v>
      </c>
      <c r="AT29" s="335" t="s">
        <v>121</v>
      </c>
      <c r="AU29" s="336">
        <v>17</v>
      </c>
      <c r="AV29" s="339">
        <f t="shared" si="15"/>
        <v>6.8548387096774188E-2</v>
      </c>
      <c r="AW29" s="335" t="s">
        <v>121</v>
      </c>
      <c r="AX29" s="336">
        <v>9</v>
      </c>
      <c r="AY29" s="339">
        <f t="shared" si="16"/>
        <v>4.2452830188679243E-2</v>
      </c>
      <c r="AZ29" s="337" t="s">
        <v>121</v>
      </c>
      <c r="BA29" s="340">
        <v>7</v>
      </c>
      <c r="BB29" s="341">
        <f t="shared" si="17"/>
        <v>3.111111111111111E-2</v>
      </c>
      <c r="BC29" s="337" t="s">
        <v>121</v>
      </c>
      <c r="BD29" s="340">
        <v>17</v>
      </c>
      <c r="BE29" s="341">
        <f t="shared" si="18"/>
        <v>5.5194805194805192E-2</v>
      </c>
      <c r="BF29" s="337" t="s">
        <v>121</v>
      </c>
      <c r="BG29" s="340">
        <v>32</v>
      </c>
      <c r="BH29" s="341">
        <f t="shared" si="19"/>
        <v>8.7671232876712329E-2</v>
      </c>
      <c r="BK29" s="335" t="s">
        <v>121</v>
      </c>
      <c r="BL29" s="336">
        <v>9</v>
      </c>
      <c r="BM29" s="339">
        <f t="shared" si="20"/>
        <v>6.569343065693431E-2</v>
      </c>
      <c r="BN29" s="335" t="s">
        <v>121</v>
      </c>
      <c r="BO29" s="336">
        <v>8</v>
      </c>
      <c r="BP29" s="339">
        <f t="shared" si="21"/>
        <v>7.1428571428571425E-2</v>
      </c>
      <c r="BQ29" s="335" t="s">
        <v>121</v>
      </c>
      <c r="BR29" s="336">
        <v>4</v>
      </c>
      <c r="BS29" s="339">
        <f t="shared" si="22"/>
        <v>2.5000000000000001E-2</v>
      </c>
      <c r="BT29" s="337" t="s">
        <v>121</v>
      </c>
      <c r="BU29" s="340">
        <v>5</v>
      </c>
      <c r="BV29" s="341">
        <f t="shared" si="23"/>
        <v>2.6737967914438502E-2</v>
      </c>
      <c r="BW29" s="337" t="s">
        <v>121</v>
      </c>
      <c r="BX29" s="340">
        <v>11</v>
      </c>
      <c r="BY29" s="341">
        <f t="shared" si="24"/>
        <v>6.4327485380116955E-2</v>
      </c>
      <c r="BZ29" s="337" t="s">
        <v>121</v>
      </c>
      <c r="CA29" s="340">
        <v>18</v>
      </c>
      <c r="CB29" s="341">
        <f t="shared" si="25"/>
        <v>0.10112359550561797</v>
      </c>
    </row>
    <row r="30" spans="3:80" ht="23.25" customHeight="1">
      <c r="W30" s="335" t="s">
        <v>311</v>
      </c>
      <c r="X30" s="336"/>
      <c r="Y30" s="339">
        <f t="shared" si="8"/>
        <v>0</v>
      </c>
      <c r="Z30" s="335" t="s">
        <v>311</v>
      </c>
      <c r="AA30" s="336"/>
      <c r="AB30" s="339">
        <f t="shared" si="9"/>
        <v>0</v>
      </c>
      <c r="AC30" s="335" t="s">
        <v>311</v>
      </c>
      <c r="AD30" s="336">
        <v>6</v>
      </c>
      <c r="AE30" s="339">
        <f t="shared" si="10"/>
        <v>2.7272727272727271E-2</v>
      </c>
      <c r="AF30" s="337" t="s">
        <v>311</v>
      </c>
      <c r="AG30" s="340"/>
      <c r="AH30" s="341">
        <f t="shared" si="11"/>
        <v>0</v>
      </c>
      <c r="AI30" s="337" t="s">
        <v>311</v>
      </c>
      <c r="AJ30" s="340"/>
      <c r="AK30" s="341">
        <f t="shared" si="12"/>
        <v>0</v>
      </c>
      <c r="AL30" s="337" t="s">
        <v>311</v>
      </c>
      <c r="AM30" s="340">
        <v>2</v>
      </c>
      <c r="AN30" s="341">
        <f t="shared" si="13"/>
        <v>5.4794520547945206E-3</v>
      </c>
      <c r="AQ30" s="335" t="s">
        <v>311</v>
      </c>
      <c r="AR30" s="336"/>
      <c r="AS30" s="339">
        <f t="shared" si="14"/>
        <v>0</v>
      </c>
      <c r="AT30" s="335" t="s">
        <v>311</v>
      </c>
      <c r="AU30" s="336"/>
      <c r="AV30" s="339">
        <f t="shared" si="15"/>
        <v>0</v>
      </c>
      <c r="AW30" s="335" t="s">
        <v>311</v>
      </c>
      <c r="AX30" s="336">
        <v>6</v>
      </c>
      <c r="AY30" s="339">
        <f t="shared" si="16"/>
        <v>2.8301886792452831E-2</v>
      </c>
      <c r="AZ30" s="337" t="s">
        <v>311</v>
      </c>
      <c r="BA30" s="340"/>
      <c r="BB30" s="341">
        <f t="shared" si="17"/>
        <v>0</v>
      </c>
      <c r="BC30" s="337" t="s">
        <v>311</v>
      </c>
      <c r="BD30" s="340"/>
      <c r="BE30" s="341">
        <f t="shared" si="18"/>
        <v>0</v>
      </c>
      <c r="BF30" s="337" t="s">
        <v>311</v>
      </c>
      <c r="BG30" s="340">
        <v>2</v>
      </c>
      <c r="BH30" s="341">
        <f t="shared" si="19"/>
        <v>5.4794520547945206E-3</v>
      </c>
      <c r="BK30" s="335" t="s">
        <v>311</v>
      </c>
      <c r="BL30" s="336"/>
      <c r="BM30" s="339">
        <f t="shared" si="20"/>
        <v>0</v>
      </c>
      <c r="BN30" s="335" t="s">
        <v>311</v>
      </c>
      <c r="BO30" s="336"/>
      <c r="BP30" s="339">
        <f t="shared" si="21"/>
        <v>0</v>
      </c>
      <c r="BQ30" s="335" t="s">
        <v>311</v>
      </c>
      <c r="BR30" s="336">
        <v>4</v>
      </c>
      <c r="BS30" s="339">
        <f t="shared" si="22"/>
        <v>2.5000000000000001E-2</v>
      </c>
      <c r="BT30" s="337" t="s">
        <v>311</v>
      </c>
      <c r="BU30" s="340"/>
      <c r="BV30" s="341">
        <f t="shared" si="23"/>
        <v>0</v>
      </c>
      <c r="BW30" s="337" t="s">
        <v>311</v>
      </c>
      <c r="BX30" s="340"/>
      <c r="BY30" s="341">
        <f t="shared" si="24"/>
        <v>0</v>
      </c>
      <c r="BZ30" s="337" t="s">
        <v>311</v>
      </c>
      <c r="CA30" s="340">
        <v>2</v>
      </c>
      <c r="CB30" s="341">
        <f t="shared" si="25"/>
        <v>1.1235955056179775E-2</v>
      </c>
    </row>
    <row r="31" spans="3:80" ht="23.25" customHeight="1">
      <c r="W31" s="335" t="s">
        <v>316</v>
      </c>
      <c r="X31" s="336"/>
      <c r="Y31" s="339">
        <f t="shared" si="8"/>
        <v>0</v>
      </c>
      <c r="Z31" s="335" t="s">
        <v>316</v>
      </c>
      <c r="AA31" s="336"/>
      <c r="AB31" s="339">
        <f t="shared" si="9"/>
        <v>0</v>
      </c>
      <c r="AC31" s="335" t="s">
        <v>316</v>
      </c>
      <c r="AD31" s="336">
        <v>11</v>
      </c>
      <c r="AE31" s="339">
        <f t="shared" si="10"/>
        <v>0.05</v>
      </c>
      <c r="AF31" s="337" t="s">
        <v>316</v>
      </c>
      <c r="AG31" s="340"/>
      <c r="AH31" s="341">
        <f t="shared" si="11"/>
        <v>0</v>
      </c>
      <c r="AI31" s="337" t="s">
        <v>316</v>
      </c>
      <c r="AJ31" s="340">
        <v>3</v>
      </c>
      <c r="AK31" s="341">
        <f t="shared" si="12"/>
        <v>9.5846645367412137E-3</v>
      </c>
      <c r="AL31" s="337" t="s">
        <v>316</v>
      </c>
      <c r="AM31" s="340">
        <v>3</v>
      </c>
      <c r="AN31" s="341">
        <f t="shared" si="13"/>
        <v>8.21917808219178E-3</v>
      </c>
      <c r="AQ31" s="335" t="s">
        <v>316</v>
      </c>
      <c r="AR31" s="336"/>
      <c r="AS31" s="339">
        <f t="shared" si="14"/>
        <v>0</v>
      </c>
      <c r="AT31" s="335" t="s">
        <v>316</v>
      </c>
      <c r="AU31" s="336"/>
      <c r="AV31" s="339">
        <f t="shared" si="15"/>
        <v>0</v>
      </c>
      <c r="AW31" s="335" t="s">
        <v>316</v>
      </c>
      <c r="AX31" s="336">
        <v>6</v>
      </c>
      <c r="AY31" s="339">
        <f t="shared" si="16"/>
        <v>2.8301886792452831E-2</v>
      </c>
      <c r="AZ31" s="337" t="s">
        <v>316</v>
      </c>
      <c r="BA31" s="340"/>
      <c r="BB31" s="341">
        <f t="shared" si="17"/>
        <v>0</v>
      </c>
      <c r="BC31" s="337" t="s">
        <v>316</v>
      </c>
      <c r="BD31" s="340">
        <v>3</v>
      </c>
      <c r="BE31" s="341">
        <f t="shared" si="18"/>
        <v>9.74025974025974E-3</v>
      </c>
      <c r="BF31" s="337" t="s">
        <v>316</v>
      </c>
      <c r="BG31" s="340">
        <v>3</v>
      </c>
      <c r="BH31" s="341">
        <f t="shared" si="19"/>
        <v>8.21917808219178E-3</v>
      </c>
      <c r="BK31" s="335" t="s">
        <v>316</v>
      </c>
      <c r="BL31" s="336"/>
      <c r="BM31" s="339">
        <f t="shared" si="20"/>
        <v>0</v>
      </c>
      <c r="BN31" s="335" t="s">
        <v>316</v>
      </c>
      <c r="BO31" s="336"/>
      <c r="BP31" s="339">
        <f t="shared" si="21"/>
        <v>0</v>
      </c>
      <c r="BQ31" s="335" t="s">
        <v>316</v>
      </c>
      <c r="BR31" s="336"/>
      <c r="BS31" s="339">
        <f t="shared" si="22"/>
        <v>0</v>
      </c>
      <c r="BT31" s="337" t="s">
        <v>316</v>
      </c>
      <c r="BU31" s="340"/>
      <c r="BV31" s="341">
        <f t="shared" si="23"/>
        <v>0</v>
      </c>
      <c r="BW31" s="337" t="s">
        <v>316</v>
      </c>
      <c r="BX31" s="340">
        <v>1</v>
      </c>
      <c r="BY31" s="341">
        <f t="shared" si="24"/>
        <v>5.8479532163742687E-3</v>
      </c>
      <c r="BZ31" s="337" t="s">
        <v>316</v>
      </c>
      <c r="CA31" s="340">
        <v>3</v>
      </c>
      <c r="CB31" s="341">
        <f t="shared" si="25"/>
        <v>1.6853932584269662E-2</v>
      </c>
    </row>
    <row r="32" spans="3:80" ht="23.25" customHeight="1">
      <c r="W32" s="335" t="s">
        <v>306</v>
      </c>
      <c r="X32" s="336">
        <v>1</v>
      </c>
      <c r="Y32" s="339">
        <f t="shared" si="8"/>
        <v>7.2992700729927005E-3</v>
      </c>
      <c r="Z32" s="335" t="s">
        <v>306</v>
      </c>
      <c r="AA32" s="336">
        <v>10</v>
      </c>
      <c r="AB32" s="339">
        <f t="shared" si="9"/>
        <v>4.0322580645161289E-2</v>
      </c>
      <c r="AC32" s="335" t="s">
        <v>306</v>
      </c>
      <c r="AD32" s="336">
        <v>3</v>
      </c>
      <c r="AE32" s="339">
        <f t="shared" si="10"/>
        <v>1.3636363636363636E-2</v>
      </c>
      <c r="AF32" s="337" t="s">
        <v>306</v>
      </c>
      <c r="AG32" s="340">
        <v>11</v>
      </c>
      <c r="AH32" s="341">
        <f t="shared" si="11"/>
        <v>4.3999999999999997E-2</v>
      </c>
      <c r="AI32" s="337" t="s">
        <v>306</v>
      </c>
      <c r="AJ32" s="340">
        <v>15</v>
      </c>
      <c r="AK32" s="341">
        <f t="shared" si="12"/>
        <v>4.7923322683706068E-2</v>
      </c>
      <c r="AL32" s="337" t="s">
        <v>306</v>
      </c>
      <c r="AM32" s="340">
        <v>23</v>
      </c>
      <c r="AN32" s="341">
        <f t="shared" si="13"/>
        <v>6.3013698630136991E-2</v>
      </c>
      <c r="AQ32" s="335" t="s">
        <v>306</v>
      </c>
      <c r="AR32" s="336">
        <v>1</v>
      </c>
      <c r="AS32" s="339">
        <f t="shared" si="14"/>
        <v>7.2992700729927005E-3</v>
      </c>
      <c r="AT32" s="335" t="s">
        <v>306</v>
      </c>
      <c r="AU32" s="336">
        <v>10</v>
      </c>
      <c r="AV32" s="339">
        <f t="shared" si="15"/>
        <v>4.0322580645161289E-2</v>
      </c>
      <c r="AW32" s="335" t="s">
        <v>306</v>
      </c>
      <c r="AX32" s="336">
        <v>3</v>
      </c>
      <c r="AY32" s="339">
        <f t="shared" si="16"/>
        <v>1.4150943396226415E-2</v>
      </c>
      <c r="AZ32" s="337" t="s">
        <v>306</v>
      </c>
      <c r="BA32" s="340">
        <v>7</v>
      </c>
      <c r="BB32" s="341">
        <f t="shared" si="17"/>
        <v>3.111111111111111E-2</v>
      </c>
      <c r="BC32" s="337" t="s">
        <v>306</v>
      </c>
      <c r="BD32" s="340">
        <v>14</v>
      </c>
      <c r="BE32" s="341">
        <f t="shared" si="18"/>
        <v>4.5454545454545456E-2</v>
      </c>
      <c r="BF32" s="337" t="s">
        <v>306</v>
      </c>
      <c r="BG32" s="340">
        <v>23</v>
      </c>
      <c r="BH32" s="341">
        <f t="shared" si="19"/>
        <v>6.3013698630136991E-2</v>
      </c>
      <c r="BK32" s="335" t="s">
        <v>306</v>
      </c>
      <c r="BL32" s="336">
        <v>1</v>
      </c>
      <c r="BM32" s="339">
        <f t="shared" si="20"/>
        <v>7.2992700729927005E-3</v>
      </c>
      <c r="BN32" s="335" t="s">
        <v>306</v>
      </c>
      <c r="BO32" s="336">
        <v>6</v>
      </c>
      <c r="BP32" s="339">
        <f t="shared" si="21"/>
        <v>5.3571428571428568E-2</v>
      </c>
      <c r="BQ32" s="335" t="s">
        <v>306</v>
      </c>
      <c r="BR32" s="336">
        <v>2</v>
      </c>
      <c r="BS32" s="339">
        <f t="shared" si="22"/>
        <v>1.2500000000000001E-2</v>
      </c>
      <c r="BT32" s="337" t="s">
        <v>306</v>
      </c>
      <c r="BU32" s="340">
        <v>8</v>
      </c>
      <c r="BV32" s="341">
        <f t="shared" si="23"/>
        <v>4.2780748663101602E-2</v>
      </c>
      <c r="BW32" s="337" t="s">
        <v>306</v>
      </c>
      <c r="BX32" s="340">
        <v>8</v>
      </c>
      <c r="BY32" s="341">
        <f t="shared" si="24"/>
        <v>4.6783625730994149E-2</v>
      </c>
      <c r="BZ32" s="337" t="s">
        <v>306</v>
      </c>
      <c r="CA32" s="340">
        <v>2</v>
      </c>
      <c r="CB32" s="341">
        <f t="shared" si="25"/>
        <v>1.1235955056179775E-2</v>
      </c>
    </row>
    <row r="33" spans="23:80" ht="23.25" customHeight="1">
      <c r="W33" s="335" t="s">
        <v>313</v>
      </c>
      <c r="X33" s="336"/>
      <c r="Y33" s="339">
        <f t="shared" si="8"/>
        <v>0</v>
      </c>
      <c r="Z33" s="335" t="s">
        <v>313</v>
      </c>
      <c r="AA33" s="336"/>
      <c r="AB33" s="339">
        <f t="shared" si="9"/>
        <v>0</v>
      </c>
      <c r="AC33" s="335" t="s">
        <v>313</v>
      </c>
      <c r="AD33" s="336">
        <v>2</v>
      </c>
      <c r="AE33" s="339">
        <f t="shared" si="10"/>
        <v>9.0909090909090905E-3</v>
      </c>
      <c r="AF33" s="337" t="s">
        <v>313</v>
      </c>
      <c r="AG33" s="340"/>
      <c r="AH33" s="341">
        <f t="shared" si="11"/>
        <v>0</v>
      </c>
      <c r="AI33" s="337" t="s">
        <v>313</v>
      </c>
      <c r="AJ33" s="340">
        <v>1</v>
      </c>
      <c r="AK33" s="341">
        <f t="shared" si="12"/>
        <v>3.1948881789137379E-3</v>
      </c>
      <c r="AL33" s="337" t="s">
        <v>313</v>
      </c>
      <c r="AM33" s="340"/>
      <c r="AN33" s="341">
        <f t="shared" si="13"/>
        <v>0</v>
      </c>
      <c r="AQ33" s="335" t="s">
        <v>313</v>
      </c>
      <c r="AR33" s="336"/>
      <c r="AS33" s="339">
        <f t="shared" si="14"/>
        <v>0</v>
      </c>
      <c r="AT33" s="335" t="s">
        <v>313</v>
      </c>
      <c r="AU33" s="336"/>
      <c r="AV33" s="339">
        <f t="shared" si="15"/>
        <v>0</v>
      </c>
      <c r="AW33" s="335" t="s">
        <v>313</v>
      </c>
      <c r="AX33" s="336">
        <v>2</v>
      </c>
      <c r="AY33" s="339">
        <f t="shared" si="16"/>
        <v>9.433962264150943E-3</v>
      </c>
      <c r="AZ33" s="337" t="s">
        <v>313</v>
      </c>
      <c r="BA33" s="340"/>
      <c r="BB33" s="341">
        <f t="shared" si="17"/>
        <v>0</v>
      </c>
      <c r="BC33" s="337" t="s">
        <v>313</v>
      </c>
      <c r="BD33" s="340">
        <v>1</v>
      </c>
      <c r="BE33" s="341">
        <f t="shared" si="18"/>
        <v>3.246753246753247E-3</v>
      </c>
      <c r="BF33" s="337" t="s">
        <v>313</v>
      </c>
      <c r="BG33" s="340"/>
      <c r="BH33" s="341">
        <f t="shared" si="19"/>
        <v>0</v>
      </c>
      <c r="BK33" s="335" t="s">
        <v>313</v>
      </c>
      <c r="BL33" s="336"/>
      <c r="BM33" s="339">
        <f t="shared" si="20"/>
        <v>0</v>
      </c>
      <c r="BN33" s="335" t="s">
        <v>313</v>
      </c>
      <c r="BO33" s="336"/>
      <c r="BP33" s="339">
        <f t="shared" si="21"/>
        <v>0</v>
      </c>
      <c r="BQ33" s="335" t="s">
        <v>313</v>
      </c>
      <c r="BR33" s="336">
        <v>2</v>
      </c>
      <c r="BS33" s="339">
        <f t="shared" si="22"/>
        <v>1.2500000000000001E-2</v>
      </c>
      <c r="BT33" s="337" t="s">
        <v>313</v>
      </c>
      <c r="BU33" s="340"/>
      <c r="BV33" s="341">
        <f t="shared" si="23"/>
        <v>0</v>
      </c>
      <c r="BW33" s="337" t="s">
        <v>313</v>
      </c>
      <c r="BX33" s="340">
        <v>1</v>
      </c>
      <c r="BY33" s="341">
        <f t="shared" si="24"/>
        <v>5.8479532163742687E-3</v>
      </c>
      <c r="BZ33" s="337" t="s">
        <v>313</v>
      </c>
      <c r="CA33" s="340"/>
      <c r="CB33" s="341">
        <f t="shared" si="25"/>
        <v>0</v>
      </c>
    </row>
    <row r="34" spans="23:80" ht="23.25" customHeight="1">
      <c r="W34" s="335" t="s">
        <v>133</v>
      </c>
      <c r="X34" s="336"/>
      <c r="Y34" s="339">
        <f t="shared" si="8"/>
        <v>0</v>
      </c>
      <c r="Z34" s="335" t="s">
        <v>133</v>
      </c>
      <c r="AA34" s="336">
        <v>1</v>
      </c>
      <c r="AB34" s="339">
        <f t="shared" si="9"/>
        <v>4.0322580645161289E-3</v>
      </c>
      <c r="AC34" s="335" t="s">
        <v>133</v>
      </c>
      <c r="AD34" s="336">
        <v>2</v>
      </c>
      <c r="AE34" s="339">
        <f t="shared" si="10"/>
        <v>9.0909090909090905E-3</v>
      </c>
      <c r="AF34" s="337" t="s">
        <v>133</v>
      </c>
      <c r="AG34" s="340"/>
      <c r="AH34" s="341">
        <f t="shared" si="11"/>
        <v>0</v>
      </c>
      <c r="AI34" s="337" t="s">
        <v>133</v>
      </c>
      <c r="AJ34" s="340"/>
      <c r="AK34" s="341">
        <f t="shared" si="12"/>
        <v>0</v>
      </c>
      <c r="AL34" s="337" t="s">
        <v>133</v>
      </c>
      <c r="AM34" s="340">
        <v>2</v>
      </c>
      <c r="AN34" s="341">
        <f t="shared" si="13"/>
        <v>5.4794520547945206E-3</v>
      </c>
      <c r="AQ34" s="335" t="s">
        <v>133</v>
      </c>
      <c r="AR34" s="336"/>
      <c r="AS34" s="339">
        <f t="shared" si="14"/>
        <v>0</v>
      </c>
      <c r="AT34" s="335" t="s">
        <v>133</v>
      </c>
      <c r="AU34" s="336">
        <v>1</v>
      </c>
      <c r="AV34" s="339">
        <f t="shared" si="15"/>
        <v>4.0322580645161289E-3</v>
      </c>
      <c r="AW34" s="335" t="s">
        <v>133</v>
      </c>
      <c r="AX34" s="336">
        <v>2</v>
      </c>
      <c r="AY34" s="339">
        <f t="shared" si="16"/>
        <v>9.433962264150943E-3</v>
      </c>
      <c r="AZ34" s="337" t="s">
        <v>133</v>
      </c>
      <c r="BA34" s="340"/>
      <c r="BB34" s="341">
        <f t="shared" si="17"/>
        <v>0</v>
      </c>
      <c r="BC34" s="337" t="s">
        <v>133</v>
      </c>
      <c r="BD34" s="340"/>
      <c r="BE34" s="341">
        <f t="shared" si="18"/>
        <v>0</v>
      </c>
      <c r="BF34" s="337" t="s">
        <v>133</v>
      </c>
      <c r="BG34" s="340">
        <v>2</v>
      </c>
      <c r="BH34" s="341">
        <f t="shared" si="19"/>
        <v>5.4794520547945206E-3</v>
      </c>
      <c r="BK34" s="335" t="s">
        <v>133</v>
      </c>
      <c r="BL34" s="336"/>
      <c r="BM34" s="339">
        <f t="shared" si="20"/>
        <v>0</v>
      </c>
      <c r="BN34" s="335" t="s">
        <v>133</v>
      </c>
      <c r="BO34" s="336">
        <v>1</v>
      </c>
      <c r="BP34" s="339">
        <f t="shared" si="21"/>
        <v>8.9285714285714281E-3</v>
      </c>
      <c r="BQ34" s="335" t="s">
        <v>133</v>
      </c>
      <c r="BR34" s="336">
        <v>1</v>
      </c>
      <c r="BS34" s="339">
        <f t="shared" si="22"/>
        <v>6.2500000000000003E-3</v>
      </c>
      <c r="BT34" s="337" t="s">
        <v>133</v>
      </c>
      <c r="BU34" s="340"/>
      <c r="BV34" s="341">
        <f t="shared" si="23"/>
        <v>0</v>
      </c>
      <c r="BW34" s="337" t="s">
        <v>133</v>
      </c>
      <c r="BX34" s="340"/>
      <c r="BY34" s="341">
        <f t="shared" si="24"/>
        <v>0</v>
      </c>
      <c r="BZ34" s="337" t="s">
        <v>133</v>
      </c>
      <c r="CA34" s="340">
        <v>1</v>
      </c>
      <c r="CB34" s="341">
        <f t="shared" si="25"/>
        <v>5.6179775280898875E-3</v>
      </c>
    </row>
    <row r="35" spans="23:80" ht="23.25" customHeight="1">
      <c r="W35" s="335" t="s">
        <v>346</v>
      </c>
      <c r="X35" s="336"/>
      <c r="Y35" s="339">
        <f t="shared" si="8"/>
        <v>0</v>
      </c>
      <c r="Z35" s="335" t="s">
        <v>346</v>
      </c>
      <c r="AA35" s="336"/>
      <c r="AB35" s="339">
        <f t="shared" si="9"/>
        <v>0</v>
      </c>
      <c r="AC35" s="335" t="s">
        <v>346</v>
      </c>
      <c r="AD35" s="336">
        <v>1</v>
      </c>
      <c r="AE35" s="339">
        <f t="shared" si="10"/>
        <v>4.5454545454545452E-3</v>
      </c>
      <c r="AF35" s="337" t="s">
        <v>346</v>
      </c>
      <c r="AG35" s="340"/>
      <c r="AH35" s="341">
        <f t="shared" si="11"/>
        <v>0</v>
      </c>
      <c r="AI35" s="337" t="s">
        <v>346</v>
      </c>
      <c r="AJ35" s="340"/>
      <c r="AK35" s="341">
        <f t="shared" si="12"/>
        <v>0</v>
      </c>
      <c r="AL35" s="337" t="s">
        <v>346</v>
      </c>
      <c r="AM35" s="340"/>
      <c r="AN35" s="341">
        <f t="shared" si="13"/>
        <v>0</v>
      </c>
      <c r="AQ35" s="335" t="s">
        <v>346</v>
      </c>
      <c r="AR35" s="336"/>
      <c r="AS35" s="339">
        <f t="shared" si="14"/>
        <v>0</v>
      </c>
      <c r="AT35" s="335" t="s">
        <v>346</v>
      </c>
      <c r="AU35" s="336"/>
      <c r="AV35" s="339">
        <f t="shared" si="15"/>
        <v>0</v>
      </c>
      <c r="AW35" s="335" t="s">
        <v>346</v>
      </c>
      <c r="AX35" s="336">
        <v>1</v>
      </c>
      <c r="AY35" s="339">
        <f t="shared" si="16"/>
        <v>4.7169811320754715E-3</v>
      </c>
      <c r="AZ35" s="337" t="s">
        <v>346</v>
      </c>
      <c r="BA35" s="340"/>
      <c r="BB35" s="341">
        <f t="shared" si="17"/>
        <v>0</v>
      </c>
      <c r="BC35" s="337" t="s">
        <v>346</v>
      </c>
      <c r="BD35" s="340"/>
      <c r="BE35" s="341">
        <f t="shared" si="18"/>
        <v>0</v>
      </c>
      <c r="BF35" s="337" t="s">
        <v>346</v>
      </c>
      <c r="BG35" s="340"/>
      <c r="BH35" s="341">
        <f t="shared" si="19"/>
        <v>0</v>
      </c>
      <c r="BK35" s="335" t="s">
        <v>346</v>
      </c>
      <c r="BL35" s="336"/>
      <c r="BM35" s="339">
        <f t="shared" si="20"/>
        <v>0</v>
      </c>
      <c r="BN35" s="335" t="s">
        <v>346</v>
      </c>
      <c r="BO35" s="336"/>
      <c r="BP35" s="339">
        <f t="shared" si="21"/>
        <v>0</v>
      </c>
      <c r="BQ35" s="335" t="s">
        <v>346</v>
      </c>
      <c r="BR35" s="336">
        <v>1</v>
      </c>
      <c r="BS35" s="339">
        <f t="shared" si="22"/>
        <v>6.2500000000000003E-3</v>
      </c>
      <c r="BT35" s="337" t="s">
        <v>346</v>
      </c>
      <c r="BU35" s="340"/>
      <c r="BV35" s="341">
        <f t="shared" si="23"/>
        <v>0</v>
      </c>
      <c r="BW35" s="337" t="s">
        <v>346</v>
      </c>
      <c r="BX35" s="340"/>
      <c r="BY35" s="341">
        <f t="shared" si="24"/>
        <v>0</v>
      </c>
      <c r="BZ35" s="337" t="s">
        <v>346</v>
      </c>
      <c r="CA35" s="340"/>
      <c r="CB35" s="341">
        <f t="shared" si="25"/>
        <v>0</v>
      </c>
    </row>
    <row r="36" spans="23:80" ht="23.25" customHeight="1">
      <c r="W36" s="335" t="s">
        <v>124</v>
      </c>
      <c r="X36" s="336">
        <v>12</v>
      </c>
      <c r="Y36" s="339">
        <f t="shared" si="8"/>
        <v>8.7591240875912413E-2</v>
      </c>
      <c r="Z36" s="335" t="s">
        <v>124</v>
      </c>
      <c r="AA36" s="336">
        <v>16</v>
      </c>
      <c r="AB36" s="339">
        <f t="shared" si="9"/>
        <v>6.4516129032258063E-2</v>
      </c>
      <c r="AC36" s="335" t="s">
        <v>124</v>
      </c>
      <c r="AD36" s="336">
        <v>0</v>
      </c>
      <c r="AE36" s="339">
        <f t="shared" si="10"/>
        <v>0</v>
      </c>
      <c r="AF36" s="337" t="s">
        <v>124</v>
      </c>
      <c r="AG36" s="340">
        <v>7</v>
      </c>
      <c r="AH36" s="341">
        <f t="shared" si="11"/>
        <v>2.8000000000000001E-2</v>
      </c>
      <c r="AI36" s="337" t="s">
        <v>124</v>
      </c>
      <c r="AJ36" s="340"/>
      <c r="AK36" s="341">
        <f t="shared" si="12"/>
        <v>0</v>
      </c>
      <c r="AL36" s="337" t="s">
        <v>124</v>
      </c>
      <c r="AM36" s="340"/>
      <c r="AN36" s="341">
        <f t="shared" si="13"/>
        <v>0</v>
      </c>
      <c r="AQ36" s="335" t="s">
        <v>124</v>
      </c>
      <c r="AR36" s="336">
        <v>12</v>
      </c>
      <c r="AS36" s="339">
        <f t="shared" si="14"/>
        <v>8.7591240875912413E-2</v>
      </c>
      <c r="AT36" s="335" t="s">
        <v>124</v>
      </c>
      <c r="AU36" s="336">
        <v>16</v>
      </c>
      <c r="AV36" s="339">
        <f t="shared" si="15"/>
        <v>6.4516129032258063E-2</v>
      </c>
      <c r="AW36" s="335" t="s">
        <v>124</v>
      </c>
      <c r="AX36" s="336">
        <v>0</v>
      </c>
      <c r="AY36" s="339">
        <f t="shared" si="16"/>
        <v>0</v>
      </c>
      <c r="AZ36" s="337" t="s">
        <v>124</v>
      </c>
      <c r="BA36" s="340">
        <v>6</v>
      </c>
      <c r="BB36" s="341">
        <f t="shared" si="17"/>
        <v>2.6666666666666668E-2</v>
      </c>
      <c r="BC36" s="337" t="s">
        <v>124</v>
      </c>
      <c r="BD36" s="340"/>
      <c r="BE36" s="341">
        <f t="shared" si="18"/>
        <v>0</v>
      </c>
      <c r="BF36" s="337" t="s">
        <v>124</v>
      </c>
      <c r="BG36" s="340"/>
      <c r="BH36" s="341">
        <f t="shared" si="19"/>
        <v>0</v>
      </c>
      <c r="BK36" s="335" t="s">
        <v>124</v>
      </c>
      <c r="BL36" s="336">
        <v>12</v>
      </c>
      <c r="BM36" s="339">
        <f t="shared" si="20"/>
        <v>8.7591240875912413E-2</v>
      </c>
      <c r="BN36" s="335" t="s">
        <v>124</v>
      </c>
      <c r="BO36" s="336">
        <v>10</v>
      </c>
      <c r="BP36" s="339">
        <f t="shared" si="21"/>
        <v>8.9285714285714288E-2</v>
      </c>
      <c r="BQ36" s="335" t="s">
        <v>124</v>
      </c>
      <c r="BR36" s="336"/>
      <c r="BS36" s="339">
        <f t="shared" si="22"/>
        <v>0</v>
      </c>
      <c r="BT36" s="337" t="s">
        <v>124</v>
      </c>
      <c r="BU36" s="340">
        <v>6</v>
      </c>
      <c r="BV36" s="341">
        <f t="shared" si="23"/>
        <v>3.2085561497326207E-2</v>
      </c>
      <c r="BW36" s="337" t="s">
        <v>124</v>
      </c>
      <c r="BX36" s="340">
        <v>2</v>
      </c>
      <c r="BY36" s="341">
        <f t="shared" si="24"/>
        <v>1.1695906432748537E-2</v>
      </c>
      <c r="BZ36" s="337" t="s">
        <v>124</v>
      </c>
      <c r="CA36" s="340">
        <v>7</v>
      </c>
      <c r="CB36" s="341">
        <f t="shared" si="25"/>
        <v>3.9325842696629212E-2</v>
      </c>
    </row>
    <row r="37" spans="23:80" ht="23.25" customHeight="1">
      <c r="W37" s="335" t="s">
        <v>129</v>
      </c>
      <c r="X37" s="336"/>
      <c r="Y37" s="339">
        <f t="shared" si="8"/>
        <v>0</v>
      </c>
      <c r="Z37" s="335" t="s">
        <v>129</v>
      </c>
      <c r="AA37" s="336">
        <v>5</v>
      </c>
      <c r="AB37" s="339">
        <f t="shared" si="9"/>
        <v>2.0161290322580645E-2</v>
      </c>
      <c r="AC37" s="335" t="s">
        <v>129</v>
      </c>
      <c r="AD37" s="336">
        <v>0</v>
      </c>
      <c r="AE37" s="339">
        <f t="shared" si="10"/>
        <v>0</v>
      </c>
      <c r="AF37" s="337" t="s">
        <v>129</v>
      </c>
      <c r="AG37" s="340">
        <v>5</v>
      </c>
      <c r="AH37" s="341">
        <f t="shared" si="11"/>
        <v>0.02</v>
      </c>
      <c r="AI37" s="337" t="s">
        <v>129</v>
      </c>
      <c r="AJ37" s="340"/>
      <c r="AK37" s="341">
        <f t="shared" si="12"/>
        <v>0</v>
      </c>
      <c r="AL37" s="337" t="s">
        <v>129</v>
      </c>
      <c r="AM37" s="340">
        <v>5</v>
      </c>
      <c r="AN37" s="341">
        <f t="shared" si="13"/>
        <v>1.3698630136986301E-2</v>
      </c>
      <c r="AQ37" s="335" t="s">
        <v>129</v>
      </c>
      <c r="AR37" s="336"/>
      <c r="AS37" s="339">
        <f t="shared" si="14"/>
        <v>0</v>
      </c>
      <c r="AT37" s="335" t="s">
        <v>129</v>
      </c>
      <c r="AU37" s="336">
        <v>5</v>
      </c>
      <c r="AV37" s="339">
        <f t="shared" si="15"/>
        <v>2.0161290322580645E-2</v>
      </c>
      <c r="AW37" s="335" t="s">
        <v>129</v>
      </c>
      <c r="AX37" s="336">
        <v>0</v>
      </c>
      <c r="AY37" s="339">
        <f t="shared" si="16"/>
        <v>0</v>
      </c>
      <c r="AZ37" s="337" t="s">
        <v>129</v>
      </c>
      <c r="BA37" s="340">
        <v>4</v>
      </c>
      <c r="BB37" s="341">
        <f t="shared" si="17"/>
        <v>1.7777777777777778E-2</v>
      </c>
      <c r="BC37" s="337" t="s">
        <v>129</v>
      </c>
      <c r="BD37" s="340"/>
      <c r="BE37" s="341">
        <f t="shared" si="18"/>
        <v>0</v>
      </c>
      <c r="BF37" s="337" t="s">
        <v>129</v>
      </c>
      <c r="BG37" s="340">
        <v>5</v>
      </c>
      <c r="BH37" s="341">
        <f t="shared" si="19"/>
        <v>1.3698630136986301E-2</v>
      </c>
      <c r="BK37" s="335" t="s">
        <v>129</v>
      </c>
      <c r="BL37" s="336"/>
      <c r="BM37" s="339">
        <v>0.03</v>
      </c>
      <c r="BN37" s="335" t="s">
        <v>129</v>
      </c>
      <c r="BO37" s="336">
        <v>4</v>
      </c>
      <c r="BP37" s="339">
        <v>0.03</v>
      </c>
      <c r="BQ37" s="335" t="s">
        <v>129</v>
      </c>
      <c r="BR37" s="336"/>
      <c r="BS37" s="339">
        <f t="shared" si="22"/>
        <v>0</v>
      </c>
      <c r="BT37" s="337" t="s">
        <v>129</v>
      </c>
      <c r="BU37" s="340">
        <v>4</v>
      </c>
      <c r="BV37" s="341">
        <f t="shared" si="23"/>
        <v>2.1390374331550801E-2</v>
      </c>
      <c r="BW37" s="337" t="s">
        <v>129</v>
      </c>
      <c r="BX37" s="340"/>
      <c r="BY37" s="341">
        <f t="shared" si="24"/>
        <v>0</v>
      </c>
      <c r="BZ37" s="337" t="s">
        <v>129</v>
      </c>
      <c r="CA37" s="340">
        <v>1</v>
      </c>
      <c r="CB37" s="341">
        <f t="shared" si="25"/>
        <v>5.6179775280898875E-3</v>
      </c>
    </row>
    <row r="38" spans="23:80" ht="23.25" customHeight="1">
      <c r="W38" s="335" t="s">
        <v>308</v>
      </c>
      <c r="X38" s="336">
        <v>1</v>
      </c>
      <c r="Y38" s="339">
        <f t="shared" si="8"/>
        <v>7.2992700729927005E-3</v>
      </c>
      <c r="Z38" s="335" t="s">
        <v>308</v>
      </c>
      <c r="AA38" s="336">
        <v>4</v>
      </c>
      <c r="AB38" s="339">
        <f t="shared" si="9"/>
        <v>1.6129032258064516E-2</v>
      </c>
      <c r="AC38" s="335" t="s">
        <v>308</v>
      </c>
      <c r="AD38" s="336">
        <v>0</v>
      </c>
      <c r="AE38" s="339">
        <f t="shared" si="10"/>
        <v>0</v>
      </c>
      <c r="AF38" s="337" t="s">
        <v>308</v>
      </c>
      <c r="AG38" s="340">
        <v>13</v>
      </c>
      <c r="AH38" s="341">
        <f t="shared" si="11"/>
        <v>5.1999999999999998E-2</v>
      </c>
      <c r="AI38" s="337" t="s">
        <v>308</v>
      </c>
      <c r="AJ38" s="340">
        <v>22</v>
      </c>
      <c r="AK38" s="341">
        <f t="shared" si="12"/>
        <v>7.0287539936102233E-2</v>
      </c>
      <c r="AL38" s="337" t="s">
        <v>308</v>
      </c>
      <c r="AM38" s="340">
        <v>23</v>
      </c>
      <c r="AN38" s="341">
        <f t="shared" si="13"/>
        <v>6.3013698630136991E-2</v>
      </c>
      <c r="AQ38" s="335" t="s">
        <v>308</v>
      </c>
      <c r="AR38" s="336">
        <v>1</v>
      </c>
      <c r="AS38" s="339">
        <f t="shared" si="14"/>
        <v>7.2992700729927005E-3</v>
      </c>
      <c r="AT38" s="335" t="s">
        <v>308</v>
      </c>
      <c r="AU38" s="336">
        <v>4</v>
      </c>
      <c r="AV38" s="339">
        <f t="shared" si="15"/>
        <v>1.6129032258064516E-2</v>
      </c>
      <c r="AW38" s="335" t="s">
        <v>308</v>
      </c>
      <c r="AX38" s="336">
        <v>0</v>
      </c>
      <c r="AY38" s="339">
        <f t="shared" si="16"/>
        <v>0</v>
      </c>
      <c r="AZ38" s="337" t="s">
        <v>308</v>
      </c>
      <c r="BA38" s="340">
        <v>13</v>
      </c>
      <c r="BB38" s="341">
        <f t="shared" si="17"/>
        <v>5.7777777777777775E-2</v>
      </c>
      <c r="BC38" s="337" t="s">
        <v>308</v>
      </c>
      <c r="BD38" s="340">
        <v>22</v>
      </c>
      <c r="BE38" s="341">
        <f t="shared" si="18"/>
        <v>7.1428571428571425E-2</v>
      </c>
      <c r="BF38" s="337" t="s">
        <v>308</v>
      </c>
      <c r="BG38" s="340">
        <v>23</v>
      </c>
      <c r="BH38" s="341">
        <f t="shared" si="19"/>
        <v>6.3013698630136991E-2</v>
      </c>
      <c r="BK38" s="335" t="s">
        <v>308</v>
      </c>
      <c r="BL38" s="336">
        <v>1</v>
      </c>
      <c r="BM38" s="339">
        <f t="shared" ref="BM38:BM43" si="26">BL38/BL$44</f>
        <v>7.2992700729927005E-3</v>
      </c>
      <c r="BN38" s="335" t="s">
        <v>308</v>
      </c>
      <c r="BO38" s="336"/>
      <c r="BP38" s="339">
        <f t="shared" ref="BP38:BP43" si="27">BO38/BO$44</f>
        <v>0</v>
      </c>
      <c r="BQ38" s="335" t="s">
        <v>308</v>
      </c>
      <c r="BR38" s="336"/>
      <c r="BS38" s="339">
        <f t="shared" si="22"/>
        <v>0</v>
      </c>
      <c r="BT38" s="337" t="s">
        <v>308</v>
      </c>
      <c r="BU38" s="340">
        <v>10</v>
      </c>
      <c r="BV38" s="341">
        <f t="shared" si="23"/>
        <v>5.3475935828877004E-2</v>
      </c>
      <c r="BW38" s="337" t="s">
        <v>308</v>
      </c>
      <c r="BX38" s="340">
        <v>18</v>
      </c>
      <c r="BY38" s="341">
        <f t="shared" si="24"/>
        <v>0.10526315789473684</v>
      </c>
      <c r="BZ38" s="337" t="s">
        <v>308</v>
      </c>
      <c r="CA38" s="340">
        <v>13</v>
      </c>
      <c r="CB38" s="341">
        <f t="shared" si="25"/>
        <v>7.3033707865168537E-2</v>
      </c>
    </row>
    <row r="39" spans="23:80" ht="23.25" customHeight="1">
      <c r="W39" s="335" t="s">
        <v>132</v>
      </c>
      <c r="X39" s="336">
        <v>1</v>
      </c>
      <c r="Y39" s="339">
        <f t="shared" si="8"/>
        <v>7.2992700729927005E-3</v>
      </c>
      <c r="Z39" s="335" t="s">
        <v>132</v>
      </c>
      <c r="AA39" s="336">
        <v>2</v>
      </c>
      <c r="AB39" s="339">
        <f t="shared" si="9"/>
        <v>8.0645161290322578E-3</v>
      </c>
      <c r="AC39" s="335" t="s">
        <v>132</v>
      </c>
      <c r="AD39" s="336">
        <v>0</v>
      </c>
      <c r="AE39" s="339">
        <f t="shared" si="10"/>
        <v>0</v>
      </c>
      <c r="AF39" s="337" t="s">
        <v>132</v>
      </c>
      <c r="AG39" s="340">
        <v>1</v>
      </c>
      <c r="AH39" s="341">
        <f t="shared" si="11"/>
        <v>4.0000000000000001E-3</v>
      </c>
      <c r="AI39" s="337" t="s">
        <v>132</v>
      </c>
      <c r="AJ39" s="340"/>
      <c r="AK39" s="341">
        <f t="shared" si="12"/>
        <v>0</v>
      </c>
      <c r="AL39" s="337" t="s">
        <v>132</v>
      </c>
      <c r="AM39" s="340">
        <v>1</v>
      </c>
      <c r="AN39" s="341">
        <f t="shared" si="13"/>
        <v>2.7397260273972603E-3</v>
      </c>
      <c r="AQ39" s="335" t="s">
        <v>132</v>
      </c>
      <c r="AR39" s="336">
        <v>1</v>
      </c>
      <c r="AS39" s="339">
        <f t="shared" si="14"/>
        <v>7.2992700729927005E-3</v>
      </c>
      <c r="AT39" s="335" t="s">
        <v>132</v>
      </c>
      <c r="AU39" s="336">
        <v>2</v>
      </c>
      <c r="AV39" s="339">
        <f t="shared" si="15"/>
        <v>8.0645161290322578E-3</v>
      </c>
      <c r="AW39" s="335" t="s">
        <v>132</v>
      </c>
      <c r="AX39" s="336">
        <v>0</v>
      </c>
      <c r="AY39" s="339">
        <f t="shared" si="16"/>
        <v>0</v>
      </c>
      <c r="AZ39" s="337" t="s">
        <v>132</v>
      </c>
      <c r="BA39" s="340">
        <v>1</v>
      </c>
      <c r="BB39" s="341">
        <f t="shared" si="17"/>
        <v>4.4444444444444444E-3</v>
      </c>
      <c r="BC39" s="337" t="s">
        <v>132</v>
      </c>
      <c r="BD39" s="340"/>
      <c r="BE39" s="341">
        <f t="shared" si="18"/>
        <v>0</v>
      </c>
      <c r="BF39" s="337" t="s">
        <v>132</v>
      </c>
      <c r="BG39" s="340">
        <v>1</v>
      </c>
      <c r="BH39" s="341">
        <f t="shared" si="19"/>
        <v>2.7397260273972603E-3</v>
      </c>
      <c r="BK39" s="335" t="s">
        <v>132</v>
      </c>
      <c r="BL39" s="336">
        <v>1</v>
      </c>
      <c r="BM39" s="339">
        <f t="shared" si="26"/>
        <v>7.2992700729927005E-3</v>
      </c>
      <c r="BN39" s="335" t="s">
        <v>132</v>
      </c>
      <c r="BO39" s="336">
        <v>1</v>
      </c>
      <c r="BP39" s="339">
        <f t="shared" si="27"/>
        <v>8.9285714285714281E-3</v>
      </c>
      <c r="BQ39" s="335" t="s">
        <v>132</v>
      </c>
      <c r="BR39" s="336"/>
      <c r="BS39" s="339">
        <f t="shared" si="22"/>
        <v>0</v>
      </c>
      <c r="BT39" s="337" t="s">
        <v>132</v>
      </c>
      <c r="BU39" s="340">
        <v>1</v>
      </c>
      <c r="BV39" s="341">
        <f t="shared" si="23"/>
        <v>5.3475935828877002E-3</v>
      </c>
      <c r="BW39" s="337" t="s">
        <v>132</v>
      </c>
      <c r="BX39" s="340"/>
      <c r="BY39" s="341">
        <f t="shared" si="24"/>
        <v>0</v>
      </c>
      <c r="BZ39" s="337" t="s">
        <v>132</v>
      </c>
      <c r="CA39" s="340">
        <v>1</v>
      </c>
      <c r="CB39" s="341">
        <f t="shared" si="25"/>
        <v>5.6179775280898875E-3</v>
      </c>
    </row>
    <row r="40" spans="23:80" ht="23.25" customHeight="1">
      <c r="W40" s="335" t="s">
        <v>127</v>
      </c>
      <c r="X40" s="336">
        <v>2</v>
      </c>
      <c r="Y40" s="339">
        <f t="shared" si="8"/>
        <v>1.4598540145985401E-2</v>
      </c>
      <c r="Z40" s="335" t="s">
        <v>127</v>
      </c>
      <c r="AA40" s="336">
        <v>4</v>
      </c>
      <c r="AB40" s="339">
        <f t="shared" si="9"/>
        <v>1.6129032258064516E-2</v>
      </c>
      <c r="AC40" s="335" t="s">
        <v>127</v>
      </c>
      <c r="AD40" s="336">
        <v>0</v>
      </c>
      <c r="AE40" s="339">
        <f t="shared" si="10"/>
        <v>0</v>
      </c>
      <c r="AF40" s="337" t="s">
        <v>127</v>
      </c>
      <c r="AG40" s="340">
        <v>1</v>
      </c>
      <c r="AH40" s="341">
        <f t="shared" si="11"/>
        <v>4.0000000000000001E-3</v>
      </c>
      <c r="AI40" s="337" t="s">
        <v>127</v>
      </c>
      <c r="AJ40" s="340"/>
      <c r="AK40" s="341">
        <f t="shared" si="12"/>
        <v>0</v>
      </c>
      <c r="AL40" s="337" t="s">
        <v>127</v>
      </c>
      <c r="AM40" s="340">
        <v>0</v>
      </c>
      <c r="AN40" s="341">
        <f t="shared" si="13"/>
        <v>0</v>
      </c>
      <c r="AQ40" s="335" t="s">
        <v>127</v>
      </c>
      <c r="AR40" s="336">
        <v>2</v>
      </c>
      <c r="AS40" s="339">
        <f t="shared" si="14"/>
        <v>1.4598540145985401E-2</v>
      </c>
      <c r="AT40" s="335" t="s">
        <v>127</v>
      </c>
      <c r="AU40" s="336">
        <v>4</v>
      </c>
      <c r="AV40" s="339">
        <f t="shared" si="15"/>
        <v>1.6129032258064516E-2</v>
      </c>
      <c r="AW40" s="335" t="s">
        <v>127</v>
      </c>
      <c r="AX40" s="336">
        <v>0</v>
      </c>
      <c r="AY40" s="339">
        <f t="shared" si="16"/>
        <v>0</v>
      </c>
      <c r="AZ40" s="337" t="s">
        <v>127</v>
      </c>
      <c r="BA40" s="340">
        <v>1</v>
      </c>
      <c r="BB40" s="341">
        <f t="shared" si="17"/>
        <v>4.4444444444444444E-3</v>
      </c>
      <c r="BC40" s="337" t="s">
        <v>127</v>
      </c>
      <c r="BD40" s="340"/>
      <c r="BE40" s="341">
        <f t="shared" si="18"/>
        <v>0</v>
      </c>
      <c r="BF40" s="337" t="s">
        <v>127</v>
      </c>
      <c r="BG40" s="340">
        <v>0</v>
      </c>
      <c r="BH40" s="341">
        <f t="shared" si="19"/>
        <v>0</v>
      </c>
      <c r="BK40" s="335" t="s">
        <v>127</v>
      </c>
      <c r="BL40" s="336">
        <v>2</v>
      </c>
      <c r="BM40" s="339">
        <f t="shared" si="26"/>
        <v>1.4598540145985401E-2</v>
      </c>
      <c r="BN40" s="335" t="s">
        <v>127</v>
      </c>
      <c r="BO40" s="336">
        <v>3</v>
      </c>
      <c r="BP40" s="339">
        <f t="shared" si="27"/>
        <v>2.6785714285714284E-2</v>
      </c>
      <c r="BQ40" s="335" t="s">
        <v>127</v>
      </c>
      <c r="BR40" s="336"/>
      <c r="BS40" s="339">
        <f t="shared" si="22"/>
        <v>0</v>
      </c>
      <c r="BT40" s="337" t="s">
        <v>127</v>
      </c>
      <c r="BU40" s="340">
        <v>1</v>
      </c>
      <c r="BV40" s="341">
        <f t="shared" si="23"/>
        <v>5.3475935828877002E-3</v>
      </c>
      <c r="BW40" s="337" t="s">
        <v>127</v>
      </c>
      <c r="BX40" s="340"/>
      <c r="BY40" s="341">
        <f t="shared" si="24"/>
        <v>0</v>
      </c>
      <c r="BZ40" s="337" t="s">
        <v>127</v>
      </c>
      <c r="CA40" s="340">
        <v>0</v>
      </c>
      <c r="CB40" s="341">
        <f t="shared" si="25"/>
        <v>0</v>
      </c>
    </row>
    <row r="41" spans="23:80" ht="23.25" customHeight="1">
      <c r="W41" s="335" t="s">
        <v>310</v>
      </c>
      <c r="X41" s="336">
        <v>1</v>
      </c>
      <c r="Y41" s="339">
        <f t="shared" si="8"/>
        <v>7.2992700729927005E-3</v>
      </c>
      <c r="Z41" s="335" t="s">
        <v>310</v>
      </c>
      <c r="AA41" s="336">
        <v>1</v>
      </c>
      <c r="AB41" s="339">
        <f t="shared" si="9"/>
        <v>4.0322580645161289E-3</v>
      </c>
      <c r="AC41" s="335" t="s">
        <v>310</v>
      </c>
      <c r="AD41" s="336">
        <v>0</v>
      </c>
      <c r="AE41" s="339">
        <f t="shared" si="10"/>
        <v>0</v>
      </c>
      <c r="AF41" s="337" t="s">
        <v>310</v>
      </c>
      <c r="AG41" s="340"/>
      <c r="AH41" s="341">
        <f t="shared" si="11"/>
        <v>0</v>
      </c>
      <c r="AI41" s="337" t="s">
        <v>310</v>
      </c>
      <c r="AJ41" s="340"/>
      <c r="AK41" s="341">
        <f t="shared" si="12"/>
        <v>0</v>
      </c>
      <c r="AL41" s="337" t="s">
        <v>310</v>
      </c>
      <c r="AM41" s="340">
        <v>2</v>
      </c>
      <c r="AN41" s="341">
        <f t="shared" si="13"/>
        <v>5.4794520547945206E-3</v>
      </c>
      <c r="AQ41" s="335" t="s">
        <v>310</v>
      </c>
      <c r="AR41" s="336">
        <v>1</v>
      </c>
      <c r="AS41" s="339">
        <f t="shared" si="14"/>
        <v>7.2992700729927005E-3</v>
      </c>
      <c r="AT41" s="335" t="s">
        <v>310</v>
      </c>
      <c r="AU41" s="336">
        <v>1</v>
      </c>
      <c r="AV41" s="339">
        <f t="shared" si="15"/>
        <v>4.0322580645161289E-3</v>
      </c>
      <c r="AW41" s="335" t="s">
        <v>310</v>
      </c>
      <c r="AX41" s="336">
        <v>0</v>
      </c>
      <c r="AY41" s="339">
        <f t="shared" si="16"/>
        <v>0</v>
      </c>
      <c r="AZ41" s="337" t="s">
        <v>310</v>
      </c>
      <c r="BA41" s="340"/>
      <c r="BB41" s="341">
        <f t="shared" si="17"/>
        <v>0</v>
      </c>
      <c r="BC41" s="337" t="s">
        <v>310</v>
      </c>
      <c r="BD41" s="340"/>
      <c r="BE41" s="341">
        <f t="shared" si="18"/>
        <v>0</v>
      </c>
      <c r="BF41" s="337" t="s">
        <v>310</v>
      </c>
      <c r="BG41" s="340">
        <v>2</v>
      </c>
      <c r="BH41" s="341">
        <f t="shared" si="19"/>
        <v>5.4794520547945206E-3</v>
      </c>
      <c r="BK41" s="335" t="s">
        <v>310</v>
      </c>
      <c r="BL41" s="336">
        <v>1</v>
      </c>
      <c r="BM41" s="339">
        <f t="shared" si="26"/>
        <v>7.2992700729927005E-3</v>
      </c>
      <c r="BN41" s="335" t="s">
        <v>310</v>
      </c>
      <c r="BO41" s="336"/>
      <c r="BP41" s="339">
        <f t="shared" si="27"/>
        <v>0</v>
      </c>
      <c r="BQ41" s="335" t="s">
        <v>310</v>
      </c>
      <c r="BR41" s="336"/>
      <c r="BS41" s="339">
        <f t="shared" si="22"/>
        <v>0</v>
      </c>
      <c r="BT41" s="337" t="s">
        <v>310</v>
      </c>
      <c r="BU41" s="340"/>
      <c r="BV41" s="341">
        <f t="shared" si="23"/>
        <v>0</v>
      </c>
      <c r="BW41" s="337" t="s">
        <v>310</v>
      </c>
      <c r="BX41" s="340"/>
      <c r="BY41" s="341">
        <f t="shared" si="24"/>
        <v>0</v>
      </c>
      <c r="BZ41" s="337" t="s">
        <v>310</v>
      </c>
      <c r="CA41" s="340">
        <v>1</v>
      </c>
      <c r="CB41" s="341">
        <f t="shared" si="25"/>
        <v>5.6179775280898875E-3</v>
      </c>
    </row>
    <row r="42" spans="23:80" ht="23.25" customHeight="1">
      <c r="W42" s="335" t="s">
        <v>130</v>
      </c>
      <c r="X42" s="336">
        <v>1</v>
      </c>
      <c r="Y42" s="339">
        <f t="shared" si="8"/>
        <v>7.2992700729927005E-3</v>
      </c>
      <c r="Z42" s="335" t="s">
        <v>130</v>
      </c>
      <c r="AA42" s="336">
        <v>1</v>
      </c>
      <c r="AB42" s="339">
        <f t="shared" si="9"/>
        <v>4.0322580645161289E-3</v>
      </c>
      <c r="AC42" s="335" t="s">
        <v>130</v>
      </c>
      <c r="AD42" s="336">
        <v>0</v>
      </c>
      <c r="AE42" s="339">
        <f t="shared" si="10"/>
        <v>0</v>
      </c>
      <c r="AF42" s="337" t="s">
        <v>130</v>
      </c>
      <c r="AG42" s="340"/>
      <c r="AH42" s="341">
        <f t="shared" si="11"/>
        <v>0</v>
      </c>
      <c r="AI42" s="337" t="s">
        <v>130</v>
      </c>
      <c r="AJ42" s="340">
        <v>1</v>
      </c>
      <c r="AK42" s="341">
        <f t="shared" si="12"/>
        <v>3.1948881789137379E-3</v>
      </c>
      <c r="AL42" s="337" t="s">
        <v>130</v>
      </c>
      <c r="AM42" s="340"/>
      <c r="AN42" s="341">
        <f t="shared" si="13"/>
        <v>0</v>
      </c>
      <c r="AQ42" s="335" t="s">
        <v>130</v>
      </c>
      <c r="AR42" s="336">
        <v>1</v>
      </c>
      <c r="AS42" s="339">
        <f t="shared" si="14"/>
        <v>7.2992700729927005E-3</v>
      </c>
      <c r="AT42" s="335" t="s">
        <v>130</v>
      </c>
      <c r="AU42" s="336">
        <v>1</v>
      </c>
      <c r="AV42" s="339">
        <f t="shared" si="15"/>
        <v>4.0322580645161289E-3</v>
      </c>
      <c r="AW42" s="335" t="s">
        <v>130</v>
      </c>
      <c r="AX42" s="336">
        <v>0</v>
      </c>
      <c r="AY42" s="339">
        <f t="shared" si="16"/>
        <v>0</v>
      </c>
      <c r="AZ42" s="337" t="s">
        <v>130</v>
      </c>
      <c r="BA42" s="340"/>
      <c r="BB42" s="341">
        <f t="shared" si="17"/>
        <v>0</v>
      </c>
      <c r="BC42" s="337" t="s">
        <v>130</v>
      </c>
      <c r="BD42" s="340">
        <v>0</v>
      </c>
      <c r="BE42" s="341">
        <f t="shared" si="18"/>
        <v>0</v>
      </c>
      <c r="BF42" s="337" t="s">
        <v>130</v>
      </c>
      <c r="BG42" s="340"/>
      <c r="BH42" s="341">
        <f t="shared" si="19"/>
        <v>0</v>
      </c>
      <c r="BK42" s="335" t="s">
        <v>130</v>
      </c>
      <c r="BL42" s="336">
        <v>1</v>
      </c>
      <c r="BM42" s="339">
        <f t="shared" si="26"/>
        <v>7.2992700729927005E-3</v>
      </c>
      <c r="BN42" s="335" t="s">
        <v>130</v>
      </c>
      <c r="BO42" s="336">
        <v>1</v>
      </c>
      <c r="BP42" s="339">
        <f t="shared" si="27"/>
        <v>8.9285714285714281E-3</v>
      </c>
      <c r="BQ42" s="335" t="s">
        <v>130</v>
      </c>
      <c r="BR42" s="336"/>
      <c r="BS42" s="339">
        <f t="shared" si="22"/>
        <v>0</v>
      </c>
      <c r="BT42" s="337" t="s">
        <v>130</v>
      </c>
      <c r="BU42" s="340"/>
      <c r="BV42" s="341">
        <f t="shared" si="23"/>
        <v>0</v>
      </c>
      <c r="BW42" s="337" t="s">
        <v>130</v>
      </c>
      <c r="BX42" s="340"/>
      <c r="BY42" s="341">
        <f t="shared" si="24"/>
        <v>0</v>
      </c>
      <c r="BZ42" s="337" t="s">
        <v>130</v>
      </c>
      <c r="CA42" s="340"/>
      <c r="CB42" s="341">
        <f t="shared" si="25"/>
        <v>0</v>
      </c>
    </row>
    <row r="43" spans="23:80" ht="23.25" customHeight="1">
      <c r="W43" s="335" t="s">
        <v>317</v>
      </c>
      <c r="X43" s="336">
        <v>4</v>
      </c>
      <c r="Y43" s="339">
        <f t="shared" si="8"/>
        <v>2.9197080291970802E-2</v>
      </c>
      <c r="Z43" s="335" t="s">
        <v>317</v>
      </c>
      <c r="AA43" s="336">
        <v>6</v>
      </c>
      <c r="AB43" s="339">
        <f t="shared" si="9"/>
        <v>2.4193548387096774E-2</v>
      </c>
      <c r="AC43" s="335" t="s">
        <v>317</v>
      </c>
      <c r="AD43" s="336">
        <v>4</v>
      </c>
      <c r="AE43" s="339">
        <f t="shared" si="10"/>
        <v>1.8181818181818181E-2</v>
      </c>
      <c r="AF43" s="337" t="s">
        <v>317</v>
      </c>
      <c r="AG43" s="340">
        <v>22</v>
      </c>
      <c r="AH43" s="341">
        <f t="shared" si="11"/>
        <v>8.7999999999999995E-2</v>
      </c>
      <c r="AI43" s="337" t="s">
        <v>317</v>
      </c>
      <c r="AJ43" s="340">
        <v>37</v>
      </c>
      <c r="AK43" s="341">
        <f t="shared" si="12"/>
        <v>0.1182108626198083</v>
      </c>
      <c r="AL43" s="337" t="s">
        <v>317</v>
      </c>
      <c r="AM43" s="340">
        <v>32</v>
      </c>
      <c r="AN43" s="341">
        <f t="shared" si="13"/>
        <v>8.7671232876712329E-2</v>
      </c>
      <c r="AQ43" s="335" t="s">
        <v>317</v>
      </c>
      <c r="AR43" s="336">
        <v>4</v>
      </c>
      <c r="AS43" s="339">
        <f t="shared" si="14"/>
        <v>2.9197080291970802E-2</v>
      </c>
      <c r="AT43" s="335" t="s">
        <v>317</v>
      </c>
      <c r="AU43" s="336">
        <v>6</v>
      </c>
      <c r="AV43" s="339">
        <f t="shared" si="15"/>
        <v>2.4193548387096774E-2</v>
      </c>
      <c r="AW43" s="335" t="s">
        <v>317</v>
      </c>
      <c r="AX43" s="336">
        <v>4</v>
      </c>
      <c r="AY43" s="339">
        <f t="shared" si="16"/>
        <v>1.8867924528301886E-2</v>
      </c>
      <c r="AZ43" s="337" t="s">
        <v>317</v>
      </c>
      <c r="BA43" s="340">
        <v>19</v>
      </c>
      <c r="BB43" s="341">
        <f t="shared" si="17"/>
        <v>8.4444444444444447E-2</v>
      </c>
      <c r="BC43" s="337" t="s">
        <v>317</v>
      </c>
      <c r="BD43" s="340">
        <v>37</v>
      </c>
      <c r="BE43" s="341">
        <f t="shared" si="18"/>
        <v>0.12012987012987013</v>
      </c>
      <c r="BF43" s="337" t="s">
        <v>317</v>
      </c>
      <c r="BG43" s="340">
        <v>32</v>
      </c>
      <c r="BH43" s="341">
        <f t="shared" si="19"/>
        <v>8.7671232876712329E-2</v>
      </c>
      <c r="BK43" s="335" t="s">
        <v>317</v>
      </c>
      <c r="BL43" s="336">
        <v>4</v>
      </c>
      <c r="BM43" s="339">
        <f t="shared" si="26"/>
        <v>2.9197080291970802E-2</v>
      </c>
      <c r="BN43" s="335" t="s">
        <v>317</v>
      </c>
      <c r="BO43" s="336">
        <v>6</v>
      </c>
      <c r="BP43" s="339">
        <f t="shared" si="27"/>
        <v>5.3571428571428568E-2</v>
      </c>
      <c r="BQ43" s="335" t="s">
        <v>317</v>
      </c>
      <c r="BR43" s="336">
        <v>4</v>
      </c>
      <c r="BS43" s="339">
        <f t="shared" si="22"/>
        <v>2.5000000000000001E-2</v>
      </c>
      <c r="BT43" s="337" t="s">
        <v>317</v>
      </c>
      <c r="BU43" s="340">
        <v>16</v>
      </c>
      <c r="BV43" s="341">
        <f t="shared" si="23"/>
        <v>8.5561497326203204E-2</v>
      </c>
      <c r="BW43" s="337" t="s">
        <v>317</v>
      </c>
      <c r="BX43" s="340">
        <v>15</v>
      </c>
      <c r="BY43" s="341">
        <f t="shared" si="24"/>
        <v>8.771929824561403E-2</v>
      </c>
      <c r="BZ43" s="337" t="s">
        <v>317</v>
      </c>
      <c r="CA43" s="340">
        <v>17</v>
      </c>
      <c r="CB43" s="341">
        <f t="shared" si="25"/>
        <v>9.5505617977528087E-2</v>
      </c>
    </row>
    <row r="44" spans="23:80" ht="23.25" customHeight="1">
      <c r="W44" s="337" t="s">
        <v>297</v>
      </c>
      <c r="X44" s="1126">
        <f>+SUM(X24:X43)</f>
        <v>137</v>
      </c>
      <c r="Y44" s="1127"/>
      <c r="Z44" s="337" t="s">
        <v>297</v>
      </c>
      <c r="AA44" s="1126">
        <f>+SUM(AA24:AA43)</f>
        <v>248</v>
      </c>
      <c r="AB44" s="1127"/>
      <c r="AC44" s="337" t="s">
        <v>297</v>
      </c>
      <c r="AD44" s="1126">
        <f>+SUM(AD24:AD43)</f>
        <v>220</v>
      </c>
      <c r="AE44" s="1127"/>
      <c r="AF44" s="337" t="s">
        <v>297</v>
      </c>
      <c r="AG44" s="1133">
        <f>+SUM(AG24:AG43)</f>
        <v>250</v>
      </c>
      <c r="AH44" s="1134"/>
      <c r="AI44" s="337" t="s">
        <v>297</v>
      </c>
      <c r="AJ44" s="1133">
        <f>+SUM(AJ24:AJ43)</f>
        <v>313</v>
      </c>
      <c r="AK44" s="1134"/>
      <c r="AL44" s="337" t="s">
        <v>297</v>
      </c>
      <c r="AM44" s="1133">
        <f>+SUM(AM24:AM43)</f>
        <v>365</v>
      </c>
      <c r="AN44" s="1134"/>
      <c r="AQ44" s="337" t="s">
        <v>297</v>
      </c>
      <c r="AR44" s="1126">
        <f>+SUM(AR24:AR43)</f>
        <v>137</v>
      </c>
      <c r="AS44" s="1127"/>
      <c r="AT44" s="337" t="s">
        <v>297</v>
      </c>
      <c r="AU44" s="1126">
        <f>+SUM(AU24:AU43)</f>
        <v>248</v>
      </c>
      <c r="AV44" s="1127"/>
      <c r="AW44" s="337" t="s">
        <v>297</v>
      </c>
      <c r="AX44" s="1126">
        <f>+SUM(AX24:AX43)</f>
        <v>212</v>
      </c>
      <c r="AY44" s="1127"/>
      <c r="AZ44" s="337" t="s">
        <v>297</v>
      </c>
      <c r="BA44" s="1133">
        <f>+SUM(BA24:BA43)</f>
        <v>225</v>
      </c>
      <c r="BB44" s="1134"/>
      <c r="BC44" s="337" t="s">
        <v>297</v>
      </c>
      <c r="BD44" s="1133">
        <f>+SUM(BD24:BD43)</f>
        <v>308</v>
      </c>
      <c r="BE44" s="1134"/>
      <c r="BF44" s="337" t="s">
        <v>297</v>
      </c>
      <c r="BG44" s="1133">
        <f>+SUM(BG24:BG43)</f>
        <v>365</v>
      </c>
      <c r="BH44" s="1134"/>
      <c r="BK44" s="337" t="s">
        <v>297</v>
      </c>
      <c r="BL44" s="1126">
        <f>+SUM(BL24:BL43)</f>
        <v>137</v>
      </c>
      <c r="BM44" s="1127"/>
      <c r="BN44" s="337" t="s">
        <v>297</v>
      </c>
      <c r="BO44" s="1126">
        <f>+SUM(BO24:BO43)</f>
        <v>112</v>
      </c>
      <c r="BP44" s="1127"/>
      <c r="BQ44" s="337" t="s">
        <v>297</v>
      </c>
      <c r="BR44" s="1126">
        <f>+SUM(BR24:BR43)</f>
        <v>160</v>
      </c>
      <c r="BS44" s="1127"/>
      <c r="BT44" s="337" t="s">
        <v>297</v>
      </c>
      <c r="BU44" s="1133">
        <f>+SUM(BU24:BU43)</f>
        <v>187</v>
      </c>
      <c r="BV44" s="1134"/>
      <c r="BW44" s="337" t="s">
        <v>297</v>
      </c>
      <c r="BX44" s="1133">
        <f>+SUM(BX24:BX43)</f>
        <v>171</v>
      </c>
      <c r="BY44" s="1134"/>
      <c r="BZ44" s="337" t="s">
        <v>297</v>
      </c>
      <c r="CA44" s="1133">
        <f>+SUM(CA24:CA43)</f>
        <v>178</v>
      </c>
      <c r="CB44" s="1134"/>
    </row>
    <row r="45" spans="23:80" ht="23.25" customHeight="1"/>
    <row r="46" spans="23:80" ht="23.25" customHeight="1"/>
    <row r="47" spans="23:80" ht="23.25" customHeight="1"/>
    <row r="48" spans="23:80" ht="23.25" customHeight="1"/>
    <row r="50" spans="3:16" ht="45">
      <c r="C50" s="302" t="s">
        <v>63</v>
      </c>
      <c r="D50" s="303" t="s">
        <v>322</v>
      </c>
      <c r="E50" s="304" t="s">
        <v>323</v>
      </c>
      <c r="F50" s="304" t="s">
        <v>324</v>
      </c>
      <c r="G50" s="305" t="s">
        <v>347</v>
      </c>
      <c r="H50" s="304" t="s">
        <v>326</v>
      </c>
      <c r="I50" s="305" t="s">
        <v>348</v>
      </c>
    </row>
    <row r="51" spans="3:16">
      <c r="C51" s="1135" t="s">
        <v>349</v>
      </c>
      <c r="D51" s="306" t="s">
        <v>272</v>
      </c>
      <c r="E51" s="307">
        <v>3092440</v>
      </c>
      <c r="F51" s="320">
        <v>240</v>
      </c>
      <c r="G51" s="309">
        <f t="shared" ref="G51:G56" si="28">+F51/E51*1000000</f>
        <v>77.608619730698095</v>
      </c>
      <c r="H51" s="320">
        <v>14</v>
      </c>
      <c r="I51" s="324">
        <f t="shared" ref="I51:I56" si="29">+H51/E51*1000000</f>
        <v>4.5271694842907211</v>
      </c>
      <c r="J51" s="330"/>
    </row>
    <row r="52" spans="3:16">
      <c r="C52" s="1136"/>
      <c r="D52" s="306" t="s">
        <v>318</v>
      </c>
      <c r="E52" s="307">
        <v>3092440</v>
      </c>
      <c r="F52" s="320">
        <v>240</v>
      </c>
      <c r="G52" s="309">
        <f t="shared" si="28"/>
        <v>77.608619730698095</v>
      </c>
      <c r="H52" s="320">
        <v>14</v>
      </c>
      <c r="I52" s="324">
        <f t="shared" si="29"/>
        <v>4.5271694842907211</v>
      </c>
      <c r="J52" s="330"/>
    </row>
    <row r="53" spans="3:16">
      <c r="C53" s="1137"/>
      <c r="D53" s="306" t="s">
        <v>350</v>
      </c>
      <c r="E53" s="307">
        <v>3092440</v>
      </c>
      <c r="F53" s="320">
        <v>103</v>
      </c>
      <c r="G53" s="309">
        <f t="shared" si="28"/>
        <v>33.307032634424601</v>
      </c>
      <c r="H53" s="320">
        <v>12</v>
      </c>
      <c r="I53" s="324">
        <f t="shared" si="29"/>
        <v>3.8804309865349045</v>
      </c>
      <c r="J53" s="330"/>
    </row>
    <row r="54" spans="3:16">
      <c r="C54" s="1135" t="s">
        <v>351</v>
      </c>
      <c r="D54" s="306" t="s">
        <v>272</v>
      </c>
      <c r="E54" s="307">
        <v>3092440</v>
      </c>
      <c r="F54" s="320">
        <v>103</v>
      </c>
      <c r="G54" s="309">
        <f t="shared" si="28"/>
        <v>33.307032634424601</v>
      </c>
      <c r="H54" s="320">
        <v>14</v>
      </c>
      <c r="I54" s="324">
        <f t="shared" si="29"/>
        <v>4.5271694842907211</v>
      </c>
      <c r="J54" s="330"/>
    </row>
    <row r="55" spans="3:16">
      <c r="C55" s="1136"/>
      <c r="D55" s="306" t="s">
        <v>318</v>
      </c>
      <c r="E55" s="307">
        <v>3092440</v>
      </c>
      <c r="F55" s="320">
        <v>103</v>
      </c>
      <c r="G55" s="309">
        <f t="shared" si="28"/>
        <v>33.307032634424601</v>
      </c>
      <c r="H55" s="320">
        <v>14</v>
      </c>
      <c r="I55" s="324">
        <f t="shared" si="29"/>
        <v>4.5271694842907211</v>
      </c>
      <c r="J55" s="330"/>
    </row>
    <row r="56" spans="3:16">
      <c r="C56" s="1137"/>
      <c r="D56" s="306" t="s">
        <v>350</v>
      </c>
      <c r="E56" s="307">
        <v>3092440</v>
      </c>
      <c r="F56" s="320">
        <v>103</v>
      </c>
      <c r="G56" s="309">
        <f t="shared" si="28"/>
        <v>33.307032634424601</v>
      </c>
      <c r="H56" s="320">
        <v>7</v>
      </c>
      <c r="I56" s="324">
        <f t="shared" si="29"/>
        <v>2.2635847421453605</v>
      </c>
      <c r="J56" s="330"/>
    </row>
    <row r="57" spans="3:16">
      <c r="C57" s="1135" t="s">
        <v>352</v>
      </c>
      <c r="D57" s="306" t="s">
        <v>272</v>
      </c>
      <c r="E57" s="311">
        <v>2219322</v>
      </c>
      <c r="F57" s="320">
        <v>472</v>
      </c>
      <c r="G57" s="309">
        <f t="shared" ref="G57:G68" si="30">+F57/E57*1000000</f>
        <v>212.67756549072195</v>
      </c>
      <c r="H57" s="320">
        <v>27</v>
      </c>
      <c r="I57" s="324">
        <f t="shared" ref="I57:I68" si="31">+H57/E57*1000000</f>
        <v>12.165877686969264</v>
      </c>
      <c r="J57" s="330"/>
    </row>
    <row r="58" spans="3:16">
      <c r="C58" s="1136"/>
      <c r="D58" s="306" t="s">
        <v>318</v>
      </c>
      <c r="E58" s="311">
        <v>1887111</v>
      </c>
      <c r="F58" s="320">
        <v>322</v>
      </c>
      <c r="G58" s="309">
        <f t="shared" si="30"/>
        <v>170.63119233579795</v>
      </c>
      <c r="H58" s="320">
        <v>20</v>
      </c>
      <c r="I58" s="324">
        <f t="shared" si="31"/>
        <v>10.59821070408683</v>
      </c>
      <c r="J58" s="330"/>
      <c r="K58" s="330"/>
      <c r="L58" s="330"/>
      <c r="M58" s="330"/>
    </row>
    <row r="59" spans="3:16">
      <c r="C59" s="1137"/>
      <c r="D59" s="312" t="s">
        <v>350</v>
      </c>
      <c r="E59" s="307">
        <v>1902025</v>
      </c>
      <c r="F59" s="321">
        <v>103</v>
      </c>
      <c r="G59" s="313">
        <f t="shared" si="30"/>
        <v>54.152810820047058</v>
      </c>
      <c r="H59" s="321">
        <v>20</v>
      </c>
      <c r="I59" s="327">
        <f t="shared" si="31"/>
        <v>10.515108897096516</v>
      </c>
      <c r="J59" s="330"/>
      <c r="K59" s="330"/>
      <c r="L59" s="330"/>
      <c r="M59" s="330"/>
    </row>
    <row r="60" spans="3:16">
      <c r="C60" s="1138" t="s">
        <v>353</v>
      </c>
      <c r="D60" s="306" t="s">
        <v>272</v>
      </c>
      <c r="E60" s="317">
        <v>840514</v>
      </c>
      <c r="F60" s="318">
        <v>117</v>
      </c>
      <c r="G60" s="319">
        <f t="shared" si="30"/>
        <v>139.20053681437787</v>
      </c>
      <c r="H60" s="318">
        <v>5</v>
      </c>
      <c r="I60" s="329">
        <f t="shared" si="31"/>
        <v>5.9487408895033278</v>
      </c>
      <c r="J60" s="331"/>
      <c r="K60" s="332"/>
      <c r="L60" s="332"/>
      <c r="M60" s="332"/>
      <c r="N60" s="326"/>
      <c r="O60" s="326"/>
      <c r="P60" s="326"/>
    </row>
    <row r="61" spans="3:16">
      <c r="C61" s="1139"/>
      <c r="D61" s="306" t="s">
        <v>318</v>
      </c>
      <c r="E61" s="317">
        <v>840514</v>
      </c>
      <c r="F61" s="318">
        <v>117</v>
      </c>
      <c r="G61" s="319">
        <f t="shared" si="30"/>
        <v>139.20053681437787</v>
      </c>
      <c r="H61" s="318">
        <v>5</v>
      </c>
      <c r="I61" s="329">
        <f t="shared" si="31"/>
        <v>5.9487408895033278</v>
      </c>
      <c r="J61" s="331"/>
      <c r="K61" s="332"/>
      <c r="L61" s="332"/>
      <c r="M61" s="332"/>
      <c r="N61" s="326"/>
      <c r="O61" s="326"/>
      <c r="P61" s="326"/>
    </row>
    <row r="62" spans="3:16">
      <c r="C62" s="1140"/>
      <c r="D62" s="306" t="s">
        <v>350</v>
      </c>
      <c r="E62" s="322">
        <v>840514</v>
      </c>
      <c r="F62" s="315">
        <v>103</v>
      </c>
      <c r="G62" s="316">
        <f t="shared" si="30"/>
        <v>122.54406232376856</v>
      </c>
      <c r="H62" s="315">
        <v>5</v>
      </c>
      <c r="I62" s="328">
        <f t="shared" si="31"/>
        <v>5.9487408895033278</v>
      </c>
      <c r="J62" s="331"/>
      <c r="K62" s="332"/>
      <c r="L62" s="332"/>
      <c r="M62" s="332"/>
      <c r="N62" s="326"/>
      <c r="O62" s="326"/>
      <c r="P62" s="326"/>
    </row>
    <row r="63" spans="3:16">
      <c r="C63" s="1138" t="s">
        <v>354</v>
      </c>
      <c r="D63" s="306" t="s">
        <v>272</v>
      </c>
      <c r="E63" s="317">
        <v>1048564</v>
      </c>
      <c r="F63" s="318">
        <v>299</v>
      </c>
      <c r="G63" s="319">
        <f t="shared" si="30"/>
        <v>285.15188390980427</v>
      </c>
      <c r="H63" s="318">
        <v>17</v>
      </c>
      <c r="I63" s="329">
        <f t="shared" si="31"/>
        <v>16.212648917948737</v>
      </c>
      <c r="J63" s="331"/>
      <c r="K63" s="332"/>
      <c r="L63" s="332"/>
      <c r="M63" s="332"/>
      <c r="N63" s="326"/>
      <c r="O63" s="326"/>
      <c r="P63" s="326"/>
    </row>
    <row r="64" spans="3:16">
      <c r="C64" s="1139"/>
      <c r="D64" s="306" t="s">
        <v>318</v>
      </c>
      <c r="E64" s="322">
        <v>1048564</v>
      </c>
      <c r="F64" s="318">
        <v>206</v>
      </c>
      <c r="G64" s="319">
        <f t="shared" si="30"/>
        <v>196.45915747632</v>
      </c>
      <c r="H64" s="318">
        <v>14</v>
      </c>
      <c r="I64" s="329">
        <f t="shared" si="31"/>
        <v>13.351593226546019</v>
      </c>
      <c r="J64" s="331"/>
      <c r="K64" s="332"/>
      <c r="L64" s="332"/>
      <c r="M64" s="332"/>
      <c r="N64" s="326"/>
      <c r="O64" s="326"/>
      <c r="P64" s="326"/>
    </row>
    <row r="65" spans="3:80">
      <c r="C65" s="1140"/>
      <c r="D65" s="306" t="s">
        <v>350</v>
      </c>
      <c r="E65" s="317">
        <v>781946</v>
      </c>
      <c r="F65" s="318">
        <v>103</v>
      </c>
      <c r="G65" s="319">
        <f t="shared" si="30"/>
        <v>131.72265092474416</v>
      </c>
      <c r="H65" s="318">
        <v>13</v>
      </c>
      <c r="I65" s="329">
        <f t="shared" si="31"/>
        <v>16.62518895166674</v>
      </c>
      <c r="J65" s="331"/>
      <c r="K65" s="332"/>
      <c r="L65" s="332"/>
      <c r="M65" s="332"/>
      <c r="N65" s="326"/>
      <c r="O65" s="326"/>
      <c r="P65" s="326"/>
    </row>
    <row r="66" spans="3:80">
      <c r="C66" s="1138" t="s">
        <v>355</v>
      </c>
      <c r="D66" s="306" t="s">
        <v>272</v>
      </c>
      <c r="E66" s="317">
        <v>1043602</v>
      </c>
      <c r="F66" s="318">
        <v>269</v>
      </c>
      <c r="G66" s="319">
        <f t="shared" si="30"/>
        <v>257.76110049616614</v>
      </c>
      <c r="H66" s="318">
        <v>15</v>
      </c>
      <c r="I66" s="329">
        <f t="shared" si="31"/>
        <v>14.373295566700715</v>
      </c>
      <c r="J66" s="331"/>
      <c r="K66" s="332"/>
      <c r="L66" s="332"/>
      <c r="M66" s="332"/>
      <c r="N66" s="326"/>
      <c r="O66" s="326"/>
      <c r="P66" s="326"/>
    </row>
    <row r="67" spans="3:80">
      <c r="C67" s="1139"/>
      <c r="D67" s="306" t="s">
        <v>318</v>
      </c>
      <c r="E67" s="322">
        <v>1043602</v>
      </c>
      <c r="F67" s="318">
        <v>182</v>
      </c>
      <c r="G67" s="319">
        <f t="shared" si="30"/>
        <v>174.39598620930201</v>
      </c>
      <c r="H67" s="318">
        <v>15</v>
      </c>
      <c r="I67" s="329">
        <f t="shared" si="31"/>
        <v>14.373295566700715</v>
      </c>
      <c r="J67" s="331"/>
      <c r="K67" s="332"/>
      <c r="L67" s="332"/>
      <c r="M67" s="332"/>
      <c r="N67" s="326"/>
      <c r="O67" s="326"/>
      <c r="P67" s="326"/>
    </row>
    <row r="68" spans="3:80">
      <c r="C68" s="1140"/>
      <c r="D68" s="312" t="s">
        <v>350</v>
      </c>
      <c r="E68" s="317">
        <v>673114</v>
      </c>
      <c r="F68" s="318">
        <v>103</v>
      </c>
      <c r="G68" s="319">
        <f t="shared" si="30"/>
        <v>153.02014220473797</v>
      </c>
      <c r="H68" s="318">
        <v>11</v>
      </c>
      <c r="I68" s="329">
        <f t="shared" si="31"/>
        <v>16.341956934486582</v>
      </c>
      <c r="J68" s="331"/>
      <c r="K68" s="332"/>
      <c r="L68" s="332"/>
      <c r="M68" s="332"/>
      <c r="N68" s="326"/>
      <c r="O68" s="326"/>
      <c r="P68" s="326"/>
    </row>
    <row r="70" spans="3:80">
      <c r="W70" s="301" t="s">
        <v>272</v>
      </c>
      <c r="Z70" s="301" t="s">
        <v>272</v>
      </c>
      <c r="AF70" s="301" t="s">
        <v>272</v>
      </c>
      <c r="AL70" s="301" t="s">
        <v>272</v>
      </c>
      <c r="AQ70" s="301" t="s">
        <v>318</v>
      </c>
      <c r="AT70" s="301" t="s">
        <v>318</v>
      </c>
      <c r="AZ70" s="301" t="s">
        <v>318</v>
      </c>
      <c r="BC70" s="301" t="s">
        <v>318</v>
      </c>
      <c r="BF70" s="301" t="s">
        <v>318</v>
      </c>
      <c r="BK70" s="301" t="s">
        <v>350</v>
      </c>
      <c r="BT70" s="301" t="s">
        <v>272</v>
      </c>
      <c r="BZ70" s="301" t="s">
        <v>272</v>
      </c>
    </row>
    <row r="71" spans="3:80" ht="20.25" customHeight="1">
      <c r="W71" s="333" t="s">
        <v>356</v>
      </c>
      <c r="X71" s="334"/>
      <c r="Y71" s="334"/>
      <c r="Z71" s="333" t="s">
        <v>357</v>
      </c>
      <c r="AA71" s="334"/>
      <c r="AB71" s="334"/>
      <c r="AC71" s="333" t="s">
        <v>358</v>
      </c>
      <c r="AF71" s="333" t="s">
        <v>359</v>
      </c>
      <c r="AG71" s="334"/>
      <c r="AH71" s="334"/>
      <c r="AI71" s="333" t="s">
        <v>360</v>
      </c>
      <c r="AL71" s="333" t="s">
        <v>361</v>
      </c>
      <c r="AM71" s="334"/>
      <c r="AN71" s="334"/>
      <c r="AQ71" s="333" t="s">
        <v>356</v>
      </c>
      <c r="AR71" s="334"/>
      <c r="AS71" s="334"/>
      <c r="AT71" s="333" t="s">
        <v>357</v>
      </c>
      <c r="AU71" s="334"/>
      <c r="AV71" s="334"/>
      <c r="AW71" s="333" t="s">
        <v>358</v>
      </c>
      <c r="AZ71" s="333" t="s">
        <v>359</v>
      </c>
      <c r="BA71" s="334"/>
      <c r="BB71" s="334"/>
      <c r="BC71" s="333" t="s">
        <v>360</v>
      </c>
      <c r="BF71" s="333" t="s">
        <v>362</v>
      </c>
      <c r="BG71" s="334"/>
      <c r="BH71" s="334"/>
      <c r="BK71" s="333" t="s">
        <v>356</v>
      </c>
      <c r="BL71" s="334"/>
      <c r="BM71" s="334"/>
      <c r="BN71" s="333" t="s">
        <v>357</v>
      </c>
      <c r="BO71" s="334"/>
      <c r="BP71" s="334"/>
      <c r="BQ71" s="333" t="s">
        <v>358</v>
      </c>
      <c r="BT71" s="333" t="s">
        <v>359</v>
      </c>
      <c r="BU71" s="334"/>
      <c r="BV71" s="334"/>
      <c r="BW71" s="333" t="s">
        <v>360</v>
      </c>
      <c r="BZ71" s="333" t="s">
        <v>361</v>
      </c>
      <c r="CA71" s="334"/>
      <c r="CB71" s="334"/>
    </row>
    <row r="72" spans="3:80" ht="20.25" customHeight="1">
      <c r="W72" s="306" t="s">
        <v>281</v>
      </c>
      <c r="X72" s="306" t="s">
        <v>27</v>
      </c>
      <c r="Y72" s="306" t="s">
        <v>70</v>
      </c>
      <c r="Z72" s="306" t="s">
        <v>281</v>
      </c>
      <c r="AA72" s="306" t="s">
        <v>27</v>
      </c>
      <c r="AB72" s="306" t="s">
        <v>70</v>
      </c>
      <c r="AC72" s="306" t="s">
        <v>281</v>
      </c>
      <c r="AD72" s="306" t="s">
        <v>27</v>
      </c>
      <c r="AE72" s="306" t="s">
        <v>70</v>
      </c>
      <c r="AF72" s="338" t="s">
        <v>281</v>
      </c>
      <c r="AG72" s="338" t="s">
        <v>27</v>
      </c>
      <c r="AH72" s="338" t="s">
        <v>70</v>
      </c>
      <c r="AI72" s="338" t="s">
        <v>281</v>
      </c>
      <c r="AJ72" s="338" t="s">
        <v>27</v>
      </c>
      <c r="AK72" s="338" t="s">
        <v>70</v>
      </c>
      <c r="AL72" s="338" t="s">
        <v>281</v>
      </c>
      <c r="AM72" s="338" t="s">
        <v>27</v>
      </c>
      <c r="AN72" s="338" t="s">
        <v>70</v>
      </c>
      <c r="AQ72" s="306" t="s">
        <v>281</v>
      </c>
      <c r="AR72" s="306" t="s">
        <v>27</v>
      </c>
      <c r="AS72" s="306" t="s">
        <v>70</v>
      </c>
      <c r="AT72" s="306" t="s">
        <v>281</v>
      </c>
      <c r="AU72" s="306" t="s">
        <v>27</v>
      </c>
      <c r="AV72" s="306" t="s">
        <v>70</v>
      </c>
      <c r="AW72" s="306" t="s">
        <v>281</v>
      </c>
      <c r="AX72" s="306" t="s">
        <v>27</v>
      </c>
      <c r="AY72" s="306" t="s">
        <v>70</v>
      </c>
      <c r="AZ72" s="338" t="s">
        <v>281</v>
      </c>
      <c r="BA72" s="338" t="s">
        <v>27</v>
      </c>
      <c r="BB72" s="338" t="s">
        <v>70</v>
      </c>
      <c r="BC72" s="338" t="s">
        <v>281</v>
      </c>
      <c r="BD72" s="338" t="s">
        <v>27</v>
      </c>
      <c r="BE72" s="338" t="s">
        <v>70</v>
      </c>
      <c r="BF72" s="338" t="s">
        <v>281</v>
      </c>
      <c r="BG72" s="338" t="s">
        <v>27</v>
      </c>
      <c r="BH72" s="338" t="s">
        <v>70</v>
      </c>
      <c r="BK72" s="306" t="s">
        <v>281</v>
      </c>
      <c r="BL72" s="306" t="s">
        <v>27</v>
      </c>
      <c r="BM72" s="306" t="s">
        <v>70</v>
      </c>
      <c r="BN72" s="306" t="s">
        <v>281</v>
      </c>
      <c r="BO72" s="306" t="s">
        <v>27</v>
      </c>
      <c r="BP72" s="306" t="s">
        <v>70</v>
      </c>
      <c r="BQ72" s="306" t="s">
        <v>281</v>
      </c>
      <c r="BR72" s="306" t="s">
        <v>27</v>
      </c>
      <c r="BS72" s="306" t="s">
        <v>70</v>
      </c>
      <c r="BT72" s="338" t="s">
        <v>281</v>
      </c>
      <c r="BU72" s="338" t="s">
        <v>27</v>
      </c>
      <c r="BV72" s="338" t="s">
        <v>70</v>
      </c>
      <c r="BW72" s="338" t="s">
        <v>281</v>
      </c>
      <c r="BX72" s="338" t="s">
        <v>27</v>
      </c>
      <c r="BY72" s="338" t="s">
        <v>70</v>
      </c>
      <c r="BZ72" s="338" t="s">
        <v>281</v>
      </c>
      <c r="CA72" s="338" t="s">
        <v>27</v>
      </c>
      <c r="CB72" s="338" t="s">
        <v>70</v>
      </c>
    </row>
    <row r="73" spans="3:80" ht="20.25" customHeight="1">
      <c r="W73" s="335" t="s">
        <v>301</v>
      </c>
      <c r="X73" s="336">
        <v>47</v>
      </c>
      <c r="Y73" s="339">
        <f t="shared" ref="Y73:Y87" si="32">X73/X$88</f>
        <v>0.376</v>
      </c>
      <c r="Z73" s="335" t="s">
        <v>301</v>
      </c>
      <c r="AA73" s="336">
        <v>9</v>
      </c>
      <c r="AB73" s="339">
        <f t="shared" ref="AB73:AB87" si="33">AA73/AA$88</f>
        <v>0.19148936170212766</v>
      </c>
      <c r="AC73" s="335" t="s">
        <v>301</v>
      </c>
      <c r="AD73" s="336">
        <v>97</v>
      </c>
      <c r="AE73" s="339">
        <f t="shared" ref="AE73:AE87" si="34">AD73/AD$88</f>
        <v>0.33564013840830448</v>
      </c>
      <c r="AF73" s="337" t="s">
        <v>301</v>
      </c>
      <c r="AG73" s="340">
        <v>16</v>
      </c>
      <c r="AH73" s="341">
        <f t="shared" ref="AH73:AH87" si="35">AG73/AG$88</f>
        <v>0.24615384615384617</v>
      </c>
      <c r="AI73" s="337" t="s">
        <v>301</v>
      </c>
      <c r="AJ73" s="340">
        <v>51</v>
      </c>
      <c r="AK73" s="341">
        <f t="shared" ref="AK73:AK87" si="36">AJ73/AJ$88</f>
        <v>0.34228187919463088</v>
      </c>
      <c r="AL73" s="337" t="s">
        <v>301</v>
      </c>
      <c r="AM73" s="340">
        <v>50</v>
      </c>
      <c r="AN73" s="341">
        <f t="shared" ref="AN73:AN87" si="37">AM73/AM$88</f>
        <v>0.30864197530864196</v>
      </c>
      <c r="AQ73" s="335" t="s">
        <v>301</v>
      </c>
      <c r="AR73" s="336">
        <v>47</v>
      </c>
      <c r="AS73" s="339">
        <f t="shared" ref="AS73:AS87" si="38">AR73/AR$88</f>
        <v>0.376</v>
      </c>
      <c r="AT73" s="335" t="s">
        <v>301</v>
      </c>
      <c r="AU73" s="336">
        <v>9</v>
      </c>
      <c r="AV73" s="339">
        <f t="shared" ref="AV73:AV87" si="39">AU73/AU$88</f>
        <v>0.19148936170212766</v>
      </c>
      <c r="AW73" s="335" t="s">
        <v>301</v>
      </c>
      <c r="AX73" s="336">
        <v>68</v>
      </c>
      <c r="AY73" s="339">
        <f t="shared" ref="AY73:AY87" si="40">AX73/AX$88</f>
        <v>0.34170854271356782</v>
      </c>
      <c r="AZ73" s="337" t="s">
        <v>301</v>
      </c>
      <c r="BA73" s="340">
        <v>16</v>
      </c>
      <c r="BB73" s="341">
        <f t="shared" ref="BB73:BB87" si="41">BA73/BA$88</f>
        <v>0.24615384615384617</v>
      </c>
      <c r="BC73" s="337" t="s">
        <v>301</v>
      </c>
      <c r="BD73" s="340">
        <v>35</v>
      </c>
      <c r="BE73" s="341">
        <f t="shared" ref="BE73:BE87" si="42">BD73/BD$88</f>
        <v>0.36082474226804123</v>
      </c>
      <c r="BF73" s="337" t="s">
        <v>301</v>
      </c>
      <c r="BG73" s="340">
        <v>40</v>
      </c>
      <c r="BH73" s="341">
        <f t="shared" ref="BH73:BH87" si="43">BG73/BG$88</f>
        <v>0.35087719298245612</v>
      </c>
      <c r="BK73" s="335" t="s">
        <v>301</v>
      </c>
      <c r="BL73" s="336">
        <v>21</v>
      </c>
      <c r="BM73" s="339">
        <f t="shared" ref="BM73:BM87" si="44">BL73/BL$88</f>
        <v>0.33333333333333331</v>
      </c>
      <c r="BN73" s="335" t="s">
        <v>301</v>
      </c>
      <c r="BO73" s="336">
        <v>9</v>
      </c>
      <c r="BP73" s="339">
        <f t="shared" ref="BP73:BP87" si="45">BO73/BO$88</f>
        <v>0.19148936170212766</v>
      </c>
      <c r="BQ73" s="335" t="s">
        <v>301</v>
      </c>
      <c r="BR73" s="336">
        <v>25</v>
      </c>
      <c r="BS73" s="339">
        <f t="shared" ref="BS73:BS87" si="46">BR73/BR$88</f>
        <v>0.49019607843137253</v>
      </c>
      <c r="BT73" s="337" t="s">
        <v>301</v>
      </c>
      <c r="BU73" s="340">
        <v>14</v>
      </c>
      <c r="BV73" s="341">
        <f t="shared" ref="BV73:BV87" si="47">BU73/BU$88</f>
        <v>0.24561403508771928</v>
      </c>
      <c r="BW73" s="337" t="s">
        <v>301</v>
      </c>
      <c r="BX73" s="340">
        <v>16</v>
      </c>
      <c r="BY73" s="341">
        <f t="shared" ref="BY73:BY87" si="48">BX73/BX$88</f>
        <v>0.30769230769230771</v>
      </c>
      <c r="BZ73" s="337" t="s">
        <v>301</v>
      </c>
      <c r="CA73" s="340">
        <v>28</v>
      </c>
      <c r="CB73" s="341">
        <f t="shared" ref="CB73:CB87" si="49">CA73/CA$88</f>
        <v>0.44444444444444442</v>
      </c>
    </row>
    <row r="74" spans="3:80" ht="20.25" customHeight="1">
      <c r="W74" s="335" t="s">
        <v>115</v>
      </c>
      <c r="X74" s="336">
        <v>27</v>
      </c>
      <c r="Y74" s="339">
        <f t="shared" si="32"/>
        <v>0.216</v>
      </c>
      <c r="Z74" s="335" t="s">
        <v>115</v>
      </c>
      <c r="AA74" s="336">
        <v>11</v>
      </c>
      <c r="AB74" s="339">
        <f t="shared" si="33"/>
        <v>0.23404255319148937</v>
      </c>
      <c r="AC74" s="335" t="s">
        <v>115</v>
      </c>
      <c r="AD74" s="336">
        <v>58</v>
      </c>
      <c r="AE74" s="339">
        <f t="shared" si="34"/>
        <v>0.20069204152249134</v>
      </c>
      <c r="AF74" s="337" t="s">
        <v>115</v>
      </c>
      <c r="AG74" s="340">
        <v>4</v>
      </c>
      <c r="AH74" s="341">
        <f t="shared" si="35"/>
        <v>6.1538461538461542E-2</v>
      </c>
      <c r="AI74" s="337" t="s">
        <v>115</v>
      </c>
      <c r="AJ74" s="340">
        <v>14</v>
      </c>
      <c r="AK74" s="341">
        <f t="shared" si="36"/>
        <v>9.3959731543624164E-2</v>
      </c>
      <c r="AL74" s="337" t="s">
        <v>115</v>
      </c>
      <c r="AM74" s="340">
        <v>13</v>
      </c>
      <c r="AN74" s="341">
        <f t="shared" si="37"/>
        <v>8.0246913580246909E-2</v>
      </c>
      <c r="AQ74" s="335" t="s">
        <v>115</v>
      </c>
      <c r="AR74" s="336">
        <v>27</v>
      </c>
      <c r="AS74" s="339">
        <f t="shared" si="38"/>
        <v>0.216</v>
      </c>
      <c r="AT74" s="335" t="s">
        <v>115</v>
      </c>
      <c r="AU74" s="336">
        <v>11</v>
      </c>
      <c r="AV74" s="339">
        <f t="shared" si="39"/>
        <v>0.23404255319148937</v>
      </c>
      <c r="AW74" s="335" t="s">
        <v>115</v>
      </c>
      <c r="AX74" s="336">
        <v>37</v>
      </c>
      <c r="AY74" s="339">
        <f t="shared" si="40"/>
        <v>0.18592964824120603</v>
      </c>
      <c r="AZ74" s="337" t="s">
        <v>115</v>
      </c>
      <c r="BA74" s="340">
        <v>4</v>
      </c>
      <c r="BB74" s="341">
        <f t="shared" si="41"/>
        <v>6.1538461538461542E-2</v>
      </c>
      <c r="BC74" s="337" t="s">
        <v>115</v>
      </c>
      <c r="BD74" s="340">
        <v>2</v>
      </c>
      <c r="BE74" s="341">
        <f t="shared" si="42"/>
        <v>2.0618556701030927E-2</v>
      </c>
      <c r="BF74" s="337" t="s">
        <v>115</v>
      </c>
      <c r="BG74" s="340">
        <v>9</v>
      </c>
      <c r="BH74" s="341">
        <f t="shared" si="43"/>
        <v>7.8947368421052627E-2</v>
      </c>
      <c r="BK74" s="335" t="s">
        <v>115</v>
      </c>
      <c r="BL74" s="336">
        <v>14</v>
      </c>
      <c r="BM74" s="339">
        <f t="shared" si="44"/>
        <v>0.22222222222222221</v>
      </c>
      <c r="BN74" s="335" t="s">
        <v>115</v>
      </c>
      <c r="BO74" s="336">
        <v>11</v>
      </c>
      <c r="BP74" s="339">
        <f t="shared" si="45"/>
        <v>0.23404255319148937</v>
      </c>
      <c r="BQ74" s="335" t="s">
        <v>115</v>
      </c>
      <c r="BR74" s="336">
        <v>7</v>
      </c>
      <c r="BS74" s="339">
        <f t="shared" si="46"/>
        <v>0.13725490196078433</v>
      </c>
      <c r="BT74" s="337" t="s">
        <v>115</v>
      </c>
      <c r="BU74" s="340">
        <v>6</v>
      </c>
      <c r="BV74" s="341">
        <f t="shared" si="47"/>
        <v>0.10526315789473684</v>
      </c>
      <c r="BW74" s="337" t="s">
        <v>115</v>
      </c>
      <c r="BX74" s="340">
        <v>2</v>
      </c>
      <c r="BY74" s="341">
        <f t="shared" si="48"/>
        <v>3.8461538461538464E-2</v>
      </c>
      <c r="BZ74" s="337" t="s">
        <v>115</v>
      </c>
      <c r="CA74" s="340">
        <v>2</v>
      </c>
      <c r="CB74" s="341">
        <f t="shared" si="49"/>
        <v>3.1746031746031744E-2</v>
      </c>
    </row>
    <row r="75" spans="3:80" ht="20.25" customHeight="1">
      <c r="W75" s="335" t="s">
        <v>302</v>
      </c>
      <c r="X75" s="336">
        <v>10</v>
      </c>
      <c r="Y75" s="339">
        <f t="shared" si="32"/>
        <v>0.08</v>
      </c>
      <c r="Z75" s="335" t="s">
        <v>302</v>
      </c>
      <c r="AA75" s="336">
        <v>3</v>
      </c>
      <c r="AB75" s="339">
        <f t="shared" si="33"/>
        <v>6.3829787234042548E-2</v>
      </c>
      <c r="AC75" s="335" t="s">
        <v>302</v>
      </c>
      <c r="AD75" s="336">
        <v>34</v>
      </c>
      <c r="AE75" s="339">
        <f t="shared" si="34"/>
        <v>0.11764705882352941</v>
      </c>
      <c r="AF75" s="337" t="s">
        <v>302</v>
      </c>
      <c r="AG75" s="340">
        <v>9</v>
      </c>
      <c r="AH75" s="341">
        <f t="shared" si="35"/>
        <v>0.13846153846153847</v>
      </c>
      <c r="AI75" s="337" t="s">
        <v>302</v>
      </c>
      <c r="AJ75" s="340">
        <v>19</v>
      </c>
      <c r="AK75" s="341">
        <f t="shared" si="36"/>
        <v>0.12751677852348994</v>
      </c>
      <c r="AL75" s="337" t="s">
        <v>302</v>
      </c>
      <c r="AM75" s="340">
        <v>23</v>
      </c>
      <c r="AN75" s="341">
        <f t="shared" si="37"/>
        <v>0.1419753086419753</v>
      </c>
      <c r="AQ75" s="335" t="s">
        <v>302</v>
      </c>
      <c r="AR75" s="336">
        <v>10</v>
      </c>
      <c r="AS75" s="339">
        <f t="shared" si="38"/>
        <v>0.08</v>
      </c>
      <c r="AT75" s="335" t="s">
        <v>302</v>
      </c>
      <c r="AU75" s="336">
        <v>3</v>
      </c>
      <c r="AV75" s="339">
        <f t="shared" si="39"/>
        <v>6.3829787234042548E-2</v>
      </c>
      <c r="AW75" s="335" t="s">
        <v>302</v>
      </c>
      <c r="AX75" s="336">
        <v>17</v>
      </c>
      <c r="AY75" s="339">
        <f t="shared" si="40"/>
        <v>8.5427135678391955E-2</v>
      </c>
      <c r="AZ75" s="337" t="s">
        <v>302</v>
      </c>
      <c r="BA75" s="340">
        <v>9</v>
      </c>
      <c r="BB75" s="341">
        <f t="shared" si="41"/>
        <v>0.13846153846153847</v>
      </c>
      <c r="BC75" s="337" t="s">
        <v>302</v>
      </c>
      <c r="BD75" s="340">
        <v>13</v>
      </c>
      <c r="BE75" s="341">
        <f t="shared" si="42"/>
        <v>0.13402061855670103</v>
      </c>
      <c r="BF75" s="337" t="s">
        <v>302</v>
      </c>
      <c r="BG75" s="340">
        <v>13</v>
      </c>
      <c r="BH75" s="341">
        <f t="shared" si="43"/>
        <v>0.11403508771929824</v>
      </c>
      <c r="BK75" s="335" t="s">
        <v>302</v>
      </c>
      <c r="BL75" s="336">
        <v>6</v>
      </c>
      <c r="BM75" s="339">
        <f t="shared" si="44"/>
        <v>9.5238095238095233E-2</v>
      </c>
      <c r="BN75" s="335" t="s">
        <v>302</v>
      </c>
      <c r="BO75" s="336">
        <v>3</v>
      </c>
      <c r="BP75" s="339">
        <f t="shared" si="45"/>
        <v>6.3829787234042548E-2</v>
      </c>
      <c r="BQ75" s="335" t="s">
        <v>302</v>
      </c>
      <c r="BR75" s="336">
        <v>4</v>
      </c>
      <c r="BS75" s="339">
        <f t="shared" si="46"/>
        <v>7.8431372549019607E-2</v>
      </c>
      <c r="BT75" s="337" t="s">
        <v>302</v>
      </c>
      <c r="BU75" s="340">
        <v>8</v>
      </c>
      <c r="BV75" s="341">
        <f t="shared" si="47"/>
        <v>0.14035087719298245</v>
      </c>
      <c r="BW75" s="337" t="s">
        <v>302</v>
      </c>
      <c r="BX75" s="340">
        <v>3</v>
      </c>
      <c r="BY75" s="341">
        <f t="shared" si="48"/>
        <v>5.7692307692307696E-2</v>
      </c>
      <c r="BZ75" s="337" t="s">
        <v>302</v>
      </c>
      <c r="CA75" s="340">
        <v>4</v>
      </c>
      <c r="CB75" s="341">
        <f t="shared" si="49"/>
        <v>6.3492063492063489E-2</v>
      </c>
    </row>
    <row r="76" spans="3:80" ht="20.25" customHeight="1">
      <c r="W76" s="335" t="s">
        <v>305</v>
      </c>
      <c r="X76" s="336">
        <v>4</v>
      </c>
      <c r="Y76" s="339">
        <f t="shared" si="32"/>
        <v>3.2000000000000001E-2</v>
      </c>
      <c r="Z76" s="335" t="s">
        <v>305</v>
      </c>
      <c r="AA76" s="336">
        <v>3</v>
      </c>
      <c r="AB76" s="339">
        <f t="shared" si="33"/>
        <v>6.3829787234042548E-2</v>
      </c>
      <c r="AC76" s="335" t="s">
        <v>305</v>
      </c>
      <c r="AD76" s="336">
        <v>8</v>
      </c>
      <c r="AE76" s="339">
        <f t="shared" si="34"/>
        <v>2.768166089965398E-2</v>
      </c>
      <c r="AF76" s="337" t="s">
        <v>305</v>
      </c>
      <c r="AG76" s="340">
        <v>13</v>
      </c>
      <c r="AH76" s="341">
        <f t="shared" si="35"/>
        <v>0.2</v>
      </c>
      <c r="AI76" s="337" t="s">
        <v>305</v>
      </c>
      <c r="AJ76" s="340">
        <v>28</v>
      </c>
      <c r="AK76" s="341">
        <f t="shared" si="36"/>
        <v>0.18791946308724833</v>
      </c>
      <c r="AL76" s="337" t="s">
        <v>305</v>
      </c>
      <c r="AM76" s="340">
        <v>27</v>
      </c>
      <c r="AN76" s="341">
        <f t="shared" si="37"/>
        <v>0.16666666666666666</v>
      </c>
      <c r="AQ76" s="335" t="s">
        <v>305</v>
      </c>
      <c r="AR76" s="336">
        <v>4</v>
      </c>
      <c r="AS76" s="339">
        <f t="shared" si="38"/>
        <v>3.2000000000000001E-2</v>
      </c>
      <c r="AT76" s="335" t="s">
        <v>305</v>
      </c>
      <c r="AU76" s="336">
        <v>3</v>
      </c>
      <c r="AV76" s="339">
        <f t="shared" si="39"/>
        <v>6.3829787234042548E-2</v>
      </c>
      <c r="AW76" s="335" t="s">
        <v>305</v>
      </c>
      <c r="AX76" s="336">
        <v>7</v>
      </c>
      <c r="AY76" s="339">
        <f t="shared" si="40"/>
        <v>3.5175879396984924E-2</v>
      </c>
      <c r="AZ76" s="337" t="s">
        <v>305</v>
      </c>
      <c r="BA76" s="340">
        <v>13</v>
      </c>
      <c r="BB76" s="341">
        <f t="shared" si="41"/>
        <v>0.2</v>
      </c>
      <c r="BC76" s="337" t="s">
        <v>305</v>
      </c>
      <c r="BD76" s="340">
        <v>22</v>
      </c>
      <c r="BE76" s="341">
        <f t="shared" si="42"/>
        <v>0.22680412371134021</v>
      </c>
      <c r="BF76" s="337" t="s">
        <v>305</v>
      </c>
      <c r="BG76" s="340">
        <v>17</v>
      </c>
      <c r="BH76" s="341">
        <f t="shared" si="43"/>
        <v>0.14912280701754385</v>
      </c>
      <c r="BK76" s="335" t="s">
        <v>305</v>
      </c>
      <c r="BL76" s="336">
        <v>3</v>
      </c>
      <c r="BM76" s="339">
        <f t="shared" si="44"/>
        <v>4.7619047619047616E-2</v>
      </c>
      <c r="BN76" s="335" t="s">
        <v>305</v>
      </c>
      <c r="BO76" s="336">
        <v>3</v>
      </c>
      <c r="BP76" s="339">
        <f t="shared" si="45"/>
        <v>6.3829787234042548E-2</v>
      </c>
      <c r="BQ76" s="335" t="s">
        <v>305</v>
      </c>
      <c r="BR76" s="336">
        <v>1</v>
      </c>
      <c r="BS76" s="339">
        <f t="shared" si="46"/>
        <v>1.9607843137254902E-2</v>
      </c>
      <c r="BT76" s="337" t="s">
        <v>305</v>
      </c>
      <c r="BU76" s="340">
        <v>8</v>
      </c>
      <c r="BV76" s="341">
        <f t="shared" si="47"/>
        <v>0.14035087719298245</v>
      </c>
      <c r="BW76" s="337" t="s">
        <v>305</v>
      </c>
      <c r="BX76" s="340">
        <v>12</v>
      </c>
      <c r="BY76" s="341">
        <f t="shared" si="48"/>
        <v>0.23076923076923078</v>
      </c>
      <c r="BZ76" s="337" t="s">
        <v>305</v>
      </c>
      <c r="CA76" s="340">
        <v>6</v>
      </c>
      <c r="CB76" s="341">
        <f t="shared" si="49"/>
        <v>9.5238095238095233E-2</v>
      </c>
    </row>
    <row r="77" spans="3:80" ht="20.25" customHeight="1">
      <c r="W77" s="335" t="s">
        <v>303</v>
      </c>
      <c r="X77" s="336">
        <v>6</v>
      </c>
      <c r="Y77" s="339">
        <f t="shared" si="32"/>
        <v>4.8000000000000001E-2</v>
      </c>
      <c r="Z77" s="335" t="s">
        <v>303</v>
      </c>
      <c r="AA77" s="336">
        <v>4</v>
      </c>
      <c r="AB77" s="339">
        <f t="shared" si="33"/>
        <v>8.5106382978723402E-2</v>
      </c>
      <c r="AC77" s="335" t="s">
        <v>303</v>
      </c>
      <c r="AD77" s="336">
        <v>17</v>
      </c>
      <c r="AE77" s="339">
        <f t="shared" si="34"/>
        <v>5.8823529411764705E-2</v>
      </c>
      <c r="AF77" s="337" t="s">
        <v>303</v>
      </c>
      <c r="AG77" s="340">
        <v>5</v>
      </c>
      <c r="AH77" s="341">
        <f t="shared" si="35"/>
        <v>7.6923076923076927E-2</v>
      </c>
      <c r="AI77" s="337" t="s">
        <v>303</v>
      </c>
      <c r="AJ77" s="340">
        <v>4</v>
      </c>
      <c r="AK77" s="341">
        <f t="shared" si="36"/>
        <v>2.6845637583892617E-2</v>
      </c>
      <c r="AL77" s="337" t="s">
        <v>303</v>
      </c>
      <c r="AM77" s="340">
        <v>11</v>
      </c>
      <c r="AN77" s="341">
        <f t="shared" si="37"/>
        <v>6.7901234567901231E-2</v>
      </c>
      <c r="AQ77" s="335" t="s">
        <v>303</v>
      </c>
      <c r="AR77" s="336">
        <v>6</v>
      </c>
      <c r="AS77" s="339">
        <f t="shared" si="38"/>
        <v>4.8000000000000001E-2</v>
      </c>
      <c r="AT77" s="335" t="s">
        <v>303</v>
      </c>
      <c r="AU77" s="336">
        <v>4</v>
      </c>
      <c r="AV77" s="339">
        <f t="shared" si="39"/>
        <v>8.5106382978723402E-2</v>
      </c>
      <c r="AW77" s="335" t="s">
        <v>303</v>
      </c>
      <c r="AX77" s="336">
        <v>14</v>
      </c>
      <c r="AY77" s="339">
        <f t="shared" si="40"/>
        <v>7.0351758793969849E-2</v>
      </c>
      <c r="AZ77" s="337" t="s">
        <v>303</v>
      </c>
      <c r="BA77" s="340">
        <v>5</v>
      </c>
      <c r="BB77" s="341">
        <f t="shared" si="41"/>
        <v>7.6923076923076927E-2</v>
      </c>
      <c r="BC77" s="337" t="s">
        <v>303</v>
      </c>
      <c r="BD77" s="340">
        <v>2</v>
      </c>
      <c r="BE77" s="341">
        <f t="shared" si="42"/>
        <v>2.0618556701030927E-2</v>
      </c>
      <c r="BF77" s="337" t="s">
        <v>303</v>
      </c>
      <c r="BG77" s="340">
        <v>5</v>
      </c>
      <c r="BH77" s="341">
        <f t="shared" si="43"/>
        <v>4.3859649122807015E-2</v>
      </c>
      <c r="BK77" s="335" t="s">
        <v>303</v>
      </c>
      <c r="BL77" s="336">
        <v>1</v>
      </c>
      <c r="BM77" s="339">
        <f t="shared" si="44"/>
        <v>1.5873015873015872E-2</v>
      </c>
      <c r="BN77" s="335" t="s">
        <v>303</v>
      </c>
      <c r="BO77" s="336">
        <v>4</v>
      </c>
      <c r="BP77" s="339">
        <f t="shared" si="45"/>
        <v>8.5106382978723402E-2</v>
      </c>
      <c r="BQ77" s="335" t="s">
        <v>303</v>
      </c>
      <c r="BR77" s="336">
        <v>1</v>
      </c>
      <c r="BS77" s="339">
        <f t="shared" si="46"/>
        <v>1.9607843137254902E-2</v>
      </c>
      <c r="BT77" s="337" t="s">
        <v>303</v>
      </c>
      <c r="BU77" s="340">
        <v>4</v>
      </c>
      <c r="BV77" s="341">
        <f t="shared" si="47"/>
        <v>7.0175438596491224E-2</v>
      </c>
      <c r="BW77" s="337" t="s">
        <v>303</v>
      </c>
      <c r="BX77" s="340">
        <v>2</v>
      </c>
      <c r="BY77" s="341">
        <f t="shared" si="48"/>
        <v>3.8461538461538464E-2</v>
      </c>
      <c r="BZ77" s="337" t="s">
        <v>303</v>
      </c>
      <c r="CA77" s="340">
        <v>2</v>
      </c>
      <c r="CB77" s="341">
        <f t="shared" si="49"/>
        <v>3.1746031746031744E-2</v>
      </c>
    </row>
    <row r="78" spans="3:80" ht="20.25" customHeight="1">
      <c r="W78" s="335" t="s">
        <v>304</v>
      </c>
      <c r="X78" s="336">
        <v>9</v>
      </c>
      <c r="Y78" s="339">
        <f t="shared" si="32"/>
        <v>7.1999999999999995E-2</v>
      </c>
      <c r="Z78" s="335" t="s">
        <v>304</v>
      </c>
      <c r="AA78" s="336">
        <v>8</v>
      </c>
      <c r="AB78" s="339">
        <f t="shared" si="33"/>
        <v>0.1702127659574468</v>
      </c>
      <c r="AC78" s="335" t="s">
        <v>304</v>
      </c>
      <c r="AD78" s="336">
        <v>27</v>
      </c>
      <c r="AE78" s="339">
        <f t="shared" si="34"/>
        <v>9.3425605536332182E-2</v>
      </c>
      <c r="AF78" s="337" t="s">
        <v>304</v>
      </c>
      <c r="AG78" s="340">
        <v>4</v>
      </c>
      <c r="AH78" s="341">
        <f t="shared" si="35"/>
        <v>6.1538461538461542E-2</v>
      </c>
      <c r="AI78" s="337" t="s">
        <v>304</v>
      </c>
      <c r="AJ78" s="340">
        <v>8</v>
      </c>
      <c r="AK78" s="341">
        <f t="shared" si="36"/>
        <v>5.3691275167785234E-2</v>
      </c>
      <c r="AL78" s="337" t="s">
        <v>304</v>
      </c>
      <c r="AM78" s="340">
        <v>10</v>
      </c>
      <c r="AN78" s="341">
        <f t="shared" si="37"/>
        <v>6.1728395061728392E-2</v>
      </c>
      <c r="AQ78" s="335" t="s">
        <v>304</v>
      </c>
      <c r="AR78" s="336">
        <v>9</v>
      </c>
      <c r="AS78" s="339">
        <f t="shared" si="38"/>
        <v>7.1999999999999995E-2</v>
      </c>
      <c r="AT78" s="335" t="s">
        <v>304</v>
      </c>
      <c r="AU78" s="336">
        <v>8</v>
      </c>
      <c r="AV78" s="339">
        <f t="shared" si="39"/>
        <v>0.1702127659574468</v>
      </c>
      <c r="AW78" s="335" t="s">
        <v>304</v>
      </c>
      <c r="AX78" s="336">
        <v>17</v>
      </c>
      <c r="AY78" s="339">
        <f t="shared" si="40"/>
        <v>8.5427135678391955E-2</v>
      </c>
      <c r="AZ78" s="337" t="s">
        <v>304</v>
      </c>
      <c r="BA78" s="340">
        <v>4</v>
      </c>
      <c r="BB78" s="341">
        <f t="shared" si="41"/>
        <v>6.1538461538461542E-2</v>
      </c>
      <c r="BC78" s="337" t="s">
        <v>304</v>
      </c>
      <c r="BD78" s="340">
        <v>4</v>
      </c>
      <c r="BE78" s="341">
        <f t="shared" si="42"/>
        <v>4.1237113402061855E-2</v>
      </c>
      <c r="BF78" s="337" t="s">
        <v>304</v>
      </c>
      <c r="BG78" s="340">
        <v>5</v>
      </c>
      <c r="BH78" s="341">
        <f t="shared" si="43"/>
        <v>4.3859649122807015E-2</v>
      </c>
      <c r="BK78" s="335" t="s">
        <v>304</v>
      </c>
      <c r="BL78" s="336">
        <v>2</v>
      </c>
      <c r="BM78" s="339">
        <f t="shared" si="44"/>
        <v>3.1746031746031744E-2</v>
      </c>
      <c r="BN78" s="335" t="s">
        <v>304</v>
      </c>
      <c r="BO78" s="336">
        <v>8</v>
      </c>
      <c r="BP78" s="339">
        <f t="shared" si="45"/>
        <v>0.1702127659574468</v>
      </c>
      <c r="BQ78" s="335" t="s">
        <v>304</v>
      </c>
      <c r="BR78" s="336">
        <v>2</v>
      </c>
      <c r="BS78" s="339">
        <f t="shared" si="46"/>
        <v>3.9215686274509803E-2</v>
      </c>
      <c r="BT78" s="337" t="s">
        <v>304</v>
      </c>
      <c r="BU78" s="340">
        <v>4</v>
      </c>
      <c r="BV78" s="341">
        <f t="shared" si="47"/>
        <v>7.0175438596491224E-2</v>
      </c>
      <c r="BW78" s="337" t="s">
        <v>304</v>
      </c>
      <c r="BX78" s="340">
        <v>1</v>
      </c>
      <c r="BY78" s="341">
        <f t="shared" si="48"/>
        <v>1.9230769230769232E-2</v>
      </c>
      <c r="BZ78" s="337" t="s">
        <v>304</v>
      </c>
      <c r="CA78" s="340">
        <v>4</v>
      </c>
      <c r="CB78" s="341">
        <f t="shared" si="49"/>
        <v>6.3492063492063489E-2</v>
      </c>
    </row>
    <row r="79" spans="3:80" ht="20.25" customHeight="1">
      <c r="W79" s="335" t="s">
        <v>136</v>
      </c>
      <c r="X79" s="336">
        <v>1</v>
      </c>
      <c r="Y79" s="339">
        <f t="shared" si="32"/>
        <v>8.0000000000000002E-3</v>
      </c>
      <c r="Z79" s="335" t="s">
        <v>136</v>
      </c>
      <c r="AA79" s="336"/>
      <c r="AB79" s="339">
        <f t="shared" si="33"/>
        <v>0</v>
      </c>
      <c r="AC79" s="335" t="s">
        <v>136</v>
      </c>
      <c r="AD79" s="336">
        <v>4</v>
      </c>
      <c r="AE79" s="339">
        <f t="shared" si="34"/>
        <v>1.384083044982699E-2</v>
      </c>
      <c r="AF79" s="337" t="s">
        <v>136</v>
      </c>
      <c r="AG79" s="340"/>
      <c r="AH79" s="341">
        <f t="shared" si="35"/>
        <v>0</v>
      </c>
      <c r="AI79" s="337" t="s">
        <v>136</v>
      </c>
      <c r="AJ79" s="340"/>
      <c r="AK79" s="341">
        <f t="shared" si="36"/>
        <v>0</v>
      </c>
      <c r="AL79" s="337" t="s">
        <v>136</v>
      </c>
      <c r="AM79" s="340">
        <v>1</v>
      </c>
      <c r="AN79" s="341">
        <f t="shared" si="37"/>
        <v>6.1728395061728392E-3</v>
      </c>
      <c r="AQ79" s="335" t="s">
        <v>136</v>
      </c>
      <c r="AR79" s="336">
        <v>1</v>
      </c>
      <c r="AS79" s="339">
        <f t="shared" si="38"/>
        <v>8.0000000000000002E-3</v>
      </c>
      <c r="AT79" s="335" t="s">
        <v>136</v>
      </c>
      <c r="AU79" s="336"/>
      <c r="AV79" s="339">
        <f t="shared" si="39"/>
        <v>0</v>
      </c>
      <c r="AW79" s="335" t="s">
        <v>136</v>
      </c>
      <c r="AX79" s="336">
        <v>4</v>
      </c>
      <c r="AY79" s="339">
        <f t="shared" si="40"/>
        <v>2.0100502512562814E-2</v>
      </c>
      <c r="AZ79" s="337" t="s">
        <v>136</v>
      </c>
      <c r="BA79" s="340"/>
      <c r="BB79" s="341">
        <f t="shared" si="41"/>
        <v>0</v>
      </c>
      <c r="BC79" s="337" t="s">
        <v>136</v>
      </c>
      <c r="BD79" s="340"/>
      <c r="BE79" s="341">
        <f t="shared" si="42"/>
        <v>0</v>
      </c>
      <c r="BF79" s="337" t="s">
        <v>136</v>
      </c>
      <c r="BG79" s="340">
        <v>0</v>
      </c>
      <c r="BH79" s="341">
        <f t="shared" si="43"/>
        <v>0</v>
      </c>
      <c r="BK79" s="335" t="s">
        <v>136</v>
      </c>
      <c r="BL79" s="336">
        <v>1</v>
      </c>
      <c r="BM79" s="339">
        <f t="shared" si="44"/>
        <v>1.5873015873015872E-2</v>
      </c>
      <c r="BN79" s="335" t="s">
        <v>136</v>
      </c>
      <c r="BO79" s="336"/>
      <c r="BP79" s="339">
        <f t="shared" si="45"/>
        <v>0</v>
      </c>
      <c r="BQ79" s="335" t="s">
        <v>136</v>
      </c>
      <c r="BR79" s="336">
        <v>1</v>
      </c>
      <c r="BS79" s="339">
        <f t="shared" si="46"/>
        <v>1.9607843137254902E-2</v>
      </c>
      <c r="BT79" s="337" t="s">
        <v>136</v>
      </c>
      <c r="BU79" s="340"/>
      <c r="BV79" s="341">
        <f t="shared" si="47"/>
        <v>0</v>
      </c>
      <c r="BW79" s="337" t="s">
        <v>136</v>
      </c>
      <c r="BX79" s="340"/>
      <c r="BY79" s="341">
        <f t="shared" si="48"/>
        <v>0</v>
      </c>
      <c r="BZ79" s="337" t="s">
        <v>136</v>
      </c>
      <c r="CA79" s="340"/>
      <c r="CB79" s="341">
        <f t="shared" si="49"/>
        <v>0</v>
      </c>
    </row>
    <row r="80" spans="3:80" ht="20.25" customHeight="1">
      <c r="W80" s="335" t="s">
        <v>124</v>
      </c>
      <c r="X80" s="336">
        <v>3</v>
      </c>
      <c r="Y80" s="339">
        <f t="shared" si="32"/>
        <v>2.4E-2</v>
      </c>
      <c r="Z80" s="335" t="s">
        <v>124</v>
      </c>
      <c r="AA80" s="336">
        <v>1</v>
      </c>
      <c r="AB80" s="339">
        <f t="shared" si="33"/>
        <v>2.1276595744680851E-2</v>
      </c>
      <c r="AC80" s="335" t="s">
        <v>124</v>
      </c>
      <c r="AD80" s="336">
        <v>3</v>
      </c>
      <c r="AE80" s="339">
        <f t="shared" si="34"/>
        <v>1.0380622837370242E-2</v>
      </c>
      <c r="AF80" s="337" t="s">
        <v>124</v>
      </c>
      <c r="AG80" s="340">
        <v>2</v>
      </c>
      <c r="AH80" s="341">
        <f t="shared" si="35"/>
        <v>3.0769230769230771E-2</v>
      </c>
      <c r="AI80" s="337" t="s">
        <v>124</v>
      </c>
      <c r="AJ80" s="340">
        <v>6</v>
      </c>
      <c r="AK80" s="341">
        <f t="shared" si="36"/>
        <v>4.0268456375838924E-2</v>
      </c>
      <c r="AL80" s="337" t="s">
        <v>124</v>
      </c>
      <c r="AM80" s="340">
        <v>4</v>
      </c>
      <c r="AN80" s="341">
        <f t="shared" si="37"/>
        <v>2.4691358024691357E-2</v>
      </c>
      <c r="AQ80" s="335" t="s">
        <v>124</v>
      </c>
      <c r="AR80" s="336">
        <v>3</v>
      </c>
      <c r="AS80" s="339">
        <f t="shared" si="38"/>
        <v>2.4E-2</v>
      </c>
      <c r="AT80" s="335" t="s">
        <v>124</v>
      </c>
      <c r="AU80" s="336">
        <v>1</v>
      </c>
      <c r="AV80" s="339">
        <f t="shared" si="39"/>
        <v>2.1276595744680851E-2</v>
      </c>
      <c r="AW80" s="335" t="s">
        <v>124</v>
      </c>
      <c r="AX80" s="336">
        <v>4</v>
      </c>
      <c r="AY80" s="339">
        <f t="shared" si="40"/>
        <v>2.0100502512562814E-2</v>
      </c>
      <c r="AZ80" s="337" t="s">
        <v>124</v>
      </c>
      <c r="BA80" s="340">
        <v>2</v>
      </c>
      <c r="BB80" s="341">
        <f t="shared" si="41"/>
        <v>3.0769230769230771E-2</v>
      </c>
      <c r="BC80" s="337" t="s">
        <v>124</v>
      </c>
      <c r="BD80" s="340">
        <v>3</v>
      </c>
      <c r="BE80" s="341">
        <f t="shared" si="42"/>
        <v>3.0927835051546393E-2</v>
      </c>
      <c r="BF80" s="337" t="s">
        <v>124</v>
      </c>
      <c r="BG80" s="340">
        <v>4</v>
      </c>
      <c r="BH80" s="341">
        <f t="shared" si="43"/>
        <v>3.5087719298245612E-2</v>
      </c>
      <c r="BK80" s="335" t="s">
        <v>124</v>
      </c>
      <c r="BL80" s="336">
        <v>2</v>
      </c>
      <c r="BM80" s="339">
        <f t="shared" si="44"/>
        <v>3.1746031746031744E-2</v>
      </c>
      <c r="BN80" s="335" t="s">
        <v>124</v>
      </c>
      <c r="BO80" s="336">
        <v>1</v>
      </c>
      <c r="BP80" s="339">
        <f t="shared" si="45"/>
        <v>2.1276595744680851E-2</v>
      </c>
      <c r="BQ80" s="335" t="s">
        <v>124</v>
      </c>
      <c r="BR80" s="336">
        <v>1</v>
      </c>
      <c r="BS80" s="339">
        <f t="shared" si="46"/>
        <v>1.9607843137254902E-2</v>
      </c>
      <c r="BT80" s="337" t="s">
        <v>124</v>
      </c>
      <c r="BU80" s="340">
        <v>1</v>
      </c>
      <c r="BV80" s="341">
        <f t="shared" si="47"/>
        <v>1.7543859649122806E-2</v>
      </c>
      <c r="BW80" s="337" t="s">
        <v>124</v>
      </c>
      <c r="BX80" s="340">
        <v>1</v>
      </c>
      <c r="BY80" s="341">
        <f t="shared" si="48"/>
        <v>1.9230769230769232E-2</v>
      </c>
      <c r="BZ80" s="337" t="s">
        <v>124</v>
      </c>
      <c r="CA80" s="340">
        <v>3</v>
      </c>
      <c r="CB80" s="341">
        <f t="shared" si="49"/>
        <v>4.7619047619047616E-2</v>
      </c>
    </row>
    <row r="81" spans="23:80" ht="20.25" customHeight="1">
      <c r="W81" s="335" t="s">
        <v>129</v>
      </c>
      <c r="X81" s="336">
        <v>3</v>
      </c>
      <c r="Y81" s="339">
        <f t="shared" si="32"/>
        <v>2.4E-2</v>
      </c>
      <c r="Z81" s="335" t="s">
        <v>129</v>
      </c>
      <c r="AA81" s="336"/>
      <c r="AB81" s="339">
        <f t="shared" si="33"/>
        <v>0</v>
      </c>
      <c r="AC81" s="335" t="s">
        <v>129</v>
      </c>
      <c r="AD81" s="336">
        <v>8</v>
      </c>
      <c r="AE81" s="339">
        <f t="shared" si="34"/>
        <v>2.768166089965398E-2</v>
      </c>
      <c r="AF81" s="337" t="s">
        <v>129</v>
      </c>
      <c r="AG81" s="340">
        <v>6</v>
      </c>
      <c r="AH81" s="341">
        <f t="shared" si="35"/>
        <v>9.2307692307692313E-2</v>
      </c>
      <c r="AI81" s="337" t="s">
        <v>129</v>
      </c>
      <c r="AJ81" s="340">
        <v>2</v>
      </c>
      <c r="AK81" s="341">
        <f t="shared" si="36"/>
        <v>1.3422818791946308E-2</v>
      </c>
      <c r="AL81" s="337" t="s">
        <v>129</v>
      </c>
      <c r="AM81" s="340">
        <v>5</v>
      </c>
      <c r="AN81" s="341">
        <f t="shared" si="37"/>
        <v>3.0864197530864196E-2</v>
      </c>
      <c r="AQ81" s="335" t="s">
        <v>129</v>
      </c>
      <c r="AR81" s="336">
        <v>3</v>
      </c>
      <c r="AS81" s="339">
        <f t="shared" si="38"/>
        <v>2.4E-2</v>
      </c>
      <c r="AT81" s="335" t="s">
        <v>129</v>
      </c>
      <c r="AU81" s="336"/>
      <c r="AV81" s="339">
        <f t="shared" si="39"/>
        <v>0</v>
      </c>
      <c r="AW81" s="335" t="s">
        <v>129</v>
      </c>
      <c r="AX81" s="336">
        <v>7</v>
      </c>
      <c r="AY81" s="339">
        <f t="shared" si="40"/>
        <v>3.5175879396984924E-2</v>
      </c>
      <c r="AZ81" s="337" t="s">
        <v>129</v>
      </c>
      <c r="BA81" s="340">
        <v>6</v>
      </c>
      <c r="BB81" s="341">
        <f t="shared" si="41"/>
        <v>9.2307692307692313E-2</v>
      </c>
      <c r="BC81" s="337" t="s">
        <v>129</v>
      </c>
      <c r="BD81" s="340">
        <v>2</v>
      </c>
      <c r="BE81" s="341">
        <f t="shared" si="42"/>
        <v>2.0618556701030927E-2</v>
      </c>
      <c r="BF81" s="337" t="s">
        <v>129</v>
      </c>
      <c r="BG81" s="340">
        <v>3</v>
      </c>
      <c r="BH81" s="341">
        <f t="shared" si="43"/>
        <v>2.6315789473684209E-2</v>
      </c>
      <c r="BK81" s="335" t="s">
        <v>129</v>
      </c>
      <c r="BL81" s="336">
        <v>1</v>
      </c>
      <c r="BM81" s="339">
        <f t="shared" si="44"/>
        <v>1.5873015873015872E-2</v>
      </c>
      <c r="BN81" s="335" t="s">
        <v>129</v>
      </c>
      <c r="BO81" s="336"/>
      <c r="BP81" s="339">
        <f t="shared" si="45"/>
        <v>0</v>
      </c>
      <c r="BQ81" s="335" t="s">
        <v>129</v>
      </c>
      <c r="BR81" s="336">
        <v>1</v>
      </c>
      <c r="BS81" s="339">
        <f t="shared" si="46"/>
        <v>1.9607843137254902E-2</v>
      </c>
      <c r="BT81" s="337" t="s">
        <v>129</v>
      </c>
      <c r="BU81" s="340">
        <v>6</v>
      </c>
      <c r="BV81" s="341">
        <f t="shared" si="47"/>
        <v>0.10526315789473684</v>
      </c>
      <c r="BW81" s="337" t="s">
        <v>129</v>
      </c>
      <c r="BX81" s="340">
        <v>2</v>
      </c>
      <c r="BY81" s="341">
        <f t="shared" si="48"/>
        <v>3.8461538461538464E-2</v>
      </c>
      <c r="BZ81" s="337" t="s">
        <v>129</v>
      </c>
      <c r="CA81" s="340">
        <v>1</v>
      </c>
      <c r="CB81" s="341">
        <f t="shared" si="49"/>
        <v>1.5873015873015872E-2</v>
      </c>
    </row>
    <row r="82" spans="23:80" ht="20.25" customHeight="1">
      <c r="W82" s="335" t="s">
        <v>132</v>
      </c>
      <c r="X82" s="336">
        <v>0</v>
      </c>
      <c r="Y82" s="339">
        <f t="shared" si="32"/>
        <v>0</v>
      </c>
      <c r="Z82" s="335" t="s">
        <v>132</v>
      </c>
      <c r="AA82" s="336">
        <v>1</v>
      </c>
      <c r="AB82" s="339">
        <f t="shared" si="33"/>
        <v>2.1276595744680851E-2</v>
      </c>
      <c r="AC82" s="335" t="s">
        <v>132</v>
      </c>
      <c r="AD82" s="336">
        <v>1</v>
      </c>
      <c r="AE82" s="339">
        <f t="shared" si="34"/>
        <v>3.4602076124567475E-3</v>
      </c>
      <c r="AF82" s="337" t="s">
        <v>132</v>
      </c>
      <c r="AG82" s="340"/>
      <c r="AH82" s="341">
        <f t="shared" si="35"/>
        <v>0</v>
      </c>
      <c r="AI82" s="337" t="s">
        <v>132</v>
      </c>
      <c r="AJ82" s="340"/>
      <c r="AK82" s="341">
        <f t="shared" si="36"/>
        <v>0</v>
      </c>
      <c r="AL82" s="337" t="s">
        <v>132</v>
      </c>
      <c r="AM82" s="340">
        <v>1</v>
      </c>
      <c r="AN82" s="341">
        <f t="shared" si="37"/>
        <v>6.1728395061728392E-3</v>
      </c>
      <c r="AQ82" s="335" t="s">
        <v>132</v>
      </c>
      <c r="AR82" s="336">
        <v>0</v>
      </c>
      <c r="AS82" s="339">
        <f t="shared" si="38"/>
        <v>0</v>
      </c>
      <c r="AT82" s="335" t="s">
        <v>132</v>
      </c>
      <c r="AU82" s="336">
        <v>1</v>
      </c>
      <c r="AV82" s="339">
        <f t="shared" si="39"/>
        <v>2.1276595744680851E-2</v>
      </c>
      <c r="AW82" s="335" t="s">
        <v>132</v>
      </c>
      <c r="AX82" s="336">
        <v>1</v>
      </c>
      <c r="AY82" s="339">
        <f t="shared" si="40"/>
        <v>5.0251256281407036E-3</v>
      </c>
      <c r="AZ82" s="337" t="s">
        <v>132</v>
      </c>
      <c r="BA82" s="340"/>
      <c r="BB82" s="341">
        <f t="shared" si="41"/>
        <v>0</v>
      </c>
      <c r="BC82" s="337" t="s">
        <v>132</v>
      </c>
      <c r="BD82" s="340"/>
      <c r="BE82" s="341">
        <f t="shared" si="42"/>
        <v>0</v>
      </c>
      <c r="BF82" s="337" t="s">
        <v>132</v>
      </c>
      <c r="BG82" s="340">
        <v>1</v>
      </c>
      <c r="BH82" s="341">
        <f t="shared" si="43"/>
        <v>8.771929824561403E-3</v>
      </c>
      <c r="BK82" s="335" t="s">
        <v>132</v>
      </c>
      <c r="BL82" s="336">
        <v>0</v>
      </c>
      <c r="BM82" s="339">
        <f t="shared" si="44"/>
        <v>0</v>
      </c>
      <c r="BN82" s="335" t="s">
        <v>132</v>
      </c>
      <c r="BO82" s="336">
        <v>1</v>
      </c>
      <c r="BP82" s="339">
        <f t="shared" si="45"/>
        <v>2.1276595744680851E-2</v>
      </c>
      <c r="BQ82" s="335" t="s">
        <v>132</v>
      </c>
      <c r="BR82" s="336">
        <v>1</v>
      </c>
      <c r="BS82" s="339">
        <f t="shared" si="46"/>
        <v>1.9607843137254902E-2</v>
      </c>
      <c r="BT82" s="337" t="s">
        <v>132</v>
      </c>
      <c r="BU82" s="340"/>
      <c r="BV82" s="341">
        <f t="shared" si="47"/>
        <v>0</v>
      </c>
      <c r="BW82" s="337" t="s">
        <v>132</v>
      </c>
      <c r="BX82" s="340"/>
      <c r="BY82" s="341">
        <f t="shared" si="48"/>
        <v>0</v>
      </c>
      <c r="BZ82" s="337" t="s">
        <v>132</v>
      </c>
      <c r="CA82" s="340">
        <v>1</v>
      </c>
      <c r="CB82" s="341">
        <f t="shared" si="49"/>
        <v>1.5873015873015872E-2</v>
      </c>
    </row>
    <row r="83" spans="23:80" ht="20.25" customHeight="1">
      <c r="W83" s="335" t="s">
        <v>131</v>
      </c>
      <c r="X83" s="336"/>
      <c r="Y83" s="339">
        <f t="shared" si="32"/>
        <v>0</v>
      </c>
      <c r="Z83" s="335" t="s">
        <v>131</v>
      </c>
      <c r="AA83" s="336"/>
      <c r="AB83" s="339">
        <f t="shared" si="33"/>
        <v>0</v>
      </c>
      <c r="AC83" s="335" t="s">
        <v>131</v>
      </c>
      <c r="AD83" s="336">
        <v>1</v>
      </c>
      <c r="AE83" s="339">
        <f t="shared" si="34"/>
        <v>3.4602076124567475E-3</v>
      </c>
      <c r="AF83" s="337" t="s">
        <v>131</v>
      </c>
      <c r="AG83" s="340"/>
      <c r="AH83" s="341">
        <f t="shared" si="35"/>
        <v>0</v>
      </c>
      <c r="AI83" s="337" t="s">
        <v>131</v>
      </c>
      <c r="AJ83" s="340"/>
      <c r="AK83" s="341">
        <f t="shared" si="36"/>
        <v>0</v>
      </c>
      <c r="AL83" s="337" t="s">
        <v>131</v>
      </c>
      <c r="AM83" s="340">
        <v>1</v>
      </c>
      <c r="AN83" s="341">
        <f t="shared" si="37"/>
        <v>6.1728395061728392E-3</v>
      </c>
      <c r="AQ83" s="335" t="s">
        <v>131</v>
      </c>
      <c r="AR83" s="336"/>
      <c r="AS83" s="339">
        <f t="shared" si="38"/>
        <v>0</v>
      </c>
      <c r="AT83" s="335" t="s">
        <v>131</v>
      </c>
      <c r="AU83" s="336"/>
      <c r="AV83" s="339">
        <f t="shared" si="39"/>
        <v>0</v>
      </c>
      <c r="AW83" s="335" t="s">
        <v>131</v>
      </c>
      <c r="AX83" s="336">
        <v>1</v>
      </c>
      <c r="AY83" s="339">
        <f t="shared" si="40"/>
        <v>5.0251256281407036E-3</v>
      </c>
      <c r="AZ83" s="337" t="s">
        <v>131</v>
      </c>
      <c r="BA83" s="340"/>
      <c r="BB83" s="341">
        <f t="shared" si="41"/>
        <v>0</v>
      </c>
      <c r="BC83" s="337" t="s">
        <v>131</v>
      </c>
      <c r="BD83" s="340"/>
      <c r="BE83" s="341">
        <f t="shared" si="42"/>
        <v>0</v>
      </c>
      <c r="BF83" s="337" t="s">
        <v>131</v>
      </c>
      <c r="BG83" s="340">
        <v>1</v>
      </c>
      <c r="BH83" s="341">
        <f t="shared" si="43"/>
        <v>8.771929824561403E-3</v>
      </c>
      <c r="BK83" s="335" t="s">
        <v>131</v>
      </c>
      <c r="BL83" s="336"/>
      <c r="BM83" s="339">
        <f t="shared" si="44"/>
        <v>0</v>
      </c>
      <c r="BN83" s="335" t="s">
        <v>131</v>
      </c>
      <c r="BO83" s="336"/>
      <c r="BP83" s="339">
        <f t="shared" si="45"/>
        <v>0</v>
      </c>
      <c r="BQ83" s="335" t="s">
        <v>131</v>
      </c>
      <c r="BR83" s="336"/>
      <c r="BS83" s="339">
        <f t="shared" si="46"/>
        <v>0</v>
      </c>
      <c r="BT83" s="337" t="s">
        <v>131</v>
      </c>
      <c r="BU83" s="340"/>
      <c r="BV83" s="341">
        <f t="shared" si="47"/>
        <v>0</v>
      </c>
      <c r="BW83" s="337" t="s">
        <v>131</v>
      </c>
      <c r="BX83" s="340"/>
      <c r="BY83" s="341">
        <f t="shared" si="48"/>
        <v>0</v>
      </c>
      <c r="BZ83" s="337" t="s">
        <v>131</v>
      </c>
      <c r="CA83" s="340">
        <v>1</v>
      </c>
      <c r="CB83" s="341">
        <f t="shared" si="49"/>
        <v>1.5873015873015872E-2</v>
      </c>
    </row>
    <row r="84" spans="23:80" ht="20.25" customHeight="1">
      <c r="W84" s="335" t="s">
        <v>134</v>
      </c>
      <c r="X84" s="336"/>
      <c r="Y84" s="339">
        <f t="shared" si="32"/>
        <v>0</v>
      </c>
      <c r="Z84" s="335" t="s">
        <v>134</v>
      </c>
      <c r="AA84" s="336"/>
      <c r="AB84" s="339">
        <f t="shared" si="33"/>
        <v>0</v>
      </c>
      <c r="AC84" s="335" t="s">
        <v>134</v>
      </c>
      <c r="AD84" s="336">
        <v>1</v>
      </c>
      <c r="AE84" s="339">
        <f t="shared" si="34"/>
        <v>3.4602076124567475E-3</v>
      </c>
      <c r="AF84" s="337" t="s">
        <v>134</v>
      </c>
      <c r="AG84" s="340">
        <v>1</v>
      </c>
      <c r="AH84" s="341">
        <f t="shared" si="35"/>
        <v>1.5384615384615385E-2</v>
      </c>
      <c r="AI84" s="337" t="s">
        <v>134</v>
      </c>
      <c r="AJ84" s="340"/>
      <c r="AK84" s="341">
        <f t="shared" si="36"/>
        <v>0</v>
      </c>
      <c r="AL84" s="337" t="s">
        <v>134</v>
      </c>
      <c r="AM84" s="340">
        <v>1</v>
      </c>
      <c r="AN84" s="341">
        <f t="shared" si="37"/>
        <v>6.1728395061728392E-3</v>
      </c>
      <c r="AQ84" s="335" t="s">
        <v>134</v>
      </c>
      <c r="AR84" s="336"/>
      <c r="AS84" s="339">
        <f t="shared" si="38"/>
        <v>0</v>
      </c>
      <c r="AT84" s="335" t="s">
        <v>134</v>
      </c>
      <c r="AU84" s="336"/>
      <c r="AV84" s="339">
        <f t="shared" si="39"/>
        <v>0</v>
      </c>
      <c r="AW84" s="335" t="s">
        <v>134</v>
      </c>
      <c r="AX84" s="336">
        <v>1</v>
      </c>
      <c r="AY84" s="339">
        <f t="shared" si="40"/>
        <v>5.0251256281407036E-3</v>
      </c>
      <c r="AZ84" s="337" t="s">
        <v>134</v>
      </c>
      <c r="BA84" s="340">
        <v>1</v>
      </c>
      <c r="BB84" s="341">
        <f t="shared" si="41"/>
        <v>1.5384615384615385E-2</v>
      </c>
      <c r="BC84" s="337" t="s">
        <v>134</v>
      </c>
      <c r="BD84" s="340"/>
      <c r="BE84" s="341">
        <f t="shared" si="42"/>
        <v>0</v>
      </c>
      <c r="BF84" s="337" t="s">
        <v>134</v>
      </c>
      <c r="BG84" s="340">
        <v>1</v>
      </c>
      <c r="BH84" s="341">
        <f t="shared" si="43"/>
        <v>8.771929824561403E-3</v>
      </c>
      <c r="BK84" s="335" t="s">
        <v>134</v>
      </c>
      <c r="BL84" s="336"/>
      <c r="BM84" s="339">
        <f t="shared" si="44"/>
        <v>0</v>
      </c>
      <c r="BN84" s="335" t="s">
        <v>134</v>
      </c>
      <c r="BO84" s="336"/>
      <c r="BP84" s="339">
        <f t="shared" si="45"/>
        <v>0</v>
      </c>
      <c r="BQ84" s="335" t="s">
        <v>134</v>
      </c>
      <c r="BR84" s="336"/>
      <c r="BS84" s="339">
        <f t="shared" si="46"/>
        <v>0</v>
      </c>
      <c r="BT84" s="337" t="s">
        <v>134</v>
      </c>
      <c r="BU84" s="340">
        <v>1</v>
      </c>
      <c r="BV84" s="341">
        <f t="shared" si="47"/>
        <v>1.7543859649122806E-2</v>
      </c>
      <c r="BW84" s="337" t="s">
        <v>134</v>
      </c>
      <c r="BX84" s="340"/>
      <c r="BY84" s="341">
        <f t="shared" si="48"/>
        <v>0</v>
      </c>
      <c r="BZ84" s="337" t="s">
        <v>134</v>
      </c>
      <c r="CA84" s="340"/>
      <c r="CB84" s="341">
        <f t="shared" si="49"/>
        <v>0</v>
      </c>
    </row>
    <row r="85" spans="23:80" ht="20.25" customHeight="1">
      <c r="W85" s="335" t="s">
        <v>126</v>
      </c>
      <c r="X85" s="336"/>
      <c r="Y85" s="339">
        <f t="shared" si="32"/>
        <v>0</v>
      </c>
      <c r="Z85" s="335" t="s">
        <v>126</v>
      </c>
      <c r="AA85" s="336"/>
      <c r="AB85" s="339">
        <f t="shared" si="33"/>
        <v>0</v>
      </c>
      <c r="AC85" s="335" t="s">
        <v>126</v>
      </c>
      <c r="AD85" s="336">
        <v>1</v>
      </c>
      <c r="AE85" s="339">
        <f t="shared" si="34"/>
        <v>3.4602076124567475E-3</v>
      </c>
      <c r="AF85" s="337" t="s">
        <v>126</v>
      </c>
      <c r="AG85" s="340"/>
      <c r="AH85" s="341">
        <f t="shared" si="35"/>
        <v>0</v>
      </c>
      <c r="AI85" s="337" t="s">
        <v>126</v>
      </c>
      <c r="AJ85" s="340"/>
      <c r="AK85" s="341">
        <f t="shared" si="36"/>
        <v>0</v>
      </c>
      <c r="AL85" s="337" t="s">
        <v>126</v>
      </c>
      <c r="AM85" s="340"/>
      <c r="AN85" s="341">
        <f t="shared" si="37"/>
        <v>0</v>
      </c>
      <c r="AQ85" s="335" t="s">
        <v>126</v>
      </c>
      <c r="AR85" s="336"/>
      <c r="AS85" s="339">
        <f t="shared" si="38"/>
        <v>0</v>
      </c>
      <c r="AT85" s="335" t="s">
        <v>126</v>
      </c>
      <c r="AU85" s="336"/>
      <c r="AV85" s="339">
        <f t="shared" si="39"/>
        <v>0</v>
      </c>
      <c r="AW85" s="335" t="s">
        <v>126</v>
      </c>
      <c r="AX85" s="336">
        <v>1</v>
      </c>
      <c r="AY85" s="339">
        <f t="shared" si="40"/>
        <v>5.0251256281407036E-3</v>
      </c>
      <c r="AZ85" s="337" t="s">
        <v>126</v>
      </c>
      <c r="BA85" s="340"/>
      <c r="BB85" s="341">
        <f t="shared" si="41"/>
        <v>0</v>
      </c>
      <c r="BC85" s="337" t="s">
        <v>126</v>
      </c>
      <c r="BD85" s="340"/>
      <c r="BE85" s="341">
        <f t="shared" si="42"/>
        <v>0</v>
      </c>
      <c r="BF85" s="337" t="s">
        <v>126</v>
      </c>
      <c r="BG85" s="340"/>
      <c r="BH85" s="341">
        <f t="shared" si="43"/>
        <v>0</v>
      </c>
      <c r="BK85" s="335" t="s">
        <v>126</v>
      </c>
      <c r="BL85" s="336"/>
      <c r="BM85" s="339">
        <f t="shared" si="44"/>
        <v>0</v>
      </c>
      <c r="BN85" s="335" t="s">
        <v>126</v>
      </c>
      <c r="BO85" s="336"/>
      <c r="BP85" s="339">
        <f t="shared" si="45"/>
        <v>0</v>
      </c>
      <c r="BQ85" s="335" t="s">
        <v>126</v>
      </c>
      <c r="BR85" s="336"/>
      <c r="BS85" s="339">
        <f t="shared" si="46"/>
        <v>0</v>
      </c>
      <c r="BT85" s="337" t="s">
        <v>126</v>
      </c>
      <c r="BU85" s="340"/>
      <c r="BV85" s="341">
        <f t="shared" si="47"/>
        <v>0</v>
      </c>
      <c r="BW85" s="337" t="s">
        <v>126</v>
      </c>
      <c r="BX85" s="340"/>
      <c r="BY85" s="341">
        <f t="shared" si="48"/>
        <v>0</v>
      </c>
      <c r="BZ85" s="337" t="s">
        <v>126</v>
      </c>
      <c r="CA85" s="340"/>
      <c r="CB85" s="341">
        <f t="shared" si="49"/>
        <v>0</v>
      </c>
    </row>
    <row r="86" spans="23:80" ht="20.25" customHeight="1">
      <c r="W86" s="335" t="s">
        <v>127</v>
      </c>
      <c r="X86" s="336">
        <v>1</v>
      </c>
      <c r="Y86" s="339">
        <f t="shared" si="32"/>
        <v>8.0000000000000002E-3</v>
      </c>
      <c r="Z86" s="335" t="s">
        <v>127</v>
      </c>
      <c r="AA86" s="336">
        <v>0</v>
      </c>
      <c r="AB86" s="339">
        <f t="shared" si="33"/>
        <v>0</v>
      </c>
      <c r="AC86" s="335" t="s">
        <v>127</v>
      </c>
      <c r="AD86" s="336">
        <v>2</v>
      </c>
      <c r="AE86" s="339">
        <f t="shared" si="34"/>
        <v>6.920415224913495E-3</v>
      </c>
      <c r="AF86" s="337" t="s">
        <v>127</v>
      </c>
      <c r="AG86" s="340"/>
      <c r="AH86" s="341">
        <f t="shared" si="35"/>
        <v>0</v>
      </c>
      <c r="AI86" s="337" t="s">
        <v>127</v>
      </c>
      <c r="AJ86" s="340"/>
      <c r="AK86" s="341">
        <f t="shared" si="36"/>
        <v>0</v>
      </c>
      <c r="AL86" s="337" t="s">
        <v>127</v>
      </c>
      <c r="AM86" s="340"/>
      <c r="AN86" s="341">
        <f t="shared" si="37"/>
        <v>0</v>
      </c>
      <c r="AQ86" s="335" t="s">
        <v>127</v>
      </c>
      <c r="AR86" s="336">
        <v>1</v>
      </c>
      <c r="AS86" s="339">
        <f t="shared" si="38"/>
        <v>8.0000000000000002E-3</v>
      </c>
      <c r="AT86" s="335" t="s">
        <v>127</v>
      </c>
      <c r="AU86" s="336">
        <v>0</v>
      </c>
      <c r="AV86" s="339">
        <f t="shared" si="39"/>
        <v>0</v>
      </c>
      <c r="AW86" s="335" t="s">
        <v>127</v>
      </c>
      <c r="AX86" s="336">
        <v>0</v>
      </c>
      <c r="AY86" s="339">
        <f t="shared" si="40"/>
        <v>0</v>
      </c>
      <c r="AZ86" s="337" t="s">
        <v>127</v>
      </c>
      <c r="BA86" s="340"/>
      <c r="BB86" s="341">
        <f t="shared" si="41"/>
        <v>0</v>
      </c>
      <c r="BC86" s="337" t="s">
        <v>127</v>
      </c>
      <c r="BD86" s="340"/>
      <c r="BE86" s="341">
        <f t="shared" si="42"/>
        <v>0</v>
      </c>
      <c r="BF86" s="337" t="s">
        <v>127</v>
      </c>
      <c r="BG86" s="340"/>
      <c r="BH86" s="341">
        <f t="shared" si="43"/>
        <v>0</v>
      </c>
      <c r="BK86" s="335" t="s">
        <v>127</v>
      </c>
      <c r="BL86" s="336">
        <v>0</v>
      </c>
      <c r="BM86" s="339">
        <f t="shared" si="44"/>
        <v>0</v>
      </c>
      <c r="BN86" s="335" t="s">
        <v>127</v>
      </c>
      <c r="BO86" s="336">
        <v>0</v>
      </c>
      <c r="BP86" s="339">
        <f t="shared" si="45"/>
        <v>0</v>
      </c>
      <c r="BQ86" s="335" t="s">
        <v>127</v>
      </c>
      <c r="BR86" s="336"/>
      <c r="BS86" s="339">
        <f t="shared" si="46"/>
        <v>0</v>
      </c>
      <c r="BT86" s="337" t="s">
        <v>127</v>
      </c>
      <c r="BU86" s="340"/>
      <c r="BV86" s="341">
        <f t="shared" si="47"/>
        <v>0</v>
      </c>
      <c r="BW86" s="337" t="s">
        <v>127</v>
      </c>
      <c r="BX86" s="340"/>
      <c r="BY86" s="341">
        <f t="shared" si="48"/>
        <v>0</v>
      </c>
      <c r="BZ86" s="337" t="s">
        <v>127</v>
      </c>
      <c r="CA86" s="340"/>
      <c r="CB86" s="341">
        <f t="shared" si="49"/>
        <v>0</v>
      </c>
    </row>
    <row r="87" spans="23:80" ht="20.25" customHeight="1">
      <c r="W87" s="335" t="s">
        <v>317</v>
      </c>
      <c r="X87" s="336">
        <v>14</v>
      </c>
      <c r="Y87" s="339">
        <f t="shared" si="32"/>
        <v>0.112</v>
      </c>
      <c r="Z87" s="335" t="s">
        <v>317</v>
      </c>
      <c r="AA87" s="336">
        <v>7</v>
      </c>
      <c r="AB87" s="339">
        <f t="shared" si="33"/>
        <v>0.14893617021276595</v>
      </c>
      <c r="AC87" s="335" t="s">
        <v>317</v>
      </c>
      <c r="AD87" s="336">
        <v>27</v>
      </c>
      <c r="AE87" s="339">
        <f t="shared" si="34"/>
        <v>9.3425605536332182E-2</v>
      </c>
      <c r="AF87" s="337" t="s">
        <v>317</v>
      </c>
      <c r="AG87" s="340">
        <v>5</v>
      </c>
      <c r="AH87" s="341">
        <f t="shared" si="35"/>
        <v>7.6923076923076927E-2</v>
      </c>
      <c r="AI87" s="337" t="s">
        <v>317</v>
      </c>
      <c r="AJ87" s="340">
        <v>17</v>
      </c>
      <c r="AK87" s="341">
        <f t="shared" si="36"/>
        <v>0.11409395973154363</v>
      </c>
      <c r="AL87" s="337" t="s">
        <v>317</v>
      </c>
      <c r="AM87" s="340">
        <v>15</v>
      </c>
      <c r="AN87" s="341">
        <f t="shared" si="37"/>
        <v>9.2592592592592587E-2</v>
      </c>
      <c r="AQ87" s="335" t="s">
        <v>317</v>
      </c>
      <c r="AR87" s="336">
        <v>14</v>
      </c>
      <c r="AS87" s="339">
        <f t="shared" si="38"/>
        <v>0.112</v>
      </c>
      <c r="AT87" s="335" t="s">
        <v>317</v>
      </c>
      <c r="AU87" s="336">
        <v>7</v>
      </c>
      <c r="AV87" s="339">
        <f t="shared" si="39"/>
        <v>0.14893617021276595</v>
      </c>
      <c r="AW87" s="335" t="s">
        <v>317</v>
      </c>
      <c r="AX87" s="336">
        <v>20</v>
      </c>
      <c r="AY87" s="339">
        <f t="shared" si="40"/>
        <v>0.10050251256281408</v>
      </c>
      <c r="AZ87" s="337" t="s">
        <v>317</v>
      </c>
      <c r="BA87" s="340">
        <v>5</v>
      </c>
      <c r="BB87" s="341">
        <f t="shared" si="41"/>
        <v>7.6923076923076927E-2</v>
      </c>
      <c r="BC87" s="337" t="s">
        <v>317</v>
      </c>
      <c r="BD87" s="340">
        <v>14</v>
      </c>
      <c r="BE87" s="341">
        <f t="shared" si="42"/>
        <v>0.14432989690721648</v>
      </c>
      <c r="BF87" s="337" t="s">
        <v>317</v>
      </c>
      <c r="BG87" s="340">
        <v>15</v>
      </c>
      <c r="BH87" s="341">
        <f t="shared" si="43"/>
        <v>0.13157894736842105</v>
      </c>
      <c r="BK87" s="335" t="s">
        <v>317</v>
      </c>
      <c r="BL87" s="336">
        <v>12</v>
      </c>
      <c r="BM87" s="339">
        <f t="shared" si="44"/>
        <v>0.19047619047619047</v>
      </c>
      <c r="BN87" s="335" t="s">
        <v>317</v>
      </c>
      <c r="BO87" s="336">
        <v>7</v>
      </c>
      <c r="BP87" s="339">
        <f t="shared" si="45"/>
        <v>0.14893617021276595</v>
      </c>
      <c r="BQ87" s="335" t="s">
        <v>317</v>
      </c>
      <c r="BR87" s="336">
        <v>7</v>
      </c>
      <c r="BS87" s="339">
        <f t="shared" si="46"/>
        <v>0.13725490196078433</v>
      </c>
      <c r="BT87" s="337" t="s">
        <v>317</v>
      </c>
      <c r="BU87" s="340">
        <v>5</v>
      </c>
      <c r="BV87" s="341">
        <f t="shared" si="47"/>
        <v>8.771929824561403E-2</v>
      </c>
      <c r="BW87" s="337" t="s">
        <v>317</v>
      </c>
      <c r="BX87" s="340">
        <v>13</v>
      </c>
      <c r="BY87" s="341">
        <f t="shared" si="48"/>
        <v>0.25</v>
      </c>
      <c r="BZ87" s="337" t="s">
        <v>317</v>
      </c>
      <c r="CA87" s="340">
        <v>11</v>
      </c>
      <c r="CB87" s="341">
        <f t="shared" si="49"/>
        <v>0.17460317460317459</v>
      </c>
    </row>
    <row r="88" spans="23:80" ht="20.25" customHeight="1">
      <c r="W88" s="337" t="s">
        <v>297</v>
      </c>
      <c r="X88" s="1126">
        <f>+SUM(X73:X87)</f>
        <v>125</v>
      </c>
      <c r="Y88" s="1127"/>
      <c r="Z88" s="337" t="s">
        <v>297</v>
      </c>
      <c r="AA88" s="1126">
        <f>+SUM(AA73:AA87)</f>
        <v>47</v>
      </c>
      <c r="AB88" s="1127"/>
      <c r="AC88" s="337" t="s">
        <v>297</v>
      </c>
      <c r="AD88" s="1126">
        <f>+SUM(AD73:AD87)</f>
        <v>289</v>
      </c>
      <c r="AE88" s="1127"/>
      <c r="AF88" s="337" t="s">
        <v>297</v>
      </c>
      <c r="AG88" s="1133">
        <f>+SUM(AG73:AG87)</f>
        <v>65</v>
      </c>
      <c r="AH88" s="1134"/>
      <c r="AI88" s="337" t="s">
        <v>297</v>
      </c>
      <c r="AJ88" s="1133">
        <f>+SUM(AJ73:AJ87)</f>
        <v>149</v>
      </c>
      <c r="AK88" s="1134"/>
      <c r="AL88" s="337" t="s">
        <v>297</v>
      </c>
      <c r="AM88" s="1133">
        <f>+SUM(AM73:AM87)</f>
        <v>162</v>
      </c>
      <c r="AN88" s="1134"/>
      <c r="AQ88" s="337" t="s">
        <v>297</v>
      </c>
      <c r="AR88" s="1126">
        <f>+SUM(AR73:AR87)</f>
        <v>125</v>
      </c>
      <c r="AS88" s="1127"/>
      <c r="AT88" s="337" t="s">
        <v>297</v>
      </c>
      <c r="AU88" s="1126">
        <f>+SUM(AU73:AU87)</f>
        <v>47</v>
      </c>
      <c r="AV88" s="1127"/>
      <c r="AW88" s="337" t="s">
        <v>297</v>
      </c>
      <c r="AX88" s="1126">
        <f>+SUM(AX73:AX87)</f>
        <v>199</v>
      </c>
      <c r="AY88" s="1127"/>
      <c r="AZ88" s="337" t="s">
        <v>297</v>
      </c>
      <c r="BA88" s="1133">
        <f>+SUM(BA73:BA87)</f>
        <v>65</v>
      </c>
      <c r="BB88" s="1134"/>
      <c r="BC88" s="337" t="s">
        <v>297</v>
      </c>
      <c r="BD88" s="1133">
        <f>+SUM(BD73:BD87)</f>
        <v>97</v>
      </c>
      <c r="BE88" s="1134"/>
      <c r="BF88" s="337" t="s">
        <v>297</v>
      </c>
      <c r="BG88" s="1133">
        <f>+SUM(BG73:BG87)</f>
        <v>114</v>
      </c>
      <c r="BH88" s="1134"/>
      <c r="BK88" s="337" t="s">
        <v>297</v>
      </c>
      <c r="BL88" s="1126">
        <f>+SUM(BL73:BL87)</f>
        <v>63</v>
      </c>
      <c r="BM88" s="1127"/>
      <c r="BN88" s="337" t="s">
        <v>297</v>
      </c>
      <c r="BO88" s="1126">
        <f>+SUM(BO73:BO87)</f>
        <v>47</v>
      </c>
      <c r="BP88" s="1127"/>
      <c r="BQ88" s="337" t="s">
        <v>297</v>
      </c>
      <c r="BR88" s="1126">
        <f>+SUM(BR73:BR87)</f>
        <v>51</v>
      </c>
      <c r="BS88" s="1127"/>
      <c r="BT88" s="337" t="s">
        <v>297</v>
      </c>
      <c r="BU88" s="1133">
        <f>+SUM(BU73:BU87)</f>
        <v>57</v>
      </c>
      <c r="BV88" s="1134"/>
      <c r="BW88" s="337" t="s">
        <v>297</v>
      </c>
      <c r="BX88" s="1133">
        <f>+SUM(BX73:BX87)</f>
        <v>52</v>
      </c>
      <c r="BY88" s="1134"/>
      <c r="BZ88" s="337" t="s">
        <v>297</v>
      </c>
      <c r="CA88" s="1133">
        <f>+SUM(CA73:CA87)</f>
        <v>63</v>
      </c>
      <c r="CB88" s="1134"/>
    </row>
    <row r="89" spans="23:80" ht="20.25" customHeight="1">
      <c r="Z89" s="342"/>
      <c r="AA89" s="343">
        <v>1</v>
      </c>
      <c r="BF89" s="344"/>
      <c r="BG89" s="345"/>
      <c r="BW89" s="346"/>
      <c r="BX89" s="345"/>
      <c r="BZ89" s="344"/>
      <c r="CA89" s="345"/>
    </row>
    <row r="90" spans="23:80" ht="20.25" customHeight="1">
      <c r="Z90" s="342"/>
      <c r="AA90" s="343"/>
      <c r="BF90" s="344"/>
      <c r="BG90" s="345"/>
      <c r="BW90" s="346"/>
      <c r="BX90" s="345"/>
      <c r="BZ90" s="344"/>
      <c r="CA90" s="345"/>
    </row>
    <row r="91" spans="23:80" ht="20.25" customHeight="1">
      <c r="Z91" s="342"/>
      <c r="AA91" s="343"/>
      <c r="BF91" s="344"/>
      <c r="BG91" s="345"/>
      <c r="BW91" s="346"/>
      <c r="BX91" s="345"/>
      <c r="BZ91" s="344"/>
      <c r="CA91" s="345"/>
    </row>
    <row r="92" spans="23:80" ht="20.25" customHeight="1">
      <c r="Z92" s="342"/>
      <c r="AA92" s="343"/>
      <c r="BF92" s="344"/>
      <c r="BG92" s="345"/>
      <c r="BZ92" s="344"/>
      <c r="CA92" s="345"/>
    </row>
    <row r="93" spans="23:80" ht="20.25" customHeight="1">
      <c r="BF93" s="344"/>
      <c r="BG93" s="345"/>
      <c r="BZ93" s="344"/>
      <c r="CA93" s="345"/>
    </row>
    <row r="94" spans="23:80" ht="20.25" customHeight="1">
      <c r="BF94" s="344"/>
      <c r="BG94" s="345"/>
      <c r="BZ94" s="344"/>
      <c r="CA94" s="345"/>
    </row>
    <row r="95" spans="23:80" ht="20.25" customHeight="1">
      <c r="BF95" s="344"/>
      <c r="BG95" s="345"/>
      <c r="BZ95" s="344"/>
      <c r="CA95" s="345"/>
    </row>
    <row r="96" spans="23:80" ht="20.25" customHeight="1">
      <c r="BF96" s="344"/>
      <c r="BG96" s="345"/>
      <c r="BZ96" s="344"/>
      <c r="CA96" s="345"/>
    </row>
    <row r="97" spans="58:79" ht="20.25" customHeight="1">
      <c r="BF97" s="344"/>
      <c r="BG97" s="345"/>
      <c r="BZ97" s="344"/>
      <c r="CA97" s="345"/>
    </row>
    <row r="98" spans="58:79">
      <c r="BF98" s="344"/>
      <c r="BG98" s="345"/>
      <c r="BZ98" s="344"/>
      <c r="CA98" s="345"/>
    </row>
    <row r="99" spans="58:79">
      <c r="BF99" s="344"/>
      <c r="BG99" s="345"/>
      <c r="BZ99" s="344"/>
      <c r="CA99" s="345"/>
    </row>
    <row r="100" spans="58:79">
      <c r="BF100" s="344"/>
      <c r="BG100" s="345"/>
      <c r="BZ100" s="344"/>
      <c r="CA100" s="345"/>
    </row>
    <row r="101" spans="58:79">
      <c r="BZ101" s="344"/>
      <c r="CA101" s="345"/>
    </row>
    <row r="102" spans="58:79">
      <c r="BZ102" s="344"/>
      <c r="CA102" s="345"/>
    </row>
    <row r="103" spans="58:79">
      <c r="BZ103" s="344"/>
      <c r="CA103" s="345"/>
    </row>
  </sheetData>
  <mergeCells count="48">
    <mergeCell ref="C63:C65"/>
    <mergeCell ref="C66:C68"/>
    <mergeCell ref="C18:C20"/>
    <mergeCell ref="C51:C53"/>
    <mergeCell ref="C54:C56"/>
    <mergeCell ref="C57:C59"/>
    <mergeCell ref="C60:C62"/>
    <mergeCell ref="C3:C5"/>
    <mergeCell ref="C6:C8"/>
    <mergeCell ref="C9:C11"/>
    <mergeCell ref="C12:C14"/>
    <mergeCell ref="C15:C17"/>
    <mergeCell ref="BO88:BP88"/>
    <mergeCell ref="BR88:BS88"/>
    <mergeCell ref="BU88:BV88"/>
    <mergeCell ref="BX88:BY88"/>
    <mergeCell ref="CA88:CB88"/>
    <mergeCell ref="BU44:BV44"/>
    <mergeCell ref="BX44:BY44"/>
    <mergeCell ref="CA44:CB44"/>
    <mergeCell ref="X88:Y88"/>
    <mergeCell ref="AA88:AB88"/>
    <mergeCell ref="AD88:AE88"/>
    <mergeCell ref="AG88:AH88"/>
    <mergeCell ref="AJ88:AK88"/>
    <mergeCell ref="AM88:AN88"/>
    <mergeCell ref="AR88:AS88"/>
    <mergeCell ref="AU88:AV88"/>
    <mergeCell ref="AX88:AY88"/>
    <mergeCell ref="BA88:BB88"/>
    <mergeCell ref="BD88:BE88"/>
    <mergeCell ref="BG88:BH88"/>
    <mergeCell ref="BL88:BM88"/>
    <mergeCell ref="BD44:BE44"/>
    <mergeCell ref="BG44:BH44"/>
    <mergeCell ref="BL44:BM44"/>
    <mergeCell ref="BO44:BP44"/>
    <mergeCell ref="BR44:BS44"/>
    <mergeCell ref="AM44:AN44"/>
    <mergeCell ref="AR44:AS44"/>
    <mergeCell ref="AU44:AV44"/>
    <mergeCell ref="AX44:AY44"/>
    <mergeCell ref="BA44:BB44"/>
    <mergeCell ref="X44:Y44"/>
    <mergeCell ref="AA44:AB44"/>
    <mergeCell ref="AD44:AE44"/>
    <mergeCell ref="AG44:AH44"/>
    <mergeCell ref="AJ44:AK44"/>
  </mergeCells>
  <phoneticPr fontId="97" type="noConversion"/>
  <conditionalFormatting sqref="AC33">
    <cfRule type="duplicateValues" dxfId="171" priority="154"/>
    <cfRule type="duplicateValues" dxfId="170" priority="155"/>
  </conditionalFormatting>
  <conditionalFormatting sqref="AI33">
    <cfRule type="duplicateValues" dxfId="169" priority="104"/>
    <cfRule type="duplicateValues" dxfId="168" priority="105"/>
  </conditionalFormatting>
  <conditionalFormatting sqref="AW33">
    <cfRule type="duplicateValues" dxfId="167" priority="144"/>
    <cfRule type="duplicateValues" dxfId="166" priority="145"/>
  </conditionalFormatting>
  <conditionalFormatting sqref="BC33">
    <cfRule type="duplicateValues" dxfId="165" priority="76"/>
    <cfRule type="duplicateValues" dxfId="164" priority="77"/>
  </conditionalFormatting>
  <conditionalFormatting sqref="BK33">
    <cfRule type="duplicateValues" dxfId="163" priority="133"/>
    <cfRule type="duplicateValues" dxfId="162" priority="134"/>
  </conditionalFormatting>
  <conditionalFormatting sqref="BN33">
    <cfRule type="duplicateValues" dxfId="161" priority="10"/>
    <cfRule type="duplicateValues" dxfId="160" priority="11"/>
  </conditionalFormatting>
  <conditionalFormatting sqref="BQ33">
    <cfRule type="duplicateValues" dxfId="159" priority="123"/>
    <cfRule type="duplicateValues" dxfId="158" priority="124"/>
  </conditionalFormatting>
  <conditionalFormatting sqref="BW33">
    <cfRule type="duplicateValues" dxfId="157" priority="48"/>
    <cfRule type="duplicateValues" dxfId="156" priority="49"/>
  </conditionalFormatting>
  <conditionalFormatting sqref="W36">
    <cfRule type="duplicateValues" dxfId="155" priority="178"/>
  </conditionalFormatting>
  <conditionalFormatting sqref="Z36">
    <cfRule type="duplicateValues" dxfId="154" priority="36"/>
  </conditionalFormatting>
  <conditionalFormatting sqref="AC36">
    <cfRule type="duplicateValues" dxfId="153" priority="170"/>
  </conditionalFormatting>
  <conditionalFormatting sqref="AF36">
    <cfRule type="duplicateValues" dxfId="152" priority="120"/>
  </conditionalFormatting>
  <conditionalFormatting sqref="AI36">
    <cfRule type="duplicateValues" dxfId="151" priority="112"/>
  </conditionalFormatting>
  <conditionalFormatting sqref="AL36">
    <cfRule type="duplicateValues" dxfId="150" priority="101"/>
  </conditionalFormatting>
  <conditionalFormatting sqref="AQ36">
    <cfRule type="duplicateValues" dxfId="149" priority="141"/>
  </conditionalFormatting>
  <conditionalFormatting sqref="AT36">
    <cfRule type="duplicateValues" dxfId="148" priority="27"/>
  </conditionalFormatting>
  <conditionalFormatting sqref="AW36">
    <cfRule type="duplicateValues" dxfId="147" priority="152"/>
  </conditionalFormatting>
  <conditionalFormatting sqref="AZ36">
    <cfRule type="duplicateValues" dxfId="146" priority="92"/>
  </conditionalFormatting>
  <conditionalFormatting sqref="BC36">
    <cfRule type="duplicateValues" dxfId="145" priority="84"/>
  </conditionalFormatting>
  <conditionalFormatting sqref="BF36">
    <cfRule type="duplicateValues" dxfId="144" priority="7"/>
  </conditionalFormatting>
  <conditionalFormatting sqref="BK36">
    <cfRule type="duplicateValues" dxfId="143" priority="162"/>
  </conditionalFormatting>
  <conditionalFormatting sqref="BN36">
    <cfRule type="duplicateValues" dxfId="142" priority="18"/>
  </conditionalFormatting>
  <conditionalFormatting sqref="BQ36">
    <cfRule type="duplicateValues" dxfId="141" priority="131"/>
  </conditionalFormatting>
  <conditionalFormatting sqref="BT36">
    <cfRule type="duplicateValues" dxfId="140" priority="64"/>
  </conditionalFormatting>
  <conditionalFormatting sqref="BW36">
    <cfRule type="duplicateValues" dxfId="139" priority="56"/>
  </conditionalFormatting>
  <conditionalFormatting sqref="BZ36">
    <cfRule type="duplicateValues" dxfId="138" priority="45"/>
  </conditionalFormatting>
  <conditionalFormatting sqref="W37">
    <cfRule type="duplicateValues" dxfId="137" priority="177"/>
  </conditionalFormatting>
  <conditionalFormatting sqref="Z37">
    <cfRule type="duplicateValues" dxfId="136" priority="35"/>
  </conditionalFormatting>
  <conditionalFormatting sqref="AC37">
    <cfRule type="duplicateValues" dxfId="135" priority="169"/>
  </conditionalFormatting>
  <conditionalFormatting sqref="AF37">
    <cfRule type="duplicateValues" dxfId="134" priority="119"/>
  </conditionalFormatting>
  <conditionalFormatting sqref="AI37">
    <cfRule type="duplicateValues" dxfId="133" priority="111"/>
  </conditionalFormatting>
  <conditionalFormatting sqref="AL37">
    <cfRule type="duplicateValues" dxfId="132" priority="100"/>
  </conditionalFormatting>
  <conditionalFormatting sqref="AQ37">
    <cfRule type="duplicateValues" dxfId="131" priority="140"/>
  </conditionalFormatting>
  <conditionalFormatting sqref="AT37">
    <cfRule type="duplicateValues" dxfId="130" priority="26"/>
  </conditionalFormatting>
  <conditionalFormatting sqref="AW37">
    <cfRule type="duplicateValues" dxfId="129" priority="151"/>
  </conditionalFormatting>
  <conditionalFormatting sqref="AZ37">
    <cfRule type="duplicateValues" dxfId="128" priority="91"/>
  </conditionalFormatting>
  <conditionalFormatting sqref="BC37">
    <cfRule type="duplicateValues" dxfId="127" priority="83"/>
  </conditionalFormatting>
  <conditionalFormatting sqref="BF37">
    <cfRule type="duplicateValues" dxfId="126" priority="6"/>
  </conditionalFormatting>
  <conditionalFormatting sqref="BK37">
    <cfRule type="duplicateValues" dxfId="125" priority="161"/>
  </conditionalFormatting>
  <conditionalFormatting sqref="BN37">
    <cfRule type="duplicateValues" dxfId="124" priority="17"/>
  </conditionalFormatting>
  <conditionalFormatting sqref="BQ37">
    <cfRule type="duplicateValues" dxfId="123" priority="130"/>
  </conditionalFormatting>
  <conditionalFormatting sqref="BT37">
    <cfRule type="duplicateValues" dxfId="122" priority="63"/>
  </conditionalFormatting>
  <conditionalFormatting sqref="BW37">
    <cfRule type="duplicateValues" dxfId="121" priority="55"/>
  </conditionalFormatting>
  <conditionalFormatting sqref="BZ37">
    <cfRule type="duplicateValues" dxfId="120" priority="44"/>
  </conditionalFormatting>
  <conditionalFormatting sqref="W38">
    <cfRule type="duplicateValues" dxfId="119" priority="172"/>
  </conditionalFormatting>
  <conditionalFormatting sqref="Z38">
    <cfRule type="duplicateValues" dxfId="118" priority="30"/>
  </conditionalFormatting>
  <conditionalFormatting sqref="AC38">
    <cfRule type="duplicateValues" dxfId="117" priority="164"/>
  </conditionalFormatting>
  <conditionalFormatting sqref="AF38">
    <cfRule type="duplicateValues" dxfId="116" priority="114"/>
  </conditionalFormatting>
  <conditionalFormatting sqref="AI38">
    <cfRule type="duplicateValues" dxfId="115" priority="106"/>
  </conditionalFormatting>
  <conditionalFormatting sqref="AL38">
    <cfRule type="duplicateValues" dxfId="114" priority="95"/>
  </conditionalFormatting>
  <conditionalFormatting sqref="AQ38">
    <cfRule type="duplicateValues" dxfId="113" priority="135"/>
  </conditionalFormatting>
  <conditionalFormatting sqref="AT38">
    <cfRule type="duplicateValues" dxfId="112" priority="21"/>
  </conditionalFormatting>
  <conditionalFormatting sqref="AW38">
    <cfRule type="duplicateValues" dxfId="111" priority="146"/>
  </conditionalFormatting>
  <conditionalFormatting sqref="AZ38">
    <cfRule type="duplicateValues" dxfId="110" priority="86"/>
  </conditionalFormatting>
  <conditionalFormatting sqref="BC38">
    <cfRule type="duplicateValues" dxfId="109" priority="78"/>
  </conditionalFormatting>
  <conditionalFormatting sqref="BF38">
    <cfRule type="duplicateValues" dxfId="108" priority="1"/>
  </conditionalFormatting>
  <conditionalFormatting sqref="BK38">
    <cfRule type="duplicateValues" dxfId="107" priority="156"/>
  </conditionalFormatting>
  <conditionalFormatting sqref="BN38">
    <cfRule type="duplicateValues" dxfId="106" priority="12"/>
  </conditionalFormatting>
  <conditionalFormatting sqref="BQ38">
    <cfRule type="duplicateValues" dxfId="105" priority="125"/>
  </conditionalFormatting>
  <conditionalFormatting sqref="BT38">
    <cfRule type="duplicateValues" dxfId="104" priority="58"/>
  </conditionalFormatting>
  <conditionalFormatting sqref="BW38">
    <cfRule type="duplicateValues" dxfId="103" priority="50"/>
  </conditionalFormatting>
  <conditionalFormatting sqref="BZ38">
    <cfRule type="duplicateValues" dxfId="102" priority="39"/>
  </conditionalFormatting>
  <conditionalFormatting sqref="W39">
    <cfRule type="duplicateValues" dxfId="101" priority="176"/>
  </conditionalFormatting>
  <conditionalFormatting sqref="Z39">
    <cfRule type="duplicateValues" dxfId="100" priority="34"/>
  </conditionalFormatting>
  <conditionalFormatting sqref="AC39">
    <cfRule type="duplicateValues" dxfId="99" priority="168"/>
  </conditionalFormatting>
  <conditionalFormatting sqref="AF39">
    <cfRule type="duplicateValues" dxfId="98" priority="118"/>
  </conditionalFormatting>
  <conditionalFormatting sqref="AI39">
    <cfRule type="duplicateValues" dxfId="97" priority="110"/>
  </conditionalFormatting>
  <conditionalFormatting sqref="AL39">
    <cfRule type="duplicateValues" dxfId="96" priority="99"/>
  </conditionalFormatting>
  <conditionalFormatting sqref="AQ39">
    <cfRule type="duplicateValues" dxfId="95" priority="139"/>
  </conditionalFormatting>
  <conditionalFormatting sqref="AT39">
    <cfRule type="duplicateValues" dxfId="94" priority="25"/>
  </conditionalFormatting>
  <conditionalFormatting sqref="AW39">
    <cfRule type="duplicateValues" dxfId="93" priority="150"/>
  </conditionalFormatting>
  <conditionalFormatting sqref="AZ39">
    <cfRule type="duplicateValues" dxfId="92" priority="90"/>
  </conditionalFormatting>
  <conditionalFormatting sqref="BC39">
    <cfRule type="duplicateValues" dxfId="91" priority="82"/>
  </conditionalFormatting>
  <conditionalFormatting sqref="BF39">
    <cfRule type="duplicateValues" dxfId="90" priority="5"/>
  </conditionalFormatting>
  <conditionalFormatting sqref="BK39">
    <cfRule type="duplicateValues" dxfId="89" priority="160"/>
  </conditionalFormatting>
  <conditionalFormatting sqref="BN39">
    <cfRule type="duplicateValues" dxfId="88" priority="16"/>
  </conditionalFormatting>
  <conditionalFormatting sqref="BQ39">
    <cfRule type="duplicateValues" dxfId="87" priority="129"/>
  </conditionalFormatting>
  <conditionalFormatting sqref="BT39">
    <cfRule type="duplicateValues" dxfId="86" priority="62"/>
  </conditionalFormatting>
  <conditionalFormatting sqref="BW39">
    <cfRule type="duplicateValues" dxfId="85" priority="54"/>
  </conditionalFormatting>
  <conditionalFormatting sqref="BZ39">
    <cfRule type="duplicateValues" dxfId="84" priority="43"/>
  </conditionalFormatting>
  <conditionalFormatting sqref="W42">
    <cfRule type="duplicateValues" dxfId="83" priority="174"/>
  </conditionalFormatting>
  <conditionalFormatting sqref="Z42">
    <cfRule type="duplicateValues" dxfId="82" priority="32"/>
  </conditionalFormatting>
  <conditionalFormatting sqref="AC42">
    <cfRule type="duplicateValues" dxfId="81" priority="166"/>
  </conditionalFormatting>
  <conditionalFormatting sqref="AF42">
    <cfRule type="duplicateValues" dxfId="80" priority="116"/>
  </conditionalFormatting>
  <conditionalFormatting sqref="AI42">
    <cfRule type="duplicateValues" dxfId="79" priority="108"/>
  </conditionalFormatting>
  <conditionalFormatting sqref="AL42">
    <cfRule type="duplicateValues" dxfId="78" priority="97"/>
  </conditionalFormatting>
  <conditionalFormatting sqref="AQ42">
    <cfRule type="duplicateValues" dxfId="77" priority="137"/>
  </conditionalFormatting>
  <conditionalFormatting sqref="AT42">
    <cfRule type="duplicateValues" dxfId="76" priority="23"/>
  </conditionalFormatting>
  <conditionalFormatting sqref="AW42">
    <cfRule type="duplicateValues" dxfId="75" priority="148"/>
  </conditionalFormatting>
  <conditionalFormatting sqref="AZ42">
    <cfRule type="duplicateValues" dxfId="74" priority="88"/>
  </conditionalFormatting>
  <conditionalFormatting sqref="BC42">
    <cfRule type="duplicateValues" dxfId="73" priority="80"/>
  </conditionalFormatting>
  <conditionalFormatting sqref="BF42">
    <cfRule type="duplicateValues" dxfId="72" priority="3"/>
  </conditionalFormatting>
  <conditionalFormatting sqref="BK42">
    <cfRule type="duplicateValues" dxfId="71" priority="158"/>
  </conditionalFormatting>
  <conditionalFormatting sqref="BN42">
    <cfRule type="duplicateValues" dxfId="70" priority="14"/>
  </conditionalFormatting>
  <conditionalFormatting sqref="BQ42">
    <cfRule type="duplicateValues" dxfId="69" priority="127"/>
  </conditionalFormatting>
  <conditionalFormatting sqref="BT42">
    <cfRule type="duplicateValues" dxfId="68" priority="60"/>
  </conditionalFormatting>
  <conditionalFormatting sqref="BW42">
    <cfRule type="duplicateValues" dxfId="67" priority="52"/>
  </conditionalFormatting>
  <conditionalFormatting sqref="BZ42">
    <cfRule type="duplicateValues" dxfId="66" priority="41"/>
  </conditionalFormatting>
  <conditionalFormatting sqref="W43">
    <cfRule type="duplicateValues" dxfId="65" priority="173"/>
  </conditionalFormatting>
  <conditionalFormatting sqref="Z43">
    <cfRule type="duplicateValues" dxfId="64" priority="31"/>
  </conditionalFormatting>
  <conditionalFormatting sqref="AC43">
    <cfRule type="duplicateValues" dxfId="63" priority="165"/>
  </conditionalFormatting>
  <conditionalFormatting sqref="AF43">
    <cfRule type="duplicateValues" dxfId="62" priority="115"/>
  </conditionalFormatting>
  <conditionalFormatting sqref="AI43">
    <cfRule type="duplicateValues" dxfId="61" priority="107"/>
  </conditionalFormatting>
  <conditionalFormatting sqref="AL43">
    <cfRule type="duplicateValues" dxfId="60" priority="96"/>
  </conditionalFormatting>
  <conditionalFormatting sqref="AQ43">
    <cfRule type="duplicateValues" dxfId="59" priority="136"/>
  </conditionalFormatting>
  <conditionalFormatting sqref="AT43">
    <cfRule type="duplicateValues" dxfId="58" priority="22"/>
  </conditionalFormatting>
  <conditionalFormatting sqref="AW43">
    <cfRule type="duplicateValues" dxfId="57" priority="147"/>
  </conditionalFormatting>
  <conditionalFormatting sqref="AZ43">
    <cfRule type="duplicateValues" dxfId="56" priority="87"/>
  </conditionalFormatting>
  <conditionalFormatting sqref="BC43">
    <cfRule type="duplicateValues" dxfId="55" priority="79"/>
  </conditionalFormatting>
  <conditionalFormatting sqref="BF43">
    <cfRule type="duplicateValues" dxfId="54" priority="2"/>
  </conditionalFormatting>
  <conditionalFormatting sqref="BK43">
    <cfRule type="duplicateValues" dxfId="53" priority="157"/>
  </conditionalFormatting>
  <conditionalFormatting sqref="BN43">
    <cfRule type="duplicateValues" dxfId="52" priority="13"/>
  </conditionalFormatting>
  <conditionalFormatting sqref="BQ43">
    <cfRule type="duplicateValues" dxfId="51" priority="126"/>
  </conditionalFormatting>
  <conditionalFormatting sqref="BT43">
    <cfRule type="duplicateValues" dxfId="50" priority="59"/>
  </conditionalFormatting>
  <conditionalFormatting sqref="BW43">
    <cfRule type="duplicateValues" dxfId="49" priority="51"/>
  </conditionalFormatting>
  <conditionalFormatting sqref="BZ43">
    <cfRule type="duplicateValues" dxfId="48" priority="40"/>
  </conditionalFormatting>
  <conditionalFormatting sqref="W24:W35">
    <cfRule type="duplicateValues" dxfId="47" priority="180"/>
  </conditionalFormatting>
  <conditionalFormatting sqref="W40:W41">
    <cfRule type="duplicateValues" dxfId="46" priority="175"/>
  </conditionalFormatting>
  <conditionalFormatting sqref="Z24:Z35">
    <cfRule type="duplicateValues" dxfId="45" priority="38"/>
  </conditionalFormatting>
  <conditionalFormatting sqref="Z40:Z41">
    <cfRule type="duplicateValues" dxfId="44" priority="33"/>
  </conditionalFormatting>
  <conditionalFormatting sqref="AC40:AC41">
    <cfRule type="duplicateValues" dxfId="43" priority="167"/>
  </conditionalFormatting>
  <conditionalFormatting sqref="AF24:AF35">
    <cfRule type="duplicateValues" dxfId="42" priority="122"/>
  </conditionalFormatting>
  <conditionalFormatting sqref="AF40:AF41">
    <cfRule type="duplicateValues" dxfId="41" priority="117"/>
  </conditionalFormatting>
  <conditionalFormatting sqref="AI40:AI41">
    <cfRule type="duplicateValues" dxfId="40" priority="109"/>
  </conditionalFormatting>
  <conditionalFormatting sqref="AL24:AL35">
    <cfRule type="duplicateValues" dxfId="39" priority="103"/>
  </conditionalFormatting>
  <conditionalFormatting sqref="AL40:AL41">
    <cfRule type="duplicateValues" dxfId="38" priority="98"/>
  </conditionalFormatting>
  <conditionalFormatting sqref="AQ24:AQ35">
    <cfRule type="duplicateValues" dxfId="37" priority="143"/>
  </conditionalFormatting>
  <conditionalFormatting sqref="AQ40:AQ41">
    <cfRule type="duplicateValues" dxfId="36" priority="138"/>
  </conditionalFormatting>
  <conditionalFormatting sqref="AT24:AT35">
    <cfRule type="duplicateValues" dxfId="35" priority="29"/>
  </conditionalFormatting>
  <conditionalFormatting sqref="AT40:AT41">
    <cfRule type="duplicateValues" dxfId="34" priority="24"/>
  </conditionalFormatting>
  <conditionalFormatting sqref="AW40:AW41">
    <cfRule type="duplicateValues" dxfId="33" priority="149"/>
  </conditionalFormatting>
  <conditionalFormatting sqref="AZ24:AZ35">
    <cfRule type="duplicateValues" dxfId="32" priority="94"/>
  </conditionalFormatting>
  <conditionalFormatting sqref="AZ40:AZ41">
    <cfRule type="duplicateValues" dxfId="31" priority="89"/>
  </conditionalFormatting>
  <conditionalFormatting sqref="BC40:BC41">
    <cfRule type="duplicateValues" dxfId="30" priority="81"/>
  </conditionalFormatting>
  <conditionalFormatting sqref="BF24:BF35">
    <cfRule type="duplicateValues" dxfId="29" priority="9"/>
  </conditionalFormatting>
  <conditionalFormatting sqref="BF40:BF41">
    <cfRule type="duplicateValues" dxfId="28" priority="4"/>
  </conditionalFormatting>
  <conditionalFormatting sqref="BK40:BK41">
    <cfRule type="duplicateValues" dxfId="27" priority="159"/>
  </conditionalFormatting>
  <conditionalFormatting sqref="BN40:BN41">
    <cfRule type="duplicateValues" dxfId="26" priority="15"/>
  </conditionalFormatting>
  <conditionalFormatting sqref="BQ40:BQ41">
    <cfRule type="duplicateValues" dxfId="25" priority="128"/>
  </conditionalFormatting>
  <conditionalFormatting sqref="BT24:BT35">
    <cfRule type="duplicateValues" dxfId="24" priority="66"/>
  </conditionalFormatting>
  <conditionalFormatting sqref="BT40:BT41">
    <cfRule type="duplicateValues" dxfId="23" priority="61"/>
  </conditionalFormatting>
  <conditionalFormatting sqref="BW40:BW41">
    <cfRule type="duplicateValues" dxfId="22" priority="53"/>
  </conditionalFormatting>
  <conditionalFormatting sqref="BZ24:BZ35">
    <cfRule type="duplicateValues" dxfId="21" priority="47"/>
  </conditionalFormatting>
  <conditionalFormatting sqref="BZ40:BZ41">
    <cfRule type="duplicateValues" dxfId="20" priority="42"/>
  </conditionalFormatting>
  <conditionalFormatting sqref="W39:W43 W24:W37">
    <cfRule type="duplicateValues" dxfId="19" priority="179"/>
  </conditionalFormatting>
  <conditionalFormatting sqref="Z39:Z43 Z24:Z37">
    <cfRule type="duplicateValues" dxfId="18" priority="37"/>
  </conditionalFormatting>
  <conditionalFormatting sqref="AF39:AF43 AF24:AF37">
    <cfRule type="duplicateValues" dxfId="17" priority="121"/>
  </conditionalFormatting>
  <conditionalFormatting sqref="AL39:AL43 AL24:AL37">
    <cfRule type="duplicateValues" dxfId="16" priority="102"/>
  </conditionalFormatting>
  <conditionalFormatting sqref="AQ39:AQ43 AQ24:AQ37">
    <cfRule type="duplicateValues" dxfId="15" priority="142"/>
  </conditionalFormatting>
  <conditionalFormatting sqref="AT39:AT43 AT24:AT37">
    <cfRule type="duplicateValues" dxfId="14" priority="28"/>
  </conditionalFormatting>
  <conditionalFormatting sqref="AZ39:AZ43 AZ24:AZ37">
    <cfRule type="duplicateValues" dxfId="13" priority="93"/>
  </conditionalFormatting>
  <conditionalFormatting sqref="BF39:BF43 BF24:BF37">
    <cfRule type="duplicateValues" dxfId="12" priority="8"/>
  </conditionalFormatting>
  <conditionalFormatting sqref="BK39:BK43 BK24:BK32 BK34:BK37">
    <cfRule type="duplicateValues" dxfId="11" priority="163"/>
  </conditionalFormatting>
  <conditionalFormatting sqref="BK24:BK32 BK34:BK35">
    <cfRule type="duplicateValues" dxfId="10" priority="181"/>
  </conditionalFormatting>
  <conditionalFormatting sqref="BN39:BN43 BN24:BN32 BN34:BN37">
    <cfRule type="duplicateValues" dxfId="9" priority="19"/>
  </conditionalFormatting>
  <conditionalFormatting sqref="BN24:BN32 BN34:BN35">
    <cfRule type="duplicateValues" dxfId="8" priority="20"/>
  </conditionalFormatting>
  <conditionalFormatting sqref="BT39:BT43 BT24:BT37">
    <cfRule type="duplicateValues" dxfId="7" priority="65"/>
  </conditionalFormatting>
  <conditionalFormatting sqref="BZ39:BZ43 BZ24:BZ37">
    <cfRule type="duplicateValues" dxfId="6" priority="46"/>
  </conditionalFormatting>
  <conditionalFormatting sqref="AC36:AC37 AC39:AC43">
    <cfRule type="duplicateValues" dxfId="5" priority="171"/>
  </conditionalFormatting>
  <conditionalFormatting sqref="AI36:AI37 AI39:AI43">
    <cfRule type="duplicateValues" dxfId="4" priority="113"/>
  </conditionalFormatting>
  <conditionalFormatting sqref="AW36:AW37 AW39:AW43">
    <cfRule type="duplicateValues" dxfId="3" priority="153"/>
  </conditionalFormatting>
  <conditionalFormatting sqref="BC36:BC37 BC39:BC43">
    <cfRule type="duplicateValues" dxfId="2" priority="85"/>
  </conditionalFormatting>
  <conditionalFormatting sqref="BQ36:BQ37 BQ39:BQ43">
    <cfRule type="duplicateValues" dxfId="1" priority="132"/>
  </conditionalFormatting>
  <conditionalFormatting sqref="BW36:BW37 BW39:BW43">
    <cfRule type="duplicateValues" dxfId="0" priority="57"/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67"/>
  <sheetViews>
    <sheetView topLeftCell="A16" zoomScale="80" zoomScaleNormal="80" zoomScalePageLayoutView="80" workbookViewId="0">
      <selection activeCell="AF24" sqref="AF24"/>
    </sheetView>
  </sheetViews>
  <sheetFormatPr baseColWidth="10" defaultColWidth="9" defaultRowHeight="15" x14ac:dyDescent="0"/>
  <cols>
    <col min="1" max="1" width="2.83203125" style="258" customWidth="1"/>
    <col min="2" max="14" width="5.6640625" style="258" customWidth="1"/>
    <col min="15" max="15" width="1.83203125" style="258" customWidth="1"/>
    <col min="16" max="30" width="5.6640625" style="258" customWidth="1"/>
    <col min="31" max="31" width="15.6640625" style="258" customWidth="1"/>
    <col min="32" max="32" width="15.33203125" style="258" customWidth="1"/>
    <col min="33" max="33" width="12.6640625" style="258" customWidth="1"/>
    <col min="34" max="35" width="15.1640625" style="258" customWidth="1"/>
    <col min="36" max="36" width="4.83203125" style="258" customWidth="1"/>
    <col min="37" max="37" width="12.1640625" style="258" customWidth="1"/>
    <col min="38" max="38" width="15.33203125" style="258" customWidth="1"/>
    <col min="39" max="39" width="12.6640625" style="258" customWidth="1"/>
    <col min="40" max="41" width="15.1640625" style="258" customWidth="1"/>
    <col min="42" max="42" width="13.83203125" style="258" customWidth="1"/>
    <col min="43" max="43" width="15" style="258" customWidth="1"/>
    <col min="44" max="44" width="12.83203125" style="258" customWidth="1"/>
    <col min="45" max="16384" width="9" style="258"/>
  </cols>
  <sheetData>
    <row r="1" spans="2:41" ht="9" customHeight="1"/>
    <row r="2" spans="2:41" ht="28.5" customHeight="1">
      <c r="B2" s="259" t="s">
        <v>272</v>
      </c>
      <c r="P2" s="259"/>
    </row>
    <row r="4" spans="2:41">
      <c r="AE4" s="260" t="s">
        <v>363</v>
      </c>
      <c r="AK4" s="260" t="s">
        <v>363</v>
      </c>
    </row>
    <row r="5" spans="2:41">
      <c r="AE5" s="261" t="s">
        <v>63</v>
      </c>
      <c r="AF5" s="262" t="s">
        <v>274</v>
      </c>
      <c r="AG5" s="261" t="s">
        <v>275</v>
      </c>
      <c r="AH5" s="261" t="s">
        <v>276</v>
      </c>
      <c r="AI5" s="286"/>
      <c r="AK5" s="261" t="s">
        <v>63</v>
      </c>
      <c r="AL5" s="262" t="s">
        <v>274</v>
      </c>
      <c r="AM5" s="261" t="s">
        <v>275</v>
      </c>
      <c r="AN5" s="261" t="s">
        <v>276</v>
      </c>
      <c r="AO5" s="286"/>
    </row>
    <row r="6" spans="2:41">
      <c r="AE6" s="261" t="s">
        <v>364</v>
      </c>
      <c r="AF6" s="263">
        <v>6219674</v>
      </c>
      <c r="AG6" s="274">
        <v>1076</v>
      </c>
      <c r="AH6" s="287">
        <f>AG6/AF6*1000000</f>
        <v>172.99942086996842</v>
      </c>
      <c r="AI6" s="288"/>
      <c r="AK6" s="261" t="s">
        <v>365</v>
      </c>
      <c r="AL6" s="263">
        <v>6219674</v>
      </c>
      <c r="AM6" s="274">
        <v>815</v>
      </c>
      <c r="AN6" s="289">
        <f>AM6/AL6*1000000</f>
        <v>131.03580669983668</v>
      </c>
      <c r="AO6" s="288"/>
    </row>
    <row r="7" spans="2:41">
      <c r="AE7" s="264" t="s">
        <v>366</v>
      </c>
      <c r="AF7" s="263"/>
      <c r="AG7" s="274">
        <v>1194</v>
      </c>
      <c r="AH7" s="287" t="e">
        <f>AG7/AF7*1000000</f>
        <v>#DIV/0!</v>
      </c>
      <c r="AI7" s="288"/>
      <c r="AK7" s="264" t="s">
        <v>367</v>
      </c>
      <c r="AL7" s="263"/>
      <c r="AM7" s="274">
        <v>685</v>
      </c>
      <c r="AN7" s="289" t="e">
        <f>AM7/AL7*1000000</f>
        <v>#DIV/0!</v>
      </c>
      <c r="AO7" s="288"/>
    </row>
    <row r="8" spans="2:41">
      <c r="AI8" s="288"/>
      <c r="AO8" s="288"/>
    </row>
    <row r="10" spans="2:41">
      <c r="AJ10" s="285"/>
    </row>
    <row r="11" spans="2:41">
      <c r="AJ11" s="285"/>
    </row>
    <row r="12" spans="2:41">
      <c r="AJ12" s="285"/>
    </row>
    <row r="13" spans="2:41">
      <c r="AJ13" s="285"/>
    </row>
    <row r="14" spans="2:41">
      <c r="AJ14" s="285"/>
    </row>
    <row r="16" spans="2:41">
      <c r="AE16" s="265" t="s">
        <v>281</v>
      </c>
      <c r="AF16" s="262" t="s">
        <v>368</v>
      </c>
      <c r="AG16" s="262" t="s">
        <v>369</v>
      </c>
      <c r="AK16" s="265" t="s">
        <v>281</v>
      </c>
      <c r="AL16" s="262" t="s">
        <v>370</v>
      </c>
      <c r="AM16" s="262" t="s">
        <v>371</v>
      </c>
    </row>
    <row r="17" spans="2:61">
      <c r="AE17" s="1124" t="s">
        <v>285</v>
      </c>
      <c r="AF17" s="266">
        <v>14</v>
      </c>
      <c r="AG17" s="274">
        <v>91</v>
      </c>
      <c r="AK17" s="1124" t="s">
        <v>285</v>
      </c>
      <c r="AL17" s="266">
        <v>55</v>
      </c>
      <c r="AM17" s="274">
        <v>37</v>
      </c>
    </row>
    <row r="18" spans="2:61">
      <c r="AE18" s="1125"/>
      <c r="AF18" s="267">
        <f>AF17/AF21</f>
        <v>1.3011152416356878E-2</v>
      </c>
      <c r="AG18" s="275">
        <f>AG17/AG21</f>
        <v>7.6214405360134005E-2</v>
      </c>
      <c r="AK18" s="1125"/>
      <c r="AL18" s="267">
        <f>AL17/AL21</f>
        <v>6.7484662576687116E-2</v>
      </c>
      <c r="AM18" s="275">
        <f>AM17/AM21</f>
        <v>5.4014598540145987E-2</v>
      </c>
    </row>
    <row r="19" spans="2:61">
      <c r="AE19" s="1124" t="s">
        <v>286</v>
      </c>
      <c r="AF19" s="266">
        <f>AF21-AF17</f>
        <v>1062</v>
      </c>
      <c r="AG19" s="274">
        <f>AG21-AG17</f>
        <v>1103</v>
      </c>
      <c r="AK19" s="1124" t="s">
        <v>286</v>
      </c>
      <c r="AL19" s="266">
        <f>AL21-AL17</f>
        <v>760</v>
      </c>
      <c r="AM19" s="274">
        <f>AM21-AM17</f>
        <v>648</v>
      </c>
    </row>
    <row r="20" spans="2:61">
      <c r="AE20" s="1125"/>
      <c r="AF20" s="268">
        <f>AF19/AF21</f>
        <v>0.98698884758364314</v>
      </c>
      <c r="AG20" s="276">
        <f>AG19/AG21</f>
        <v>0.92378559463986598</v>
      </c>
      <c r="AK20" s="1125"/>
      <c r="AL20" s="268">
        <f>AL19/AL21</f>
        <v>0.93251533742331283</v>
      </c>
      <c r="AM20" s="276">
        <f>AM19/AM21</f>
        <v>0.94598540145985399</v>
      </c>
    </row>
    <row r="21" spans="2:61">
      <c r="AE21" s="265" t="s">
        <v>109</v>
      </c>
      <c r="AF21" s="266">
        <f>AG6</f>
        <v>1076</v>
      </c>
      <c r="AG21" s="274">
        <f>AG7</f>
        <v>1194</v>
      </c>
      <c r="AK21" s="265" t="s">
        <v>109</v>
      </c>
      <c r="AL21" s="266">
        <f>AM6</f>
        <v>815</v>
      </c>
      <c r="AM21" s="274">
        <f>AM7</f>
        <v>685</v>
      </c>
    </row>
    <row r="23" spans="2:61">
      <c r="BG23" s="298"/>
      <c r="BH23" s="298"/>
      <c r="BI23" s="298"/>
    </row>
    <row r="25" spans="2:61" ht="28.5" customHeight="1">
      <c r="B25" s="259" t="s">
        <v>287</v>
      </c>
      <c r="P25" s="259"/>
    </row>
    <row r="29" spans="2:61">
      <c r="AE29" s="269" t="s">
        <v>372</v>
      </c>
      <c r="AK29" s="269" t="s">
        <v>372</v>
      </c>
      <c r="AP29" s="293"/>
    </row>
    <row r="30" spans="2:61">
      <c r="AE30" s="270" t="s">
        <v>63</v>
      </c>
      <c r="AF30" s="271" t="s">
        <v>274</v>
      </c>
      <c r="AG30" s="270" t="s">
        <v>275</v>
      </c>
      <c r="AH30" s="270" t="s">
        <v>276</v>
      </c>
      <c r="AI30" s="286"/>
      <c r="AK30" s="270" t="s">
        <v>63</v>
      </c>
      <c r="AL30" s="271" t="s">
        <v>274</v>
      </c>
      <c r="AM30" s="270" t="s">
        <v>275</v>
      </c>
      <c r="AN30" s="270" t="s">
        <v>276</v>
      </c>
      <c r="AO30" s="286"/>
      <c r="AP30" s="293"/>
      <c r="AQ30" s="293"/>
    </row>
    <row r="31" spans="2:61">
      <c r="AE31" s="270" t="s">
        <v>368</v>
      </c>
      <c r="AF31" s="263"/>
      <c r="AG31" s="274">
        <v>1041</v>
      </c>
      <c r="AH31" s="289" t="e">
        <f>AG31/AF31*1000000</f>
        <v>#DIV/0!</v>
      </c>
      <c r="AI31" s="288"/>
      <c r="AK31" s="270" t="s">
        <v>370</v>
      </c>
      <c r="AL31" s="263"/>
      <c r="AM31" s="274">
        <v>665</v>
      </c>
      <c r="AN31" s="289" t="e">
        <f>AM31/AL31*1000000</f>
        <v>#DIV/0!</v>
      </c>
      <c r="AO31" s="288"/>
      <c r="AP31" s="293"/>
    </row>
    <row r="32" spans="2:61">
      <c r="AE32" s="270" t="s">
        <v>369</v>
      </c>
      <c r="AF32" s="263"/>
      <c r="AG32" s="274">
        <v>1157</v>
      </c>
      <c r="AH32" s="289" t="e">
        <f>AG32/AF32*1000000</f>
        <v>#DIV/0!</v>
      </c>
      <c r="AI32" s="288"/>
      <c r="AK32" s="270" t="s">
        <v>371</v>
      </c>
      <c r="AL32" s="263"/>
      <c r="AM32" s="274">
        <v>496</v>
      </c>
      <c r="AN32" s="289" t="e">
        <f>AM32/AL32*1000000</f>
        <v>#DIV/0!</v>
      </c>
      <c r="AO32" s="288"/>
      <c r="AP32" s="293"/>
    </row>
    <row r="33" spans="31:45">
      <c r="AI33" s="288"/>
      <c r="AO33" s="288"/>
      <c r="AP33" s="293"/>
    </row>
    <row r="34" spans="31:45">
      <c r="AP34" s="293"/>
    </row>
    <row r="35" spans="31:45">
      <c r="AJ35" s="285"/>
      <c r="AP35" s="281"/>
      <c r="AQ35" s="280"/>
      <c r="AR35" s="285"/>
    </row>
    <row r="36" spans="31:45">
      <c r="AJ36" s="285"/>
      <c r="AP36" s="283">
        <v>2462159.1428571399</v>
      </c>
      <c r="AQ36" s="283">
        <v>0</v>
      </c>
      <c r="AR36" s="283">
        <f>SUM(AL36:AQ36)</f>
        <v>2462159.1428571399</v>
      </c>
    </row>
    <row r="37" spans="31:45">
      <c r="AJ37" s="285"/>
      <c r="AP37" s="284">
        <v>15705124</v>
      </c>
      <c r="AQ37" s="284">
        <f>21339425/7*2</f>
        <v>6096978.5714285718</v>
      </c>
      <c r="AR37" s="283">
        <f>SUM(AL37:AQ37)</f>
        <v>21802102.571428571</v>
      </c>
      <c r="AS37" s="293"/>
    </row>
    <row r="38" spans="31:45">
      <c r="AJ38" s="285"/>
      <c r="AP38" s="284">
        <v>15806160</v>
      </c>
      <c r="AQ38" s="284">
        <v>18494926</v>
      </c>
      <c r="AR38" s="283">
        <f>SUM(AL38:AQ38)</f>
        <v>34301086</v>
      </c>
      <c r="AS38" s="293"/>
    </row>
    <row r="39" spans="31:45">
      <c r="AJ39" s="285"/>
      <c r="AP39" s="297"/>
      <c r="AQ39" s="297"/>
      <c r="AR39" s="297"/>
      <c r="AS39" s="293"/>
    </row>
    <row r="40" spans="31:45">
      <c r="AP40" s="298"/>
      <c r="AQ40" s="298"/>
      <c r="AR40" s="298"/>
      <c r="AS40" s="293"/>
    </row>
    <row r="41" spans="31:45">
      <c r="AE41" s="272" t="s">
        <v>281</v>
      </c>
      <c r="AF41" s="273" t="s">
        <v>368</v>
      </c>
      <c r="AG41" s="273" t="s">
        <v>369</v>
      </c>
      <c r="AK41" s="272" t="s">
        <v>281</v>
      </c>
      <c r="AL41" s="273" t="s">
        <v>370</v>
      </c>
      <c r="AM41" s="273" t="s">
        <v>371</v>
      </c>
      <c r="AP41" s="299"/>
      <c r="AQ41" s="299"/>
      <c r="AR41" s="299"/>
      <c r="AS41" s="293"/>
    </row>
    <row r="42" spans="31:45">
      <c r="AE42" s="1141" t="s">
        <v>285</v>
      </c>
      <c r="AF42" s="274">
        <v>14</v>
      </c>
      <c r="AG42" s="274">
        <v>88</v>
      </c>
      <c r="AK42" s="1141" t="s">
        <v>285</v>
      </c>
      <c r="AL42" s="274">
        <v>48</v>
      </c>
      <c r="AM42" s="274">
        <v>34</v>
      </c>
      <c r="AP42" s="298"/>
      <c r="AQ42" s="298"/>
      <c r="AR42" s="298"/>
      <c r="AS42" s="293"/>
    </row>
    <row r="43" spans="31:45">
      <c r="AE43" s="1142"/>
      <c r="AF43" s="275">
        <f>AF42/AF46</f>
        <v>1.3448607108549471E-2</v>
      </c>
      <c r="AG43" s="275">
        <f>AG42/AG46</f>
        <v>7.6058772687986165E-2</v>
      </c>
      <c r="AK43" s="1142"/>
      <c r="AL43" s="275">
        <f>AL42/AL46</f>
        <v>7.2180451127819553E-2</v>
      </c>
      <c r="AM43" s="275">
        <f>AM42/AM46</f>
        <v>6.8548387096774188E-2</v>
      </c>
      <c r="AP43" s="298"/>
      <c r="AQ43" s="298"/>
      <c r="AR43" s="298"/>
      <c r="AS43" s="293"/>
    </row>
    <row r="44" spans="31:45">
      <c r="AE44" s="1141" t="s">
        <v>286</v>
      </c>
      <c r="AF44" s="274">
        <f>AF46-AF42</f>
        <v>1027</v>
      </c>
      <c r="AG44" s="274">
        <f>AG46-AG42</f>
        <v>1069</v>
      </c>
      <c r="AK44" s="1141" t="s">
        <v>286</v>
      </c>
      <c r="AL44" s="274">
        <f>AL46-AL42</f>
        <v>617</v>
      </c>
      <c r="AM44" s="274">
        <f>AM46-AM42</f>
        <v>462</v>
      </c>
      <c r="AP44" s="293"/>
      <c r="AQ44" s="293"/>
      <c r="AR44" s="293"/>
      <c r="AS44" s="293"/>
    </row>
    <row r="45" spans="31:45">
      <c r="AE45" s="1142"/>
      <c r="AF45" s="276">
        <f>AF44/AF46</f>
        <v>0.98655139289145055</v>
      </c>
      <c r="AG45" s="276">
        <f>AG44/AG46</f>
        <v>0.92394122731201378</v>
      </c>
      <c r="AK45" s="1142"/>
      <c r="AL45" s="276">
        <f>AL44/AL46</f>
        <v>0.92781954887218043</v>
      </c>
      <c r="AM45" s="276">
        <f>AM44/AM46</f>
        <v>0.93145161290322576</v>
      </c>
    </row>
    <row r="46" spans="31:45">
      <c r="AE46" s="272" t="s">
        <v>109</v>
      </c>
      <c r="AF46" s="274">
        <f>AG31</f>
        <v>1041</v>
      </c>
      <c r="AG46" s="274">
        <f>AG32</f>
        <v>1157</v>
      </c>
      <c r="AK46" s="272" t="s">
        <v>109</v>
      </c>
      <c r="AL46" s="274">
        <f>AM31</f>
        <v>665</v>
      </c>
      <c r="AM46" s="274">
        <f>AM32</f>
        <v>496</v>
      </c>
    </row>
    <row r="48" spans="31:45">
      <c r="AJ48" s="290"/>
    </row>
    <row r="49" spans="2:41" ht="29">
      <c r="B49" s="259" t="s">
        <v>373</v>
      </c>
      <c r="AE49" s="277"/>
      <c r="AF49" s="278"/>
      <c r="AG49" s="291"/>
      <c r="AH49" s="291"/>
      <c r="AI49" s="291"/>
      <c r="AJ49" s="292"/>
      <c r="AK49" s="277"/>
      <c r="AL49" s="278"/>
      <c r="AM49" s="291"/>
      <c r="AN49" s="291"/>
      <c r="AO49" s="291"/>
    </row>
    <row r="50" spans="2:41">
      <c r="AE50" s="269" t="s">
        <v>374</v>
      </c>
      <c r="AH50" s="293"/>
      <c r="AI50" s="281"/>
      <c r="AJ50" s="293"/>
      <c r="AK50" s="269" t="s">
        <v>374</v>
      </c>
      <c r="AN50" s="293"/>
      <c r="AO50" s="281"/>
    </row>
    <row r="51" spans="2:41">
      <c r="AE51" s="270" t="s">
        <v>63</v>
      </c>
      <c r="AF51" s="271" t="s">
        <v>292</v>
      </c>
      <c r="AG51" s="271" t="s">
        <v>274</v>
      </c>
      <c r="AH51" s="270" t="s">
        <v>275</v>
      </c>
      <c r="AI51" s="270" t="s">
        <v>276</v>
      </c>
      <c r="AJ51" s="293"/>
      <c r="AK51" s="270" t="s">
        <v>63</v>
      </c>
      <c r="AL51" s="271" t="s">
        <v>292</v>
      </c>
      <c r="AM51" s="271" t="s">
        <v>274</v>
      </c>
      <c r="AN51" s="270" t="s">
        <v>275</v>
      </c>
      <c r="AO51" s="270" t="s">
        <v>276</v>
      </c>
    </row>
    <row r="52" spans="2:41">
      <c r="AE52" s="270" t="s">
        <v>368</v>
      </c>
      <c r="AF52" s="279"/>
      <c r="AG52" s="263"/>
      <c r="AH52" s="294">
        <v>705</v>
      </c>
      <c r="AI52" s="289" t="e">
        <f>AH52/AG52*1000000</f>
        <v>#DIV/0!</v>
      </c>
      <c r="AJ52" s="295"/>
      <c r="AK52" s="270" t="s">
        <v>370</v>
      </c>
      <c r="AL52" s="279"/>
      <c r="AM52" s="263"/>
      <c r="AN52" s="294">
        <v>309</v>
      </c>
      <c r="AO52" s="289" t="e">
        <f>AN52/AM52*1000000</f>
        <v>#DIV/0!</v>
      </c>
    </row>
    <row r="53" spans="2:41">
      <c r="AE53" s="270" t="s">
        <v>369</v>
      </c>
      <c r="AF53" s="279"/>
      <c r="AG53" s="263"/>
      <c r="AH53" s="294">
        <v>705</v>
      </c>
      <c r="AI53" s="289" t="e">
        <f>AH53/AG53*1000000</f>
        <v>#DIV/0!</v>
      </c>
      <c r="AJ53" s="295"/>
      <c r="AK53" s="270" t="s">
        <v>371</v>
      </c>
      <c r="AL53" s="279"/>
      <c r="AM53" s="263"/>
      <c r="AN53" s="294">
        <v>309</v>
      </c>
      <c r="AO53" s="289" t="e">
        <f>AN53/AM53*1000000</f>
        <v>#DIV/0!</v>
      </c>
    </row>
    <row r="54" spans="2:41">
      <c r="AJ54" s="296"/>
    </row>
    <row r="56" spans="2:41">
      <c r="AE56" s="280"/>
      <c r="AF56" s="281"/>
      <c r="AG56" s="281"/>
      <c r="AH56" s="281"/>
      <c r="AI56" s="281"/>
      <c r="AJ56" s="281"/>
      <c r="AK56" s="280"/>
      <c r="AL56" s="281"/>
      <c r="AM56" s="281"/>
      <c r="AN56" s="281"/>
      <c r="AO56" s="281"/>
    </row>
    <row r="57" spans="2:41">
      <c r="AE57" s="282"/>
      <c r="AF57" s="283"/>
      <c r="AG57" s="283"/>
      <c r="AH57" s="283"/>
      <c r="AI57" s="283"/>
      <c r="AJ57" s="283"/>
      <c r="AK57" s="282"/>
      <c r="AL57" s="283"/>
      <c r="AM57" s="283"/>
      <c r="AN57" s="283"/>
      <c r="AO57" s="283"/>
    </row>
    <row r="58" spans="2:41">
      <c r="AE58" s="282"/>
      <c r="AF58" s="284"/>
      <c r="AG58" s="284"/>
      <c r="AH58" s="284"/>
      <c r="AI58" s="284"/>
      <c r="AJ58" s="284"/>
      <c r="AK58" s="282"/>
      <c r="AL58" s="284"/>
      <c r="AM58" s="284"/>
      <c r="AN58" s="284"/>
      <c r="AO58" s="284"/>
    </row>
    <row r="59" spans="2:41">
      <c r="AE59" s="282"/>
      <c r="AF59" s="284"/>
      <c r="AG59" s="284"/>
      <c r="AH59" s="284"/>
      <c r="AI59" s="284"/>
      <c r="AJ59" s="284"/>
      <c r="AK59" s="282"/>
      <c r="AL59" s="284"/>
      <c r="AM59" s="284"/>
      <c r="AN59" s="284"/>
      <c r="AO59" s="284"/>
    </row>
    <row r="60" spans="2:41">
      <c r="AE60" s="285"/>
      <c r="AF60" s="285"/>
      <c r="AG60" s="285"/>
      <c r="AH60" s="285"/>
      <c r="AI60" s="285"/>
      <c r="AJ60" s="297"/>
      <c r="AK60" s="285"/>
      <c r="AL60" s="285"/>
      <c r="AM60" s="285"/>
      <c r="AN60" s="285"/>
      <c r="AO60" s="285"/>
    </row>
    <row r="61" spans="2:41">
      <c r="AJ61" s="298"/>
    </row>
    <row r="62" spans="2:41">
      <c r="AE62" s="272" t="s">
        <v>281</v>
      </c>
      <c r="AF62" s="273" t="s">
        <v>368</v>
      </c>
      <c r="AG62" s="273" t="s">
        <v>369</v>
      </c>
      <c r="AJ62" s="299"/>
      <c r="AK62" s="272" t="s">
        <v>281</v>
      </c>
      <c r="AL62" s="273" t="s">
        <v>370</v>
      </c>
      <c r="AM62" s="273" t="s">
        <v>371</v>
      </c>
    </row>
    <row r="63" spans="2:41">
      <c r="AE63" s="1141" t="s">
        <v>285</v>
      </c>
      <c r="AF63" s="274">
        <v>14</v>
      </c>
      <c r="AG63" s="274">
        <v>48</v>
      </c>
      <c r="AJ63" s="298"/>
      <c r="AK63" s="1141" t="s">
        <v>285</v>
      </c>
      <c r="AL63" s="274">
        <v>39</v>
      </c>
      <c r="AM63" s="274">
        <v>29</v>
      </c>
    </row>
    <row r="64" spans="2:41">
      <c r="AE64" s="1142"/>
      <c r="AF64" s="275">
        <f>AF63/AF67</f>
        <v>1.9858156028368795E-2</v>
      </c>
      <c r="AG64" s="275">
        <f>AG63/AG67</f>
        <v>6.8085106382978725E-2</v>
      </c>
      <c r="AJ64" s="298"/>
      <c r="AK64" s="1142"/>
      <c r="AL64" s="275">
        <f>AL63/AL67</f>
        <v>0.12621359223300971</v>
      </c>
      <c r="AM64" s="275">
        <f>AM63/AM67</f>
        <v>9.3851132686084138E-2</v>
      </c>
    </row>
    <row r="65" spans="31:39">
      <c r="AE65" s="1141" t="s">
        <v>296</v>
      </c>
      <c r="AF65" s="274">
        <f>AF67-AF63</f>
        <v>691</v>
      </c>
      <c r="AG65" s="274">
        <f>AG67-AG63</f>
        <v>657</v>
      </c>
      <c r="AJ65" s="293"/>
      <c r="AK65" s="1141" t="s">
        <v>296</v>
      </c>
      <c r="AL65" s="274">
        <f>AL67-AL63</f>
        <v>270</v>
      </c>
      <c r="AM65" s="274">
        <f>AM67-AM63</f>
        <v>280</v>
      </c>
    </row>
    <row r="66" spans="31:39">
      <c r="AE66" s="1142"/>
      <c r="AF66" s="276">
        <f>AF65/AF67</f>
        <v>0.98014184397163118</v>
      </c>
      <c r="AG66" s="276">
        <f>AG65/AG67</f>
        <v>0.93191489361702129</v>
      </c>
      <c r="AK66" s="1142"/>
      <c r="AL66" s="276">
        <f>AL65/AL67</f>
        <v>0.87378640776699024</v>
      </c>
      <c r="AM66" s="276">
        <f>AM65/AM67</f>
        <v>0.90614886731391586</v>
      </c>
    </row>
    <row r="67" spans="31:39">
      <c r="AE67" s="272" t="s">
        <v>109</v>
      </c>
      <c r="AF67" s="300">
        <f>AH52</f>
        <v>705</v>
      </c>
      <c r="AG67" s="300">
        <f>AH53</f>
        <v>705</v>
      </c>
      <c r="AK67" s="272" t="s">
        <v>109</v>
      </c>
      <c r="AL67" s="300">
        <f>AN52</f>
        <v>309</v>
      </c>
      <c r="AM67" s="300">
        <f>AN53</f>
        <v>309</v>
      </c>
    </row>
  </sheetData>
  <mergeCells count="12">
    <mergeCell ref="AE65:AE66"/>
    <mergeCell ref="AK17:AK18"/>
    <mergeCell ref="AK19:AK20"/>
    <mergeCell ref="AK42:AK43"/>
    <mergeCell ref="AK44:AK45"/>
    <mergeCell ref="AK63:AK64"/>
    <mergeCell ref="AK65:AK66"/>
    <mergeCell ref="AE17:AE18"/>
    <mergeCell ref="AE19:AE20"/>
    <mergeCell ref="AE42:AE43"/>
    <mergeCell ref="AE44:AE45"/>
    <mergeCell ref="AE63:AE64"/>
  </mergeCells>
  <phoneticPr fontId="9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sheel1</vt:lpstr>
      <vt:lpstr>sheel2</vt:lpstr>
      <vt:lpstr>1WK D5X VS D6X&amp;D1Y by project</vt:lpstr>
      <vt:lpstr>2WKs D6X  VS D7X&amp;D2y by project</vt:lpstr>
      <vt:lpstr>2WKs D6X  VS D7X&amp;D2y by pro</vt:lpstr>
      <vt:lpstr>AMR EFFA Units summary</vt:lpstr>
      <vt:lpstr>D3X-D6X AMR FEEA Function </vt:lpstr>
      <vt:lpstr>D5X-D6X Function overall</vt:lpstr>
      <vt:lpstr>D5X-D6X EFFA Units summary </vt:lpstr>
      <vt:lpstr>D5X Overall MLB EFFA V02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</cp:lastModifiedBy>
  <dcterms:created xsi:type="dcterms:W3CDTF">2006-09-13T11:24:00Z</dcterms:created>
  <dcterms:modified xsi:type="dcterms:W3CDTF">2022-10-08T11:12:16Z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53CD878323824CE186DFA99DA60D2E69</vt:lpwstr>
  </property>
  <property fmtid="{D5CDD505-2E9C-101B-9397-08002B2CF9AE}" pid="3" name="KSOProductBuildVer">
    <vt:lpwstr>2052-11.1.0.12358</vt:lpwstr>
  </property>
</Properties>
</file>