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Barrios\OneDrive - Laboratorios Lansier\PLANTILLASMERCADOGERENCIA\DATAPARAPLANTILLASMERCADO\"/>
    </mc:Choice>
  </mc:AlternateContent>
  <bookViews>
    <workbookView xWindow="0" yWindow="0" windowWidth="20490" windowHeight="7755" tabRatio="749" firstSheet="2" activeTab="12"/>
  </bookViews>
  <sheets>
    <sheet name="Hyalo Plus" sheetId="1" r:id="rId1"/>
    <sheet name="Lanciprox-Dx" sheetId="23" r:id="rId2"/>
    <sheet name="Latanoprost" sheetId="18" r:id="rId3"/>
    <sheet name="Latanoprost (2)" sheetId="17" state="hidden" r:id="rId4"/>
    <sheet name="Olopatadine" sheetId="19" r:id="rId5"/>
    <sheet name="Systalan Advance" sheetId="20" r:id="rId6"/>
    <sheet name="Brinzolan-T" sheetId="21" r:id="rId7"/>
    <sheet name="Plantilla" sheetId="22" r:id="rId8"/>
    <sheet name="MES" sheetId="5" r:id="rId9"/>
    <sheet name="MEScopia" sheetId="25" r:id="rId10"/>
    <sheet name="YTD" sheetId="7" r:id="rId11"/>
    <sheet name="MAT" sheetId="9" r:id="rId12"/>
    <sheet name="MATcopia" sheetId="26" r:id="rId13"/>
    <sheet name="masiv,prem,norm" sheetId="24" r:id="rId14"/>
  </sheets>
  <externalReferences>
    <externalReference r:id="rId15"/>
  </externalReferences>
  <definedNames>
    <definedName name="_xlnm._FilterDatabase" localSheetId="11" hidden="1">MAT!$A$3:$M$375</definedName>
    <definedName name="_xlnm._FilterDatabase" localSheetId="12" hidden="1">MATcopia!$A$3:$M$375</definedName>
    <definedName name="_xlnm._FilterDatabase" localSheetId="8" hidden="1">MES!$A$3:$G$375</definedName>
    <definedName name="_xlnm._FilterDatabase" localSheetId="9" hidden="1">MEScopia!$A$3:$G$375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22" l="1"/>
  <c r="C44" i="22"/>
  <c r="C26" i="22"/>
  <c r="C24" i="22"/>
  <c r="I39" i="22"/>
  <c r="J39" i="22" s="1"/>
  <c r="L39" i="22"/>
  <c r="N39" i="22"/>
  <c r="O39" i="22" s="1"/>
  <c r="P39" i="22" s="1"/>
  <c r="Q39" i="22"/>
  <c r="R39" i="22"/>
  <c r="S39" i="22"/>
  <c r="T39" i="22" s="1"/>
  <c r="U39" i="22" s="1"/>
  <c r="V39" i="22"/>
  <c r="W39" i="22" s="1"/>
  <c r="X39" i="22"/>
  <c r="AA39" i="22" s="1"/>
  <c r="Y39" i="22"/>
  <c r="Z39" i="22"/>
  <c r="AB39" i="22"/>
  <c r="F39" i="22" s="1"/>
  <c r="G39" i="22" s="1"/>
  <c r="I40" i="22"/>
  <c r="J40" i="22" s="1"/>
  <c r="L40" i="22"/>
  <c r="N40" i="22"/>
  <c r="O40" i="22" s="1"/>
  <c r="P40" i="22" s="1"/>
  <c r="Q40" i="22"/>
  <c r="R40" i="22"/>
  <c r="S40" i="22"/>
  <c r="T40" i="22"/>
  <c r="U40" i="22"/>
  <c r="V40" i="22"/>
  <c r="W40" i="22" s="1"/>
  <c r="X40" i="22"/>
  <c r="AA40" i="22" s="1"/>
  <c r="Y40" i="22"/>
  <c r="Z40" i="22"/>
  <c r="AB40" i="22"/>
  <c r="F40" i="22" s="1"/>
  <c r="G40" i="22" s="1"/>
  <c r="I59" i="22"/>
  <c r="J59" i="22" s="1"/>
  <c r="L59" i="22"/>
  <c r="N59" i="22"/>
  <c r="O59" i="22" s="1"/>
  <c r="P59" i="22" s="1"/>
  <c r="Q59" i="22"/>
  <c r="R59" i="22"/>
  <c r="S59" i="22"/>
  <c r="T59" i="22" s="1"/>
  <c r="U59" i="22" s="1"/>
  <c r="V59" i="22"/>
  <c r="W59" i="22" s="1"/>
  <c r="X59" i="22"/>
  <c r="AA59" i="22" s="1"/>
  <c r="Y59" i="22"/>
  <c r="Z59" i="22"/>
  <c r="AB59" i="22"/>
  <c r="F59" i="22" s="1"/>
  <c r="G59" i="22" s="1"/>
  <c r="AC59" i="22"/>
  <c r="I60" i="22"/>
  <c r="J60" i="22" s="1"/>
  <c r="L60" i="22"/>
  <c r="N60" i="22"/>
  <c r="O60" i="22" s="1"/>
  <c r="P60" i="22" s="1"/>
  <c r="Q60" i="22"/>
  <c r="R60" i="22"/>
  <c r="S60" i="22"/>
  <c r="T60" i="22"/>
  <c r="U60" i="22"/>
  <c r="V60" i="22"/>
  <c r="W60" i="22" s="1"/>
  <c r="X60" i="22"/>
  <c r="AA60" i="22" s="1"/>
  <c r="Y60" i="22"/>
  <c r="Z60" i="22"/>
  <c r="AB60" i="22"/>
  <c r="F60" i="22" s="1"/>
  <c r="G60" i="22" s="1"/>
  <c r="AC60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19" i="22"/>
  <c r="E20" i="22"/>
  <c r="E10" i="22"/>
  <c r="E11" i="22"/>
  <c r="E12" i="22"/>
  <c r="E13" i="22"/>
  <c r="E14" i="22"/>
  <c r="E15" i="22"/>
  <c r="E16" i="22"/>
  <c r="E17" i="22"/>
  <c r="E18" i="22"/>
  <c r="E9" i="22"/>
  <c r="AD40" i="22" l="1"/>
  <c r="AC39" i="22"/>
  <c r="AD39" i="22"/>
  <c r="AC40" i="22"/>
  <c r="AD59" i="22"/>
  <c r="AD60" i="22"/>
  <c r="F58" i="1" l="1"/>
  <c r="I18" i="1"/>
  <c r="F18" i="1"/>
  <c r="AB48" i="23" l="1"/>
  <c r="X48" i="23"/>
  <c r="V48" i="23"/>
  <c r="S48" i="23"/>
  <c r="T48" i="23" s="1"/>
  <c r="Q48" i="23"/>
  <c r="N48" i="23"/>
  <c r="O48" i="23" s="1"/>
  <c r="L48" i="23"/>
  <c r="I48" i="23"/>
  <c r="J48" i="23" s="1"/>
  <c r="AB47" i="23"/>
  <c r="F47" i="23" s="1"/>
  <c r="G47" i="23" s="1"/>
  <c r="X47" i="23"/>
  <c r="Y47" i="23" s="1"/>
  <c r="V47" i="23"/>
  <c r="S47" i="23"/>
  <c r="T47" i="23" s="1"/>
  <c r="Q47" i="23"/>
  <c r="N47" i="23"/>
  <c r="O47" i="23" s="1"/>
  <c r="L47" i="23"/>
  <c r="I47" i="23"/>
  <c r="J47" i="23" s="1"/>
  <c r="AB46" i="23"/>
  <c r="X46" i="23"/>
  <c r="V46" i="23"/>
  <c r="S46" i="23"/>
  <c r="T46" i="23" s="1"/>
  <c r="Q46" i="23"/>
  <c r="N46" i="23"/>
  <c r="O46" i="23" s="1"/>
  <c r="L46" i="23"/>
  <c r="I46" i="23"/>
  <c r="J46" i="23" s="1"/>
  <c r="AB45" i="23"/>
  <c r="X45" i="23"/>
  <c r="V45" i="23"/>
  <c r="S45" i="23"/>
  <c r="T45" i="23" s="1"/>
  <c r="Q45" i="23"/>
  <c r="N45" i="23"/>
  <c r="O45" i="23" s="1"/>
  <c r="L45" i="23"/>
  <c r="I45" i="23"/>
  <c r="J45" i="23" s="1"/>
  <c r="AB44" i="23"/>
  <c r="X44" i="23"/>
  <c r="V44" i="23"/>
  <c r="S44" i="23"/>
  <c r="T44" i="23" s="1"/>
  <c r="Q44" i="23"/>
  <c r="N44" i="23"/>
  <c r="O44" i="23" s="1"/>
  <c r="L44" i="23"/>
  <c r="I44" i="23"/>
  <c r="J44" i="23" s="1"/>
  <c r="AB43" i="23"/>
  <c r="X43" i="23"/>
  <c r="V43" i="23"/>
  <c r="S43" i="23"/>
  <c r="T43" i="23" s="1"/>
  <c r="Q43" i="23"/>
  <c r="N43" i="23"/>
  <c r="O43" i="23" s="1"/>
  <c r="L43" i="23"/>
  <c r="I43" i="23"/>
  <c r="J43" i="23" s="1"/>
  <c r="AB42" i="23"/>
  <c r="X42" i="23"/>
  <c r="V42" i="23"/>
  <c r="S42" i="23"/>
  <c r="T42" i="23" s="1"/>
  <c r="Q42" i="23"/>
  <c r="N42" i="23"/>
  <c r="O42" i="23" s="1"/>
  <c r="L42" i="23"/>
  <c r="I42" i="23"/>
  <c r="J42" i="23" s="1"/>
  <c r="AB31" i="23"/>
  <c r="X31" i="23"/>
  <c r="V31" i="23"/>
  <c r="S31" i="23"/>
  <c r="T31" i="23" s="1"/>
  <c r="Q31" i="23"/>
  <c r="N31" i="23"/>
  <c r="O31" i="23" s="1"/>
  <c r="L31" i="23"/>
  <c r="I31" i="23"/>
  <c r="J31" i="23" s="1"/>
  <c r="AB30" i="23"/>
  <c r="F30" i="23" s="1"/>
  <c r="G30" i="23" s="1"/>
  <c r="X30" i="23"/>
  <c r="Y30" i="23" s="1"/>
  <c r="V30" i="23"/>
  <c r="S30" i="23"/>
  <c r="T30" i="23" s="1"/>
  <c r="Q30" i="23"/>
  <c r="N30" i="23"/>
  <c r="O30" i="23" s="1"/>
  <c r="L30" i="23"/>
  <c r="I30" i="23"/>
  <c r="J30" i="23" s="1"/>
  <c r="AB29" i="23"/>
  <c r="X29" i="23"/>
  <c r="Y29" i="23" s="1"/>
  <c r="V29" i="23"/>
  <c r="S29" i="23"/>
  <c r="Q29" i="23"/>
  <c r="N29" i="23"/>
  <c r="O29" i="23" s="1"/>
  <c r="L29" i="23"/>
  <c r="I29" i="23"/>
  <c r="J29" i="23" s="1"/>
  <c r="AB28" i="23"/>
  <c r="X28" i="23"/>
  <c r="Y28" i="23" s="1"/>
  <c r="V28" i="23"/>
  <c r="S28" i="23"/>
  <c r="Q28" i="23"/>
  <c r="N28" i="23"/>
  <c r="O28" i="23" s="1"/>
  <c r="L28" i="23"/>
  <c r="I28" i="23"/>
  <c r="J28" i="23" s="1"/>
  <c r="AB27" i="23"/>
  <c r="X27" i="23"/>
  <c r="Y27" i="23" s="1"/>
  <c r="V27" i="23"/>
  <c r="S27" i="23"/>
  <c r="T27" i="23" s="1"/>
  <c r="Q27" i="23"/>
  <c r="N27" i="23"/>
  <c r="O27" i="23" s="1"/>
  <c r="L27" i="23"/>
  <c r="I27" i="23"/>
  <c r="J27" i="23" s="1"/>
  <c r="AB26" i="23"/>
  <c r="X26" i="23"/>
  <c r="Y26" i="23" s="1"/>
  <c r="V26" i="23"/>
  <c r="S26" i="23"/>
  <c r="Q26" i="23"/>
  <c r="N26" i="23"/>
  <c r="O26" i="23" s="1"/>
  <c r="L26" i="23"/>
  <c r="I26" i="23"/>
  <c r="J26" i="23" s="1"/>
  <c r="AB25" i="23"/>
  <c r="X25" i="23"/>
  <c r="Y25" i="23" s="1"/>
  <c r="V25" i="23"/>
  <c r="S25" i="23"/>
  <c r="T25" i="23" s="1"/>
  <c r="Q25" i="23"/>
  <c r="N25" i="23"/>
  <c r="L25" i="23"/>
  <c r="I25" i="23"/>
  <c r="J25" i="23" s="1"/>
  <c r="AB15" i="23"/>
  <c r="X15" i="23"/>
  <c r="V15" i="23"/>
  <c r="S15" i="23"/>
  <c r="T15" i="23" s="1"/>
  <c r="Q15" i="23"/>
  <c r="N15" i="23"/>
  <c r="O15" i="23" s="1"/>
  <c r="L15" i="23"/>
  <c r="I15" i="23"/>
  <c r="J15" i="23" s="1"/>
  <c r="AB14" i="23"/>
  <c r="X14" i="23"/>
  <c r="V14" i="23"/>
  <c r="S14" i="23"/>
  <c r="T14" i="23" s="1"/>
  <c r="Q14" i="23"/>
  <c r="N14" i="23"/>
  <c r="O14" i="23" s="1"/>
  <c r="L14" i="23"/>
  <c r="I14" i="23"/>
  <c r="J14" i="23" s="1"/>
  <c r="AN13" i="23"/>
  <c r="AK13" i="23"/>
  <c r="AB13" i="23"/>
  <c r="X13" i="23"/>
  <c r="V13" i="23"/>
  <c r="S13" i="23"/>
  <c r="T13" i="23" s="1"/>
  <c r="Q13" i="23"/>
  <c r="N13" i="23"/>
  <c r="O13" i="23" s="1"/>
  <c r="L13" i="23"/>
  <c r="I13" i="23"/>
  <c r="J13" i="23" s="1"/>
  <c r="AB12" i="23"/>
  <c r="AD12" i="23" s="1"/>
  <c r="X12" i="23"/>
  <c r="Y12" i="23" s="1"/>
  <c r="V12" i="23"/>
  <c r="S12" i="23"/>
  <c r="T12" i="23" s="1"/>
  <c r="Q12" i="23"/>
  <c r="N12" i="23"/>
  <c r="O12" i="23" s="1"/>
  <c r="L12" i="23"/>
  <c r="I12" i="23"/>
  <c r="J12" i="23" s="1"/>
  <c r="AB11" i="23"/>
  <c r="X11" i="23"/>
  <c r="V11" i="23"/>
  <c r="S11" i="23"/>
  <c r="T11" i="23" s="1"/>
  <c r="Q11" i="23"/>
  <c r="N11" i="23"/>
  <c r="O11" i="23" s="1"/>
  <c r="L11" i="23"/>
  <c r="I11" i="23"/>
  <c r="J11" i="23" s="1"/>
  <c r="AB10" i="23"/>
  <c r="X10" i="23"/>
  <c r="Y10" i="23" s="1"/>
  <c r="V10" i="23"/>
  <c r="S10" i="23"/>
  <c r="T10" i="23" s="1"/>
  <c r="Q10" i="23"/>
  <c r="N10" i="23"/>
  <c r="O10" i="23" s="1"/>
  <c r="L10" i="23"/>
  <c r="I10" i="23"/>
  <c r="J10" i="23" s="1"/>
  <c r="AB9" i="23"/>
  <c r="X9" i="23"/>
  <c r="Y9" i="23" s="1"/>
  <c r="V9" i="23"/>
  <c r="S9" i="23"/>
  <c r="T9" i="23" s="1"/>
  <c r="Q9" i="23"/>
  <c r="N9" i="23"/>
  <c r="O9" i="23" s="1"/>
  <c r="L9" i="23"/>
  <c r="I9" i="23"/>
  <c r="J9" i="23" s="1"/>
  <c r="AD15" i="23" l="1"/>
  <c r="AA28" i="23"/>
  <c r="AA13" i="23"/>
  <c r="AA44" i="23"/>
  <c r="AA42" i="23"/>
  <c r="AA43" i="23"/>
  <c r="AA48" i="23"/>
  <c r="S24" i="23"/>
  <c r="L41" i="23"/>
  <c r="AA46" i="23"/>
  <c r="Y43" i="23"/>
  <c r="AD26" i="23"/>
  <c r="F45" i="23"/>
  <c r="G45" i="23" s="1"/>
  <c r="Y46" i="23"/>
  <c r="T41" i="23"/>
  <c r="AA47" i="23"/>
  <c r="AD28" i="23"/>
  <c r="Y42" i="23"/>
  <c r="V41" i="23"/>
  <c r="F29" i="23"/>
  <c r="G29" i="23" s="1"/>
  <c r="X24" i="23"/>
  <c r="T26" i="23"/>
  <c r="AA26" i="23"/>
  <c r="T28" i="23"/>
  <c r="F26" i="23"/>
  <c r="G26" i="23" s="1"/>
  <c r="N24" i="23"/>
  <c r="AD27" i="23"/>
  <c r="F28" i="23"/>
  <c r="G28" i="23" s="1"/>
  <c r="AA29" i="23"/>
  <c r="AA14" i="23"/>
  <c r="F25" i="23"/>
  <c r="G25" i="23" s="1"/>
  <c r="AA27" i="23"/>
  <c r="AA30" i="23"/>
  <c r="O41" i="23"/>
  <c r="O25" i="23"/>
  <c r="O24" i="23" s="1"/>
  <c r="AD30" i="23"/>
  <c r="Y31" i="23"/>
  <c r="Y24" i="23" s="1"/>
  <c r="N41" i="23"/>
  <c r="Y44" i="23"/>
  <c r="Y48" i="23"/>
  <c r="I24" i="23"/>
  <c r="Q24" i="23"/>
  <c r="AD29" i="23"/>
  <c r="F31" i="23"/>
  <c r="G31" i="23" s="1"/>
  <c r="S41" i="23"/>
  <c r="F44" i="23"/>
  <c r="G44" i="23" s="1"/>
  <c r="AA45" i="23"/>
  <c r="F48" i="23"/>
  <c r="G48" i="23" s="1"/>
  <c r="AD9" i="23"/>
  <c r="L24" i="23"/>
  <c r="Y45" i="23"/>
  <c r="X41" i="23"/>
  <c r="AB24" i="23"/>
  <c r="T29" i="23"/>
  <c r="Q8" i="23"/>
  <c r="R15" i="23" s="1"/>
  <c r="AD13" i="23"/>
  <c r="F27" i="23"/>
  <c r="G27" i="23" s="1"/>
  <c r="F46" i="23"/>
  <c r="G46" i="23" s="1"/>
  <c r="F12" i="23"/>
  <c r="G12" i="23" s="1"/>
  <c r="I8" i="23"/>
  <c r="L8" i="23"/>
  <c r="M42" i="23" s="1"/>
  <c r="F13" i="23"/>
  <c r="G13" i="23" s="1"/>
  <c r="Y14" i="23"/>
  <c r="R29" i="23"/>
  <c r="AA15" i="23"/>
  <c r="AD10" i="23"/>
  <c r="O8" i="23"/>
  <c r="P13" i="23" s="1"/>
  <c r="AH13" i="23"/>
  <c r="AA11" i="23"/>
  <c r="AA10" i="23"/>
  <c r="AD11" i="23"/>
  <c r="J24" i="23"/>
  <c r="T8" i="23"/>
  <c r="U43" i="23" s="1"/>
  <c r="Y15" i="23"/>
  <c r="S8" i="23"/>
  <c r="AB8" i="23"/>
  <c r="AC9" i="23" s="1"/>
  <c r="F11" i="23"/>
  <c r="G11" i="23" s="1"/>
  <c r="Y13" i="23"/>
  <c r="F14" i="23"/>
  <c r="G14" i="23" s="1"/>
  <c r="V24" i="23"/>
  <c r="AA25" i="23"/>
  <c r="AD45" i="23"/>
  <c r="J8" i="23"/>
  <c r="F10" i="23"/>
  <c r="G10" i="23" s="1"/>
  <c r="R48" i="23"/>
  <c r="AA9" i="23"/>
  <c r="R28" i="23"/>
  <c r="F9" i="23"/>
  <c r="G9" i="23" s="1"/>
  <c r="Y11" i="23"/>
  <c r="AD25" i="23"/>
  <c r="AA31" i="23"/>
  <c r="AB41" i="23"/>
  <c r="F42" i="23"/>
  <c r="G42" i="23" s="1"/>
  <c r="F43" i="23"/>
  <c r="G43" i="23" s="1"/>
  <c r="AD44" i="23"/>
  <c r="AA12" i="23"/>
  <c r="Q41" i="23"/>
  <c r="N8" i="23"/>
  <c r="V8" i="23"/>
  <c r="W14" i="23" s="1"/>
  <c r="F15" i="23"/>
  <c r="G15" i="23" s="1"/>
  <c r="X8" i="23"/>
  <c r="AD31" i="23"/>
  <c r="AD42" i="23"/>
  <c r="AD43" i="23"/>
  <c r="AD47" i="23"/>
  <c r="AD14" i="23"/>
  <c r="I41" i="23"/>
  <c r="J41" i="23"/>
  <c r="AD46" i="23"/>
  <c r="AD48" i="23"/>
  <c r="AB58" i="22"/>
  <c r="X58" i="22"/>
  <c r="Y58" i="22" s="1"/>
  <c r="V58" i="22"/>
  <c r="S58" i="22"/>
  <c r="T58" i="22" s="1"/>
  <c r="Q58" i="22"/>
  <c r="N58" i="22"/>
  <c r="O58" i="22" s="1"/>
  <c r="L58" i="22"/>
  <c r="I58" i="22"/>
  <c r="J58" i="22" s="1"/>
  <c r="F58" i="22"/>
  <c r="G58" i="22" s="1"/>
  <c r="AB57" i="22"/>
  <c r="X57" i="22"/>
  <c r="Y57" i="22" s="1"/>
  <c r="V57" i="22"/>
  <c r="S57" i="22"/>
  <c r="T57" i="22" s="1"/>
  <c r="Q57" i="22"/>
  <c r="N57" i="22"/>
  <c r="O57" i="22" s="1"/>
  <c r="L57" i="22"/>
  <c r="I57" i="22"/>
  <c r="J57" i="22" s="1"/>
  <c r="AB56" i="22"/>
  <c r="X56" i="22"/>
  <c r="Y56" i="22" s="1"/>
  <c r="V56" i="22"/>
  <c r="S56" i="22"/>
  <c r="Q56" i="22"/>
  <c r="N56" i="22"/>
  <c r="O56" i="22" s="1"/>
  <c r="L56" i="22"/>
  <c r="I56" i="22"/>
  <c r="J56" i="22" s="1"/>
  <c r="AB55" i="22"/>
  <c r="X55" i="22"/>
  <c r="Y55" i="22" s="1"/>
  <c r="V55" i="22"/>
  <c r="S55" i="22"/>
  <c r="T55" i="22" s="1"/>
  <c r="Q55" i="22"/>
  <c r="N55" i="22"/>
  <c r="O55" i="22" s="1"/>
  <c r="L55" i="22"/>
  <c r="I55" i="22"/>
  <c r="J55" i="22" s="1"/>
  <c r="AB54" i="22"/>
  <c r="AD54" i="22" s="1"/>
  <c r="Y54" i="22"/>
  <c r="X54" i="22"/>
  <c r="V54" i="22"/>
  <c r="T54" i="22"/>
  <c r="S54" i="22"/>
  <c r="Q54" i="22"/>
  <c r="N54" i="22"/>
  <c r="O54" i="22" s="1"/>
  <c r="L54" i="22"/>
  <c r="I54" i="22"/>
  <c r="J54" i="22" s="1"/>
  <c r="AB53" i="22"/>
  <c r="X53" i="22"/>
  <c r="Y53" i="22" s="1"/>
  <c r="V53" i="22"/>
  <c r="S53" i="22"/>
  <c r="Q53" i="22"/>
  <c r="N53" i="22"/>
  <c r="O53" i="22" s="1"/>
  <c r="L53" i="22"/>
  <c r="I53" i="22"/>
  <c r="J53" i="22" s="1"/>
  <c r="AB52" i="22"/>
  <c r="X52" i="22"/>
  <c r="Y52" i="22" s="1"/>
  <c r="V52" i="22"/>
  <c r="AD52" i="22" s="1"/>
  <c r="T52" i="22"/>
  <c r="S52" i="22"/>
  <c r="Q52" i="22"/>
  <c r="N52" i="22"/>
  <c r="O52" i="22" s="1"/>
  <c r="L52" i="22"/>
  <c r="I52" i="22"/>
  <c r="J52" i="22" s="1"/>
  <c r="AB51" i="22"/>
  <c r="AD51" i="22" s="1"/>
  <c r="Y51" i="22"/>
  <c r="X51" i="22"/>
  <c r="V51" i="22"/>
  <c r="S51" i="22"/>
  <c r="AA51" i="22" s="1"/>
  <c r="Q51" i="22"/>
  <c r="N51" i="22"/>
  <c r="O51" i="22" s="1"/>
  <c r="L51" i="22"/>
  <c r="I51" i="22"/>
  <c r="J51" i="22" s="1"/>
  <c r="AB50" i="22"/>
  <c r="X50" i="22"/>
  <c r="Y50" i="22" s="1"/>
  <c r="V50" i="22"/>
  <c r="S50" i="22"/>
  <c r="AA50" i="22" s="1"/>
  <c r="Q50" i="22"/>
  <c r="N50" i="22"/>
  <c r="O50" i="22" s="1"/>
  <c r="L50" i="22"/>
  <c r="I50" i="22"/>
  <c r="J50" i="22" s="1"/>
  <c r="AB49" i="22"/>
  <c r="AB48" i="22" s="1"/>
  <c r="X49" i="22"/>
  <c r="Y49" i="22" s="1"/>
  <c r="V49" i="22"/>
  <c r="AD49" i="22" s="1"/>
  <c r="S49" i="22"/>
  <c r="Q49" i="22"/>
  <c r="N49" i="22"/>
  <c r="O49" i="22" s="1"/>
  <c r="L49" i="22"/>
  <c r="L48" i="22" s="1"/>
  <c r="I49" i="22"/>
  <c r="J49" i="22" s="1"/>
  <c r="Q48" i="22"/>
  <c r="AB38" i="22"/>
  <c r="X38" i="22"/>
  <c r="AA38" i="22" s="1"/>
  <c r="V38" i="22"/>
  <c r="T38" i="22"/>
  <c r="S38" i="22"/>
  <c r="Q38" i="22"/>
  <c r="N38" i="22"/>
  <c r="O38" i="22" s="1"/>
  <c r="L38" i="22"/>
  <c r="I38" i="22"/>
  <c r="J38" i="22" s="1"/>
  <c r="AB37" i="22"/>
  <c r="X37" i="22"/>
  <c r="V37" i="22"/>
  <c r="S37" i="22"/>
  <c r="T37" i="22" s="1"/>
  <c r="Q37" i="22"/>
  <c r="N37" i="22"/>
  <c r="O37" i="22" s="1"/>
  <c r="L37" i="22"/>
  <c r="I37" i="22"/>
  <c r="J37" i="22" s="1"/>
  <c r="AB36" i="22"/>
  <c r="X36" i="22"/>
  <c r="V36" i="22"/>
  <c r="S36" i="22"/>
  <c r="T36" i="22" s="1"/>
  <c r="Q36" i="22"/>
  <c r="O36" i="22"/>
  <c r="N36" i="22"/>
  <c r="L36" i="22"/>
  <c r="I36" i="22"/>
  <c r="J36" i="22" s="1"/>
  <c r="AB35" i="22"/>
  <c r="X35" i="22"/>
  <c r="V35" i="22"/>
  <c r="S35" i="22"/>
  <c r="T35" i="22" s="1"/>
  <c r="Q35" i="22"/>
  <c r="N35" i="22"/>
  <c r="O35" i="22" s="1"/>
  <c r="L35" i="22"/>
  <c r="I35" i="22"/>
  <c r="J35" i="22" s="1"/>
  <c r="AB34" i="22"/>
  <c r="AD34" i="22" s="1"/>
  <c r="X34" i="22"/>
  <c r="Y34" i="22" s="1"/>
  <c r="V34" i="22"/>
  <c r="S34" i="22"/>
  <c r="T34" i="22" s="1"/>
  <c r="Q34" i="22"/>
  <c r="N34" i="22"/>
  <c r="O34" i="22" s="1"/>
  <c r="L34" i="22"/>
  <c r="I34" i="22"/>
  <c r="J34" i="22" s="1"/>
  <c r="AB33" i="22"/>
  <c r="X33" i="22"/>
  <c r="V33" i="22"/>
  <c r="S33" i="22"/>
  <c r="T33" i="22" s="1"/>
  <c r="Q33" i="22"/>
  <c r="N33" i="22"/>
  <c r="O33" i="22" s="1"/>
  <c r="L33" i="22"/>
  <c r="I33" i="22"/>
  <c r="J33" i="22" s="1"/>
  <c r="AB32" i="22"/>
  <c r="X32" i="22"/>
  <c r="V32" i="22"/>
  <c r="T32" i="22"/>
  <c r="S32" i="22"/>
  <c r="Q32" i="22"/>
  <c r="N32" i="22"/>
  <c r="O32" i="22" s="1"/>
  <c r="L32" i="22"/>
  <c r="I32" i="22"/>
  <c r="J32" i="22" s="1"/>
  <c r="AB31" i="22"/>
  <c r="X31" i="22"/>
  <c r="V31" i="22"/>
  <c r="S31" i="22"/>
  <c r="T31" i="22" s="1"/>
  <c r="Q31" i="22"/>
  <c r="N31" i="22"/>
  <c r="O31" i="22" s="1"/>
  <c r="L31" i="22"/>
  <c r="I31" i="22"/>
  <c r="J31" i="22" s="1"/>
  <c r="AB30" i="22"/>
  <c r="X30" i="22"/>
  <c r="Y30" i="22" s="1"/>
  <c r="V30" i="22"/>
  <c r="S30" i="22"/>
  <c r="T30" i="22" s="1"/>
  <c r="Q30" i="22"/>
  <c r="N30" i="22"/>
  <c r="O30" i="22" s="1"/>
  <c r="L30" i="22"/>
  <c r="I30" i="22"/>
  <c r="J30" i="22" s="1"/>
  <c r="AB29" i="22"/>
  <c r="X29" i="22"/>
  <c r="AA29" i="22" s="1"/>
  <c r="V29" i="22"/>
  <c r="V28" i="22" s="1"/>
  <c r="S29" i="22"/>
  <c r="S28" i="22" s="1"/>
  <c r="Q29" i="22"/>
  <c r="Q28" i="22" s="1"/>
  <c r="N29" i="22"/>
  <c r="O29" i="22" s="1"/>
  <c r="L29" i="22"/>
  <c r="I29" i="22"/>
  <c r="J29" i="22" s="1"/>
  <c r="X28" i="22"/>
  <c r="AB18" i="22"/>
  <c r="X18" i="22"/>
  <c r="Y18" i="22" s="1"/>
  <c r="V18" i="22"/>
  <c r="S18" i="22"/>
  <c r="T18" i="22" s="1"/>
  <c r="Q18" i="22"/>
  <c r="N18" i="22"/>
  <c r="O18" i="22" s="1"/>
  <c r="L18" i="22"/>
  <c r="I18" i="22"/>
  <c r="J18" i="22" s="1"/>
  <c r="AB17" i="22"/>
  <c r="X17" i="22"/>
  <c r="Y17" i="22" s="1"/>
  <c r="V17" i="22"/>
  <c r="S17" i="22"/>
  <c r="T17" i="22" s="1"/>
  <c r="Q17" i="22"/>
  <c r="O17" i="22"/>
  <c r="N17" i="22"/>
  <c r="L17" i="22"/>
  <c r="I17" i="22"/>
  <c r="AB16" i="22"/>
  <c r="F16" i="22" s="1"/>
  <c r="G16" i="22" s="1"/>
  <c r="X16" i="22"/>
  <c r="V16" i="22"/>
  <c r="T16" i="22"/>
  <c r="S16" i="22"/>
  <c r="Q16" i="22"/>
  <c r="N16" i="22"/>
  <c r="O16" i="22" s="1"/>
  <c r="L16" i="22"/>
  <c r="I16" i="22"/>
  <c r="J16" i="22" s="1"/>
  <c r="AB15" i="22"/>
  <c r="X15" i="22"/>
  <c r="AA15" i="22" s="1"/>
  <c r="V15" i="22"/>
  <c r="S15" i="22"/>
  <c r="T15" i="22" s="1"/>
  <c r="Q15" i="22"/>
  <c r="R15" i="22" s="1"/>
  <c r="N15" i="22"/>
  <c r="O15" i="22" s="1"/>
  <c r="L15" i="22"/>
  <c r="I15" i="22"/>
  <c r="J15" i="22" s="1"/>
  <c r="AB14" i="22"/>
  <c r="Y14" i="22"/>
  <c r="X14" i="22"/>
  <c r="V14" i="22"/>
  <c r="S14" i="22"/>
  <c r="T14" i="22" s="1"/>
  <c r="Q14" i="22"/>
  <c r="N14" i="22"/>
  <c r="O14" i="22" s="1"/>
  <c r="L14" i="22"/>
  <c r="I14" i="22"/>
  <c r="J14" i="22" s="1"/>
  <c r="AN13" i="22"/>
  <c r="AK13" i="22"/>
  <c r="AB13" i="22"/>
  <c r="X13" i="22"/>
  <c r="V13" i="22"/>
  <c r="S13" i="22"/>
  <c r="T13" i="22" s="1"/>
  <c r="Q13" i="22"/>
  <c r="O13" i="22"/>
  <c r="N13" i="22"/>
  <c r="AH13" i="22" s="1"/>
  <c r="L13" i="22"/>
  <c r="I13" i="22"/>
  <c r="J13" i="22" s="1"/>
  <c r="AB12" i="22"/>
  <c r="X12" i="22"/>
  <c r="V12" i="22"/>
  <c r="S12" i="22"/>
  <c r="T12" i="22" s="1"/>
  <c r="Q12" i="22"/>
  <c r="N12" i="22"/>
  <c r="O12" i="22" s="1"/>
  <c r="L12" i="22"/>
  <c r="I12" i="22"/>
  <c r="J12" i="22" s="1"/>
  <c r="AB11" i="22"/>
  <c r="AD11" i="22" s="1"/>
  <c r="X11" i="22"/>
  <c r="V11" i="22"/>
  <c r="S11" i="22"/>
  <c r="T11" i="22" s="1"/>
  <c r="Q11" i="22"/>
  <c r="N11" i="22"/>
  <c r="O11" i="22" s="1"/>
  <c r="L11" i="22"/>
  <c r="I11" i="22"/>
  <c r="J11" i="22" s="1"/>
  <c r="AB10" i="22"/>
  <c r="X10" i="22"/>
  <c r="Y10" i="22" s="1"/>
  <c r="V10" i="22"/>
  <c r="S10" i="22"/>
  <c r="T10" i="22" s="1"/>
  <c r="Q10" i="22"/>
  <c r="N10" i="22"/>
  <c r="O10" i="22" s="1"/>
  <c r="L10" i="22"/>
  <c r="I10" i="22"/>
  <c r="J10" i="22" s="1"/>
  <c r="AB9" i="22"/>
  <c r="X9" i="22"/>
  <c r="AA9" i="22" s="1"/>
  <c r="V9" i="22"/>
  <c r="T9" i="22"/>
  <c r="T8" i="22" s="1"/>
  <c r="S9" i="22"/>
  <c r="Q9" i="22"/>
  <c r="Q8" i="22" s="1"/>
  <c r="N9" i="22"/>
  <c r="O9" i="22" s="1"/>
  <c r="L9" i="22"/>
  <c r="L8" i="22" s="1"/>
  <c r="I9" i="22"/>
  <c r="J9" i="22" s="1"/>
  <c r="M14" i="23" l="1"/>
  <c r="M31" i="23"/>
  <c r="M26" i="23"/>
  <c r="M27" i="23"/>
  <c r="M13" i="23"/>
  <c r="M28" i="23"/>
  <c r="M30" i="23"/>
  <c r="M48" i="23"/>
  <c r="M29" i="23"/>
  <c r="M15" i="23"/>
  <c r="M39" i="22"/>
  <c r="M60" i="22"/>
  <c r="M59" i="22"/>
  <c r="M40" i="22"/>
  <c r="M12" i="23"/>
  <c r="M14" i="22"/>
  <c r="Y29" i="22"/>
  <c r="Y28" i="22" s="1"/>
  <c r="M11" i="22"/>
  <c r="AA16" i="22"/>
  <c r="T29" i="22"/>
  <c r="AD31" i="22"/>
  <c r="AA32" i="22"/>
  <c r="Y38" i="22"/>
  <c r="X48" i="22"/>
  <c r="AA52" i="22"/>
  <c r="AA56" i="22"/>
  <c r="P45" i="23"/>
  <c r="R13" i="23"/>
  <c r="R10" i="22"/>
  <c r="AD10" i="22"/>
  <c r="F12" i="22"/>
  <c r="G12" i="22" s="1"/>
  <c r="T28" i="22"/>
  <c r="AD33" i="22"/>
  <c r="AA35" i="22"/>
  <c r="AA49" i="22"/>
  <c r="AA53" i="22"/>
  <c r="AD55" i="22"/>
  <c r="R31" i="23"/>
  <c r="R12" i="23"/>
  <c r="R30" i="23"/>
  <c r="U28" i="23"/>
  <c r="R11" i="23"/>
  <c r="R26" i="23"/>
  <c r="R10" i="23"/>
  <c r="R9" i="23"/>
  <c r="T24" i="23"/>
  <c r="R25" i="23"/>
  <c r="R45" i="23"/>
  <c r="R44" i="23"/>
  <c r="R47" i="23"/>
  <c r="R27" i="23"/>
  <c r="AA24" i="23"/>
  <c r="R46" i="23"/>
  <c r="M25" i="23"/>
  <c r="R43" i="23"/>
  <c r="R42" i="23"/>
  <c r="U30" i="23"/>
  <c r="M9" i="23"/>
  <c r="U42" i="23"/>
  <c r="R14" i="23"/>
  <c r="AD41" i="23"/>
  <c r="U13" i="23"/>
  <c r="AA8" i="23"/>
  <c r="Y8" i="23"/>
  <c r="Z25" i="23" s="1"/>
  <c r="U12" i="23"/>
  <c r="M44" i="23"/>
  <c r="AD24" i="23"/>
  <c r="U46" i="23"/>
  <c r="U9" i="23"/>
  <c r="AA41" i="23"/>
  <c r="U29" i="23"/>
  <c r="U25" i="23"/>
  <c r="U45" i="23"/>
  <c r="U26" i="23"/>
  <c r="U10" i="23"/>
  <c r="U48" i="23"/>
  <c r="U31" i="23"/>
  <c r="U44" i="23"/>
  <c r="AC10" i="23"/>
  <c r="U47" i="23"/>
  <c r="M45" i="23"/>
  <c r="M47" i="23"/>
  <c r="Z48" i="23"/>
  <c r="W44" i="23"/>
  <c r="P46" i="23"/>
  <c r="P42" i="23"/>
  <c r="P44" i="23"/>
  <c r="P30" i="23"/>
  <c r="AC13" i="23"/>
  <c r="AC31" i="23"/>
  <c r="P28" i="23"/>
  <c r="P14" i="23"/>
  <c r="W45" i="23"/>
  <c r="AC27" i="23"/>
  <c r="P11" i="23"/>
  <c r="W26" i="23"/>
  <c r="P47" i="23"/>
  <c r="AC28" i="23"/>
  <c r="AC25" i="23"/>
  <c r="P12" i="23"/>
  <c r="W47" i="23"/>
  <c r="P15" i="23"/>
  <c r="M43" i="23"/>
  <c r="P29" i="23"/>
  <c r="P26" i="23"/>
  <c r="AC30" i="23"/>
  <c r="W27" i="23"/>
  <c r="W48" i="23"/>
  <c r="P48" i="23"/>
  <c r="P9" i="23"/>
  <c r="AC14" i="23"/>
  <c r="M46" i="23"/>
  <c r="P43" i="23"/>
  <c r="P31" i="23"/>
  <c r="W46" i="23"/>
  <c r="AC15" i="23"/>
  <c r="P25" i="23"/>
  <c r="AC26" i="23"/>
  <c r="W43" i="23"/>
  <c r="P10" i="23"/>
  <c r="M10" i="23"/>
  <c r="M11" i="23"/>
  <c r="P27" i="23"/>
  <c r="K26" i="23"/>
  <c r="K9" i="23"/>
  <c r="K27" i="23"/>
  <c r="K30" i="23"/>
  <c r="K48" i="23"/>
  <c r="K43" i="23"/>
  <c r="K10" i="23"/>
  <c r="K31" i="23"/>
  <c r="K12" i="23"/>
  <c r="K47" i="23"/>
  <c r="K28" i="23"/>
  <c r="K46" i="23"/>
  <c r="K45" i="23"/>
  <c r="K42" i="23"/>
  <c r="K25" i="23"/>
  <c r="K11" i="23"/>
  <c r="K15" i="23"/>
  <c r="K14" i="23"/>
  <c r="K44" i="23"/>
  <c r="K13" i="23"/>
  <c r="K29" i="23"/>
  <c r="Z10" i="23"/>
  <c r="Z44" i="23"/>
  <c r="AD8" i="23"/>
  <c r="AC46" i="23"/>
  <c r="AC12" i="23"/>
  <c r="AC11" i="23"/>
  <c r="AC47" i="23"/>
  <c r="AC43" i="23"/>
  <c r="AC42" i="23"/>
  <c r="AC48" i="23"/>
  <c r="AC44" i="23"/>
  <c r="AC45" i="23"/>
  <c r="Z28" i="23"/>
  <c r="Z31" i="23"/>
  <c r="AC29" i="23"/>
  <c r="W31" i="23"/>
  <c r="W28" i="23"/>
  <c r="W15" i="23"/>
  <c r="W13" i="23"/>
  <c r="W30" i="23"/>
  <c r="W12" i="23"/>
  <c r="W9" i="23"/>
  <c r="W10" i="23"/>
  <c r="W11" i="23"/>
  <c r="W42" i="23"/>
  <c r="U14" i="23"/>
  <c r="U11" i="23"/>
  <c r="U15" i="23"/>
  <c r="W25" i="23"/>
  <c r="U27" i="23"/>
  <c r="W29" i="23"/>
  <c r="Z43" i="23"/>
  <c r="Y41" i="23"/>
  <c r="S48" i="22"/>
  <c r="T49" i="22"/>
  <c r="T48" i="22" s="1"/>
  <c r="T53" i="22"/>
  <c r="T50" i="22"/>
  <c r="AA54" i="22"/>
  <c r="T56" i="22"/>
  <c r="I48" i="22"/>
  <c r="T51" i="22"/>
  <c r="U51" i="22" s="1"/>
  <c r="AA55" i="22"/>
  <c r="N48" i="22"/>
  <c r="Y35" i="22"/>
  <c r="AA28" i="22"/>
  <c r="Y32" i="22"/>
  <c r="AA33" i="22"/>
  <c r="AA36" i="22"/>
  <c r="Y36" i="22"/>
  <c r="AA30" i="22"/>
  <c r="AA31" i="22"/>
  <c r="AA34" i="22"/>
  <c r="AA37" i="22"/>
  <c r="Y33" i="22"/>
  <c r="Y31" i="22"/>
  <c r="Y37" i="22"/>
  <c r="Y12" i="22"/>
  <c r="AD9" i="22"/>
  <c r="AD12" i="22"/>
  <c r="AA14" i="22"/>
  <c r="Y16" i="22"/>
  <c r="F10" i="22"/>
  <c r="G10" i="22" s="1"/>
  <c r="AA13" i="22"/>
  <c r="M13" i="22"/>
  <c r="AD13" i="22"/>
  <c r="I8" i="22"/>
  <c r="AA11" i="22"/>
  <c r="Y15" i="22"/>
  <c r="J8" i="22"/>
  <c r="K57" i="22" s="1"/>
  <c r="U10" i="22"/>
  <c r="M15" i="22"/>
  <c r="M10" i="22"/>
  <c r="M12" i="22"/>
  <c r="U13" i="22"/>
  <c r="U15" i="22"/>
  <c r="U11" i="22"/>
  <c r="O8" i="22"/>
  <c r="P10" i="22" s="1"/>
  <c r="U14" i="22"/>
  <c r="R38" i="22"/>
  <c r="R37" i="22"/>
  <c r="R17" i="22"/>
  <c r="R18" i="22"/>
  <c r="R11" i="22"/>
  <c r="R13" i="22"/>
  <c r="R12" i="22"/>
  <c r="R16" i="22"/>
  <c r="U12" i="22"/>
  <c r="R14" i="22"/>
  <c r="M37" i="22"/>
  <c r="M49" i="22"/>
  <c r="R51" i="22"/>
  <c r="U53" i="22"/>
  <c r="S8" i="22"/>
  <c r="AB8" i="22"/>
  <c r="AC37" i="22" s="1"/>
  <c r="M9" i="22"/>
  <c r="M8" i="22" s="1"/>
  <c r="U9" i="22"/>
  <c r="F11" i="22"/>
  <c r="G11" i="22" s="1"/>
  <c r="Y13" i="22"/>
  <c r="F14" i="22"/>
  <c r="G14" i="22" s="1"/>
  <c r="J17" i="22"/>
  <c r="M18" i="22"/>
  <c r="M29" i="22"/>
  <c r="F29" i="22"/>
  <c r="G29" i="22" s="1"/>
  <c r="R31" i="22"/>
  <c r="U33" i="22"/>
  <c r="F37" i="22"/>
  <c r="G37" i="22" s="1"/>
  <c r="AD37" i="22"/>
  <c r="U38" i="22"/>
  <c r="O48" i="22"/>
  <c r="M52" i="22"/>
  <c r="R54" i="22"/>
  <c r="U56" i="22"/>
  <c r="R57" i="22"/>
  <c r="M58" i="22"/>
  <c r="J28" i="22"/>
  <c r="F34" i="22"/>
  <c r="G34" i="22" s="1"/>
  <c r="R36" i="22"/>
  <c r="M17" i="22"/>
  <c r="O28" i="22"/>
  <c r="AD29" i="22"/>
  <c r="M32" i="22"/>
  <c r="F32" i="22"/>
  <c r="G32" i="22" s="1"/>
  <c r="R34" i="22"/>
  <c r="U36" i="22"/>
  <c r="R49" i="22"/>
  <c r="M55" i="22"/>
  <c r="AD56" i="22"/>
  <c r="U57" i="22"/>
  <c r="AC15" i="22"/>
  <c r="F9" i="22"/>
  <c r="G9" i="22" s="1"/>
  <c r="Y11" i="22"/>
  <c r="AD15" i="22"/>
  <c r="R29" i="22"/>
  <c r="U31" i="22"/>
  <c r="AD32" i="22"/>
  <c r="M35" i="22"/>
  <c r="F35" i="22"/>
  <c r="G35" i="22" s="1"/>
  <c r="AD35" i="22"/>
  <c r="V48" i="22"/>
  <c r="AD48" i="22" s="1"/>
  <c r="M50" i="22"/>
  <c r="AC50" i="22"/>
  <c r="R52" i="22"/>
  <c r="U54" i="22"/>
  <c r="W57" i="22"/>
  <c r="R58" i="22"/>
  <c r="M34" i="22"/>
  <c r="AA12" i="22"/>
  <c r="AD18" i="22"/>
  <c r="AC18" i="22"/>
  <c r="M30" i="22"/>
  <c r="F30" i="22"/>
  <c r="G30" i="22" s="1"/>
  <c r="R32" i="22"/>
  <c r="U34" i="22"/>
  <c r="M38" i="22"/>
  <c r="U49" i="22"/>
  <c r="P50" i="22"/>
  <c r="AD50" i="22"/>
  <c r="M53" i="22"/>
  <c r="AC53" i="22"/>
  <c r="W54" i="22"/>
  <c r="R55" i="22"/>
  <c r="U58" i="22"/>
  <c r="Y9" i="22"/>
  <c r="AC16" i="22"/>
  <c r="AD17" i="22"/>
  <c r="AC17" i="22"/>
  <c r="I28" i="22"/>
  <c r="U29" i="22"/>
  <c r="AD30" i="22"/>
  <c r="M33" i="22"/>
  <c r="F33" i="22"/>
  <c r="G33" i="22" s="1"/>
  <c r="AC33" i="22"/>
  <c r="R35" i="22"/>
  <c r="M36" i="22"/>
  <c r="U37" i="22"/>
  <c r="F38" i="22"/>
  <c r="G38" i="22" s="1"/>
  <c r="AD38" i="22"/>
  <c r="AC38" i="22"/>
  <c r="W49" i="22"/>
  <c r="R50" i="22"/>
  <c r="U52" i="22"/>
  <c r="AD53" i="22"/>
  <c r="M56" i="22"/>
  <c r="AC56" i="22"/>
  <c r="M16" i="22"/>
  <c r="R9" i="22"/>
  <c r="AA10" i="22"/>
  <c r="AC12" i="22"/>
  <c r="AD14" i="22"/>
  <c r="AD16" i="22"/>
  <c r="F18" i="22"/>
  <c r="G18" i="22" s="1"/>
  <c r="L28" i="22"/>
  <c r="AB28" i="22"/>
  <c r="AD28" i="22" s="1"/>
  <c r="W29" i="22"/>
  <c r="R30" i="22"/>
  <c r="U32" i="22"/>
  <c r="F36" i="22"/>
  <c r="G36" i="22" s="1"/>
  <c r="AD36" i="22"/>
  <c r="M51" i="22"/>
  <c r="AC51" i="22"/>
  <c r="R53" i="22"/>
  <c r="U55" i="22"/>
  <c r="AC57" i="22"/>
  <c r="Y48" i="22"/>
  <c r="U17" i="22"/>
  <c r="U30" i="22"/>
  <c r="X8" i="22"/>
  <c r="AC11" i="22"/>
  <c r="F13" i="22"/>
  <c r="G13" i="22" s="1"/>
  <c r="N8" i="22"/>
  <c r="V8" i="22"/>
  <c r="W33" i="22" s="1"/>
  <c r="F15" i="22"/>
  <c r="G15" i="22" s="1"/>
  <c r="U16" i="22"/>
  <c r="F17" i="22"/>
  <c r="G17" i="22" s="1"/>
  <c r="U18" i="22"/>
  <c r="N28" i="22"/>
  <c r="M31" i="22"/>
  <c r="F31" i="22"/>
  <c r="G31" i="22" s="1"/>
  <c r="W32" i="22"/>
  <c r="R33" i="22"/>
  <c r="U35" i="22"/>
  <c r="J48" i="22"/>
  <c r="U50" i="22"/>
  <c r="M54" i="22"/>
  <c r="AC54" i="22"/>
  <c r="W55" i="22"/>
  <c r="R56" i="22"/>
  <c r="M57" i="22"/>
  <c r="AD57" i="22"/>
  <c r="AD58" i="22"/>
  <c r="AA17" i="22"/>
  <c r="AA18" i="22"/>
  <c r="F49" i="22"/>
  <c r="G49" i="22" s="1"/>
  <c r="F50" i="22"/>
  <c r="G50" i="22" s="1"/>
  <c r="F51" i="22"/>
  <c r="G51" i="22" s="1"/>
  <c r="F52" i="22"/>
  <c r="G52" i="22" s="1"/>
  <c r="F53" i="22"/>
  <c r="G53" i="22" s="1"/>
  <c r="F54" i="22"/>
  <c r="G54" i="22" s="1"/>
  <c r="F55" i="22"/>
  <c r="G55" i="22" s="1"/>
  <c r="F56" i="22"/>
  <c r="G56" i="22" s="1"/>
  <c r="F57" i="22"/>
  <c r="G57" i="22" s="1"/>
  <c r="AA57" i="22"/>
  <c r="AA58" i="22"/>
  <c r="AB34" i="21"/>
  <c r="X34" i="21"/>
  <c r="Y34" i="21" s="1"/>
  <c r="V34" i="21"/>
  <c r="S34" i="21"/>
  <c r="T34" i="21" s="1"/>
  <c r="Q34" i="21"/>
  <c r="N34" i="21"/>
  <c r="O34" i="21" s="1"/>
  <c r="L34" i="21"/>
  <c r="I34" i="21"/>
  <c r="J34" i="21" s="1"/>
  <c r="AB33" i="21"/>
  <c r="AB32" i="21" s="1"/>
  <c r="X33" i="21"/>
  <c r="Y33" i="21" s="1"/>
  <c r="V33" i="21"/>
  <c r="S33" i="21"/>
  <c r="T33" i="21" s="1"/>
  <c r="Q33" i="21"/>
  <c r="Q32" i="21" s="1"/>
  <c r="N33" i="21"/>
  <c r="L33" i="21"/>
  <c r="I33" i="21"/>
  <c r="J33" i="21" s="1"/>
  <c r="AB22" i="21"/>
  <c r="F22" i="21" s="1"/>
  <c r="G22" i="21" s="1"/>
  <c r="Y22" i="21"/>
  <c r="X22" i="21"/>
  <c r="V22" i="21"/>
  <c r="S22" i="21"/>
  <c r="T22" i="21" s="1"/>
  <c r="Q22" i="21"/>
  <c r="N22" i="21"/>
  <c r="O22" i="21" s="1"/>
  <c r="L22" i="21"/>
  <c r="I22" i="21"/>
  <c r="J22" i="21" s="1"/>
  <c r="AB21" i="21"/>
  <c r="AB20" i="21" s="1"/>
  <c r="X21" i="21"/>
  <c r="V21" i="21"/>
  <c r="S21" i="21"/>
  <c r="T21" i="21" s="1"/>
  <c r="T20" i="21" s="1"/>
  <c r="Q21" i="21"/>
  <c r="Q20" i="21" s="1"/>
  <c r="N21" i="21"/>
  <c r="O21" i="21" s="1"/>
  <c r="L21" i="21"/>
  <c r="I21" i="21"/>
  <c r="J21" i="21" s="1"/>
  <c r="X20" i="21"/>
  <c r="AB10" i="21"/>
  <c r="AD10" i="21" s="1"/>
  <c r="X10" i="21"/>
  <c r="Y10" i="21" s="1"/>
  <c r="V10" i="21"/>
  <c r="S10" i="21"/>
  <c r="T10" i="21" s="1"/>
  <c r="Q10" i="21"/>
  <c r="N10" i="21"/>
  <c r="L10" i="21"/>
  <c r="I10" i="21"/>
  <c r="J10" i="21" s="1"/>
  <c r="AB9" i="21"/>
  <c r="AB8" i="21" s="1"/>
  <c r="X9" i="21"/>
  <c r="Y9" i="21" s="1"/>
  <c r="V9" i="21"/>
  <c r="S9" i="21"/>
  <c r="T9" i="21" s="1"/>
  <c r="Q9" i="21"/>
  <c r="N9" i="21"/>
  <c r="O9" i="21" s="1"/>
  <c r="L9" i="21"/>
  <c r="I9" i="21"/>
  <c r="J9" i="21" s="1"/>
  <c r="F9" i="21"/>
  <c r="G9" i="21" s="1"/>
  <c r="L32" i="21" l="1"/>
  <c r="I20" i="21"/>
  <c r="M24" i="23"/>
  <c r="L20" i="21"/>
  <c r="K15" i="22"/>
  <c r="K40" i="22"/>
  <c r="K39" i="22"/>
  <c r="K59" i="22"/>
  <c r="K60" i="22"/>
  <c r="AA48" i="22"/>
  <c r="I8" i="21"/>
  <c r="F34" i="21"/>
  <c r="G34" i="21" s="1"/>
  <c r="Z29" i="23"/>
  <c r="Z15" i="23"/>
  <c r="Z11" i="23"/>
  <c r="Z47" i="23"/>
  <c r="Z42" i="23"/>
  <c r="R24" i="23"/>
  <c r="V20" i="21"/>
  <c r="W52" i="22"/>
  <c r="Z26" i="23"/>
  <c r="Z14" i="23"/>
  <c r="Z8" i="23" s="1"/>
  <c r="Z30" i="23"/>
  <c r="Z9" i="23"/>
  <c r="Z46" i="23"/>
  <c r="Q8" i="21"/>
  <c r="R9" i="21" s="1"/>
  <c r="N8" i="21"/>
  <c r="S20" i="21"/>
  <c r="AA20" i="21" s="1"/>
  <c r="AA22" i="21"/>
  <c r="W34" i="22"/>
  <c r="W50" i="22"/>
  <c r="Z13" i="23"/>
  <c r="Z45" i="23"/>
  <c r="Z27" i="23"/>
  <c r="Z24" i="23" s="1"/>
  <c r="Z12" i="23"/>
  <c r="R41" i="23"/>
  <c r="R8" i="23"/>
  <c r="AC8" i="23"/>
  <c r="P24" i="23"/>
  <c r="U41" i="23"/>
  <c r="U24" i="23"/>
  <c r="Z41" i="23"/>
  <c r="U8" i="23"/>
  <c r="P41" i="23"/>
  <c r="M41" i="23"/>
  <c r="M8" i="23"/>
  <c r="AC24" i="23"/>
  <c r="P8" i="23"/>
  <c r="W41" i="23"/>
  <c r="K8" i="23"/>
  <c r="W8" i="23"/>
  <c r="W24" i="23"/>
  <c r="K24" i="23"/>
  <c r="K41" i="23"/>
  <c r="AC41" i="23"/>
  <c r="P51" i="22"/>
  <c r="P52" i="22"/>
  <c r="P49" i="22"/>
  <c r="P16" i="22"/>
  <c r="P38" i="22"/>
  <c r="P55" i="22"/>
  <c r="W15" i="22"/>
  <c r="P37" i="22"/>
  <c r="P30" i="22"/>
  <c r="P17" i="22"/>
  <c r="P29" i="22"/>
  <c r="P28" i="22" s="1"/>
  <c r="P34" i="22"/>
  <c r="P54" i="22"/>
  <c r="P15" i="22"/>
  <c r="P33" i="22"/>
  <c r="AA8" i="22"/>
  <c r="P53" i="22"/>
  <c r="P35" i="22"/>
  <c r="K35" i="22"/>
  <c r="W53" i="22"/>
  <c r="P12" i="22"/>
  <c r="P31" i="22"/>
  <c r="P32" i="22"/>
  <c r="P36" i="22"/>
  <c r="K31" i="22"/>
  <c r="P18" i="22"/>
  <c r="K52" i="22"/>
  <c r="P14" i="22"/>
  <c r="P56" i="22"/>
  <c r="P58" i="22"/>
  <c r="P57" i="22"/>
  <c r="Y8" i="22"/>
  <c r="Z9" i="22" s="1"/>
  <c r="K38" i="22"/>
  <c r="K17" i="22"/>
  <c r="K9" i="22"/>
  <c r="AC36" i="22"/>
  <c r="R8" i="22"/>
  <c r="K33" i="22"/>
  <c r="K30" i="22"/>
  <c r="K32" i="22"/>
  <c r="AC14" i="22"/>
  <c r="K53" i="22"/>
  <c r="R28" i="22"/>
  <c r="K50" i="22"/>
  <c r="K58" i="22"/>
  <c r="K13" i="22"/>
  <c r="K11" i="22"/>
  <c r="K49" i="22"/>
  <c r="AC31" i="22"/>
  <c r="W38" i="22"/>
  <c r="W37" i="22"/>
  <c r="W36" i="22"/>
  <c r="W35" i="22"/>
  <c r="W13" i="22"/>
  <c r="W14" i="22"/>
  <c r="W12" i="22"/>
  <c r="W9" i="22"/>
  <c r="W17" i="22"/>
  <c r="W10" i="22"/>
  <c r="W18" i="22"/>
  <c r="W11" i="22"/>
  <c r="K54" i="22"/>
  <c r="W58" i="22"/>
  <c r="K51" i="22"/>
  <c r="U28" i="22"/>
  <c r="U48" i="22"/>
  <c r="W31" i="22"/>
  <c r="R48" i="22"/>
  <c r="AC34" i="22"/>
  <c r="K55" i="22"/>
  <c r="W30" i="22"/>
  <c r="W28" i="22" s="1"/>
  <c r="M48" i="22"/>
  <c r="P9" i="22"/>
  <c r="P13" i="22"/>
  <c r="P11" i="22"/>
  <c r="K16" i="22"/>
  <c r="K34" i="22"/>
  <c r="AC58" i="22"/>
  <c r="AD8" i="22"/>
  <c r="AC13" i="22"/>
  <c r="AC10" i="22"/>
  <c r="AC35" i="22"/>
  <c r="P48" i="22"/>
  <c r="K18" i="22"/>
  <c r="K14" i="22"/>
  <c r="AC32" i="22"/>
  <c r="AC49" i="22"/>
  <c r="K10" i="22"/>
  <c r="K37" i="22"/>
  <c r="K56" i="22"/>
  <c r="AC30" i="22"/>
  <c r="W51" i="22"/>
  <c r="W48" i="22" s="1"/>
  <c r="W56" i="22"/>
  <c r="AC29" i="22"/>
  <c r="AC28" i="22" s="1"/>
  <c r="W16" i="22"/>
  <c r="K36" i="22"/>
  <c r="AC55" i="22"/>
  <c r="AC9" i="22"/>
  <c r="K12" i="22"/>
  <c r="K29" i="22"/>
  <c r="K28" i="22" s="1"/>
  <c r="AC52" i="22"/>
  <c r="M28" i="22"/>
  <c r="U8" i="22"/>
  <c r="X32" i="21"/>
  <c r="F33" i="21"/>
  <c r="G33" i="21" s="1"/>
  <c r="N32" i="21"/>
  <c r="S32" i="21"/>
  <c r="AD33" i="21"/>
  <c r="I32" i="21"/>
  <c r="AD20" i="21"/>
  <c r="AA21" i="21"/>
  <c r="Y21" i="21"/>
  <c r="Y20" i="21" s="1"/>
  <c r="W9" i="21"/>
  <c r="J8" i="21"/>
  <c r="K9" i="21" s="1"/>
  <c r="V8" i="21"/>
  <c r="AD9" i="21"/>
  <c r="W34" i="21"/>
  <c r="O10" i="21"/>
  <c r="F10" i="21"/>
  <c r="G10" i="21" s="1"/>
  <c r="AC33" i="21"/>
  <c r="AD8" i="21"/>
  <c r="W21" i="21"/>
  <c r="R22" i="21"/>
  <c r="X8" i="21"/>
  <c r="AC34" i="21"/>
  <c r="U9" i="21"/>
  <c r="T8" i="21"/>
  <c r="U22" i="21" s="1"/>
  <c r="J20" i="21"/>
  <c r="U33" i="21"/>
  <c r="U32" i="21" s="1"/>
  <c r="T32" i="21"/>
  <c r="U21" i="21"/>
  <c r="U34" i="21"/>
  <c r="U10" i="21"/>
  <c r="J32" i="21"/>
  <c r="Y32" i="21"/>
  <c r="Y8" i="21"/>
  <c r="Z34" i="21" s="1"/>
  <c r="O20" i="21"/>
  <c r="AD34" i="21"/>
  <c r="S8" i="21"/>
  <c r="AA9" i="21"/>
  <c r="AA10" i="21"/>
  <c r="L8" i="21"/>
  <c r="M21" i="21" s="1"/>
  <c r="AD21" i="21"/>
  <c r="AD22" i="21"/>
  <c r="V32" i="21"/>
  <c r="AD32" i="21" s="1"/>
  <c r="AC21" i="21"/>
  <c r="AC22" i="21"/>
  <c r="O33" i="21"/>
  <c r="W33" i="21"/>
  <c r="N20" i="21"/>
  <c r="AC9" i="21"/>
  <c r="AC10" i="21"/>
  <c r="F21" i="21"/>
  <c r="G21" i="21" s="1"/>
  <c r="AA33" i="21"/>
  <c r="AA34" i="21"/>
  <c r="K21" i="21" l="1"/>
  <c r="K34" i="21"/>
  <c r="K10" i="21"/>
  <c r="K8" i="21" s="1"/>
  <c r="K33" i="21"/>
  <c r="K32" i="21" s="1"/>
  <c r="K22" i="21"/>
  <c r="K20" i="21" s="1"/>
  <c r="R21" i="21"/>
  <c r="R20" i="21" s="1"/>
  <c r="R33" i="21"/>
  <c r="R34" i="21"/>
  <c r="R10" i="21"/>
  <c r="R8" i="21" s="1"/>
  <c r="Z9" i="21"/>
  <c r="Z13" i="22"/>
  <c r="K48" i="22"/>
  <c r="AC8" i="22"/>
  <c r="Z38" i="22"/>
  <c r="Z37" i="22"/>
  <c r="Z17" i="22"/>
  <c r="Z16" i="22"/>
  <c r="Z30" i="22"/>
  <c r="Z52" i="22"/>
  <c r="Z35" i="22"/>
  <c r="Z31" i="22"/>
  <c r="Z34" i="22"/>
  <c r="Z15" i="22"/>
  <c r="Z58" i="22"/>
  <c r="Z12" i="22"/>
  <c r="Z57" i="22"/>
  <c r="Z55" i="22"/>
  <c r="Z54" i="22"/>
  <c r="Z10" i="22"/>
  <c r="Z8" i="22" s="1"/>
  <c r="Z49" i="22"/>
  <c r="Z32" i="22"/>
  <c r="Z33" i="22"/>
  <c r="Z14" i="22"/>
  <c r="Z56" i="22"/>
  <c r="Z36" i="22"/>
  <c r="Z51" i="22"/>
  <c r="Z18" i="22"/>
  <c r="Z50" i="22"/>
  <c r="Z53" i="22"/>
  <c r="Z29" i="22"/>
  <c r="Z28" i="22" s="1"/>
  <c r="Z11" i="22"/>
  <c r="K8" i="22"/>
  <c r="AC48" i="22"/>
  <c r="P8" i="22"/>
  <c r="W8" i="22"/>
  <c r="W32" i="21"/>
  <c r="R32" i="21"/>
  <c r="AA32" i="21"/>
  <c r="AC8" i="21"/>
  <c r="U20" i="21"/>
  <c r="Z10" i="21"/>
  <c r="Z8" i="21" s="1"/>
  <c r="O8" i="21"/>
  <c r="P10" i="21" s="1"/>
  <c r="W8" i="21"/>
  <c r="AA8" i="21"/>
  <c r="U8" i="21"/>
  <c r="M33" i="21"/>
  <c r="W22" i="21"/>
  <c r="W20" i="21" s="1"/>
  <c r="W10" i="21"/>
  <c r="Z22" i="21"/>
  <c r="Z21" i="21"/>
  <c r="Z20" i="21" s="1"/>
  <c r="AC32" i="21"/>
  <c r="AC20" i="21"/>
  <c r="M34" i="21"/>
  <c r="Z33" i="21"/>
  <c r="Z32" i="21" s="1"/>
  <c r="M9" i="21"/>
  <c r="O32" i="21"/>
  <c r="P33" i="21"/>
  <c r="M22" i="21"/>
  <c r="M20" i="21" s="1"/>
  <c r="M10" i="21"/>
  <c r="M32" i="21" l="1"/>
  <c r="Z48" i="22"/>
  <c r="P22" i="21"/>
  <c r="P9" i="21"/>
  <c r="P8" i="21" s="1"/>
  <c r="P21" i="21"/>
  <c r="P34" i="21"/>
  <c r="P32" i="21" s="1"/>
  <c r="M8" i="21"/>
  <c r="P20" i="21" l="1"/>
  <c r="AB34" i="20" l="1"/>
  <c r="X34" i="20"/>
  <c r="Y34" i="20" s="1"/>
  <c r="V34" i="20"/>
  <c r="S34" i="20"/>
  <c r="T34" i="20" s="1"/>
  <c r="Q34" i="20"/>
  <c r="N34" i="20"/>
  <c r="O34" i="20" s="1"/>
  <c r="L34" i="20"/>
  <c r="I34" i="20"/>
  <c r="J34" i="20" s="1"/>
  <c r="AB33" i="20"/>
  <c r="AB32" i="20" s="1"/>
  <c r="X33" i="20"/>
  <c r="X32" i="20" s="1"/>
  <c r="V33" i="20"/>
  <c r="S33" i="20"/>
  <c r="Q33" i="20"/>
  <c r="N33" i="20"/>
  <c r="O33" i="20" s="1"/>
  <c r="L33" i="20"/>
  <c r="I33" i="20"/>
  <c r="J33" i="20" s="1"/>
  <c r="AB22" i="20"/>
  <c r="X22" i="20"/>
  <c r="V22" i="20"/>
  <c r="S22" i="20"/>
  <c r="T22" i="20" s="1"/>
  <c r="Q22" i="20"/>
  <c r="N22" i="20"/>
  <c r="O22" i="20" s="1"/>
  <c r="L22" i="20"/>
  <c r="I22" i="20"/>
  <c r="J22" i="20" s="1"/>
  <c r="AB21" i="20"/>
  <c r="X21" i="20"/>
  <c r="V21" i="20"/>
  <c r="S21" i="20"/>
  <c r="T21" i="20" s="1"/>
  <c r="Q21" i="20"/>
  <c r="Q20" i="20" s="1"/>
  <c r="N21" i="20"/>
  <c r="O21" i="20" s="1"/>
  <c r="L21" i="20"/>
  <c r="I21" i="20"/>
  <c r="J21" i="20" s="1"/>
  <c r="AB10" i="20"/>
  <c r="X10" i="20"/>
  <c r="Y10" i="20" s="1"/>
  <c r="V10" i="20"/>
  <c r="S10" i="20"/>
  <c r="T10" i="20" s="1"/>
  <c r="Q10" i="20"/>
  <c r="N10" i="20"/>
  <c r="O10" i="20" s="1"/>
  <c r="L10" i="20"/>
  <c r="I10" i="20"/>
  <c r="J10" i="20" s="1"/>
  <c r="AB9" i="20"/>
  <c r="AB8" i="20" s="1"/>
  <c r="X9" i="20"/>
  <c r="Y9" i="20" s="1"/>
  <c r="V9" i="20"/>
  <c r="S9" i="20"/>
  <c r="Q9" i="20"/>
  <c r="N9" i="20"/>
  <c r="L9" i="20"/>
  <c r="I9" i="20"/>
  <c r="J9" i="20" s="1"/>
  <c r="AB55" i="19"/>
  <c r="X55" i="19"/>
  <c r="Y55" i="19" s="1"/>
  <c r="V55" i="19"/>
  <c r="S55" i="19"/>
  <c r="Q55" i="19"/>
  <c r="N55" i="19"/>
  <c r="O55" i="19" s="1"/>
  <c r="L55" i="19"/>
  <c r="I55" i="19"/>
  <c r="J55" i="19" s="1"/>
  <c r="AB54" i="19"/>
  <c r="AD54" i="19" s="1"/>
  <c r="X54" i="19"/>
  <c r="Y54" i="19" s="1"/>
  <c r="V54" i="19"/>
  <c r="S54" i="19"/>
  <c r="T54" i="19" s="1"/>
  <c r="Q54" i="19"/>
  <c r="N54" i="19"/>
  <c r="O54" i="19" s="1"/>
  <c r="L54" i="19"/>
  <c r="I54" i="19"/>
  <c r="J54" i="19" s="1"/>
  <c r="AB53" i="19"/>
  <c r="X53" i="19"/>
  <c r="Y53" i="19" s="1"/>
  <c r="V53" i="19"/>
  <c r="S53" i="19"/>
  <c r="AA53" i="19" s="1"/>
  <c r="Q53" i="19"/>
  <c r="N53" i="19"/>
  <c r="O53" i="19" s="1"/>
  <c r="L53" i="19"/>
  <c r="I53" i="19"/>
  <c r="J53" i="19" s="1"/>
  <c r="AB52" i="19"/>
  <c r="X52" i="19"/>
  <c r="Y52" i="19" s="1"/>
  <c r="V52" i="19"/>
  <c r="S52" i="19"/>
  <c r="Q52" i="19"/>
  <c r="N52" i="19"/>
  <c r="O52" i="19" s="1"/>
  <c r="L52" i="19"/>
  <c r="I52" i="19"/>
  <c r="J52" i="19" s="1"/>
  <c r="AB51" i="19"/>
  <c r="X51" i="19"/>
  <c r="Y51" i="19" s="1"/>
  <c r="V51" i="19"/>
  <c r="S51" i="19"/>
  <c r="Q51" i="19"/>
  <c r="N51" i="19"/>
  <c r="O51" i="19" s="1"/>
  <c r="L51" i="19"/>
  <c r="I51" i="19"/>
  <c r="J51" i="19" s="1"/>
  <c r="AB50" i="19"/>
  <c r="X50" i="19"/>
  <c r="V50" i="19"/>
  <c r="S50" i="19"/>
  <c r="Q50" i="19"/>
  <c r="N50" i="19"/>
  <c r="O50" i="19" s="1"/>
  <c r="L50" i="19"/>
  <c r="I50" i="19"/>
  <c r="J50" i="19" s="1"/>
  <c r="AB49" i="19"/>
  <c r="X49" i="19"/>
  <c r="Y49" i="19" s="1"/>
  <c r="V49" i="19"/>
  <c r="S49" i="19"/>
  <c r="AA49" i="19" s="1"/>
  <c r="Q49" i="19"/>
  <c r="N49" i="19"/>
  <c r="O49" i="19" s="1"/>
  <c r="L49" i="19"/>
  <c r="I49" i="19"/>
  <c r="J49" i="19" s="1"/>
  <c r="AB48" i="19"/>
  <c r="X48" i="19"/>
  <c r="Y48" i="19" s="1"/>
  <c r="V48" i="19"/>
  <c r="S48" i="19"/>
  <c r="T48" i="19" s="1"/>
  <c r="Q48" i="19"/>
  <c r="N48" i="19"/>
  <c r="O48" i="19" s="1"/>
  <c r="L48" i="19"/>
  <c r="I48" i="19"/>
  <c r="J48" i="19" s="1"/>
  <c r="AB47" i="19"/>
  <c r="X47" i="19"/>
  <c r="Y47" i="19" s="1"/>
  <c r="V47" i="19"/>
  <c r="S47" i="19"/>
  <c r="Q47" i="19"/>
  <c r="N47" i="19"/>
  <c r="O47" i="19" s="1"/>
  <c r="L47" i="19"/>
  <c r="I47" i="19"/>
  <c r="J47" i="19" s="1"/>
  <c r="AB36" i="19"/>
  <c r="X36" i="19"/>
  <c r="V36" i="19"/>
  <c r="S36" i="19"/>
  <c r="T36" i="19" s="1"/>
  <c r="Q36" i="19"/>
  <c r="N36" i="19"/>
  <c r="O36" i="19" s="1"/>
  <c r="L36" i="19"/>
  <c r="I36" i="19"/>
  <c r="J36" i="19" s="1"/>
  <c r="AB35" i="19"/>
  <c r="X35" i="19"/>
  <c r="Y35" i="19" s="1"/>
  <c r="V35" i="19"/>
  <c r="S35" i="19"/>
  <c r="T35" i="19" s="1"/>
  <c r="Q35" i="19"/>
  <c r="N35" i="19"/>
  <c r="O35" i="19" s="1"/>
  <c r="L35" i="19"/>
  <c r="I35" i="19"/>
  <c r="J35" i="19" s="1"/>
  <c r="AB34" i="19"/>
  <c r="X34" i="19"/>
  <c r="V34" i="19"/>
  <c r="S34" i="19"/>
  <c r="T34" i="19" s="1"/>
  <c r="Q34" i="19"/>
  <c r="N34" i="19"/>
  <c r="O34" i="19" s="1"/>
  <c r="L34" i="19"/>
  <c r="I34" i="19"/>
  <c r="J34" i="19" s="1"/>
  <c r="AB33" i="19"/>
  <c r="X33" i="19"/>
  <c r="Y33" i="19" s="1"/>
  <c r="V33" i="19"/>
  <c r="S33" i="19"/>
  <c r="T33" i="19" s="1"/>
  <c r="Q33" i="19"/>
  <c r="N33" i="19"/>
  <c r="O33" i="19" s="1"/>
  <c r="L33" i="19"/>
  <c r="I33" i="19"/>
  <c r="J33" i="19" s="1"/>
  <c r="AB32" i="19"/>
  <c r="X32" i="19"/>
  <c r="Y32" i="19" s="1"/>
  <c r="V32" i="19"/>
  <c r="S32" i="19"/>
  <c r="T32" i="19" s="1"/>
  <c r="Q32" i="19"/>
  <c r="N32" i="19"/>
  <c r="O32" i="19" s="1"/>
  <c r="L32" i="19"/>
  <c r="I32" i="19"/>
  <c r="J32" i="19" s="1"/>
  <c r="AB31" i="19"/>
  <c r="X31" i="19"/>
  <c r="V31" i="19"/>
  <c r="S31" i="19"/>
  <c r="T31" i="19" s="1"/>
  <c r="Q31" i="19"/>
  <c r="N31" i="19"/>
  <c r="O31" i="19" s="1"/>
  <c r="L31" i="19"/>
  <c r="I31" i="19"/>
  <c r="J31" i="19" s="1"/>
  <c r="AB30" i="19"/>
  <c r="X30" i="19"/>
  <c r="V30" i="19"/>
  <c r="S30" i="19"/>
  <c r="Q30" i="19"/>
  <c r="N30" i="19"/>
  <c r="O30" i="19" s="1"/>
  <c r="L30" i="19"/>
  <c r="I30" i="19"/>
  <c r="J30" i="19" s="1"/>
  <c r="AB29" i="19"/>
  <c r="X29" i="19"/>
  <c r="X27" i="19" s="1"/>
  <c r="V29" i="19"/>
  <c r="S29" i="19"/>
  <c r="T29" i="19" s="1"/>
  <c r="Q29" i="19"/>
  <c r="N29" i="19"/>
  <c r="O29" i="19" s="1"/>
  <c r="L29" i="19"/>
  <c r="I29" i="19"/>
  <c r="J29" i="19" s="1"/>
  <c r="AB28" i="19"/>
  <c r="Y28" i="19"/>
  <c r="X28" i="19"/>
  <c r="V28" i="19"/>
  <c r="S28" i="19"/>
  <c r="T28" i="19" s="1"/>
  <c r="Q28" i="19"/>
  <c r="N28" i="19"/>
  <c r="O28" i="19" s="1"/>
  <c r="L28" i="19"/>
  <c r="I28" i="19"/>
  <c r="AB17" i="19"/>
  <c r="F17" i="19" s="1"/>
  <c r="G17" i="19" s="1"/>
  <c r="X17" i="19"/>
  <c r="V17" i="19"/>
  <c r="S17" i="19"/>
  <c r="T17" i="19" s="1"/>
  <c r="Q17" i="19"/>
  <c r="N17" i="19"/>
  <c r="O17" i="19" s="1"/>
  <c r="L17" i="19"/>
  <c r="I17" i="19"/>
  <c r="J17" i="19" s="1"/>
  <c r="AB16" i="19"/>
  <c r="X16" i="19"/>
  <c r="V16" i="19"/>
  <c r="S16" i="19"/>
  <c r="T16" i="19" s="1"/>
  <c r="Q16" i="19"/>
  <c r="N16" i="19"/>
  <c r="O16" i="19" s="1"/>
  <c r="L16" i="19"/>
  <c r="I16" i="19"/>
  <c r="J16" i="19" s="1"/>
  <c r="AB15" i="19"/>
  <c r="X15" i="19"/>
  <c r="V15" i="19"/>
  <c r="S15" i="19"/>
  <c r="T15" i="19" s="1"/>
  <c r="Q15" i="19"/>
  <c r="N15" i="19"/>
  <c r="O15" i="19" s="1"/>
  <c r="L15" i="19"/>
  <c r="I15" i="19"/>
  <c r="J15" i="19" s="1"/>
  <c r="AB14" i="19"/>
  <c r="X14" i="19"/>
  <c r="V14" i="19"/>
  <c r="S14" i="19"/>
  <c r="T14" i="19" s="1"/>
  <c r="Q14" i="19"/>
  <c r="N14" i="19"/>
  <c r="L14" i="19"/>
  <c r="I14" i="19"/>
  <c r="J14" i="19" s="1"/>
  <c r="AN13" i="19"/>
  <c r="AK13" i="19"/>
  <c r="AB13" i="19"/>
  <c r="X13" i="19"/>
  <c r="Y13" i="19" s="1"/>
  <c r="V13" i="19"/>
  <c r="S13" i="19"/>
  <c r="Q13" i="19"/>
  <c r="N13" i="19"/>
  <c r="O13" i="19" s="1"/>
  <c r="L13" i="19"/>
  <c r="I13" i="19"/>
  <c r="J13" i="19" s="1"/>
  <c r="AB12" i="19"/>
  <c r="X12" i="19"/>
  <c r="Y12" i="19" s="1"/>
  <c r="V12" i="19"/>
  <c r="S12" i="19"/>
  <c r="Q12" i="19"/>
  <c r="N12" i="19"/>
  <c r="O12" i="19" s="1"/>
  <c r="L12" i="19"/>
  <c r="I12" i="19"/>
  <c r="J12" i="19" s="1"/>
  <c r="AB11" i="19"/>
  <c r="X11" i="19"/>
  <c r="Y11" i="19" s="1"/>
  <c r="V11" i="19"/>
  <c r="S11" i="19"/>
  <c r="Q11" i="19"/>
  <c r="N11" i="19"/>
  <c r="O11" i="19" s="1"/>
  <c r="L11" i="19"/>
  <c r="I11" i="19"/>
  <c r="J11" i="19" s="1"/>
  <c r="AB10" i="19"/>
  <c r="AD10" i="19" s="1"/>
  <c r="X10" i="19"/>
  <c r="Y10" i="19" s="1"/>
  <c r="V10" i="19"/>
  <c r="S10" i="19"/>
  <c r="Q10" i="19"/>
  <c r="N10" i="19"/>
  <c r="O10" i="19" s="1"/>
  <c r="L10" i="19"/>
  <c r="I10" i="19"/>
  <c r="J10" i="19" s="1"/>
  <c r="AB9" i="19"/>
  <c r="X9" i="19"/>
  <c r="Y9" i="19" s="1"/>
  <c r="V9" i="19"/>
  <c r="S9" i="19"/>
  <c r="T9" i="19" s="1"/>
  <c r="Q9" i="19"/>
  <c r="N9" i="19"/>
  <c r="O9" i="19" s="1"/>
  <c r="L9" i="19"/>
  <c r="I9" i="19"/>
  <c r="J9" i="19" s="1"/>
  <c r="AB58" i="18"/>
  <c r="X58" i="18"/>
  <c r="AA58" i="18" s="1"/>
  <c r="V58" i="18"/>
  <c r="S58" i="18"/>
  <c r="T58" i="18" s="1"/>
  <c r="Q58" i="18"/>
  <c r="N58" i="18"/>
  <c r="O58" i="18" s="1"/>
  <c r="L58" i="18"/>
  <c r="I58" i="18"/>
  <c r="J58" i="18" s="1"/>
  <c r="F58" i="18"/>
  <c r="G58" i="18" s="1"/>
  <c r="AB57" i="18"/>
  <c r="AD57" i="18" s="1"/>
  <c r="X57" i="18"/>
  <c r="V57" i="18"/>
  <c r="S57" i="18"/>
  <c r="T57" i="18" s="1"/>
  <c r="Q57" i="18"/>
  <c r="N57" i="18"/>
  <c r="O57" i="18" s="1"/>
  <c r="L57" i="18"/>
  <c r="I57" i="18"/>
  <c r="J57" i="18" s="1"/>
  <c r="AB56" i="18"/>
  <c r="X56" i="18"/>
  <c r="V56" i="18"/>
  <c r="S56" i="18"/>
  <c r="T56" i="18" s="1"/>
  <c r="Q56" i="18"/>
  <c r="N56" i="18"/>
  <c r="O56" i="18" s="1"/>
  <c r="L56" i="18"/>
  <c r="I56" i="18"/>
  <c r="J56" i="18" s="1"/>
  <c r="F56" i="18"/>
  <c r="G56" i="18" s="1"/>
  <c r="AB55" i="18"/>
  <c r="X55" i="18"/>
  <c r="V55" i="18"/>
  <c r="S55" i="18"/>
  <c r="T55" i="18" s="1"/>
  <c r="Q55" i="18"/>
  <c r="N55" i="18"/>
  <c r="O55" i="18" s="1"/>
  <c r="L55" i="18"/>
  <c r="I55" i="18"/>
  <c r="J55" i="18" s="1"/>
  <c r="F55" i="18"/>
  <c r="G55" i="18" s="1"/>
  <c r="AB54" i="18"/>
  <c r="X54" i="18"/>
  <c r="AA54" i="18" s="1"/>
  <c r="V54" i="18"/>
  <c r="AD54" i="18" s="1"/>
  <c r="T54" i="18"/>
  <c r="S54" i="18"/>
  <c r="Q54" i="18"/>
  <c r="O54" i="18"/>
  <c r="N54" i="18"/>
  <c r="L54" i="18"/>
  <c r="I54" i="18"/>
  <c r="J54" i="18" s="1"/>
  <c r="AB53" i="18"/>
  <c r="F53" i="18" s="1"/>
  <c r="G53" i="18" s="1"/>
  <c r="X53" i="18"/>
  <c r="V53" i="18"/>
  <c r="S53" i="18"/>
  <c r="T53" i="18" s="1"/>
  <c r="Q53" i="18"/>
  <c r="N53" i="18"/>
  <c r="O53" i="18" s="1"/>
  <c r="L53" i="18"/>
  <c r="I53" i="18"/>
  <c r="J53" i="18" s="1"/>
  <c r="AB52" i="18"/>
  <c r="AD52" i="18" s="1"/>
  <c r="X52" i="18"/>
  <c r="V52" i="18"/>
  <c r="T52" i="18"/>
  <c r="S52" i="18"/>
  <c r="Q52" i="18"/>
  <c r="N52" i="18"/>
  <c r="O52" i="18" s="1"/>
  <c r="L52" i="18"/>
  <c r="I52" i="18"/>
  <c r="J52" i="18" s="1"/>
  <c r="AB51" i="18"/>
  <c r="X51" i="18"/>
  <c r="V51" i="18"/>
  <c r="S51" i="18"/>
  <c r="T51" i="18" s="1"/>
  <c r="Q51" i="18"/>
  <c r="N51" i="18"/>
  <c r="O51" i="18" s="1"/>
  <c r="L51" i="18"/>
  <c r="I51" i="18"/>
  <c r="J51" i="18" s="1"/>
  <c r="AB50" i="18"/>
  <c r="X50" i="18"/>
  <c r="AA50" i="18" s="1"/>
  <c r="V50" i="18"/>
  <c r="T50" i="18"/>
  <c r="S50" i="18"/>
  <c r="Q50" i="18"/>
  <c r="Q48" i="18" s="1"/>
  <c r="N50" i="18"/>
  <c r="O50" i="18" s="1"/>
  <c r="L50" i="18"/>
  <c r="I50" i="18"/>
  <c r="J50" i="18" s="1"/>
  <c r="AB49" i="18"/>
  <c r="AD49" i="18" s="1"/>
  <c r="X49" i="18"/>
  <c r="V49" i="18"/>
  <c r="S49" i="18"/>
  <c r="T49" i="18" s="1"/>
  <c r="Q49" i="18"/>
  <c r="N49" i="18"/>
  <c r="L49" i="18"/>
  <c r="I49" i="18"/>
  <c r="J49" i="18" s="1"/>
  <c r="V48" i="18"/>
  <c r="AB38" i="18"/>
  <c r="F38" i="18" s="1"/>
  <c r="G38" i="18" s="1"/>
  <c r="X38" i="18"/>
  <c r="V38" i="18"/>
  <c r="S38" i="18"/>
  <c r="T38" i="18" s="1"/>
  <c r="Q38" i="18"/>
  <c r="N38" i="18"/>
  <c r="O38" i="18" s="1"/>
  <c r="L38" i="18"/>
  <c r="I38" i="18"/>
  <c r="J38" i="18" s="1"/>
  <c r="AB37" i="18"/>
  <c r="F37" i="18" s="1"/>
  <c r="G37" i="18" s="1"/>
  <c r="X37" i="18"/>
  <c r="V37" i="18"/>
  <c r="S37" i="18"/>
  <c r="T37" i="18" s="1"/>
  <c r="Q37" i="18"/>
  <c r="N37" i="18"/>
  <c r="O37" i="18" s="1"/>
  <c r="L37" i="18"/>
  <c r="I37" i="18"/>
  <c r="J37" i="18" s="1"/>
  <c r="AB36" i="18"/>
  <c r="X36" i="18"/>
  <c r="V36" i="18"/>
  <c r="S36" i="18"/>
  <c r="T36" i="18" s="1"/>
  <c r="Q36" i="18"/>
  <c r="N36" i="18"/>
  <c r="O36" i="18" s="1"/>
  <c r="L36" i="18"/>
  <c r="I36" i="18"/>
  <c r="J36" i="18" s="1"/>
  <c r="AB35" i="18"/>
  <c r="X35" i="18"/>
  <c r="AA35" i="18" s="1"/>
  <c r="V35" i="18"/>
  <c r="S35" i="18"/>
  <c r="T35" i="18" s="1"/>
  <c r="Q35" i="18"/>
  <c r="N35" i="18"/>
  <c r="O35" i="18" s="1"/>
  <c r="L35" i="18"/>
  <c r="I35" i="18"/>
  <c r="J35" i="18" s="1"/>
  <c r="AB34" i="18"/>
  <c r="X34" i="18"/>
  <c r="V34" i="18"/>
  <c r="S34" i="18"/>
  <c r="T34" i="18" s="1"/>
  <c r="Q34" i="18"/>
  <c r="N34" i="18"/>
  <c r="O34" i="18" s="1"/>
  <c r="L34" i="18"/>
  <c r="I34" i="18"/>
  <c r="J34" i="18" s="1"/>
  <c r="AB33" i="18"/>
  <c r="Y33" i="18"/>
  <c r="X33" i="18"/>
  <c r="V33" i="18"/>
  <c r="T33" i="18"/>
  <c r="S33" i="18"/>
  <c r="Q33" i="18"/>
  <c r="N33" i="18"/>
  <c r="O33" i="18" s="1"/>
  <c r="L33" i="18"/>
  <c r="I33" i="18"/>
  <c r="J33" i="18" s="1"/>
  <c r="AB32" i="18"/>
  <c r="X32" i="18"/>
  <c r="AA32" i="18" s="1"/>
  <c r="V32" i="18"/>
  <c r="S32" i="18"/>
  <c r="T32" i="18" s="1"/>
  <c r="Q32" i="18"/>
  <c r="N32" i="18"/>
  <c r="O32" i="18" s="1"/>
  <c r="L32" i="18"/>
  <c r="I32" i="18"/>
  <c r="J32" i="18" s="1"/>
  <c r="AB31" i="18"/>
  <c r="X31" i="18"/>
  <c r="V31" i="18"/>
  <c r="S31" i="18"/>
  <c r="T31" i="18" s="1"/>
  <c r="Q31" i="18"/>
  <c r="N31" i="18"/>
  <c r="O31" i="18" s="1"/>
  <c r="L31" i="18"/>
  <c r="I31" i="18"/>
  <c r="J31" i="18" s="1"/>
  <c r="AB30" i="18"/>
  <c r="Y30" i="18"/>
  <c r="X30" i="18"/>
  <c r="V30" i="18"/>
  <c r="S30" i="18"/>
  <c r="S28" i="18" s="1"/>
  <c r="Q30" i="18"/>
  <c r="Q28" i="18" s="1"/>
  <c r="N30" i="18"/>
  <c r="O30" i="18" s="1"/>
  <c r="L30" i="18"/>
  <c r="I30" i="18"/>
  <c r="J30" i="18" s="1"/>
  <c r="AB29" i="18"/>
  <c r="Y29" i="18"/>
  <c r="X29" i="18"/>
  <c r="V29" i="18"/>
  <c r="T29" i="18"/>
  <c r="S29" i="18"/>
  <c r="Q29" i="18"/>
  <c r="N29" i="18"/>
  <c r="O29" i="18" s="1"/>
  <c r="L29" i="18"/>
  <c r="I29" i="18"/>
  <c r="J29" i="18" s="1"/>
  <c r="AB18" i="18"/>
  <c r="X18" i="18"/>
  <c r="Y18" i="18" s="1"/>
  <c r="V18" i="18"/>
  <c r="S18" i="18"/>
  <c r="T18" i="18" s="1"/>
  <c r="Q18" i="18"/>
  <c r="N18" i="18"/>
  <c r="O18" i="18" s="1"/>
  <c r="L18" i="18"/>
  <c r="I18" i="18"/>
  <c r="J18" i="18" s="1"/>
  <c r="AB17" i="18"/>
  <c r="X17" i="18"/>
  <c r="Y17" i="18" s="1"/>
  <c r="V17" i="18"/>
  <c r="S17" i="18"/>
  <c r="T17" i="18" s="1"/>
  <c r="Q17" i="18"/>
  <c r="N17" i="18"/>
  <c r="O17" i="18" s="1"/>
  <c r="L17" i="18"/>
  <c r="I17" i="18"/>
  <c r="J17" i="18" s="1"/>
  <c r="AB16" i="18"/>
  <c r="X16" i="18"/>
  <c r="Y16" i="18" s="1"/>
  <c r="V16" i="18"/>
  <c r="S16" i="18"/>
  <c r="T16" i="18" s="1"/>
  <c r="Q16" i="18"/>
  <c r="N16" i="18"/>
  <c r="O16" i="18" s="1"/>
  <c r="L16" i="18"/>
  <c r="I16" i="18"/>
  <c r="J16" i="18" s="1"/>
  <c r="AB15" i="18"/>
  <c r="X15" i="18"/>
  <c r="Y15" i="18" s="1"/>
  <c r="V15" i="18"/>
  <c r="S15" i="18"/>
  <c r="T15" i="18" s="1"/>
  <c r="Q15" i="18"/>
  <c r="N15" i="18"/>
  <c r="O15" i="18" s="1"/>
  <c r="L15" i="18"/>
  <c r="I15" i="18"/>
  <c r="J15" i="18" s="1"/>
  <c r="AB14" i="18"/>
  <c r="X14" i="18"/>
  <c r="Y14" i="18" s="1"/>
  <c r="V14" i="18"/>
  <c r="S14" i="18"/>
  <c r="T14" i="18" s="1"/>
  <c r="Q14" i="18"/>
  <c r="N14" i="18"/>
  <c r="O14" i="18" s="1"/>
  <c r="L14" i="18"/>
  <c r="I14" i="18"/>
  <c r="J14" i="18" s="1"/>
  <c r="AN13" i="18"/>
  <c r="AK13" i="18"/>
  <c r="AB13" i="18"/>
  <c r="AD13" i="18" s="1"/>
  <c r="X13" i="18"/>
  <c r="Y13" i="18" s="1"/>
  <c r="V13" i="18"/>
  <c r="S13" i="18"/>
  <c r="T13" i="18" s="1"/>
  <c r="Q13" i="18"/>
  <c r="N13" i="18"/>
  <c r="L13" i="18"/>
  <c r="I13" i="18"/>
  <c r="J13" i="18" s="1"/>
  <c r="AB12" i="18"/>
  <c r="AD12" i="18" s="1"/>
  <c r="X12" i="18"/>
  <c r="Y12" i="18" s="1"/>
  <c r="V12" i="18"/>
  <c r="S12" i="18"/>
  <c r="T12" i="18" s="1"/>
  <c r="Q12" i="18"/>
  <c r="N12" i="18"/>
  <c r="O12" i="18" s="1"/>
  <c r="L12" i="18"/>
  <c r="I12" i="18"/>
  <c r="J12" i="18" s="1"/>
  <c r="AB11" i="18"/>
  <c r="X11" i="18"/>
  <c r="Y11" i="18" s="1"/>
  <c r="V11" i="18"/>
  <c r="S11" i="18"/>
  <c r="T11" i="18" s="1"/>
  <c r="Q11" i="18"/>
  <c r="N11" i="18"/>
  <c r="O11" i="18" s="1"/>
  <c r="L11" i="18"/>
  <c r="I11" i="18"/>
  <c r="J11" i="18" s="1"/>
  <c r="AD10" i="18"/>
  <c r="AB10" i="18"/>
  <c r="X10" i="18"/>
  <c r="Y10" i="18" s="1"/>
  <c r="V10" i="18"/>
  <c r="S10" i="18"/>
  <c r="T10" i="18" s="1"/>
  <c r="Q10" i="18"/>
  <c r="N10" i="18"/>
  <c r="O10" i="18" s="1"/>
  <c r="L10" i="18"/>
  <c r="I10" i="18"/>
  <c r="J10" i="18" s="1"/>
  <c r="AB9" i="18"/>
  <c r="F9" i="18" s="1"/>
  <c r="G9" i="18" s="1"/>
  <c r="X9" i="18"/>
  <c r="Y9" i="18" s="1"/>
  <c r="V9" i="18"/>
  <c r="S9" i="18"/>
  <c r="T9" i="18" s="1"/>
  <c r="Q9" i="18"/>
  <c r="N9" i="18"/>
  <c r="O9" i="18" s="1"/>
  <c r="L9" i="18"/>
  <c r="I9" i="18"/>
  <c r="J9" i="18" s="1"/>
  <c r="AB18" i="17"/>
  <c r="AD18" i="17" s="1"/>
  <c r="X18" i="17"/>
  <c r="V18" i="17"/>
  <c r="S18" i="17"/>
  <c r="T18" i="17" s="1"/>
  <c r="Q18" i="17"/>
  <c r="N18" i="17"/>
  <c r="O18" i="17" s="1"/>
  <c r="L18" i="17"/>
  <c r="I18" i="17"/>
  <c r="J18" i="17" s="1"/>
  <c r="AN17" i="17"/>
  <c r="AK17" i="17"/>
  <c r="AB17" i="17"/>
  <c r="F17" i="17" s="1"/>
  <c r="G17" i="17" s="1"/>
  <c r="Y17" i="17"/>
  <c r="X17" i="17"/>
  <c r="V17" i="17"/>
  <c r="S17" i="17"/>
  <c r="AA17" i="17" s="1"/>
  <c r="Q17" i="17"/>
  <c r="N17" i="17"/>
  <c r="AH17" i="17" s="1"/>
  <c r="L17" i="17"/>
  <c r="I17" i="17"/>
  <c r="J17" i="17" s="1"/>
  <c r="AB16" i="17"/>
  <c r="F16" i="17" s="1"/>
  <c r="G16" i="17" s="1"/>
  <c r="Y16" i="17"/>
  <c r="X16" i="17"/>
  <c r="V16" i="17"/>
  <c r="S16" i="17"/>
  <c r="T16" i="17" s="1"/>
  <c r="Q16" i="17"/>
  <c r="N16" i="17"/>
  <c r="O16" i="17" s="1"/>
  <c r="L16" i="17"/>
  <c r="I16" i="17"/>
  <c r="J16" i="17" s="1"/>
  <c r="AB15" i="17"/>
  <c r="X15" i="17"/>
  <c r="V15" i="17"/>
  <c r="S15" i="17"/>
  <c r="Q15" i="17"/>
  <c r="N15" i="17"/>
  <c r="O15" i="17" s="1"/>
  <c r="L15" i="17"/>
  <c r="I15" i="17"/>
  <c r="J15" i="17" s="1"/>
  <c r="AN14" i="17"/>
  <c r="AK14" i="17"/>
  <c r="AB14" i="17"/>
  <c r="F14" i="17" s="1"/>
  <c r="G14" i="17" s="1"/>
  <c r="Y14" i="17"/>
  <c r="X14" i="17"/>
  <c r="V14" i="17"/>
  <c r="T14" i="17"/>
  <c r="S14" i="17"/>
  <c r="AA14" i="17" s="1"/>
  <c r="Q14" i="17"/>
  <c r="N14" i="17"/>
  <c r="L14" i="17"/>
  <c r="I14" i="17"/>
  <c r="J14" i="17" s="1"/>
  <c r="AN13" i="17"/>
  <c r="AK13" i="17"/>
  <c r="AH13" i="17"/>
  <c r="AB13" i="17"/>
  <c r="X13" i="17"/>
  <c r="Y13" i="17" s="1"/>
  <c r="V13" i="17"/>
  <c r="T13" i="17"/>
  <c r="S13" i="17"/>
  <c r="Q13" i="17"/>
  <c r="O13" i="17"/>
  <c r="N13" i="17"/>
  <c r="L13" i="17"/>
  <c r="I13" i="17"/>
  <c r="J13" i="17" s="1"/>
  <c r="AB12" i="17"/>
  <c r="F12" i="17" s="1"/>
  <c r="G12" i="17" s="1"/>
  <c r="Y12" i="17"/>
  <c r="X12" i="17"/>
  <c r="V12" i="17"/>
  <c r="T12" i="17"/>
  <c r="S12" i="17"/>
  <c r="AA12" i="17" s="1"/>
  <c r="Q12" i="17"/>
  <c r="O12" i="17"/>
  <c r="N12" i="17"/>
  <c r="L12" i="17"/>
  <c r="I12" i="17"/>
  <c r="J12" i="17" s="1"/>
  <c r="AB11" i="17"/>
  <c r="F11" i="17" s="1"/>
  <c r="G11" i="17" s="1"/>
  <c r="Y11" i="17"/>
  <c r="X11" i="17"/>
  <c r="V11" i="17"/>
  <c r="S11" i="17"/>
  <c r="AA11" i="17" s="1"/>
  <c r="Q11" i="17"/>
  <c r="N11" i="17"/>
  <c r="O11" i="17" s="1"/>
  <c r="L11" i="17"/>
  <c r="I11" i="17"/>
  <c r="J11" i="17" s="1"/>
  <c r="AB10" i="17"/>
  <c r="X10" i="17"/>
  <c r="Y10" i="17" s="1"/>
  <c r="V10" i="17"/>
  <c r="S10" i="17"/>
  <c r="Q10" i="17"/>
  <c r="Q8" i="17" s="1"/>
  <c r="O10" i="17"/>
  <c r="N10" i="17"/>
  <c r="L10" i="17"/>
  <c r="I10" i="17"/>
  <c r="J10" i="17" s="1"/>
  <c r="AB9" i="17"/>
  <c r="X9" i="17"/>
  <c r="Y9" i="17" s="1"/>
  <c r="V9" i="17"/>
  <c r="T9" i="17"/>
  <c r="S9" i="17"/>
  <c r="Q9" i="17"/>
  <c r="O9" i="17"/>
  <c r="N9" i="17"/>
  <c r="L9" i="17"/>
  <c r="I9" i="17"/>
  <c r="L48" i="18" l="1"/>
  <c r="T11" i="17"/>
  <c r="V8" i="17"/>
  <c r="W11" i="17" s="1"/>
  <c r="X8" i="17"/>
  <c r="I8" i="17"/>
  <c r="AA10" i="17"/>
  <c r="N8" i="17"/>
  <c r="AA9" i="17"/>
  <c r="T10" i="17"/>
  <c r="F10" i="17"/>
  <c r="G10" i="17" s="1"/>
  <c r="R12" i="17"/>
  <c r="AA13" i="17"/>
  <c r="R14" i="17"/>
  <c r="Y15" i="17"/>
  <c r="V8" i="18"/>
  <c r="W55" i="18" s="1"/>
  <c r="F13" i="18"/>
  <c r="G13" i="18" s="1"/>
  <c r="F14" i="18"/>
  <c r="G14" i="18" s="1"/>
  <c r="F17" i="18"/>
  <c r="G17" i="18" s="1"/>
  <c r="F18" i="18"/>
  <c r="G18" i="18" s="1"/>
  <c r="AA29" i="18"/>
  <c r="T30" i="18"/>
  <c r="AB28" i="18"/>
  <c r="AA33" i="18"/>
  <c r="AD50" i="18"/>
  <c r="AD51" i="18"/>
  <c r="AD50" i="19"/>
  <c r="F9" i="17"/>
  <c r="G9" i="17" s="1"/>
  <c r="F13" i="17"/>
  <c r="G13" i="17" s="1"/>
  <c r="AA15" i="17"/>
  <c r="F15" i="17"/>
  <c r="G15" i="17" s="1"/>
  <c r="R18" i="17"/>
  <c r="AA18" i="17"/>
  <c r="N48" i="18"/>
  <c r="AA52" i="18"/>
  <c r="AA34" i="18"/>
  <c r="F9" i="20"/>
  <c r="G9" i="20" s="1"/>
  <c r="AA21" i="20"/>
  <c r="V20" i="20"/>
  <c r="I20" i="20"/>
  <c r="V32" i="20"/>
  <c r="AD32" i="20" s="1"/>
  <c r="N32" i="20"/>
  <c r="S8" i="20"/>
  <c r="AD9" i="20"/>
  <c r="L32" i="20"/>
  <c r="F22" i="20"/>
  <c r="G22" i="20" s="1"/>
  <c r="Q32" i="20"/>
  <c r="J8" i="20"/>
  <c r="K22" i="20" s="1"/>
  <c r="T20" i="20"/>
  <c r="I8" i="20"/>
  <c r="AA22" i="20"/>
  <c r="K34" i="20"/>
  <c r="T9" i="20"/>
  <c r="S20" i="20"/>
  <c r="AC9" i="20"/>
  <c r="Y22" i="20"/>
  <c r="AC34" i="20"/>
  <c r="AB20" i="20"/>
  <c r="N20" i="20"/>
  <c r="Y33" i="20"/>
  <c r="F21" i="20"/>
  <c r="G21" i="20" s="1"/>
  <c r="Q8" i="20"/>
  <c r="R22" i="20" s="1"/>
  <c r="S32" i="20"/>
  <c r="AA32" i="20" s="1"/>
  <c r="AA33" i="20"/>
  <c r="Y21" i="20"/>
  <c r="I32" i="20"/>
  <c r="X20" i="20"/>
  <c r="T33" i="20"/>
  <c r="T32" i="20" s="1"/>
  <c r="AC33" i="20"/>
  <c r="N8" i="20"/>
  <c r="AD10" i="20"/>
  <c r="L20" i="20"/>
  <c r="AA34" i="20"/>
  <c r="J32" i="20"/>
  <c r="Y8" i="20"/>
  <c r="Z33" i="20" s="1"/>
  <c r="J20" i="20"/>
  <c r="O20" i="20"/>
  <c r="O32" i="20"/>
  <c r="AD33" i="20"/>
  <c r="AD34" i="20"/>
  <c r="AA9" i="20"/>
  <c r="AA10" i="20"/>
  <c r="AC21" i="20"/>
  <c r="AC22" i="20"/>
  <c r="F33" i="20"/>
  <c r="G33" i="20" s="1"/>
  <c r="F34" i="20"/>
  <c r="G34" i="20" s="1"/>
  <c r="AD21" i="20"/>
  <c r="AD22" i="20"/>
  <c r="L8" i="20"/>
  <c r="M21" i="20" s="1"/>
  <c r="AC10" i="20"/>
  <c r="O9" i="20"/>
  <c r="F10" i="20"/>
  <c r="G10" i="20" s="1"/>
  <c r="V8" i="20"/>
  <c r="X8" i="20"/>
  <c r="AA31" i="19"/>
  <c r="AD48" i="19"/>
  <c r="X46" i="19"/>
  <c r="L46" i="19"/>
  <c r="Y50" i="19"/>
  <c r="Y46" i="19" s="1"/>
  <c r="T53" i="19"/>
  <c r="AD53" i="19"/>
  <c r="AA54" i="19"/>
  <c r="AA47" i="19"/>
  <c r="Q46" i="19"/>
  <c r="F9" i="19"/>
  <c r="G9" i="19" s="1"/>
  <c r="V46" i="19"/>
  <c r="F11" i="19"/>
  <c r="G11" i="19" s="1"/>
  <c r="AA50" i="19"/>
  <c r="F13" i="19"/>
  <c r="G13" i="19" s="1"/>
  <c r="AA51" i="19"/>
  <c r="Y29" i="19"/>
  <c r="I27" i="19"/>
  <c r="AA36" i="19"/>
  <c r="L27" i="19"/>
  <c r="AA34" i="19"/>
  <c r="AD30" i="19"/>
  <c r="S27" i="19"/>
  <c r="AA27" i="19" s="1"/>
  <c r="AA29" i="19"/>
  <c r="T30" i="19"/>
  <c r="T27" i="19" s="1"/>
  <c r="AA32" i="19"/>
  <c r="AA35" i="19"/>
  <c r="AB46" i="19"/>
  <c r="AD46" i="19" s="1"/>
  <c r="AA48" i="19"/>
  <c r="T51" i="19"/>
  <c r="AA12" i="19"/>
  <c r="AA52" i="19"/>
  <c r="AA55" i="19"/>
  <c r="Q27" i="19"/>
  <c r="AA30" i="19"/>
  <c r="AA33" i="19"/>
  <c r="T52" i="19"/>
  <c r="T55" i="19"/>
  <c r="AA13" i="19"/>
  <c r="Y30" i="19"/>
  <c r="I46" i="19"/>
  <c r="AD47" i="19"/>
  <c r="T49" i="19"/>
  <c r="Y34" i="19"/>
  <c r="Y36" i="19"/>
  <c r="AD12" i="19"/>
  <c r="AA28" i="19"/>
  <c r="Y31" i="19"/>
  <c r="S46" i="19"/>
  <c r="T47" i="19"/>
  <c r="T50" i="19"/>
  <c r="Q8" i="19"/>
  <c r="R11" i="19" s="1"/>
  <c r="AA11" i="19"/>
  <c r="T11" i="19"/>
  <c r="N8" i="19"/>
  <c r="AB8" i="19"/>
  <c r="AC50" i="19" s="1"/>
  <c r="AD13" i="19"/>
  <c r="AH13" i="19"/>
  <c r="V8" i="19"/>
  <c r="W11" i="19" s="1"/>
  <c r="AA10" i="19"/>
  <c r="T10" i="19"/>
  <c r="AD11" i="19"/>
  <c r="AD9" i="19"/>
  <c r="R33" i="19"/>
  <c r="J8" i="19"/>
  <c r="K30" i="19" s="1"/>
  <c r="R13" i="19"/>
  <c r="R36" i="19"/>
  <c r="R16" i="19"/>
  <c r="R15" i="19"/>
  <c r="Y16" i="19"/>
  <c r="AA16" i="19"/>
  <c r="F28" i="19"/>
  <c r="G28" i="19" s="1"/>
  <c r="O46" i="19"/>
  <c r="R52" i="19"/>
  <c r="I8" i="19"/>
  <c r="S8" i="19"/>
  <c r="F12" i="19"/>
  <c r="G12" i="19" s="1"/>
  <c r="T13" i="19"/>
  <c r="AD15" i="19"/>
  <c r="N27" i="19"/>
  <c r="AD28" i="19"/>
  <c r="F34" i="19"/>
  <c r="G34" i="19" s="1"/>
  <c r="AD34" i="19"/>
  <c r="AC53" i="19"/>
  <c r="R55" i="19"/>
  <c r="Y17" i="19"/>
  <c r="AA17" i="19"/>
  <c r="AB27" i="19"/>
  <c r="F31" i="19"/>
  <c r="G31" i="19" s="1"/>
  <c r="AD31" i="19"/>
  <c r="AD16" i="19"/>
  <c r="R53" i="19"/>
  <c r="Y14" i="19"/>
  <c r="X8" i="19"/>
  <c r="AA14" i="19"/>
  <c r="F33" i="19"/>
  <c r="G33" i="19" s="1"/>
  <c r="AD33" i="19"/>
  <c r="R48" i="19"/>
  <c r="AD51" i="19"/>
  <c r="AD55" i="19"/>
  <c r="T12" i="19"/>
  <c r="J28" i="19"/>
  <c r="F36" i="19"/>
  <c r="G36" i="19" s="1"/>
  <c r="AD36" i="19"/>
  <c r="AC36" i="19"/>
  <c r="F16" i="19"/>
  <c r="G16" i="19" s="1"/>
  <c r="L8" i="19"/>
  <c r="M9" i="19" s="1"/>
  <c r="AA9" i="19"/>
  <c r="O14" i="19"/>
  <c r="O8" i="19" s="1"/>
  <c r="F30" i="19"/>
  <c r="G30" i="19" s="1"/>
  <c r="F14" i="19"/>
  <c r="G14" i="19" s="1"/>
  <c r="Y15" i="19"/>
  <c r="AA15" i="19"/>
  <c r="V27" i="19"/>
  <c r="F29" i="19"/>
  <c r="G29" i="19" s="1"/>
  <c r="N46" i="19"/>
  <c r="J46" i="19"/>
  <c r="AD49" i="19"/>
  <c r="AC11" i="19"/>
  <c r="F15" i="19"/>
  <c r="G15" i="19" s="1"/>
  <c r="AC10" i="19"/>
  <c r="AD17" i="19"/>
  <c r="F10" i="19"/>
  <c r="G10" i="19" s="1"/>
  <c r="AD14" i="19"/>
  <c r="O27" i="19"/>
  <c r="AD29" i="19"/>
  <c r="F32" i="19"/>
  <c r="G32" i="19" s="1"/>
  <c r="AD32" i="19"/>
  <c r="AC32" i="19"/>
  <c r="F35" i="19"/>
  <c r="G35" i="19" s="1"/>
  <c r="AD35" i="19"/>
  <c r="F47" i="19"/>
  <c r="G47" i="19" s="1"/>
  <c r="R49" i="19"/>
  <c r="AD52" i="19"/>
  <c r="F48" i="19"/>
  <c r="G48" i="19" s="1"/>
  <c r="F49" i="19"/>
  <c r="G49" i="19" s="1"/>
  <c r="F50" i="19"/>
  <c r="G50" i="19" s="1"/>
  <c r="F51" i="19"/>
  <c r="G51" i="19" s="1"/>
  <c r="F52" i="19"/>
  <c r="G52" i="19" s="1"/>
  <c r="F53" i="19"/>
  <c r="G53" i="19" s="1"/>
  <c r="F54" i="19"/>
  <c r="G54" i="19" s="1"/>
  <c r="F55" i="19"/>
  <c r="G55" i="19" s="1"/>
  <c r="S48" i="18"/>
  <c r="O49" i="18"/>
  <c r="O48" i="18" s="1"/>
  <c r="F50" i="18"/>
  <c r="G50" i="18" s="1"/>
  <c r="F52" i="18"/>
  <c r="G52" i="18" s="1"/>
  <c r="F54" i="18"/>
  <c r="G54" i="18" s="1"/>
  <c r="AA56" i="18"/>
  <c r="AD56" i="18"/>
  <c r="X48" i="18"/>
  <c r="Y50" i="18"/>
  <c r="Y52" i="18"/>
  <c r="Y54" i="18"/>
  <c r="F57" i="18"/>
  <c r="G57" i="18" s="1"/>
  <c r="I48" i="18"/>
  <c r="AB48" i="18"/>
  <c r="AD48" i="18" s="1"/>
  <c r="AA57" i="18"/>
  <c r="F49" i="18"/>
  <c r="G49" i="18" s="1"/>
  <c r="F51" i="18"/>
  <c r="G51" i="18" s="1"/>
  <c r="AD53" i="18"/>
  <c r="AA53" i="18"/>
  <c r="AA55" i="18"/>
  <c r="AA49" i="18"/>
  <c r="AA51" i="18"/>
  <c r="Y49" i="18"/>
  <c r="Y51" i="18"/>
  <c r="Y53" i="18"/>
  <c r="Z53" i="18" s="1"/>
  <c r="AD55" i="18"/>
  <c r="AD58" i="18"/>
  <c r="Y32" i="18"/>
  <c r="Z32" i="18" s="1"/>
  <c r="Y35" i="18"/>
  <c r="AA38" i="18"/>
  <c r="Y38" i="18"/>
  <c r="AA36" i="18"/>
  <c r="X28" i="18"/>
  <c r="AA28" i="18" s="1"/>
  <c r="T28" i="18"/>
  <c r="I28" i="18"/>
  <c r="AA30" i="18"/>
  <c r="Y36" i="18"/>
  <c r="F36" i="18"/>
  <c r="G36" i="18" s="1"/>
  <c r="Y34" i="18"/>
  <c r="AA37" i="18"/>
  <c r="N28" i="18"/>
  <c r="AA31" i="18"/>
  <c r="Y31" i="18"/>
  <c r="Y37" i="18"/>
  <c r="R15" i="18"/>
  <c r="R17" i="18"/>
  <c r="L8" i="18"/>
  <c r="M33" i="18" s="1"/>
  <c r="F11" i="18"/>
  <c r="G11" i="18" s="1"/>
  <c r="AB8" i="18"/>
  <c r="AC37" i="18" s="1"/>
  <c r="R57" i="18"/>
  <c r="R31" i="18"/>
  <c r="W33" i="18"/>
  <c r="F12" i="18"/>
  <c r="G12" i="18" s="1"/>
  <c r="AA16" i="18"/>
  <c r="R49" i="18"/>
  <c r="F16" i="18"/>
  <c r="G16" i="18" s="1"/>
  <c r="AD9" i="18"/>
  <c r="R29" i="18"/>
  <c r="R11" i="18"/>
  <c r="F10" i="18"/>
  <c r="G10" i="18" s="1"/>
  <c r="AC12" i="18"/>
  <c r="Q8" i="18"/>
  <c r="R18" i="18" s="1"/>
  <c r="AA14" i="18"/>
  <c r="R56" i="18"/>
  <c r="R33" i="18"/>
  <c r="R12" i="18"/>
  <c r="R30" i="18"/>
  <c r="AH13" i="18"/>
  <c r="O13" i="18"/>
  <c r="L28" i="18"/>
  <c r="W30" i="18"/>
  <c r="F31" i="18"/>
  <c r="G31" i="18" s="1"/>
  <c r="AD31" i="18"/>
  <c r="F35" i="18"/>
  <c r="G35" i="18" s="1"/>
  <c r="AD35" i="18"/>
  <c r="AA17" i="18"/>
  <c r="T8" i="18"/>
  <c r="U17" i="18" s="1"/>
  <c r="W10" i="18"/>
  <c r="W32" i="18"/>
  <c r="F33" i="18"/>
  <c r="G33" i="18" s="1"/>
  <c r="AD33" i="18"/>
  <c r="F30" i="18"/>
  <c r="G30" i="18" s="1"/>
  <c r="AD30" i="18"/>
  <c r="W34" i="18"/>
  <c r="U49" i="18"/>
  <c r="T48" i="18"/>
  <c r="W17" i="18"/>
  <c r="W58" i="18"/>
  <c r="W50" i="18"/>
  <c r="W38" i="18"/>
  <c r="W54" i="18"/>
  <c r="W53" i="18"/>
  <c r="U14" i="18"/>
  <c r="W29" i="18"/>
  <c r="AA15" i="18"/>
  <c r="AC30" i="18"/>
  <c r="Y8" i="18"/>
  <c r="Z11" i="18" s="1"/>
  <c r="AA18" i="18"/>
  <c r="F32" i="18"/>
  <c r="G32" i="18" s="1"/>
  <c r="AD32" i="18"/>
  <c r="U35" i="18"/>
  <c r="J48" i="18"/>
  <c r="AD8" i="18"/>
  <c r="J28" i="18"/>
  <c r="W9" i="18"/>
  <c r="J8" i="18"/>
  <c r="K33" i="18" s="1"/>
  <c r="AD11" i="18"/>
  <c r="AC36" i="18"/>
  <c r="N8" i="18"/>
  <c r="W12" i="18"/>
  <c r="Z13" i="18"/>
  <c r="O28" i="18"/>
  <c r="F29" i="18"/>
  <c r="G29" i="18" s="1"/>
  <c r="AD29" i="18"/>
  <c r="F34" i="18"/>
  <c r="G34" i="18" s="1"/>
  <c r="AD34" i="18"/>
  <c r="W35" i="18"/>
  <c r="Z51" i="18"/>
  <c r="AD36" i="18"/>
  <c r="AD37" i="18"/>
  <c r="AD38" i="18"/>
  <c r="V28" i="18"/>
  <c r="AD28" i="18" s="1"/>
  <c r="X8" i="18"/>
  <c r="AC14" i="18"/>
  <c r="Y55" i="18"/>
  <c r="Y56" i="18"/>
  <c r="Z56" i="18" s="1"/>
  <c r="Y57" i="18"/>
  <c r="Y58" i="18"/>
  <c r="AD15" i="18"/>
  <c r="AD16" i="18"/>
  <c r="AD17" i="18"/>
  <c r="AD18" i="18"/>
  <c r="I8" i="18"/>
  <c r="AD14" i="18"/>
  <c r="F15" i="18"/>
  <c r="G15" i="18" s="1"/>
  <c r="S8" i="18"/>
  <c r="AA10" i="18"/>
  <c r="AA11" i="18"/>
  <c r="AA12" i="18"/>
  <c r="AA13" i="18"/>
  <c r="R34" i="18"/>
  <c r="R35" i="18"/>
  <c r="R36" i="18"/>
  <c r="R37" i="18"/>
  <c r="AA9" i="18"/>
  <c r="AC50" i="18"/>
  <c r="AC56" i="18"/>
  <c r="W13" i="17"/>
  <c r="W12" i="17"/>
  <c r="W9" i="17"/>
  <c r="W17" i="17"/>
  <c r="R15" i="17"/>
  <c r="R9" i="17"/>
  <c r="W16" i="17"/>
  <c r="R13" i="17"/>
  <c r="R11" i="17"/>
  <c r="R16" i="17"/>
  <c r="R17" i="17"/>
  <c r="F18" i="17"/>
  <c r="G18" i="17" s="1"/>
  <c r="AA16" i="17"/>
  <c r="T15" i="17"/>
  <c r="T17" i="17"/>
  <c r="Y18" i="17"/>
  <c r="J9" i="17"/>
  <c r="R10" i="17"/>
  <c r="O14" i="17"/>
  <c r="W14" i="17"/>
  <c r="AH14" i="17"/>
  <c r="S8" i="17"/>
  <c r="AD17" i="17"/>
  <c r="L8" i="17"/>
  <c r="M13" i="17" s="1"/>
  <c r="AB8" i="17"/>
  <c r="AD8" i="17" s="1"/>
  <c r="AD15" i="17"/>
  <c r="AD16" i="17"/>
  <c r="O17" i="17"/>
  <c r="AD14" i="17"/>
  <c r="AD9" i="17"/>
  <c r="AD10" i="17"/>
  <c r="AD11" i="17"/>
  <c r="AD12" i="17"/>
  <c r="AD13" i="17"/>
  <c r="M55" i="18" l="1"/>
  <c r="M17" i="18"/>
  <c r="M57" i="18"/>
  <c r="K9" i="19"/>
  <c r="K31" i="18"/>
  <c r="AC55" i="18"/>
  <c r="K51" i="18"/>
  <c r="Z29" i="18"/>
  <c r="U18" i="18"/>
  <c r="K54" i="18"/>
  <c r="AC35" i="18"/>
  <c r="Z18" i="18"/>
  <c r="W18" i="17"/>
  <c r="W10" i="17"/>
  <c r="M11" i="17"/>
  <c r="AC52" i="18"/>
  <c r="Z58" i="18"/>
  <c r="AC18" i="18"/>
  <c r="AC34" i="18"/>
  <c r="W16" i="18"/>
  <c r="AC10" i="18"/>
  <c r="AC38" i="18"/>
  <c r="W37" i="18"/>
  <c r="W14" i="18"/>
  <c r="W49" i="18"/>
  <c r="W56" i="18"/>
  <c r="W51" i="18"/>
  <c r="W18" i="18"/>
  <c r="U53" i="18"/>
  <c r="AC33" i="18"/>
  <c r="Z50" i="18"/>
  <c r="Z30" i="18"/>
  <c r="W15" i="18"/>
  <c r="W36" i="18"/>
  <c r="K56" i="18"/>
  <c r="W11" i="18"/>
  <c r="W8" i="18" s="1"/>
  <c r="AA8" i="17"/>
  <c r="W15" i="17"/>
  <c r="M9" i="17"/>
  <c r="AC57" i="18"/>
  <c r="AC51" i="18"/>
  <c r="Z57" i="18"/>
  <c r="AC17" i="18"/>
  <c r="Z14" i="18"/>
  <c r="U9" i="18"/>
  <c r="K49" i="18"/>
  <c r="W31" i="18"/>
  <c r="W28" i="18" s="1"/>
  <c r="U16" i="18"/>
  <c r="W13" i="18"/>
  <c r="W52" i="18"/>
  <c r="W57" i="18"/>
  <c r="U52" i="18"/>
  <c r="U51" i="18"/>
  <c r="U29" i="18"/>
  <c r="M31" i="18"/>
  <c r="K14" i="18"/>
  <c r="R32" i="18"/>
  <c r="R51" i="18"/>
  <c r="AC9" i="18"/>
  <c r="AC53" i="18"/>
  <c r="Y28" i="18"/>
  <c r="Z49" i="18"/>
  <c r="AA48" i="18"/>
  <c r="R54" i="19"/>
  <c r="AC14" i="19"/>
  <c r="AC13" i="19"/>
  <c r="AC33" i="19"/>
  <c r="R50" i="19"/>
  <c r="AC34" i="19"/>
  <c r="R34" i="19"/>
  <c r="R14" i="19"/>
  <c r="K33" i="20"/>
  <c r="K32" i="20" s="1"/>
  <c r="Z31" i="18"/>
  <c r="Z16" i="18"/>
  <c r="Z54" i="18"/>
  <c r="AC32" i="18"/>
  <c r="Z12" i="18"/>
  <c r="AA8" i="20"/>
  <c r="Z22" i="20"/>
  <c r="AC8" i="20"/>
  <c r="R21" i="20"/>
  <c r="R20" i="20" s="1"/>
  <c r="R34" i="20"/>
  <c r="K21" i="20"/>
  <c r="K20" i="20" s="1"/>
  <c r="K10" i="20"/>
  <c r="K9" i="20"/>
  <c r="AD20" i="20"/>
  <c r="AC32" i="20"/>
  <c r="R33" i="20"/>
  <c r="Z10" i="20"/>
  <c r="AA20" i="20"/>
  <c r="Z9" i="20"/>
  <c r="Z8" i="20" s="1"/>
  <c r="Z21" i="20"/>
  <c r="T8" i="20"/>
  <c r="U33" i="20" s="1"/>
  <c r="R9" i="20"/>
  <c r="Z34" i="20"/>
  <c r="Z32" i="20" s="1"/>
  <c r="Y20" i="20"/>
  <c r="R10" i="20"/>
  <c r="M10" i="20"/>
  <c r="W9" i="20"/>
  <c r="O8" i="20"/>
  <c r="M22" i="20"/>
  <c r="M20" i="20" s="1"/>
  <c r="M9" i="20"/>
  <c r="Y32" i="20"/>
  <c r="M33" i="20"/>
  <c r="AD8" i="20"/>
  <c r="W10" i="20"/>
  <c r="W22" i="20"/>
  <c r="M34" i="20"/>
  <c r="W33" i="20"/>
  <c r="AC20" i="20"/>
  <c r="W34" i="20"/>
  <c r="W21" i="20"/>
  <c r="W49" i="19"/>
  <c r="AC47" i="19"/>
  <c r="M28" i="19"/>
  <c r="AC35" i="19"/>
  <c r="W53" i="19"/>
  <c r="AC17" i="19"/>
  <c r="AC52" i="19"/>
  <c r="AC49" i="19"/>
  <c r="AC28" i="19"/>
  <c r="AA46" i="19"/>
  <c r="M51" i="19"/>
  <c r="M15" i="19"/>
  <c r="K35" i="19"/>
  <c r="R12" i="19"/>
  <c r="K31" i="19"/>
  <c r="AC54" i="19"/>
  <c r="AC48" i="19"/>
  <c r="R47" i="19"/>
  <c r="R29" i="19"/>
  <c r="Y27" i="19"/>
  <c r="T46" i="19"/>
  <c r="W13" i="19"/>
  <c r="W31" i="19"/>
  <c r="M32" i="19"/>
  <c r="K55" i="19"/>
  <c r="AC29" i="19"/>
  <c r="AC9" i="19"/>
  <c r="W36" i="19"/>
  <c r="W14" i="19"/>
  <c r="W51" i="19"/>
  <c r="AC55" i="19"/>
  <c r="AC30" i="19"/>
  <c r="W47" i="19"/>
  <c r="W17" i="19"/>
  <c r="W15" i="19"/>
  <c r="P12" i="19"/>
  <c r="P16" i="19"/>
  <c r="P47" i="19"/>
  <c r="P36" i="19"/>
  <c r="P55" i="19"/>
  <c r="P31" i="19"/>
  <c r="P33" i="19"/>
  <c r="P50" i="19"/>
  <c r="P11" i="19"/>
  <c r="P10" i="19"/>
  <c r="W50" i="19"/>
  <c r="K12" i="19"/>
  <c r="W48" i="19"/>
  <c r="K47" i="19"/>
  <c r="W34" i="19"/>
  <c r="M54" i="19"/>
  <c r="W54" i="19"/>
  <c r="W33" i="19"/>
  <c r="R32" i="19"/>
  <c r="R17" i="19"/>
  <c r="AD8" i="19"/>
  <c r="W12" i="19"/>
  <c r="W10" i="19"/>
  <c r="M29" i="19"/>
  <c r="W35" i="19"/>
  <c r="W28" i="19"/>
  <c r="AA8" i="19"/>
  <c r="K15" i="19"/>
  <c r="W29" i="19"/>
  <c r="R28" i="19"/>
  <c r="W30" i="19"/>
  <c r="R35" i="19"/>
  <c r="M11" i="19"/>
  <c r="R31" i="19"/>
  <c r="K11" i="19"/>
  <c r="W16" i="19"/>
  <c r="K52" i="19"/>
  <c r="W52" i="19"/>
  <c r="W32" i="19"/>
  <c r="K50" i="19"/>
  <c r="M14" i="19"/>
  <c r="AC12" i="19"/>
  <c r="R9" i="19"/>
  <c r="R51" i="19"/>
  <c r="W55" i="19"/>
  <c r="AC51" i="19"/>
  <c r="AC31" i="19"/>
  <c r="AC16" i="19"/>
  <c r="AC15" i="19"/>
  <c r="R10" i="19"/>
  <c r="R30" i="19"/>
  <c r="W9" i="19"/>
  <c r="P49" i="19"/>
  <c r="P32" i="19"/>
  <c r="P13" i="19"/>
  <c r="M49" i="19"/>
  <c r="K54" i="19"/>
  <c r="AD27" i="19"/>
  <c r="M31" i="19"/>
  <c r="K10" i="19"/>
  <c r="P15" i="19"/>
  <c r="P52" i="19"/>
  <c r="M47" i="19"/>
  <c r="K17" i="19"/>
  <c r="P54" i="19"/>
  <c r="K49" i="19"/>
  <c r="K51" i="19"/>
  <c r="M33" i="19"/>
  <c r="M53" i="19"/>
  <c r="M50" i="19"/>
  <c r="M13" i="19"/>
  <c r="K13" i="19"/>
  <c r="P30" i="19"/>
  <c r="K48" i="19"/>
  <c r="K29" i="19"/>
  <c r="P17" i="19"/>
  <c r="M34" i="19"/>
  <c r="M52" i="19"/>
  <c r="M16" i="19"/>
  <c r="P29" i="19"/>
  <c r="P51" i="19"/>
  <c r="P53" i="19"/>
  <c r="M30" i="19"/>
  <c r="P9" i="19"/>
  <c r="P34" i="19"/>
  <c r="M17" i="19"/>
  <c r="K14" i="19"/>
  <c r="P14" i="19"/>
  <c r="M35" i="19"/>
  <c r="P48" i="19"/>
  <c r="M48" i="19"/>
  <c r="K53" i="19"/>
  <c r="K34" i="19"/>
  <c r="K33" i="19"/>
  <c r="M55" i="19"/>
  <c r="P28" i="19"/>
  <c r="K32" i="19"/>
  <c r="P35" i="19"/>
  <c r="K16" i="19"/>
  <c r="K28" i="19"/>
  <c r="J27" i="19"/>
  <c r="M36" i="19"/>
  <c r="K36" i="19"/>
  <c r="M10" i="19"/>
  <c r="M12" i="19"/>
  <c r="Y8" i="19"/>
  <c r="Z15" i="19" s="1"/>
  <c r="T8" i="19"/>
  <c r="M14" i="18"/>
  <c r="AA8" i="18"/>
  <c r="M53" i="18"/>
  <c r="M11" i="18"/>
  <c r="M36" i="18"/>
  <c r="M54" i="18"/>
  <c r="M13" i="18"/>
  <c r="M30" i="18"/>
  <c r="M35" i="18"/>
  <c r="M34" i="18"/>
  <c r="M38" i="18"/>
  <c r="M52" i="18"/>
  <c r="M56" i="18"/>
  <c r="M32" i="18"/>
  <c r="M51" i="18"/>
  <c r="M10" i="18"/>
  <c r="M37" i="18"/>
  <c r="R38" i="18"/>
  <c r="R28" i="18" s="1"/>
  <c r="R16" i="18"/>
  <c r="R14" i="18"/>
  <c r="R58" i="18"/>
  <c r="M29" i="18"/>
  <c r="M9" i="18"/>
  <c r="K34" i="18"/>
  <c r="M18" i="18"/>
  <c r="M50" i="18"/>
  <c r="K52" i="18"/>
  <c r="M58" i="18"/>
  <c r="R54" i="18"/>
  <c r="AC11" i="18"/>
  <c r="AC29" i="18"/>
  <c r="AC31" i="18"/>
  <c r="AC13" i="18"/>
  <c r="AC49" i="18"/>
  <c r="AC16" i="18"/>
  <c r="M49" i="18"/>
  <c r="Z9" i="18"/>
  <c r="K9" i="18"/>
  <c r="M16" i="18"/>
  <c r="K13" i="18"/>
  <c r="U55" i="18"/>
  <c r="U34" i="18"/>
  <c r="K50" i="18"/>
  <c r="U50" i="18"/>
  <c r="R52" i="18"/>
  <c r="R55" i="18"/>
  <c r="R13" i="18"/>
  <c r="R10" i="18"/>
  <c r="AC58" i="18"/>
  <c r="AC15" i="18"/>
  <c r="K58" i="18"/>
  <c r="Z10" i="18"/>
  <c r="K11" i="18"/>
  <c r="M15" i="18"/>
  <c r="AC54" i="18"/>
  <c r="K10" i="18"/>
  <c r="M12" i="18"/>
  <c r="R50" i="18"/>
  <c r="R9" i="18"/>
  <c r="R53" i="18"/>
  <c r="W48" i="18"/>
  <c r="U38" i="18"/>
  <c r="U36" i="18"/>
  <c r="U37" i="18"/>
  <c r="U33" i="18"/>
  <c r="U13" i="18"/>
  <c r="U32" i="18"/>
  <c r="U30" i="18"/>
  <c r="U28" i="18" s="1"/>
  <c r="U11" i="18"/>
  <c r="U10" i="18"/>
  <c r="U57" i="18"/>
  <c r="U15" i="18"/>
  <c r="Z55" i="18"/>
  <c r="Y48" i="18"/>
  <c r="K18" i="18"/>
  <c r="K15" i="18"/>
  <c r="K32" i="18"/>
  <c r="K35" i="18"/>
  <c r="U54" i="18"/>
  <c r="U58" i="18"/>
  <c r="K29" i="18"/>
  <c r="K55" i="18"/>
  <c r="K57" i="18"/>
  <c r="K36" i="18"/>
  <c r="K12" i="18"/>
  <c r="K38" i="18"/>
  <c r="K30" i="18"/>
  <c r="U12" i="18"/>
  <c r="U31" i="18"/>
  <c r="U56" i="18"/>
  <c r="K37" i="18"/>
  <c r="K53" i="18"/>
  <c r="Z38" i="18"/>
  <c r="Z37" i="18"/>
  <c r="Z36" i="18"/>
  <c r="Z35" i="18"/>
  <c r="Z34" i="18"/>
  <c r="Z33" i="18"/>
  <c r="Z17" i="18"/>
  <c r="Z15" i="18"/>
  <c r="Z52" i="18"/>
  <c r="O8" i="18"/>
  <c r="K17" i="18"/>
  <c r="K16" i="18"/>
  <c r="M16" i="17"/>
  <c r="M15" i="17"/>
  <c r="AC17" i="17"/>
  <c r="R8" i="17"/>
  <c r="T8" i="17"/>
  <c r="U15" i="17" s="1"/>
  <c r="M14" i="17"/>
  <c r="AC18" i="17"/>
  <c r="AC13" i="17"/>
  <c r="O8" i="17"/>
  <c r="P17" i="17" s="1"/>
  <c r="P14" i="17"/>
  <c r="AC14" i="17"/>
  <c r="AC12" i="17"/>
  <c r="M10" i="17"/>
  <c r="AC11" i="17"/>
  <c r="J8" i="17"/>
  <c r="M18" i="17"/>
  <c r="W8" i="17"/>
  <c r="AC10" i="17"/>
  <c r="AC16" i="17"/>
  <c r="Y8" i="17"/>
  <c r="Z18" i="17"/>
  <c r="AC9" i="17"/>
  <c r="AC15" i="17"/>
  <c r="M12" i="17"/>
  <c r="M17" i="17"/>
  <c r="M8" i="17" l="1"/>
  <c r="R8" i="18"/>
  <c r="U17" i="17"/>
  <c r="Z8" i="18"/>
  <c r="K48" i="18"/>
  <c r="Z48" i="18"/>
  <c r="AC8" i="18"/>
  <c r="AC48" i="18"/>
  <c r="Z20" i="20"/>
  <c r="K8" i="20"/>
  <c r="R32" i="20"/>
  <c r="W20" i="20"/>
  <c r="R8" i="20"/>
  <c r="W32" i="20"/>
  <c r="U10" i="20"/>
  <c r="U21" i="20"/>
  <c r="U34" i="20"/>
  <c r="U22" i="20"/>
  <c r="U9" i="20"/>
  <c r="W8" i="20"/>
  <c r="M8" i="20"/>
  <c r="M32" i="20"/>
  <c r="P21" i="20"/>
  <c r="P10" i="20"/>
  <c r="P33" i="20"/>
  <c r="P22" i="20"/>
  <c r="P34" i="20"/>
  <c r="P9" i="20"/>
  <c r="AC46" i="19"/>
  <c r="W46" i="19"/>
  <c r="R46" i="19"/>
  <c r="W27" i="19"/>
  <c r="R27" i="19"/>
  <c r="AC8" i="19"/>
  <c r="AC27" i="19"/>
  <c r="K8" i="19"/>
  <c r="W8" i="19"/>
  <c r="R8" i="19"/>
  <c r="K46" i="19"/>
  <c r="M8" i="19"/>
  <c r="P46" i="19"/>
  <c r="M27" i="19"/>
  <c r="U11" i="19"/>
  <c r="U52" i="19"/>
  <c r="U50" i="19"/>
  <c r="U33" i="19"/>
  <c r="U29" i="19"/>
  <c r="U30" i="19"/>
  <c r="U14" i="19"/>
  <c r="U49" i="19"/>
  <c r="U51" i="19"/>
  <c r="U9" i="19"/>
  <c r="U10" i="19"/>
  <c r="U28" i="19"/>
  <c r="U47" i="19"/>
  <c r="U55" i="19"/>
  <c r="U34" i="19"/>
  <c r="U16" i="19"/>
  <c r="U36" i="19"/>
  <c r="U31" i="19"/>
  <c r="U54" i="19"/>
  <c r="U32" i="19"/>
  <c r="U15" i="19"/>
  <c r="U48" i="19"/>
  <c r="U35" i="19"/>
  <c r="U17" i="19"/>
  <c r="U53" i="19"/>
  <c r="Z28" i="19"/>
  <c r="Z13" i="19"/>
  <c r="Z12" i="19"/>
  <c r="Z10" i="19"/>
  <c r="Z36" i="19"/>
  <c r="Z33" i="19"/>
  <c r="Z34" i="19"/>
  <c r="Z54" i="19"/>
  <c r="Z53" i="19"/>
  <c r="Z48" i="19"/>
  <c r="Z32" i="19"/>
  <c r="Z30" i="19"/>
  <c r="Z29" i="19"/>
  <c r="Z52" i="19"/>
  <c r="Z35" i="19"/>
  <c r="Z11" i="19"/>
  <c r="Z31" i="19"/>
  <c r="Z9" i="19"/>
  <c r="Z55" i="19"/>
  <c r="Z51" i="19"/>
  <c r="Z49" i="19"/>
  <c r="Z50" i="19"/>
  <c r="Z47" i="19"/>
  <c r="Z17" i="19"/>
  <c r="Z16" i="19"/>
  <c r="M46" i="19"/>
  <c r="U12" i="19"/>
  <c r="P8" i="19"/>
  <c r="U13" i="19"/>
  <c r="Z14" i="19"/>
  <c r="P27" i="19"/>
  <c r="K27" i="19"/>
  <c r="R48" i="18"/>
  <c r="M48" i="18"/>
  <c r="AC28" i="18"/>
  <c r="M28" i="18"/>
  <c r="U8" i="18"/>
  <c r="K8" i="18"/>
  <c r="Z28" i="18"/>
  <c r="U48" i="18"/>
  <c r="M8" i="18"/>
  <c r="P17" i="18"/>
  <c r="P49" i="18"/>
  <c r="P58" i="18"/>
  <c r="P33" i="18"/>
  <c r="P56" i="18"/>
  <c r="P38" i="18"/>
  <c r="P52" i="18"/>
  <c r="P16" i="18"/>
  <c r="P9" i="18"/>
  <c r="P51" i="18"/>
  <c r="P50" i="18"/>
  <c r="P15" i="18"/>
  <c r="P57" i="18"/>
  <c r="P53" i="18"/>
  <c r="P12" i="18"/>
  <c r="P31" i="18"/>
  <c r="P55" i="18"/>
  <c r="P54" i="18"/>
  <c r="P18" i="18"/>
  <c r="P14" i="18"/>
  <c r="P30" i="18"/>
  <c r="P10" i="18"/>
  <c r="P29" i="18"/>
  <c r="P37" i="18"/>
  <c r="P11" i="18"/>
  <c r="P32" i="18"/>
  <c r="P34" i="18"/>
  <c r="P35" i="18"/>
  <c r="P36" i="18"/>
  <c r="P13" i="18"/>
  <c r="K28" i="18"/>
  <c r="Z15" i="17"/>
  <c r="Z12" i="17"/>
  <c r="Z13" i="17"/>
  <c r="Z14" i="17"/>
  <c r="Z10" i="17"/>
  <c r="Z17" i="17"/>
  <c r="Z11" i="17"/>
  <c r="Z9" i="17"/>
  <c r="Z16" i="17"/>
  <c r="P13" i="17"/>
  <c r="P10" i="17"/>
  <c r="P16" i="17"/>
  <c r="P12" i="17"/>
  <c r="P15" i="17"/>
  <c r="P18" i="17"/>
  <c r="P9" i="17"/>
  <c r="P11" i="17"/>
  <c r="K17" i="17"/>
  <c r="K14" i="17"/>
  <c r="K11" i="17"/>
  <c r="K16" i="17"/>
  <c r="K12" i="17"/>
  <c r="K13" i="17"/>
  <c r="K18" i="17"/>
  <c r="K15" i="17"/>
  <c r="K10" i="17"/>
  <c r="U12" i="17"/>
  <c r="U13" i="17"/>
  <c r="U18" i="17"/>
  <c r="U16" i="17"/>
  <c r="U9" i="17"/>
  <c r="U8" i="17" s="1"/>
  <c r="U11" i="17"/>
  <c r="U14" i="17"/>
  <c r="U10" i="17"/>
  <c r="AC8" i="17"/>
  <c r="K9" i="17"/>
  <c r="U32" i="20" l="1"/>
  <c r="U20" i="20"/>
  <c r="U8" i="20"/>
  <c r="P32" i="20"/>
  <c r="P8" i="20"/>
  <c r="P20" i="20"/>
  <c r="U27" i="19"/>
  <c r="Z8" i="19"/>
  <c r="U46" i="19"/>
  <c r="U8" i="19"/>
  <c r="Z27" i="19"/>
  <c r="Z46" i="19"/>
  <c r="P28" i="18"/>
  <c r="P48" i="18"/>
  <c r="P8" i="18"/>
  <c r="P8" i="17"/>
  <c r="Z8" i="17"/>
  <c r="K8" i="17"/>
  <c r="I50" i="1" l="1"/>
  <c r="J50" i="1" s="1"/>
  <c r="L50" i="1"/>
  <c r="N50" i="1"/>
  <c r="O50" i="1" s="1"/>
  <c r="Q50" i="1"/>
  <c r="S50" i="1"/>
  <c r="T50" i="1" s="1"/>
  <c r="V50" i="1"/>
  <c r="X50" i="1"/>
  <c r="Y50" i="1" s="1"/>
  <c r="AB50" i="1"/>
  <c r="I51" i="1"/>
  <c r="J51" i="1" s="1"/>
  <c r="L51" i="1"/>
  <c r="N51" i="1"/>
  <c r="O51" i="1" s="1"/>
  <c r="Q51" i="1"/>
  <c r="S51" i="1"/>
  <c r="T51" i="1" s="1"/>
  <c r="V51" i="1"/>
  <c r="X51" i="1"/>
  <c r="AB51" i="1"/>
  <c r="I52" i="1"/>
  <c r="J52" i="1" s="1"/>
  <c r="L52" i="1"/>
  <c r="N52" i="1"/>
  <c r="O52" i="1" s="1"/>
  <c r="Q52" i="1"/>
  <c r="S52" i="1"/>
  <c r="T52" i="1"/>
  <c r="V52" i="1"/>
  <c r="X52" i="1"/>
  <c r="AA52" i="1" s="1"/>
  <c r="AB52" i="1"/>
  <c r="I53" i="1"/>
  <c r="J53" i="1" s="1"/>
  <c r="L53" i="1"/>
  <c r="N53" i="1"/>
  <c r="O53" i="1" s="1"/>
  <c r="Q53" i="1"/>
  <c r="S53" i="1"/>
  <c r="T53" i="1" s="1"/>
  <c r="V53" i="1"/>
  <c r="X53" i="1"/>
  <c r="Y53" i="1" s="1"/>
  <c r="AA53" i="1"/>
  <c r="AB53" i="1"/>
  <c r="I54" i="1"/>
  <c r="J54" i="1" s="1"/>
  <c r="L54" i="1"/>
  <c r="N54" i="1"/>
  <c r="O54" i="1" s="1"/>
  <c r="Q54" i="1"/>
  <c r="S54" i="1"/>
  <c r="T54" i="1"/>
  <c r="V54" i="1"/>
  <c r="X54" i="1"/>
  <c r="Y54" i="1" s="1"/>
  <c r="AB54" i="1"/>
  <c r="I55" i="1"/>
  <c r="J55" i="1" s="1"/>
  <c r="L55" i="1"/>
  <c r="N55" i="1"/>
  <c r="O55" i="1"/>
  <c r="Q55" i="1"/>
  <c r="S55" i="1"/>
  <c r="T55" i="1" s="1"/>
  <c r="V55" i="1"/>
  <c r="AD55" i="1" s="1"/>
  <c r="X55" i="1"/>
  <c r="Y55" i="1"/>
  <c r="AB55" i="1"/>
  <c r="I56" i="1"/>
  <c r="J56" i="1" s="1"/>
  <c r="L56" i="1"/>
  <c r="N56" i="1"/>
  <c r="O56" i="1" s="1"/>
  <c r="Q56" i="1"/>
  <c r="S56" i="1"/>
  <c r="T56" i="1" s="1"/>
  <c r="V56" i="1"/>
  <c r="X56" i="1"/>
  <c r="Y56" i="1" s="1"/>
  <c r="AB56" i="1"/>
  <c r="I57" i="1"/>
  <c r="J57" i="1" s="1"/>
  <c r="L57" i="1"/>
  <c r="N57" i="1"/>
  <c r="O57" i="1" s="1"/>
  <c r="Q57" i="1"/>
  <c r="S57" i="1"/>
  <c r="T57" i="1" s="1"/>
  <c r="V57" i="1"/>
  <c r="X57" i="1"/>
  <c r="Y57" i="1" s="1"/>
  <c r="AB57" i="1"/>
  <c r="F57" i="1" s="1"/>
  <c r="G57" i="1" s="1"/>
  <c r="I58" i="1"/>
  <c r="J58" i="1" s="1"/>
  <c r="L58" i="1"/>
  <c r="N58" i="1"/>
  <c r="O58" i="1" s="1"/>
  <c r="Q58" i="1"/>
  <c r="S58" i="1"/>
  <c r="T58" i="1"/>
  <c r="V58" i="1"/>
  <c r="X58" i="1"/>
  <c r="Y58" i="1" s="1"/>
  <c r="AB58" i="1"/>
  <c r="G58" i="1" s="1"/>
  <c r="AB49" i="1"/>
  <c r="X49" i="1"/>
  <c r="Y49" i="1" s="1"/>
  <c r="V49" i="1"/>
  <c r="S49" i="1"/>
  <c r="Q49" i="1"/>
  <c r="N49" i="1"/>
  <c r="O49" i="1" s="1"/>
  <c r="L49" i="1"/>
  <c r="I49" i="1"/>
  <c r="J49" i="1" s="1"/>
  <c r="I30" i="1"/>
  <c r="J30" i="1" s="1"/>
  <c r="L30" i="1"/>
  <c r="N30" i="1"/>
  <c r="O30" i="1" s="1"/>
  <c r="Q30" i="1"/>
  <c r="S30" i="1"/>
  <c r="T30" i="1"/>
  <c r="V30" i="1"/>
  <c r="X30" i="1"/>
  <c r="Y30" i="1" s="1"/>
  <c r="AB30" i="1"/>
  <c r="I31" i="1"/>
  <c r="J31" i="1" s="1"/>
  <c r="L31" i="1"/>
  <c r="N31" i="1"/>
  <c r="O31" i="1" s="1"/>
  <c r="Q31" i="1"/>
  <c r="S31" i="1"/>
  <c r="T31" i="1" s="1"/>
  <c r="V31" i="1"/>
  <c r="X31" i="1"/>
  <c r="AA31" i="1" s="1"/>
  <c r="AB31" i="1"/>
  <c r="AD31" i="1"/>
  <c r="I32" i="1"/>
  <c r="J32" i="1" s="1"/>
  <c r="L32" i="1"/>
  <c r="N32" i="1"/>
  <c r="O32" i="1"/>
  <c r="Q32" i="1"/>
  <c r="S32" i="1"/>
  <c r="T32" i="1"/>
  <c r="V32" i="1"/>
  <c r="X32" i="1"/>
  <c r="Y32" i="1" s="1"/>
  <c r="AB32" i="1"/>
  <c r="I33" i="1"/>
  <c r="J33" i="1" s="1"/>
  <c r="L33" i="1"/>
  <c r="N33" i="1"/>
  <c r="O33" i="1" s="1"/>
  <c r="Q33" i="1"/>
  <c r="S33" i="1"/>
  <c r="T33" i="1" s="1"/>
  <c r="V33" i="1"/>
  <c r="X33" i="1"/>
  <c r="Y33" i="1" s="1"/>
  <c r="AB33" i="1"/>
  <c r="AD33" i="1" s="1"/>
  <c r="I34" i="1"/>
  <c r="J34" i="1" s="1"/>
  <c r="L34" i="1"/>
  <c r="N34" i="1"/>
  <c r="O34" i="1" s="1"/>
  <c r="Q34" i="1"/>
  <c r="S34" i="1"/>
  <c r="T34" i="1"/>
  <c r="V34" i="1"/>
  <c r="X34" i="1"/>
  <c r="Y34" i="1" s="1"/>
  <c r="AB34" i="1"/>
  <c r="I35" i="1"/>
  <c r="J35" i="1" s="1"/>
  <c r="L35" i="1"/>
  <c r="N35" i="1"/>
  <c r="O35" i="1" s="1"/>
  <c r="Q35" i="1"/>
  <c r="S35" i="1"/>
  <c r="T35" i="1" s="1"/>
  <c r="V35" i="1"/>
  <c r="AD35" i="1" s="1"/>
  <c r="X35" i="1"/>
  <c r="AA35" i="1" s="1"/>
  <c r="AB35" i="1"/>
  <c r="I36" i="1"/>
  <c r="J36" i="1" s="1"/>
  <c r="L36" i="1"/>
  <c r="N36" i="1"/>
  <c r="O36" i="1" s="1"/>
  <c r="Q36" i="1"/>
  <c r="S36" i="1"/>
  <c r="T36" i="1" s="1"/>
  <c r="V36" i="1"/>
  <c r="X36" i="1"/>
  <c r="Y36" i="1" s="1"/>
  <c r="AB36" i="1"/>
  <c r="I37" i="1"/>
  <c r="J37" i="1" s="1"/>
  <c r="L37" i="1"/>
  <c r="N37" i="1"/>
  <c r="O37" i="1" s="1"/>
  <c r="Q37" i="1"/>
  <c r="S37" i="1"/>
  <c r="V37" i="1"/>
  <c r="X37" i="1"/>
  <c r="Y37" i="1" s="1"/>
  <c r="AB37" i="1"/>
  <c r="I38" i="1"/>
  <c r="J38" i="1" s="1"/>
  <c r="L38" i="1"/>
  <c r="N38" i="1"/>
  <c r="O38" i="1" s="1"/>
  <c r="Q38" i="1"/>
  <c r="S38" i="1"/>
  <c r="T38" i="1" s="1"/>
  <c r="V38" i="1"/>
  <c r="X38" i="1"/>
  <c r="Y38" i="1" s="1"/>
  <c r="AB38" i="1"/>
  <c r="AB29" i="1"/>
  <c r="Y29" i="1"/>
  <c r="X29" i="1"/>
  <c r="V29" i="1"/>
  <c r="S29" i="1"/>
  <c r="T29" i="1" s="1"/>
  <c r="Q29" i="1"/>
  <c r="N29" i="1"/>
  <c r="O29" i="1" s="1"/>
  <c r="L29" i="1"/>
  <c r="I29" i="1"/>
  <c r="J29" i="1" s="1"/>
  <c r="F53" i="1"/>
  <c r="G53" i="1" s="1"/>
  <c r="F35" i="1"/>
  <c r="G35" i="1" s="1"/>
  <c r="F34" i="1"/>
  <c r="G34" i="1" s="1"/>
  <c r="F33" i="1"/>
  <c r="G33" i="1" s="1"/>
  <c r="F32" i="1"/>
  <c r="G32" i="1" s="1"/>
  <c r="I28" i="1" l="1"/>
  <c r="Q28" i="1"/>
  <c r="AD49" i="1"/>
  <c r="AD58" i="1"/>
  <c r="AD29" i="1"/>
  <c r="AA37" i="1"/>
  <c r="AA49" i="1"/>
  <c r="I48" i="1"/>
  <c r="Y52" i="1"/>
  <c r="AA51" i="1"/>
  <c r="F37" i="1"/>
  <c r="G37" i="1" s="1"/>
  <c r="AA33" i="1"/>
  <c r="AD54" i="1"/>
  <c r="Q48" i="1"/>
  <c r="AD51" i="1"/>
  <c r="AA55" i="1"/>
  <c r="AD53" i="1"/>
  <c r="Y51" i="1"/>
  <c r="AD50" i="1"/>
  <c r="AB48" i="1"/>
  <c r="F56" i="1"/>
  <c r="G56" i="1" s="1"/>
  <c r="AA56" i="1"/>
  <c r="F55" i="1"/>
  <c r="G55" i="1" s="1"/>
  <c r="AA57" i="1"/>
  <c r="AA58" i="1"/>
  <c r="AA54" i="1"/>
  <c r="AA50" i="1"/>
  <c r="AD56" i="1"/>
  <c r="AD52" i="1"/>
  <c r="AD57" i="1"/>
  <c r="F54" i="1"/>
  <c r="G54" i="1" s="1"/>
  <c r="X48" i="1"/>
  <c r="V48" i="1"/>
  <c r="AD48" i="1" s="1"/>
  <c r="T49" i="1"/>
  <c r="L48" i="1"/>
  <c r="V28" i="1"/>
  <c r="AA36" i="1"/>
  <c r="Y35" i="1"/>
  <c r="AA32" i="1"/>
  <c r="Y31" i="1"/>
  <c r="AD34" i="1"/>
  <c r="AD30" i="1"/>
  <c r="AB28" i="1"/>
  <c r="F38" i="1"/>
  <c r="G38" i="1" s="1"/>
  <c r="AD38" i="1"/>
  <c r="AA34" i="1"/>
  <c r="AA30" i="1"/>
  <c r="AD37" i="1"/>
  <c r="AA38" i="1"/>
  <c r="AD36" i="1"/>
  <c r="AD32" i="1"/>
  <c r="T37" i="1"/>
  <c r="F36" i="1"/>
  <c r="G36" i="1" s="1"/>
  <c r="X28" i="1"/>
  <c r="AA29" i="1"/>
  <c r="N28" i="1"/>
  <c r="AD28" i="1"/>
  <c r="J48" i="1"/>
  <c r="O48" i="1"/>
  <c r="N48" i="1"/>
  <c r="F49" i="1"/>
  <c r="G49" i="1" s="1"/>
  <c r="F50" i="1"/>
  <c r="G50" i="1" s="1"/>
  <c r="F52" i="1"/>
  <c r="G52" i="1" s="1"/>
  <c r="S48" i="1"/>
  <c r="AA48" i="1" s="1"/>
  <c r="F51" i="1"/>
  <c r="G51" i="1" s="1"/>
  <c r="T28" i="1"/>
  <c r="J28" i="1"/>
  <c r="F29" i="1"/>
  <c r="G29" i="1" s="1"/>
  <c r="F30" i="1"/>
  <c r="G30" i="1" s="1"/>
  <c r="F31" i="1"/>
  <c r="G31" i="1" s="1"/>
  <c r="S28" i="1"/>
  <c r="L28" i="1"/>
  <c r="AA28" i="1" l="1"/>
  <c r="Y48" i="1"/>
  <c r="T48" i="1"/>
  <c r="Y28" i="1"/>
  <c r="O28" i="1"/>
  <c r="J18" i="1" l="1"/>
  <c r="L18" i="1"/>
  <c r="N18" i="1"/>
  <c r="O18" i="1" s="1"/>
  <c r="Q18" i="1"/>
  <c r="S18" i="1"/>
  <c r="T18" i="1" s="1"/>
  <c r="V18" i="1"/>
  <c r="X18" i="1"/>
  <c r="AB18" i="1"/>
  <c r="AA18" i="1" l="1"/>
  <c r="Y18" i="1"/>
  <c r="G18" i="1"/>
  <c r="AD18" i="1"/>
  <c r="AN13" i="1" l="1"/>
  <c r="AK13" i="1"/>
  <c r="AB10" i="1" l="1"/>
  <c r="AB11" i="1"/>
  <c r="AB12" i="1"/>
  <c r="AB13" i="1"/>
  <c r="AB14" i="1"/>
  <c r="AB15" i="1"/>
  <c r="AB16" i="1"/>
  <c r="AB17" i="1"/>
  <c r="AB9" i="1"/>
  <c r="X10" i="1"/>
  <c r="X11" i="1"/>
  <c r="X12" i="1"/>
  <c r="X13" i="1"/>
  <c r="X14" i="1"/>
  <c r="X15" i="1"/>
  <c r="X16" i="1"/>
  <c r="X17" i="1"/>
  <c r="X9" i="1"/>
  <c r="V10" i="1"/>
  <c r="V11" i="1"/>
  <c r="V12" i="1"/>
  <c r="V13" i="1"/>
  <c r="V14" i="1"/>
  <c r="V15" i="1"/>
  <c r="V16" i="1"/>
  <c r="V17" i="1"/>
  <c r="V9" i="1"/>
  <c r="S10" i="1"/>
  <c r="S11" i="1"/>
  <c r="S12" i="1"/>
  <c r="S13" i="1"/>
  <c r="S14" i="1"/>
  <c r="S15" i="1"/>
  <c r="S16" i="1"/>
  <c r="S17" i="1"/>
  <c r="S9" i="1"/>
  <c r="Q10" i="1"/>
  <c r="Q11" i="1"/>
  <c r="Q12" i="1"/>
  <c r="Q13" i="1"/>
  <c r="Q14" i="1"/>
  <c r="Q15" i="1"/>
  <c r="Q16" i="1"/>
  <c r="Q17" i="1"/>
  <c r="Q9" i="1"/>
  <c r="N10" i="1"/>
  <c r="N11" i="1"/>
  <c r="N12" i="1"/>
  <c r="N13" i="1"/>
  <c r="AH13" i="1" s="1"/>
  <c r="N14" i="1"/>
  <c r="N15" i="1"/>
  <c r="N16" i="1"/>
  <c r="N17" i="1"/>
  <c r="N9" i="1"/>
  <c r="L12" i="1"/>
  <c r="L13" i="1"/>
  <c r="L14" i="1"/>
  <c r="L15" i="1"/>
  <c r="L16" i="1"/>
  <c r="L17" i="1"/>
  <c r="L10" i="1"/>
  <c r="L11" i="1"/>
  <c r="L9" i="1"/>
  <c r="I10" i="1"/>
  <c r="I11" i="1"/>
  <c r="I12" i="1"/>
  <c r="I13" i="1"/>
  <c r="I14" i="1"/>
  <c r="I15" i="1"/>
  <c r="I16" i="1"/>
  <c r="I17" i="1"/>
  <c r="I9" i="1"/>
  <c r="L8" i="1" l="1"/>
  <c r="I8" i="1"/>
  <c r="Q8" i="1"/>
  <c r="N8" i="1"/>
  <c r="AB8" i="1"/>
  <c r="X8" i="1"/>
  <c r="S8" i="1"/>
  <c r="V8" i="1"/>
  <c r="AD17" i="1"/>
  <c r="AD16" i="1"/>
  <c r="AD15" i="1"/>
  <c r="AD14" i="1"/>
  <c r="AD13" i="1"/>
  <c r="AD12" i="1"/>
  <c r="AD11" i="1"/>
  <c r="AD10" i="1"/>
  <c r="AD9" i="1"/>
  <c r="AA17" i="1"/>
  <c r="AA16" i="1"/>
  <c r="AA15" i="1"/>
  <c r="AA14" i="1"/>
  <c r="AA13" i="1"/>
  <c r="AA12" i="1"/>
  <c r="AA11" i="1"/>
  <c r="AA10" i="1"/>
  <c r="AA9" i="1"/>
  <c r="Y10" i="1"/>
  <c r="Y11" i="1"/>
  <c r="Y12" i="1"/>
  <c r="Y13" i="1"/>
  <c r="Y14" i="1"/>
  <c r="Y15" i="1"/>
  <c r="Y16" i="1"/>
  <c r="Y17" i="1"/>
  <c r="Y9" i="1"/>
  <c r="T10" i="1"/>
  <c r="T11" i="1"/>
  <c r="T12" i="1"/>
  <c r="T13" i="1"/>
  <c r="T14" i="1"/>
  <c r="T15" i="1"/>
  <c r="T16" i="1"/>
  <c r="T17" i="1"/>
  <c r="T9" i="1"/>
  <c r="O10" i="1"/>
  <c r="O11" i="1"/>
  <c r="O12" i="1"/>
  <c r="O13" i="1"/>
  <c r="O14" i="1"/>
  <c r="O15" i="1"/>
  <c r="O16" i="1"/>
  <c r="O17" i="1"/>
  <c r="O9" i="1"/>
  <c r="J10" i="1"/>
  <c r="J11" i="1"/>
  <c r="J12" i="1"/>
  <c r="J13" i="1"/>
  <c r="J14" i="1"/>
  <c r="J15" i="1"/>
  <c r="J16" i="1"/>
  <c r="J17" i="1"/>
  <c r="J9" i="1"/>
  <c r="W18" i="1" l="1"/>
  <c r="W32" i="1"/>
  <c r="W37" i="1"/>
  <c r="W36" i="1"/>
  <c r="W30" i="1"/>
  <c r="W53" i="1"/>
  <c r="W51" i="1"/>
  <c r="W31" i="1"/>
  <c r="W52" i="1"/>
  <c r="W35" i="1"/>
  <c r="W38" i="1"/>
  <c r="W34" i="1"/>
  <c r="W56" i="1"/>
  <c r="W54" i="1"/>
  <c r="W57" i="1"/>
  <c r="W55" i="1"/>
  <c r="W29" i="1"/>
  <c r="W28" i="1" s="1"/>
  <c r="W50" i="1"/>
  <c r="W33" i="1"/>
  <c r="W58" i="1"/>
  <c r="W49" i="1"/>
  <c r="W48" i="1" s="1"/>
  <c r="R18" i="1"/>
  <c r="R57" i="1"/>
  <c r="R38" i="1"/>
  <c r="R51" i="1"/>
  <c r="R53" i="1"/>
  <c r="R31" i="1"/>
  <c r="R49" i="1"/>
  <c r="R50" i="1"/>
  <c r="R58" i="1"/>
  <c r="R34" i="1"/>
  <c r="R35" i="1"/>
  <c r="R55" i="1"/>
  <c r="R56" i="1"/>
  <c r="R29" i="1"/>
  <c r="R33" i="1"/>
  <c r="R30" i="1"/>
  <c r="R54" i="1"/>
  <c r="R32" i="1"/>
  <c r="R37" i="1"/>
  <c r="R52" i="1"/>
  <c r="R36" i="1"/>
  <c r="AC54" i="1"/>
  <c r="AC52" i="1"/>
  <c r="AC33" i="1"/>
  <c r="AC56" i="1"/>
  <c r="AC36" i="1"/>
  <c r="AC57" i="1"/>
  <c r="AC34" i="1"/>
  <c r="AC58" i="1"/>
  <c r="AC32" i="1"/>
  <c r="AC29" i="1"/>
  <c r="AC38" i="1"/>
  <c r="AC30" i="1"/>
  <c r="AC55" i="1"/>
  <c r="AC35" i="1"/>
  <c r="AC53" i="1"/>
  <c r="AC49" i="1"/>
  <c r="AC37" i="1"/>
  <c r="AC51" i="1"/>
  <c r="AC31" i="1"/>
  <c r="AC50" i="1"/>
  <c r="M18" i="1"/>
  <c r="M54" i="1"/>
  <c r="M38" i="1"/>
  <c r="M32" i="1"/>
  <c r="M36" i="1"/>
  <c r="M55" i="1"/>
  <c r="M53" i="1"/>
  <c r="M31" i="1"/>
  <c r="M51" i="1"/>
  <c r="M37" i="1"/>
  <c r="M35" i="1"/>
  <c r="M34" i="1"/>
  <c r="M52" i="1"/>
  <c r="M29" i="1"/>
  <c r="M49" i="1"/>
  <c r="M56" i="1"/>
  <c r="M50" i="1"/>
  <c r="M33" i="1"/>
  <c r="M57" i="1"/>
  <c r="M30" i="1"/>
  <c r="M58" i="1"/>
  <c r="AC13" i="1"/>
  <c r="AC18" i="1"/>
  <c r="O8" i="1"/>
  <c r="J8" i="1"/>
  <c r="T8" i="1"/>
  <c r="Y8" i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9" i="1"/>
  <c r="G9" i="1" s="1"/>
  <c r="M48" i="1" l="1"/>
  <c r="Z18" i="1"/>
  <c r="Z29" i="1"/>
  <c r="Z55" i="1"/>
  <c r="Z56" i="1"/>
  <c r="Z57" i="1"/>
  <c r="Z30" i="1"/>
  <c r="Z49" i="1"/>
  <c r="Z36" i="1"/>
  <c r="Z38" i="1"/>
  <c r="Z54" i="1"/>
  <c r="Z58" i="1"/>
  <c r="Z33" i="1"/>
  <c r="Z37" i="1"/>
  <c r="Z50" i="1"/>
  <c r="Z34" i="1"/>
  <c r="Z53" i="1"/>
  <c r="Z32" i="1"/>
  <c r="Z31" i="1"/>
  <c r="Z35" i="1"/>
  <c r="Z51" i="1"/>
  <c r="Z52" i="1"/>
  <c r="U58" i="1"/>
  <c r="U35" i="1"/>
  <c r="U36" i="1"/>
  <c r="U31" i="1"/>
  <c r="U52" i="1"/>
  <c r="U33" i="1"/>
  <c r="U56" i="1"/>
  <c r="U50" i="1"/>
  <c r="U54" i="1"/>
  <c r="U38" i="1"/>
  <c r="U29" i="1"/>
  <c r="U28" i="1" s="1"/>
  <c r="U57" i="1"/>
  <c r="U32" i="1"/>
  <c r="U30" i="1"/>
  <c r="U51" i="1"/>
  <c r="U55" i="1"/>
  <c r="U34" i="1"/>
  <c r="U53" i="1"/>
  <c r="U49" i="1"/>
  <c r="U48" i="1" s="1"/>
  <c r="U37" i="1"/>
  <c r="AC28" i="1"/>
  <c r="R28" i="1"/>
  <c r="M28" i="1"/>
  <c r="R48" i="1"/>
  <c r="K18" i="1"/>
  <c r="K51" i="1"/>
  <c r="K37" i="1"/>
  <c r="K32" i="1"/>
  <c r="K53" i="1"/>
  <c r="K50" i="1"/>
  <c r="K55" i="1"/>
  <c r="K52" i="1"/>
  <c r="K29" i="1"/>
  <c r="K36" i="1"/>
  <c r="K35" i="1"/>
  <c r="K33" i="1"/>
  <c r="K58" i="1"/>
  <c r="K56" i="1"/>
  <c r="K34" i="1"/>
  <c r="K38" i="1"/>
  <c r="K57" i="1"/>
  <c r="K30" i="1"/>
  <c r="K49" i="1"/>
  <c r="K31" i="1"/>
  <c r="K54" i="1"/>
  <c r="P57" i="1"/>
  <c r="P55" i="1"/>
  <c r="P50" i="1"/>
  <c r="P33" i="1"/>
  <c r="P34" i="1"/>
  <c r="P49" i="1"/>
  <c r="P29" i="1"/>
  <c r="P36" i="1"/>
  <c r="P30" i="1"/>
  <c r="P53" i="1"/>
  <c r="P51" i="1"/>
  <c r="P31" i="1"/>
  <c r="P54" i="1"/>
  <c r="P52" i="1"/>
  <c r="P35" i="1"/>
  <c r="P32" i="1"/>
  <c r="P38" i="1"/>
  <c r="P56" i="1"/>
  <c r="P58" i="1"/>
  <c r="P37" i="1"/>
  <c r="AC48" i="1"/>
  <c r="P9" i="1"/>
  <c r="P18" i="1"/>
  <c r="U15" i="1"/>
  <c r="U18" i="1"/>
  <c r="P16" i="1"/>
  <c r="P14" i="1"/>
  <c r="P12" i="1"/>
  <c r="P11" i="1"/>
  <c r="P15" i="1"/>
  <c r="P17" i="1"/>
  <c r="P10" i="1"/>
  <c r="P13" i="1"/>
  <c r="Z12" i="1"/>
  <c r="Z17" i="1"/>
  <c r="Z14" i="1"/>
  <c r="Z10" i="1"/>
  <c r="Z13" i="1"/>
  <c r="Z11" i="1"/>
  <c r="Z15" i="1"/>
  <c r="Z16" i="1"/>
  <c r="Z9" i="1"/>
  <c r="K10" i="1"/>
  <c r="K11" i="1"/>
  <c r="K15" i="1"/>
  <c r="K16" i="1"/>
  <c r="K12" i="1"/>
  <c r="K17" i="1"/>
  <c r="K13" i="1"/>
  <c r="K9" i="1"/>
  <c r="K14" i="1"/>
  <c r="U11" i="1"/>
  <c r="U16" i="1"/>
  <c r="U14" i="1"/>
  <c r="U13" i="1"/>
  <c r="U10" i="1"/>
  <c r="U9" i="1"/>
  <c r="U12" i="1"/>
  <c r="U17" i="1"/>
  <c r="K48" i="1" l="1"/>
  <c r="K28" i="1"/>
  <c r="Z28" i="1"/>
  <c r="P48" i="1"/>
  <c r="Z48" i="1"/>
  <c r="P28" i="1"/>
  <c r="P8" i="1"/>
  <c r="K8" i="1"/>
  <c r="Z8" i="1"/>
  <c r="U8" i="1"/>
  <c r="AA8" i="1"/>
  <c r="R10" i="1"/>
  <c r="R11" i="1"/>
  <c r="R9" i="1"/>
  <c r="R14" i="1"/>
  <c r="R15" i="1"/>
  <c r="R16" i="1"/>
  <c r="R12" i="1"/>
  <c r="R13" i="1"/>
  <c r="R17" i="1"/>
  <c r="M13" i="1"/>
  <c r="M9" i="1"/>
  <c r="M17" i="1"/>
  <c r="M10" i="1"/>
  <c r="M14" i="1"/>
  <c r="M11" i="1"/>
  <c r="M16" i="1"/>
  <c r="M15" i="1"/>
  <c r="M12" i="1"/>
  <c r="M8" i="1" l="1"/>
  <c r="R8" i="1"/>
  <c r="W12" i="1"/>
  <c r="W17" i="1"/>
  <c r="W13" i="1"/>
  <c r="W9" i="1"/>
  <c r="W14" i="1"/>
  <c r="W11" i="1"/>
  <c r="W16" i="1"/>
  <c r="W10" i="1"/>
  <c r="W15" i="1"/>
  <c r="W8" i="1" l="1"/>
  <c r="AC11" i="1"/>
  <c r="AC16" i="1"/>
  <c r="AC17" i="1"/>
  <c r="AC12" i="1"/>
  <c r="AC9" i="1"/>
  <c r="AC14" i="1"/>
  <c r="AC10" i="1"/>
  <c r="AC15" i="1"/>
  <c r="AD8" i="1"/>
  <c r="AC8" i="1" l="1"/>
</calcChain>
</file>

<file path=xl/sharedStrings.xml><?xml version="1.0" encoding="utf-8"?>
<sst xmlns="http://schemas.openxmlformats.org/spreadsheetml/2006/main" count="3300" uniqueCount="612">
  <si>
    <t>PRODUCTO</t>
  </si>
  <si>
    <t>LAB</t>
  </si>
  <si>
    <t>LAGRICEL OFTENO SOL.OFT UD 0.4% 0.5 ML X 20</t>
  </si>
  <si>
    <t>UNIAL SOLN  OFTAL 4MG 10 ML X 1 (/ML)</t>
  </si>
  <si>
    <t>HUMYLUB OFTENO FRASC.GOTERO 1.8% 15 ML X 1</t>
  </si>
  <si>
    <t>DROPSTAR COLIRIO 0.4% 10 ML X 1</t>
  </si>
  <si>
    <t>HYLO-COMOD SOLN OFTAL 1% 10 ML X 1</t>
  </si>
  <si>
    <t>OFTAFILM SOLN  OFTAL 4MG 10 ML X 1</t>
  </si>
  <si>
    <t>HYALO COMFORT SOLN OFTAL 0.4% 10 ML X 1</t>
  </si>
  <si>
    <t>HYLO-GEL COLIRIO  10 ML X 1</t>
  </si>
  <si>
    <t>OFTAFILM SP SOLN  OFTAL 0.4% 10 ML X 1</t>
  </si>
  <si>
    <t>HYLO-DUAL SOLN OFTAL  10 ML X 1</t>
  </si>
  <si>
    <t>HYLOFRESH GOTAS OFTAL 0.3MG 10 ML X 1</t>
  </si>
  <si>
    <t>HIALFREE SOLN OFTAL 0.4% 15 ML X 1</t>
  </si>
  <si>
    <t>HIALFREE SOLN OFTAL 0.4% 10 ML X 1</t>
  </si>
  <si>
    <t>HIALFREE SOLN OFTAL 0.4% 5 ML X 1</t>
  </si>
  <si>
    <t>SOPHIA</t>
  </si>
  <si>
    <t>ROSTER</t>
  </si>
  <si>
    <t>MEGALABS</t>
  </si>
  <si>
    <t>MEDIFARMA</t>
  </si>
  <si>
    <t>SAVAL</t>
  </si>
  <si>
    <t>LANSIER</t>
  </si>
  <si>
    <t>OPHTHA</t>
  </si>
  <si>
    <t>FEC</t>
  </si>
  <si>
    <t>042010</t>
  </si>
  <si>
    <t>012017</t>
  </si>
  <si>
    <t>062018</t>
  </si>
  <si>
    <t>102006</t>
  </si>
  <si>
    <t>072007</t>
  </si>
  <si>
    <t>022015</t>
  </si>
  <si>
    <t>092017</t>
  </si>
  <si>
    <t>NATUTEARS GOTAS UNIDOS 0.4% 6 ML X 20</t>
  </si>
  <si>
    <t>HYALURONIC ACID</t>
  </si>
  <si>
    <t>S01K1</t>
  </si>
  <si>
    <t>VALOR PROM. IMS</t>
  </si>
  <si>
    <t>VALOR U./CTA PROM. IMS</t>
  </si>
  <si>
    <t>PART. % UNID</t>
  </si>
  <si>
    <t>VAL S/</t>
  </si>
  <si>
    <t>PART. % S/</t>
  </si>
  <si>
    <t>UN</t>
  </si>
  <si>
    <t>TOTAL UN CTA</t>
  </si>
  <si>
    <t xml:space="preserve">VENTAS </t>
  </si>
  <si>
    <t>CADENA</t>
  </si>
  <si>
    <t>INDEPENDIENTE</t>
  </si>
  <si>
    <t>Total general</t>
  </si>
  <si>
    <t>YTD (Acumulado del año)</t>
  </si>
  <si>
    <t>YTD 2021-03</t>
  </si>
  <si>
    <t>MAT (año anterior)</t>
  </si>
  <si>
    <t>MAT (año actual)</t>
  </si>
  <si>
    <t>MAT 2020-03</t>
  </si>
  <si>
    <t>MAT 2021-03</t>
  </si>
  <si>
    <t>PPTO. 2021</t>
  </si>
  <si>
    <t>PRES</t>
  </si>
  <si>
    <t>CREC 2021/20</t>
  </si>
  <si>
    <t>IMS MAR-21</t>
  </si>
  <si>
    <t>KRYTANTEK OFTENO SOLN  OFTAL  5 ML X 1</t>
  </si>
  <si>
    <t>SYSTANE ULTRA SOL.OFT LUBR  10 ML X 1</t>
  </si>
  <si>
    <t>GAAP OFTENO SOLN  OFTAL 0.005% 3 ML X 1</t>
  </si>
  <si>
    <t>FRAMIDEX GOTAS O/OFT  2.5 ML X 1</t>
  </si>
  <si>
    <t>HUMED GOTAS OFTAL 0.3% 15 ML X 1</t>
  </si>
  <si>
    <t>FRESH TEARS SOLN  OFTAL 0.5% 15 ML X 1</t>
  </si>
  <si>
    <t>OTOZAMBON GOTAS OTO.  10 ML X 1</t>
  </si>
  <si>
    <t>FLORIL NF SOLN  OFTAL 0.03% 8 ML X 1</t>
  </si>
  <si>
    <t>FREEGEN GEL OFTAL 0.5% 15 ML X 1</t>
  </si>
  <si>
    <t>FLORIL NF SOLN  OFTAL  15 ML X 1</t>
  </si>
  <si>
    <t>ALPHAGAN P SOLN  OFTAL 0.15% 5 ML X 1</t>
  </si>
  <si>
    <t>TRAVATAN BAK FREE GOTAS 0.004% 2.5 ML X 1</t>
  </si>
  <si>
    <t>FREEGEN GEL GEL OFTAL 1% 15 ML X 1</t>
  </si>
  <si>
    <t>OPTIVE GOTAS OFTAL  15 ML X 1</t>
  </si>
  <si>
    <t>SYSTANE GOTAS OFTAL  15 ML X 1</t>
  </si>
  <si>
    <t>COSOMIDOL SOLN  OFTAL  5 ML X 1</t>
  </si>
  <si>
    <t>CIPROGRAM PLUS SOLN  OFTAL  5 ML X 1</t>
  </si>
  <si>
    <t>AZARGA SUSP. OFTAL 10MG 5 ML X 1 (/ML)</t>
  </si>
  <si>
    <t>VITALUX PLUS CAPS   X 30</t>
  </si>
  <si>
    <t>LUMIGAN RC SOLN  OFTAL 0.01% 3 ML X 1</t>
  </si>
  <si>
    <t>COMBIGAN SOLN  OFTAL  5 ML X 1</t>
  </si>
  <si>
    <t>VIGADEXA SOLN  OFTAL  5 ML X 1</t>
  </si>
  <si>
    <t>CIRIAX OTIC GOTAS OTO.  5 ML X 1</t>
  </si>
  <si>
    <t>LATANOX SOLN  OFTAL 0.05MG 5 ML X 1</t>
  </si>
  <si>
    <t>PRED FORTE GOTAS OFTAL 1% 5 ML X 1 (FORT)</t>
  </si>
  <si>
    <t>DUOTRAV SOLN  OFTAL  2.5 ML X 1</t>
  </si>
  <si>
    <t>COL.EYE-MO COLIRIO 0.05% 12 ML X 1</t>
  </si>
  <si>
    <t>AKWAGELAK GOTAS OFTAL 1% 20 ML X 1</t>
  </si>
  <si>
    <t>TRAZIDEX UNGENA UNGT  OFTAL  3.5 G X 1</t>
  </si>
  <si>
    <t>TERRAMISOL-A UNGT  OFTAL  6 G X 1</t>
  </si>
  <si>
    <t>TIDORZAK SOLN  OFTAL  5 ML X 1</t>
  </si>
  <si>
    <t>TRUSOMIDA SOLN  OFTAL 2% 5 ML X 1</t>
  </si>
  <si>
    <t>FLUMETOL NF OFTENO SUSP OFTAL  5 ML X 1</t>
  </si>
  <si>
    <t>CIPRODEX GOTAS OFTAL  5 ML X 1</t>
  </si>
  <si>
    <t>DIARIS CAPS   X 30</t>
  </si>
  <si>
    <t>XALATAN SOLN  OFTAL 0.005% 2.5 ML X 1</t>
  </si>
  <si>
    <t>MEDICORTIL GOTAS O/OFT  2.5 ML X 1</t>
  </si>
  <si>
    <t>TERRAMICINA UNGT  OFTAL  10 G X 1</t>
  </si>
  <si>
    <t>MACUVIT CAPS BLANDA   X 60</t>
  </si>
  <si>
    <t>NEPAFEN SUSP OFTAL 0.1% 5 ML X 1</t>
  </si>
  <si>
    <t>TIOF PLUS SOLN  OFTAL  6 ML X 1</t>
  </si>
  <si>
    <t>BIOTEARS SOLN  OFTAL  15 ML X 1</t>
  </si>
  <si>
    <t>NEVANAC SUSP OFTAL 0.1% 5 ML X 1</t>
  </si>
  <si>
    <t>SYSTALAN ULTRA SOLN  OFTAL  10 ML X 1</t>
  </si>
  <si>
    <t>NICOTEARS COLIRIO  20 ML X 1</t>
  </si>
  <si>
    <t>COL.EYE-MO SOLN OFTAL 0.05% 8 ML X 1</t>
  </si>
  <si>
    <t>SYSTANE GEL DROPS GEL OFTAL  10 ML X 1</t>
  </si>
  <si>
    <t>RETARON CAPS BLANDA   X 30</t>
  </si>
  <si>
    <t>AGGLAD OFTENO SOLN  OFTAL 0.2% 5 ML X 1</t>
  </si>
  <si>
    <t>LANCIPROX-DX SOLN  OFTAL  5 ML X 1</t>
  </si>
  <si>
    <t>SYSTANE BALANCE SOLN  OFTAL  10 ML X 1</t>
  </si>
  <si>
    <t>GENTAMICINA-LNR SOLN  OFTAL 0.3% 5 ML X 1</t>
  </si>
  <si>
    <t>GLAUCOTENSIL T SOLN  OFTAL  5 ML X 1</t>
  </si>
  <si>
    <t>SYSTALAN SOLN  OFTAL  15 ML X 1</t>
  </si>
  <si>
    <t>AK TROL GOTAS OFTAL  5 ML X 1</t>
  </si>
  <si>
    <t>AQUOL SOLN  OFTAL  15 ML X 1</t>
  </si>
  <si>
    <t>LUBRIYET SOLN  OFTAL 0.5% 15 ML X 1</t>
  </si>
  <si>
    <t>SOPHIXIN DX OFTENO FRA.GOT 0.1% 0.3% 5 ML X 1</t>
  </si>
  <si>
    <t>NOVO TEARS COLIRIO  10 ML X 1</t>
  </si>
  <si>
    <t>VISTACLOF GOTAS OFTAL 0.005% 2.5 ML X 1</t>
  </si>
  <si>
    <t>UNIPRED-F GOTAS OFTAL 1% 5 ML X 1</t>
  </si>
  <si>
    <t>TIMOLOL-LNR SOLN  OFTAL 0.5% 5 ML X 1</t>
  </si>
  <si>
    <t>UNIMOX SOLN  OFTAL 5.45MG 5 ML X 1 (/ML)</t>
  </si>
  <si>
    <t>REFRESH LIQUIGEL LIQUIGEL 1% 15 ML X 1</t>
  </si>
  <si>
    <t>MEGATOB GOTAS OFTAL  5 ML X 1</t>
  </si>
  <si>
    <t>NAPHACEL OFTENO SOLN  OFTAL  15 ML X 1</t>
  </si>
  <si>
    <t>GOTABIOTIC PLUS SOLN  OFTAL  5 ML X 1</t>
  </si>
  <si>
    <t>UNIDORZO-T GOTAS OFTAL  5 ML X 1</t>
  </si>
  <si>
    <t>OTIDOL GOTAS OTO.  5 ML X 1</t>
  </si>
  <si>
    <t>TIMOX COLIRIO 0.5% 5 ML X 1</t>
  </si>
  <si>
    <t>MULTI-3 PLUS SOL.MPRO C/E  120 ML X 1</t>
  </si>
  <si>
    <t>UNITOB-S SUSP OFTAL  5 ML X 1</t>
  </si>
  <si>
    <t>TERRAMISOL-A UNGT  OFTAL  6 G X 25</t>
  </si>
  <si>
    <t>CLORINCORT-P UNGT  OFTAL  3.5 G X 1</t>
  </si>
  <si>
    <t>DUOSTOP SOLN  OFTAL  6 ML X 1</t>
  </si>
  <si>
    <t>TOBRADEX SUSP OFTAL  5 ML X 1</t>
  </si>
  <si>
    <t>ALERGIPAT SOLN  OFTAL 0.2% 5 ML X 1</t>
  </si>
  <si>
    <t>VISTAGEL GEL OFTAL 0.2% 12 G X 1</t>
  </si>
  <si>
    <t>PREDSO SUSP OFTAL 1% 5 ML X 1</t>
  </si>
  <si>
    <t>UNITRAV SOLN  OFTAL 0.04MG 3 ML X 1 (/ML)</t>
  </si>
  <si>
    <t>UNITEARS SOLN  OFTAL 1% 15 ML X 1</t>
  </si>
  <si>
    <t>BRONAX SOLN  OFTAL 0.09% 5 ML X 1</t>
  </si>
  <si>
    <t>HIDROTEARS GOTAS OFTAL 0.3% 15 ML X 1</t>
  </si>
  <si>
    <t>PATADINE PLUS SOLN  OFTAL 0.1% 5 ML X 1</t>
  </si>
  <si>
    <t>PATANOL S SOLN  OFTAL 0.2% 2.5 ML X 1</t>
  </si>
  <si>
    <t>OFTALIRIO COLIRIO  10 ML X 1</t>
  </si>
  <si>
    <t>TRAZIDEX OFTENO SUSP OFTAL  5 ML X 1</t>
  </si>
  <si>
    <t>BRINZOLAN  T SUSP OFTAL  5 ML X 1</t>
  </si>
  <si>
    <t>TRUCTUM GOTAS OTO. 0.3% 10 ML X 1</t>
  </si>
  <si>
    <t>OLOPAK SOLN  OFTAL 2% 5 ML X 1</t>
  </si>
  <si>
    <t>VIGAMOX SOLN  OFTAL 0.5% 5 ML X 1</t>
  </si>
  <si>
    <t>CIPROXXAK SUSP OFTAL  5 ML X 1</t>
  </si>
  <si>
    <t>UNITEARS-D SOLN  OFTAL  15 ML X 1</t>
  </si>
  <si>
    <t>XALOPTIC SOLN  OFTAL 0.05MG 2.5 ML X 1</t>
  </si>
  <si>
    <t>OTOMICIN GOTAS OTO.  10 ML X 1</t>
  </si>
  <si>
    <t>MOXOF SOLN  OFTAL 0.5% 5 ML X 1</t>
  </si>
  <si>
    <t>OLOMUC SOLN  OFTAL 0.2% 5 ML X 1</t>
  </si>
  <si>
    <t>GOTABIOTIC CPTO SOLN  OFTAL  5 ML X 1</t>
  </si>
  <si>
    <t>XALACOM GOTAS OFTAL  2.5 ML X 1</t>
  </si>
  <si>
    <t>AZOPT GOTAS OFTAL 1% 5 ML X 1</t>
  </si>
  <si>
    <t>LAGRIFRESH GOTAS OFTAL 0.5% 15 ML X 1</t>
  </si>
  <si>
    <t>OFTOL FORTE GOTAS OFTAL 5MG 1 ML X 1</t>
  </si>
  <si>
    <t>NICOTEARS GEL OFTAL  5 G X 1</t>
  </si>
  <si>
    <t>REFRESKAN T PLUS SOLN  OFTAL 0.5% 15 ML X 1</t>
  </si>
  <si>
    <t>MULTI-3 PLUS SOL.MPRO C/E  60 ML X 1</t>
  </si>
  <si>
    <t>TETRALAN UNGT  OFTAL 1% 6 G X 1</t>
  </si>
  <si>
    <t>LANCIPROX SOLN  OFTAL 0.3% 5 ML X 1</t>
  </si>
  <si>
    <t>HOPRIX OCUVIALES  0.3 ML X 30</t>
  </si>
  <si>
    <t>CIPROVAL GOTAS OFTAL 0.3% 5 ML X 1</t>
  </si>
  <si>
    <t>LOTESOFT SUSP OFTAL 0.5% 5 ML X 1</t>
  </si>
  <si>
    <t>LOUTEN SOLN  OFTAL 0.005% 2.5 ML X 1</t>
  </si>
  <si>
    <t>TEARS NATURALE II GOTAS OFTAL  15 ML X 1</t>
  </si>
  <si>
    <t>MULTI-3 PLUS SOL.MPRO C/E  360 ML X 1</t>
  </si>
  <si>
    <t>CRISTALTEARS SOL OFTA EST 0.5% 10 ML X 1</t>
  </si>
  <si>
    <t>CIPRODEX UNGT  OFTAL  3.5 G X 1</t>
  </si>
  <si>
    <t>UNIDORZO GOTAS OFTAL 2% 5 ML X 1</t>
  </si>
  <si>
    <t>SOPHIPREN OFTENO SUSP OFTAL 1% 5 ML X 1</t>
  </si>
  <si>
    <t>GLAUCOTENSIL D SOLN  OFTAL 2% 5 ML X 1</t>
  </si>
  <si>
    <t>BIOTEARS G GEL OFTAL 0.03% 12 G X 1</t>
  </si>
  <si>
    <t>AKWA R GOTAS OFTAL 0.3% 20 ML X 1</t>
  </si>
  <si>
    <t>METICEL OFTENO SOLN  OFTAL 0.5% 10 ML X 1</t>
  </si>
  <si>
    <t>MULTI-3 MAX FCO  360 ML X 1</t>
  </si>
  <si>
    <t>ATERGIT SOLN  OFTAL 0.05% 5 ML X 1</t>
  </si>
  <si>
    <t>ACETAK TABL 250MG  X 20</t>
  </si>
  <si>
    <t>GANFORT GOTAS OFTAL  3 ML X 1</t>
  </si>
  <si>
    <t>LAMOFLOX GOTA ORAL 0.5% 5 ML X 1</t>
  </si>
  <si>
    <t>LAGRIMAS ISOTONICA COLIRIO 1.4% 15 ML X 1</t>
  </si>
  <si>
    <t>DORTIM SOLN OF 5MG/ 20MG 6 ML X 1</t>
  </si>
  <si>
    <t>CRISTALTEARS SOL OFTA EST 1% 10 ML X 1</t>
  </si>
  <si>
    <t>MULTI-3 MAX FCO  120 ML X 1</t>
  </si>
  <si>
    <t>LERGITIN SOLN  OFTAL 0.2% 3 ML X 1</t>
  </si>
  <si>
    <t>LATOF SOLN  OFTAL 0.005% 2.5 ML X 1</t>
  </si>
  <si>
    <t>UNIXINE S UNGT  OFTAL  3.5 G X 1</t>
  </si>
  <si>
    <t>XENDA SOLN OFTAL 0.005% 3 ML X 1</t>
  </si>
  <si>
    <t>EYE 3 CAPS BLANDA 1G  X 60</t>
  </si>
  <si>
    <t>LACRIMEL SOLN  OFTAL 0.3% 15 ML X 1</t>
  </si>
  <si>
    <t>DICLOPTIC SOLN  OFTAL 0.1% 5 ML X 1</t>
  </si>
  <si>
    <t>RELESTAT SOLN  OFTAL 0.05% 5 ML X 1</t>
  </si>
  <si>
    <t>NAPHAVIT GOTAS OFTAL 0.1% 15 ML X 1</t>
  </si>
  <si>
    <t>LUTEIN CAPS BLANDA 6MG  X 60</t>
  </si>
  <si>
    <t>GOTABIOTIC PLUS CREMA 0.3% 3.5 G X 1 (/0.1) /0.1</t>
  </si>
  <si>
    <t>TOBRACORT COLIRIO  6 ML X 1</t>
  </si>
  <si>
    <t>AKWA-TEARS SOLN  OFTAL 1.4% 15 ML X 1</t>
  </si>
  <si>
    <t>GLAMAX OCUVIALES  0.3 ML X 30</t>
  </si>
  <si>
    <t>UNIFEN GOTAS OFTAL 0.1% 5 ML X 1</t>
  </si>
  <si>
    <t>MULTICONFORT SOLN  60 ML X 1</t>
  </si>
  <si>
    <t>HUMEDBIO SOLN  OFTAL 0.3% 15 ML X 1</t>
  </si>
  <si>
    <t>CLEAR EYES SOLN  OFTAL 1.4% 15 ML X 1</t>
  </si>
  <si>
    <t>EYLIA VIAL 40MG 1 ML X 1</t>
  </si>
  <si>
    <t>ZYMAXID SOLN OFTAL 0.5% 5 ML X 1</t>
  </si>
  <si>
    <t>UNIFLOX SOLN  OFTAL 0.3% 5 ML X 1</t>
  </si>
  <si>
    <t>POENBIOTIC SUSP OFTAL  5 ML X 1</t>
  </si>
  <si>
    <t>LATOF-T SOLN  OFTAL  2.5 ML X 1</t>
  </si>
  <si>
    <t>TOBRADEX UNGT  OFTAL  3.5 G X 1</t>
  </si>
  <si>
    <t>TOBRAZOL DX SUSP OFTAL  5 ML X 1</t>
  </si>
  <si>
    <t>MULTICONFORT SOLN  120 ML X 1</t>
  </si>
  <si>
    <t>BRIMOPRESS T SOLN  OFTAL  5 ML X 1</t>
  </si>
  <si>
    <t>TERRACORSOL UNGT O/OFT  3.5 G X 1</t>
  </si>
  <si>
    <t>GOTABIOTIC SOLN  OFTAL 0.3% 5 ML X 1</t>
  </si>
  <si>
    <t>UNIGEL UNGT  OFTAL 2% 10 G X 1</t>
  </si>
  <si>
    <t>UNIGEL GEL OFTAL 0.2% 5 G X 1</t>
  </si>
  <si>
    <t>AKAMOXX SOLN  OFTAL 0.5% 5 ML X 1</t>
  </si>
  <si>
    <t>BRIMODUAL SOLN OFTAL 0.15% 5 ML X 1</t>
  </si>
  <si>
    <t>AQUOL SOLN  OFTAL 0.125MG 8 ML X 1 (/ML)</t>
  </si>
  <si>
    <t>LOBOB SOL.LIMP.RIG  30 ML X 1</t>
  </si>
  <si>
    <t>AZ OFTENO SOLN  OFTAL 0.05% 5 ML X 1</t>
  </si>
  <si>
    <t>ASTEROSS OCUVIALES 0.5% 0.5 ML X 30</t>
  </si>
  <si>
    <t>ELIPTIC OFTENO SOLN  OFTAL  5 ML X 1</t>
  </si>
  <si>
    <t>QUALITEARS SOLN  OFTAL  15 ML X 1</t>
  </si>
  <si>
    <t>LOCARPIN-F SOLN  OFTAL  10 ML X 1</t>
  </si>
  <si>
    <t>ACETAZOLAMIDA-FTR TABL 250MG  X 30</t>
  </si>
  <si>
    <t>CLACIER SOLN OFT UNI 0.05% 0.4 ML X 30</t>
  </si>
  <si>
    <t>DORSOF SOLN  OFTAL 2% 5 ML X 1</t>
  </si>
  <si>
    <t>ACULAR LS SOLN  OFTAL 0.4% 5 ML X 1</t>
  </si>
  <si>
    <t>CLOCORT H NF UNGT OFTAL  3 G X 1</t>
  </si>
  <si>
    <t>CETRAXAL PLUS GOTAS OTO.  10 ML X 1</t>
  </si>
  <si>
    <t>MULTI-3 MAX FCO  60 ML X 1</t>
  </si>
  <si>
    <t>MODUSIK-A OFTENO SOLN  OFTAL 0.1% 5 ML X 1</t>
  </si>
  <si>
    <t>ATROPINA-LNR GOTAS OFTAL 1% 5 ML X 1</t>
  </si>
  <si>
    <t>NAPHCON-A SOLN  OFTAL  15 ML X 1</t>
  </si>
  <si>
    <t>AKA-PRED SOLN OFTA AC 10MG 5 ML X 1 (/ML)</t>
  </si>
  <si>
    <t>TOBRAZOL SOLN  OFTAL 0.3% 5 ML X 1</t>
  </si>
  <si>
    <t>OFTOL PLUS SUSP OFTAL  5 ML X 1</t>
  </si>
  <si>
    <t>RETIN ACTIVE CAPS   X 30</t>
  </si>
  <si>
    <t>PREFOX-T SUSP OFTAL  5 ML X 1</t>
  </si>
  <si>
    <t>CIPROLAK SOLN  OFTAL 0.3% 5 ML X 1</t>
  </si>
  <si>
    <t>OPTI-FREE EXPRESS SOL.MULTPROP  355 ML X 1</t>
  </si>
  <si>
    <t>NAPHTEARS SOLN  OFTAL  15 ML X 1</t>
  </si>
  <si>
    <t>TOBREX SOLN  OFTAL 0.3% 5 ML X 1</t>
  </si>
  <si>
    <t>FLOBACT D SUSP OFTAL  5 ML X 1</t>
  </si>
  <si>
    <t>OPTIMOL SOLN  OFTAL 0.5% 5 ML X 1</t>
  </si>
  <si>
    <t>GENTILE GOTAS OFTAL 0.3% 5 ML X 1</t>
  </si>
  <si>
    <t>GENTAOFTAL GOTAS OFTAL 3% 10 ML X 1</t>
  </si>
  <si>
    <t>TIOF COLIRIO 0.5% 10 ML X 1</t>
  </si>
  <si>
    <t>AK FLUOR A.IV 10% 5 ML X 1</t>
  </si>
  <si>
    <t>UNITOB GOTAS OFTAL 0.3% 5 ML X 1</t>
  </si>
  <si>
    <t>PERMEAFILM SOLN  OFTAL 1.4% 15 ML X 1</t>
  </si>
  <si>
    <t>DIFENAK SOLN  OFTAL 0.1% 5 ML X 1</t>
  </si>
  <si>
    <t>FLORIL OFFICE SOLN  OFTAL 0.3MG 10 ML X 1</t>
  </si>
  <si>
    <t>OTICUM GOTAS OTO.  5 ML X 1</t>
  </si>
  <si>
    <t>RENU PLUS SO.MLT N/RUB  500 ML X 1</t>
  </si>
  <si>
    <t>VINIL SOLN OFTAL 0.1% 10 ML X 1</t>
  </si>
  <si>
    <t>ATENSOR SOLN  OFTAL 2% 5 ML X 1</t>
  </si>
  <si>
    <t>FLU-SURE GOTAS OFTAL 0.1% 5 ML X 1</t>
  </si>
  <si>
    <t>CIPROGRAM SOLN  OFTAL 0.3% 2.5 ML X 1</t>
  </si>
  <si>
    <t>LUBRICAN SOLN OFTAL 0.5% 15 ML X 1</t>
  </si>
  <si>
    <t>UNIFLOX-S UNGT  OFTAL  3.5 G X 1</t>
  </si>
  <si>
    <t>CIPROLAK SOLN  OFTAL 0.3% 2.5 ML X 1</t>
  </si>
  <si>
    <t>MELIUS OCUVIALES 0.2% 0.3 ML X 30</t>
  </si>
  <si>
    <t>UNICLOR-S GOTAS OFTAL  5 ML X 1</t>
  </si>
  <si>
    <t>FOTORRETIN SOLN  OFTAL  5 ML X 1</t>
  </si>
  <si>
    <t>NEOTROL GOTAS OFTAL  5 ML X 1</t>
  </si>
  <si>
    <t>CLARIVIS SOLN  OFTAL 0.025% 5 ML X 1</t>
  </si>
  <si>
    <t>UNITENO SOLN  OFTAL 0.025% 10 ML X 1</t>
  </si>
  <si>
    <t>MULTI-3 MAX HUMECT.  10 ML X 1</t>
  </si>
  <si>
    <t>CIPROTOP GOTAS OTO. 0.3% 10 ML X 1</t>
  </si>
  <si>
    <t>LOBOB S/CON.DES VE  60 ML X 1</t>
  </si>
  <si>
    <t>ACICLOVIR-LNR UNGT  OFTAL 3% 3.5 G X 1</t>
  </si>
  <si>
    <t>AKA-PRED SOLN  OFTAL 1% 5 ML X 1</t>
  </si>
  <si>
    <t>SYSTALAN OCUVIALES  0.4 ML X 30</t>
  </si>
  <si>
    <t>MAXITROL SOLN  OFTAL  5 ML X 1</t>
  </si>
  <si>
    <t>AUDAL NF GOTAS OTO.  10 ML X 1</t>
  </si>
  <si>
    <t>OPTI-FREE PUREMOIS SOLN  300 ML X 1</t>
  </si>
  <si>
    <t>OPTI-FREE EXPRESS SOL.MULTPROP  120 ML X 1</t>
  </si>
  <si>
    <t>OLOF SOLN OFTAL 0.2% 5 ML X 1</t>
  </si>
  <si>
    <t>DORLIP SOLN  OFTAL 2% 5 ML X 1</t>
  </si>
  <si>
    <t>DUSTALOX GOTAS OFTAL 0.5% 5 ML X 1</t>
  </si>
  <si>
    <t>IMOT OFTENO SOLN  OFTAL 0.5% 15 ML X 1</t>
  </si>
  <si>
    <t>ACETAZOLAMIDA-MRC TABL 250MG  X 100</t>
  </si>
  <si>
    <t>TELMICIN-P SOLN OFTAL 0.3% 5 ML X 1</t>
  </si>
  <si>
    <t>CUBRIS GOTAS 0.5% 5 ML X 1</t>
  </si>
  <si>
    <t>BRIMODUAL-T SP SOLN OFTAL  5 ML X 1</t>
  </si>
  <si>
    <t>SURGOT SOLN  OFTAL 1% 2.5 ML X 1</t>
  </si>
  <si>
    <t>XALOPTIC T SOLN  OFTAL 0.05MG 2.5 ML X 1 (/7) /7</t>
  </si>
  <si>
    <t>PREDNISOLONA-LNR SUSP OFTAL 1% 5 ML X 1</t>
  </si>
  <si>
    <t>UNICLOR SOLN  OFTAL 0.5% 10 ML X 1</t>
  </si>
  <si>
    <t>GENTAGRAM GOTAS OFTAL 0.3% 8 ML X 1</t>
  </si>
  <si>
    <t>UNICLOR UNGT  OFTAL 1% 3.5 G X 1</t>
  </si>
  <si>
    <t>AFLAREX SUSP OFTAL 0.1% 5 ML X 1</t>
  </si>
  <si>
    <t>OFTACRIL COLIRIO 2% 5 ML X 1</t>
  </si>
  <si>
    <t>KUARA SOLN OFT 0.2% 3 ML X 1</t>
  </si>
  <si>
    <t>TOBRAXONA SUSP OFTAL  5 ML X 1</t>
  </si>
  <si>
    <t>POENGATIF SOLN  OFTAL 0.3% 5 ML X 1</t>
  </si>
  <si>
    <t>MULTI-3 SOL.MULTPROP  120 ML X 1</t>
  </si>
  <si>
    <t>DEXAOFTAL GOTAS OFTAL 1% 10 ML X 1</t>
  </si>
  <si>
    <t>TOBRACOMP SOLN  OFTAL  5 ML X 1</t>
  </si>
  <si>
    <t>DORLAMIDA SOLN  OFTAL 2% 5 ML X 1</t>
  </si>
  <si>
    <t>FLORIL OCUVIAL OCUVIALES 0.03% 0.5 ML X 60</t>
  </si>
  <si>
    <t>NEPOCORT GOTAS OFTAL  5 ML X 1</t>
  </si>
  <si>
    <t>NAZIL OFTENO SOLN  OFTAL 0.1% 15 ML X 1</t>
  </si>
  <si>
    <t>ALCAINE SOLN  OFTAL 0.5% 15 ML X 1</t>
  </si>
  <si>
    <t>MULTI-3 PLUS SOL.MPRO C/E  90 ML X 1</t>
  </si>
  <si>
    <t>MIRACRYL SOLN  OFTAL 0.05% 10 ML X 1</t>
  </si>
  <si>
    <t>3-A OFTENO SOLN  OFTAL 0.1% 5 ML X 1</t>
  </si>
  <si>
    <t>VISTA-TEARS SOLN OFTAL 0.3% 10 ML X 1</t>
  </si>
  <si>
    <t>MIRACRYL-A SOLN  OFTAL  10 ML X 1</t>
  </si>
  <si>
    <t>GENTAMICINA-LNR UNGT  OFTAL 0.3% 3.5 G X 1</t>
  </si>
  <si>
    <t>UNIOF SOLN  OFTAL 0.1% 5 ML X 1</t>
  </si>
  <si>
    <t>CLORIN UNGT  OFTAL 1% 3.5 G X 1</t>
  </si>
  <si>
    <t>CLORIN SOLN  OFTAL 0.5% 10 ML X 1</t>
  </si>
  <si>
    <t>TIOF PLUS SOLN  OFTAL  10 ML X 1</t>
  </si>
  <si>
    <t>LUCENTIS LIVI VIAL 10MG 0.23 ML X 1 (/ML)</t>
  </si>
  <si>
    <t>TROPICACYL SOLN  OFTAL 1% 15 ML X 1</t>
  </si>
  <si>
    <t>ACETAK TABL 250MG  X 100</t>
  </si>
  <si>
    <t>GLAUCOZOL TABL 250MG  X 30</t>
  </si>
  <si>
    <t>DORSOF T SOLN  OFTAL  5 ML X 1</t>
  </si>
  <si>
    <t>RENU PLUS SO.MLT N/RUB  60 ML X 1</t>
  </si>
  <si>
    <t>LOBOB SOL.CON.DESI  240 ML X 1</t>
  </si>
  <si>
    <t>LOBOB S/LI.RIG ROJ  10 ML X 1</t>
  </si>
  <si>
    <t>OFTAVITA TABL.RECUBIE   X 30</t>
  </si>
  <si>
    <t>A-CERUMEN SPRAY  40 ML X 1</t>
  </si>
  <si>
    <t>EYEMICIN SOLN OFTAL 0.3% 10 ML X 1</t>
  </si>
  <si>
    <t>MANZANILLA SOPHIA SOLN  OFTAL  15 ML X 1</t>
  </si>
  <si>
    <t>TIMOFTA GOTAS OFTAL 0.5% 5 ML X 1</t>
  </si>
  <si>
    <t>CIPROVAL UNGT  OFTAL 0.3% 3.5 G X 1</t>
  </si>
  <si>
    <t>MIDILAR T SOLN  OFTAL 1% 15 ML X 1</t>
  </si>
  <si>
    <t>MAXITROL UNGT  OFTAL  3.5 G X 1</t>
  </si>
  <si>
    <t>CIPROFTA GOTAS OFTAL 0.3% 5 ML X 1</t>
  </si>
  <si>
    <t>CIPROFLOXACINO-JPS SOLN  OFTAL 0.03% 5 ML X 1</t>
  </si>
  <si>
    <t>GANCIVIR GEL OFTAL 0.15% 5 G X 1</t>
  </si>
  <si>
    <t>OCUCIP SOLN  OFTAL 0.3% 5 ML X 1</t>
  </si>
  <si>
    <t>MYDRIACYL SOLN  OFTAL 1% 15 ML X 1</t>
  </si>
  <si>
    <t>AKA-DILATE GOTAS OFTAL 10% 5 ML X 1</t>
  </si>
  <si>
    <t>FLORIL OCUVIALES 0.03% 50 ML X 5</t>
  </si>
  <si>
    <t>MULTI-3 MAX FCO  90 ML X 1</t>
  </si>
  <si>
    <t>AKA-NEFRIN SOLN  OFTAL 0.12% 15 ML X 1</t>
  </si>
  <si>
    <t>UNICLOVYR UNGT  OFTAL 3% 3.5 G X 1</t>
  </si>
  <si>
    <t>T-EYES SOLN  OFTAL 0.05% 15 ML X 1</t>
  </si>
  <si>
    <t>MULTICONFORT SOLN  30 ML X 1</t>
  </si>
  <si>
    <t>GENTAMICINA-NDC SOLN  OFTAL 0.3% 5 ML X 1</t>
  </si>
  <si>
    <t>GENTAMICINA-LUS SOLN  OFTAL 0.3% 5 ML X 1</t>
  </si>
  <si>
    <t>RENU PLUS SO.MLT N/RUB  120 ML X 1</t>
  </si>
  <si>
    <t>MILFLOX SOLN OFTAL 0.5% 5 ML X 1</t>
  </si>
  <si>
    <t>TROPICAMIDA GOTAS OFTAL 1% 15 ML X 1</t>
  </si>
  <si>
    <t>CIPROVAL GOTAS OTO. 0.3% 5 ML X 1</t>
  </si>
  <si>
    <t>PROXTEN PLUS SOLN OFTAL 1% 5 ML X 1 (/ML)</t>
  </si>
  <si>
    <t>OFTAGEN COLIRIO 0.3% 5 ML X 1</t>
  </si>
  <si>
    <t>BIOTEARS GEL OFTAL  12 G X 1</t>
  </si>
  <si>
    <t>PIODOR-T SP SOLN OFTAL  5 ML X 1</t>
  </si>
  <si>
    <t>OFTALER SOLN  OFTAL 0.05% 10 ML X 1</t>
  </si>
  <si>
    <t>FENILEFRINA-LNR GOTAS OFTAL 10% 5 ML X 1</t>
  </si>
  <si>
    <t>A-CERUMEN GOTAS UNIDOS  2 ML X 10</t>
  </si>
  <si>
    <t>FLOBACT SOLN  OFTAL 0.03% 5 ML X 1</t>
  </si>
  <si>
    <t>ANESTEARS SOLN  OFTAL 0.5% 15 ML X 1</t>
  </si>
  <si>
    <t>S-10 SOLN  OFTAL  15 ML X 1</t>
  </si>
  <si>
    <t>OCU OFF PLUS TABL   X 30</t>
  </si>
  <si>
    <t>LOUTEN T SOLN  OFTAL  2.5 ML X 1</t>
  </si>
  <si>
    <t>PONTI OFTENO GOTAS OFTAL 0.5% 10 ML X 1</t>
  </si>
  <si>
    <t>NADIF GOTAS OFTAL 0.1% 5 ML X 1</t>
  </si>
  <si>
    <t>LAGRIMAS NATURALES SOLN  OFTAL  15 ML X 1</t>
  </si>
  <si>
    <t>OFTALMICINA GOTAS  10 ML X 1</t>
  </si>
  <si>
    <t>UNIGESE SOLN  OFTAL 0.5% 15 ML X 1</t>
  </si>
  <si>
    <t>ZYMARAN SOLN  OFTAL 0.3% 5 ML X 1</t>
  </si>
  <si>
    <t>VISOCAP CAPS BLANDA   X 30</t>
  </si>
  <si>
    <t>OFTABIOTICO COLIRIO  10 ML X 1</t>
  </si>
  <si>
    <t>AKA-DILATE GOTAS OFTAL 2.5% 15 ML X 1</t>
  </si>
  <si>
    <t>TERRAMICINA UNGT  OFTAL  6 G X 1</t>
  </si>
  <si>
    <t>OPTIDRY SOLN OFTAL  10 ML X 1</t>
  </si>
  <si>
    <t>OPTIPINK SOLN OFTAL  10 ML X 1</t>
  </si>
  <si>
    <t>OPTI-FREE EXPRESS SOL.MULTPROP  60 ML X 1</t>
  </si>
  <si>
    <t>ZAKOL SOLN  OFTAL 0.005% 2.5 ML X 1</t>
  </si>
  <si>
    <t>SAFLUTAN SOLN  OFTAL 15Y 0.3 ML X 30 (/ML)</t>
  </si>
  <si>
    <t>OPTICANS SOLN OFTAL  10 ML X 1</t>
  </si>
  <si>
    <t>RED OFF SOLN  OFTAL 0.125% 15 ML X 1</t>
  </si>
  <si>
    <t>SEFSON SOLN  OFTAL 2% 5 ML X 1</t>
  </si>
  <si>
    <t>OPTI-FREE PUREMOIS SOLN  120 ML X 1</t>
  </si>
  <si>
    <t>CITOL MOXIFLOXACIN SOLN  OFTAL 5% 10 ML X 1</t>
  </si>
  <si>
    <t>ASTEROSS OCUVIALES 0.5% 0.5 ML X 60</t>
  </si>
  <si>
    <t>SEFSON T SOLN  OFTAL  5 ML X 1</t>
  </si>
  <si>
    <t>OPTI-FREE EXPRESS NO RUB SOLN  355 ML X 1</t>
  </si>
  <si>
    <t>BIO ORBI SOLN  OFTAL 0.5MG 15 ML X 1 (/ML)</t>
  </si>
  <si>
    <t>CLORANFENICOL-SVL UNGT  OFTAL 1% 3.5 G X 1</t>
  </si>
  <si>
    <t>VISINE COLIRIO SOLN  OFTAL 0.05% 15 ML X 1</t>
  </si>
  <si>
    <t>OJO SAN COLIRIO GOTAS OFTAL 0.6% 8 ML X 1</t>
  </si>
  <si>
    <t>OPTIALER SOLN OFTAL  10 ML X 1</t>
  </si>
  <si>
    <t>CLORIN SOLN  OFTAL 0.5% 5 ML X 1</t>
  </si>
  <si>
    <t>LACRIMEL SOLN  OFTAL 0.3% 10 ML X 1</t>
  </si>
  <si>
    <t>CITOL BRIM SOLN  OFTAL 2MG 5 ML X 1 (/ML)</t>
  </si>
  <si>
    <t>CLOCORT H UNGT  OFTAL  4 G X 1</t>
  </si>
  <si>
    <t>COSOPT SOLN  OFTAL  5 ML X 1</t>
  </si>
  <si>
    <t>COXYLAM OFTENO GOTAS OFTAL 0.03% 5 ML X 1</t>
  </si>
  <si>
    <t>DORLAMIDA T SOLN  OFTAL  5 ML X 1</t>
  </si>
  <si>
    <t>GENTEAL GEL GEL OFTAL 0.3% 10 G X 1</t>
  </si>
  <si>
    <t>GLAMAX OCUVIALES  0.3 ML X 60</t>
  </si>
  <si>
    <t>GLAUCOX DOU SOLN OFTAL  5 ML X 1</t>
  </si>
  <si>
    <t>LEVOTUZ SOLN  OFTAL 0.004% 2.5 ML X 1</t>
  </si>
  <si>
    <t>LOBOB S/HUM.RIG AZ  30 ML X 1</t>
  </si>
  <si>
    <t>MERSOLAT D SOLN  OFTAL 2% 5 ML X 1</t>
  </si>
  <si>
    <t>MULTI-3 MAX FCO  240 ML X 1</t>
  </si>
  <si>
    <t>MULTI-3 PLUS SOL.MPRO C/E  240 ML X 1</t>
  </si>
  <si>
    <t>OPTIGEN SOLN  OFTAL 0.3% 10 ML X 1</t>
  </si>
  <si>
    <t>PATANOL SOLN  OFTAL 0.1% 5 ML X 1</t>
  </si>
  <si>
    <t>RENU PLUS GOTAS OFTAL  8 ML X 1</t>
  </si>
  <si>
    <t>SOPHIXIN OFTENO SOLN  OFTAL 0.3% 5 ML X 1</t>
  </si>
  <si>
    <t>TETRACICLINA-LNR UNGT  OFTAL 1% 6 G X 1</t>
  </si>
  <si>
    <t>VISTAGEL GEL OFTAL 0.3% 15 G X 1</t>
  </si>
  <si>
    <t>SOLES</t>
  </si>
  <si>
    <t>UNIDADES</t>
  </si>
  <si>
    <t>UNID 20</t>
  </si>
  <si>
    <t>UNID 21</t>
  </si>
  <si>
    <t>SOLES 20</t>
  </si>
  <si>
    <t>SOLES 21</t>
  </si>
  <si>
    <t>% Acum YTD Mar-20</t>
  </si>
  <si>
    <t>UN LANSIER</t>
  </si>
  <si>
    <t>MES</t>
  </si>
  <si>
    <t>PRESENTACION</t>
  </si>
  <si>
    <t>NOVARTIS</t>
  </si>
  <si>
    <t>HYALO PLUS</t>
  </si>
  <si>
    <t>OCULAB</t>
  </si>
  <si>
    <t>062017</t>
  </si>
  <si>
    <t>CANAL CADENA</t>
  </si>
  <si>
    <t>CANAL INDEPENDIENTE</t>
  </si>
  <si>
    <t>CANAL TOTAL</t>
  </si>
  <si>
    <t>XALOPTIC - HOPRIX - XENDA</t>
  </si>
  <si>
    <t>S01E2</t>
  </si>
  <si>
    <t>LATANOPROST</t>
  </si>
  <si>
    <t>UNIMED</t>
  </si>
  <si>
    <t>092015</t>
  </si>
  <si>
    <t>PFIZER</t>
  </si>
  <si>
    <t>071997</t>
  </si>
  <si>
    <t>082012</t>
  </si>
  <si>
    <t>032010</t>
  </si>
  <si>
    <t>072014</t>
  </si>
  <si>
    <t>072002</t>
  </si>
  <si>
    <t>082004</t>
  </si>
  <si>
    <t>072020</t>
  </si>
  <si>
    <t>EUROFARMA</t>
  </si>
  <si>
    <t>062003</t>
  </si>
  <si>
    <t>LATOF SP SOLN  OFTAL 0.005% 2.5 ML X 1</t>
  </si>
  <si>
    <t>022021</t>
  </si>
  <si>
    <t>GAAP OFTENO PF SOLN  OFTAL 0.005% 3 ML X 1</t>
  </si>
  <si>
    <t>082020</t>
  </si>
  <si>
    <t>PATADINE PLUS - MELIUS</t>
  </si>
  <si>
    <t>S01G3</t>
  </si>
  <si>
    <t>OLOPATADINE</t>
  </si>
  <si>
    <t>072013</t>
  </si>
  <si>
    <t>082008</t>
  </si>
  <si>
    <t>022008</t>
  </si>
  <si>
    <t>012015</t>
  </si>
  <si>
    <t>032018</t>
  </si>
  <si>
    <t>032020</t>
  </si>
  <si>
    <t>SYSTALAN ADVANCE</t>
  </si>
  <si>
    <t>ALCON</t>
  </si>
  <si>
    <t>MACROGOL(S)+PROPYLENE GLYCOL</t>
  </si>
  <si>
    <t>022010</t>
  </si>
  <si>
    <t>BRINZOLAN-T</t>
  </si>
  <si>
    <t>BRINZOLAMIDE+TIMOLOL</t>
  </si>
  <si>
    <t>092010</t>
  </si>
  <si>
    <t>022018</t>
  </si>
  <si>
    <t>PRUEBA</t>
  </si>
  <si>
    <t>GLOBAL PHARMA</t>
  </si>
  <si>
    <t>ARBOFARMA</t>
  </si>
  <si>
    <t>CIPROFLOXACIN+DEXAMETHASONE</t>
  </si>
  <si>
    <t>OTROS OFTALMOLOG TOPICOS</t>
  </si>
  <si>
    <t>S01X2</t>
  </si>
  <si>
    <t>OTROS OFTALMOLOG SISTEM</t>
  </si>
  <si>
    <t>S01X1</t>
  </si>
  <si>
    <t>OTROS OFTALMOLOGICOS</t>
  </si>
  <si>
    <t>S01X0</t>
  </si>
  <si>
    <t>AGENTES DIAG OFTALMOLOG</t>
  </si>
  <si>
    <t>S01T0</t>
  </si>
  <si>
    <t>OTR AYUDAS QUIRURG OFTAL</t>
  </si>
  <si>
    <t>S01S9</t>
  </si>
  <si>
    <t>SUBST VISCOELASTICAS</t>
  </si>
  <si>
    <t>S01S1</t>
  </si>
  <si>
    <t>AYUDAS QUIRURGICAS OFTAL</t>
  </si>
  <si>
    <t>S01S0</t>
  </si>
  <si>
    <t>ANTIINF OFTAL NO ESTEROID</t>
  </si>
  <si>
    <t>S01R0</t>
  </si>
  <si>
    <t>PRD.OFTAL.ANTINEOVASCULA</t>
  </si>
  <si>
    <t>S01P0</t>
  </si>
  <si>
    <t>PR CATARAT ANTICAT TOP</t>
  </si>
  <si>
    <t>S01N2</t>
  </si>
  <si>
    <t>PR CATARAT ANTICAT SIST</t>
  </si>
  <si>
    <t>S01N1</t>
  </si>
  <si>
    <t>XALOPTIC T</t>
  </si>
  <si>
    <t>PREP CATARAT ANTICATARAT</t>
  </si>
  <si>
    <t>S01N0</t>
  </si>
  <si>
    <t>XENDA</t>
  </si>
  <si>
    <t>TONICOS/VITAMINAS OFTAL</t>
  </si>
  <si>
    <t>S01M0</t>
  </si>
  <si>
    <t>XALOPTIC</t>
  </si>
  <si>
    <t>PREPAR.LENTES CONTACTO</t>
  </si>
  <si>
    <t>S01L0</t>
  </si>
  <si>
    <t>VISTAGEL</t>
  </si>
  <si>
    <t>OTROS PRODUCTOS OJO SECO</t>
  </si>
  <si>
    <t>S01K9</t>
  </si>
  <si>
    <t>TRUSOMIDA</t>
  </si>
  <si>
    <t>LAGRIM ARTI Y LUBRIC OCU</t>
  </si>
  <si>
    <t>TROPICAMIDA</t>
  </si>
  <si>
    <t>PRODUCTOS OJO SECO</t>
  </si>
  <si>
    <t>S01K0</t>
  </si>
  <si>
    <t>TOBRAZOL DX</t>
  </si>
  <si>
    <t>ANESTESICOS LOCALES OFTAL</t>
  </si>
  <si>
    <t>S01H0</t>
  </si>
  <si>
    <t>TOBRAZOL</t>
  </si>
  <si>
    <t>SYSTALAN</t>
  </si>
  <si>
    <t>OTR PROD OFTAL SIMILARES</t>
  </si>
  <si>
    <t>S01G9</t>
  </si>
  <si>
    <t>TIMOX</t>
  </si>
  <si>
    <t>REFRESKAN - T PLUS</t>
  </si>
  <si>
    <t>ANTISEPTICOS OFTALMICOS</t>
  </si>
  <si>
    <t>S01G6</t>
  </si>
  <si>
    <t>TIMOLOL</t>
  </si>
  <si>
    <t>PATADINE PLUS</t>
  </si>
  <si>
    <t>DESCONG OFTAL,SIMPATICOM</t>
  </si>
  <si>
    <t>S01G5</t>
  </si>
  <si>
    <t>TETRALAN</t>
  </si>
  <si>
    <t>MELIUS</t>
  </si>
  <si>
    <t>A-ALERG OFTAL,ACC MULTI</t>
  </si>
  <si>
    <t>TERRACORSOL</t>
  </si>
  <si>
    <t>MEGATOB</t>
  </si>
  <si>
    <t>A-ALERG OFTAL,EST MASTO</t>
  </si>
  <si>
    <t>S01G2</t>
  </si>
  <si>
    <t>PREDSO</t>
  </si>
  <si>
    <t>MACUVIT</t>
  </si>
  <si>
    <t>A-ALERG OFTAL,ANTIHIST</t>
  </si>
  <si>
    <t>S01G1</t>
  </si>
  <si>
    <t>PREDNISOLONA</t>
  </si>
  <si>
    <t>LANCIPROX DX</t>
  </si>
  <si>
    <t>A-ALERG OF,DESCON,A-SEPT</t>
  </si>
  <si>
    <t>S01G0</t>
  </si>
  <si>
    <t>NEOTROL</t>
  </si>
  <si>
    <t>LAMOFLOX</t>
  </si>
  <si>
    <t>MIDRIATICOS+CICLOPLEGICOS</t>
  </si>
  <si>
    <t>S01F0</t>
  </si>
  <si>
    <t>NAPHAVIT</t>
  </si>
  <si>
    <t>HYALO COMFORT</t>
  </si>
  <si>
    <t>MIOT PREPAR ANTIGL TOPIC</t>
  </si>
  <si>
    <t>LANCIPROX</t>
  </si>
  <si>
    <t>HOPRIX</t>
  </si>
  <si>
    <t>MIOT PREPAR ANTIGL SISTEM</t>
  </si>
  <si>
    <t>S01E1</t>
  </si>
  <si>
    <t>LAGRIMAS ISOTONICAS</t>
  </si>
  <si>
    <t>GLAMAX</t>
  </si>
  <si>
    <t>MIOTICOS+ANTIGLAUCOMA</t>
  </si>
  <si>
    <t>S01E0</t>
  </si>
  <si>
    <t>GENTAMICINA</t>
  </si>
  <si>
    <t>FENILEFRINA</t>
  </si>
  <si>
    <t>AGENTES ANTIVIRALES OFTAL</t>
  </si>
  <si>
    <t>S01D0</t>
  </si>
  <si>
    <t>COSOMIDOL</t>
  </si>
  <si>
    <t>OTR OFTAL A-INFL+A-INFEC</t>
  </si>
  <si>
    <t>S01C9</t>
  </si>
  <si>
    <t>DICLOPTIC</t>
  </si>
  <si>
    <t>CLACIER</t>
  </si>
  <si>
    <t>TERRAMISOL - A</t>
  </si>
  <si>
    <t>OFTALM NSAID+ANTI INFEC</t>
  </si>
  <si>
    <t>S01C2</t>
  </si>
  <si>
    <t>CLORINCORT - P</t>
  </si>
  <si>
    <t>BRINZOLAN T</t>
  </si>
  <si>
    <t>OTIDOL</t>
  </si>
  <si>
    <t>OFTALM CORTIC+ANTI INFEC</t>
  </si>
  <si>
    <t>S01C1</t>
  </si>
  <si>
    <t xml:space="preserve">CLORIN </t>
  </si>
  <si>
    <t>BIOTEARS</t>
  </si>
  <si>
    <t>HUMED</t>
  </si>
  <si>
    <t>OFTALM A-INFLAM+A-INFECC</t>
  </si>
  <si>
    <t>S01C0</t>
  </si>
  <si>
    <t>ATROPINA</t>
  </si>
  <si>
    <t>CORTICOIDES SOLOS OFTALM</t>
  </si>
  <si>
    <t>S01B0</t>
  </si>
  <si>
    <t>ANESTEARS</t>
  </si>
  <si>
    <t>ASTEROSS</t>
  </si>
  <si>
    <t>FRAMIDEX</t>
  </si>
  <si>
    <t>ANTIINFECCIOSOS OFTALMOL</t>
  </si>
  <si>
    <t>S01A0</t>
  </si>
  <si>
    <t>ACICLOVIR</t>
  </si>
  <si>
    <t>FLORIL</t>
  </si>
  <si>
    <t>C4_DES</t>
  </si>
  <si>
    <t>C4</t>
  </si>
  <si>
    <t>normales</t>
  </si>
  <si>
    <t>premium+ocuvial+lanzamiento</t>
  </si>
  <si>
    <t>masivo</t>
  </si>
  <si>
    <t>SYSTALAN-SYSTALAN OCV</t>
  </si>
  <si>
    <t>XALOPTIC-HOPRIX</t>
  </si>
  <si>
    <t>LANCIPROX-DX</t>
  </si>
  <si>
    <t>REFRESKAN-T PLUS-ASTEROSS</t>
  </si>
  <si>
    <t>HUMEDBIO-HUMED</t>
  </si>
  <si>
    <t>BIOTEARS G GEL-VISTAGEL</t>
  </si>
  <si>
    <t>COSOMIDOL-GLAMAX</t>
  </si>
  <si>
    <t>TERRAMISOL-A</t>
  </si>
  <si>
    <t>FLORIL OFFICE</t>
  </si>
  <si>
    <t>BIOTEARS SOL</t>
  </si>
  <si>
    <t>LENTES CONTACTO</t>
  </si>
  <si>
    <t>GENTAMICINA SOL</t>
  </si>
  <si>
    <t>PATADINE PLUS-MELIUS</t>
  </si>
  <si>
    <t>TIMOX-TIMOLOL</t>
  </si>
  <si>
    <t>CLORINCORT-P</t>
  </si>
  <si>
    <t>LAG. ISOTONICAS</t>
  </si>
  <si>
    <t>XALOPTIC-T</t>
  </si>
  <si>
    <t>CLORIN UNG</t>
  </si>
  <si>
    <t>CLORIN SOL</t>
  </si>
  <si>
    <t>GENTAMICINA UNG</t>
  </si>
  <si>
    <t>S-10</t>
  </si>
  <si>
    <t>SYSTALAN ULTRA</t>
  </si>
  <si>
    <t>me falta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</si>
</sst>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4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10" fontId="3" fillId="0" borderId="5" xfId="1" applyNumberFormat="1" applyFont="1" applyBorder="1" applyAlignment="1">
      <alignment vertical="center"/>
    </xf>
    <xf numFmtId="3" fontId="2" fillId="0" borderId="4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3" fontId="2" fillId="0" borderId="0" xfId="0" applyNumberFormat="1" applyFont="1" applyBorder="1" applyAlignment="1">
      <alignment vertical="center"/>
    </xf>
    <xf numFmtId="10" fontId="2" fillId="0" borderId="5" xfId="1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3" fontId="3" fillId="0" borderId="13" xfId="0" applyNumberFormat="1" applyFont="1" applyBorder="1" applyAlignment="1">
      <alignment vertical="center"/>
    </xf>
    <xf numFmtId="3" fontId="2" fillId="0" borderId="13" xfId="0" applyNumberFormat="1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2" fontId="2" fillId="0" borderId="4" xfId="0" applyNumberFormat="1" applyFont="1" applyBorder="1" applyAlignment="1">
      <alignment vertical="center"/>
    </xf>
    <xf numFmtId="2" fontId="2" fillId="0" borderId="5" xfId="0" applyNumberFormat="1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Border="1" applyAlignment="1">
      <alignment vertical="center"/>
    </xf>
    <xf numFmtId="10" fontId="2" fillId="0" borderId="0" xfId="1" applyNumberFormat="1" applyFont="1" applyBorder="1" applyAlignment="1">
      <alignment vertical="center"/>
    </xf>
    <xf numFmtId="164" fontId="3" fillId="0" borderId="0" xfId="1" applyNumberFormat="1" applyFont="1" applyBorder="1" applyAlignment="1">
      <alignment vertical="center"/>
    </xf>
    <xf numFmtId="10" fontId="3" fillId="0" borderId="0" xfId="1" applyNumberFormat="1" applyFont="1" applyBorder="1" applyAlignment="1">
      <alignment vertical="center"/>
    </xf>
    <xf numFmtId="164" fontId="2" fillId="0" borderId="0" xfId="1" applyNumberFormat="1" applyFont="1" applyAlignment="1">
      <alignment vertical="center"/>
    </xf>
    <xf numFmtId="164" fontId="3" fillId="0" borderId="5" xfId="1" applyNumberFormat="1" applyFont="1" applyBorder="1" applyAlignment="1">
      <alignment vertical="center"/>
    </xf>
    <xf numFmtId="164" fontId="2" fillId="0" borderId="5" xfId="1" applyNumberFormat="1" applyFont="1" applyBorder="1" applyAlignment="1">
      <alignment vertical="center"/>
    </xf>
    <xf numFmtId="0" fontId="2" fillId="0" borderId="0" xfId="0" applyFont="1"/>
    <xf numFmtId="14" fontId="2" fillId="0" borderId="0" xfId="0" applyNumberFormat="1" applyFont="1"/>
    <xf numFmtId="3" fontId="2" fillId="0" borderId="0" xfId="0" applyNumberFormat="1" applyFont="1"/>
    <xf numFmtId="14" fontId="2" fillId="2" borderId="0" xfId="0" applyNumberFormat="1" applyFont="1" applyFill="1"/>
    <xf numFmtId="0" fontId="2" fillId="2" borderId="0" xfId="0" applyFont="1" applyFill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5" xfId="0" applyFont="1" applyFill="1" applyBorder="1" applyAlignment="1">
      <alignment horizontal="center" vertical="center"/>
    </xf>
    <xf numFmtId="2" fontId="2" fillId="5" borderId="4" xfId="0" applyNumberFormat="1" applyFont="1" applyFill="1" applyBorder="1" applyAlignment="1">
      <alignment vertical="center"/>
    </xf>
    <xf numFmtId="2" fontId="2" fillId="5" borderId="5" xfId="0" applyNumberFormat="1" applyFont="1" applyFill="1" applyBorder="1" applyAlignment="1">
      <alignment vertical="center"/>
    </xf>
    <xf numFmtId="0" fontId="2" fillId="5" borderId="0" xfId="0" applyFont="1" applyFill="1" applyAlignment="1">
      <alignment vertical="center"/>
    </xf>
    <xf numFmtId="3" fontId="2" fillId="5" borderId="4" xfId="0" applyNumberFormat="1" applyFont="1" applyFill="1" applyBorder="1" applyAlignment="1">
      <alignment vertical="center"/>
    </xf>
    <xf numFmtId="3" fontId="2" fillId="5" borderId="0" xfId="0" applyNumberFormat="1" applyFont="1" applyFill="1" applyBorder="1" applyAlignment="1">
      <alignment vertical="center"/>
    </xf>
    <xf numFmtId="10" fontId="2" fillId="5" borderId="0" xfId="1" applyNumberFormat="1" applyFont="1" applyFill="1" applyBorder="1" applyAlignment="1">
      <alignment vertical="center"/>
    </xf>
    <xf numFmtId="3" fontId="2" fillId="5" borderId="13" xfId="0" applyNumberFormat="1" applyFont="1" applyFill="1" applyBorder="1" applyAlignment="1">
      <alignment vertical="center"/>
    </xf>
    <xf numFmtId="10" fontId="2" fillId="5" borderId="5" xfId="1" applyNumberFormat="1" applyFont="1" applyFill="1" applyBorder="1" applyAlignment="1">
      <alignment vertical="center"/>
    </xf>
    <xf numFmtId="164" fontId="2" fillId="5" borderId="0" xfId="1" applyNumberFormat="1" applyFont="1" applyFill="1" applyBorder="1" applyAlignment="1">
      <alignment vertical="center"/>
    </xf>
    <xf numFmtId="164" fontId="2" fillId="5" borderId="5" xfId="1" applyNumberFormat="1" applyFont="1" applyFill="1" applyBorder="1" applyAlignment="1">
      <alignment vertical="center"/>
    </xf>
    <xf numFmtId="3" fontId="2" fillId="5" borderId="0" xfId="0" applyNumberFormat="1" applyFont="1" applyFill="1" applyAlignment="1">
      <alignment vertical="center" wrapText="1"/>
    </xf>
    <xf numFmtId="9" fontId="2" fillId="5" borderId="0" xfId="1" applyFont="1" applyFill="1" applyAlignment="1">
      <alignment vertical="center" wrapText="1"/>
    </xf>
    <xf numFmtId="0" fontId="2" fillId="0" borderId="4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vertical="center"/>
    </xf>
    <xf numFmtId="2" fontId="2" fillId="0" borderId="5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3" fontId="2" fillId="0" borderId="4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10" fontId="2" fillId="0" borderId="0" xfId="1" applyNumberFormat="1" applyFont="1" applyFill="1" applyBorder="1" applyAlignment="1">
      <alignment vertical="center"/>
    </xf>
    <xf numFmtId="3" fontId="2" fillId="0" borderId="13" xfId="0" applyNumberFormat="1" applyFont="1" applyFill="1" applyBorder="1" applyAlignment="1">
      <alignment vertical="center"/>
    </xf>
    <xf numFmtId="10" fontId="2" fillId="0" borderId="5" xfId="1" applyNumberFormat="1" applyFont="1" applyFill="1" applyBorder="1" applyAlignment="1">
      <alignment vertical="center"/>
    </xf>
    <xf numFmtId="164" fontId="2" fillId="0" borderId="0" xfId="1" applyNumberFormat="1" applyFont="1" applyFill="1" applyBorder="1" applyAlignment="1">
      <alignment vertical="center"/>
    </xf>
    <xf numFmtId="164" fontId="2" fillId="0" borderId="5" xfId="1" applyNumberFormat="1" applyFont="1" applyFill="1" applyBorder="1" applyAlignment="1">
      <alignment vertical="center"/>
    </xf>
    <xf numFmtId="0" fontId="0" fillId="0" borderId="0" xfId="0" applyFill="1"/>
    <xf numFmtId="3" fontId="2" fillId="0" borderId="0" xfId="0" applyNumberFormat="1" applyFont="1" applyFill="1" applyAlignment="1">
      <alignment vertical="center" wrapText="1"/>
    </xf>
    <xf numFmtId="9" fontId="2" fillId="0" borderId="0" xfId="1" applyFont="1" applyFill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2"/>
    <xf numFmtId="0" fontId="8" fillId="0" borderId="4" xfId="0" applyFont="1" applyFill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1" fillId="2" borderId="0" xfId="2" applyFill="1"/>
    <xf numFmtId="0" fontId="8" fillId="0" borderId="4" xfId="0" applyFont="1" applyBorder="1" applyAlignment="1">
      <alignment vertical="center"/>
    </xf>
    <xf numFmtId="0" fontId="8" fillId="0" borderId="18" xfId="0" applyFont="1" applyFill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9" fillId="6" borderId="7" xfId="0" applyFont="1" applyFill="1" applyBorder="1"/>
    <xf numFmtId="0" fontId="2" fillId="0" borderId="20" xfId="0" applyFont="1" applyBorder="1" applyAlignment="1">
      <alignment vertical="center"/>
    </xf>
    <xf numFmtId="0" fontId="2" fillId="7" borderId="20" xfId="0" applyFont="1" applyFill="1" applyBorder="1" applyAlignment="1">
      <alignment vertical="center"/>
    </xf>
    <xf numFmtId="0" fontId="2" fillId="2" borderId="20" xfId="0" applyFont="1" applyFill="1" applyBorder="1" applyAlignment="1">
      <alignment vertical="center"/>
    </xf>
    <xf numFmtId="0" fontId="2" fillId="8" borderId="20" xfId="0" applyFont="1" applyFill="1" applyBorder="1" applyAlignment="1">
      <alignment vertical="center"/>
    </xf>
    <xf numFmtId="0" fontId="0" fillId="8" borderId="0" xfId="0" applyFill="1"/>
    <xf numFmtId="0" fontId="0" fillId="2" borderId="0" xfId="0" applyFill="1"/>
    <xf numFmtId="0" fontId="9" fillId="7" borderId="7" xfId="0" applyFont="1" applyFill="1" applyBorder="1"/>
    <xf numFmtId="0" fontId="9" fillId="2" borderId="7" xfId="0" applyFont="1" applyFill="1" applyBorder="1"/>
    <xf numFmtId="0" fontId="9" fillId="8" borderId="7" xfId="0" applyFont="1" applyFill="1" applyBorder="1"/>
    <xf numFmtId="0" fontId="2" fillId="0" borderId="3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0" borderId="15" xfId="0" applyFont="1" applyBorder="1" applyAlignment="1">
      <alignment horizontal="center" vertical="center" textRotation="90" wrapText="1"/>
    </xf>
    <xf numFmtId="0" fontId="2" fillId="0" borderId="17" xfId="0" applyFont="1" applyBorder="1" applyAlignment="1">
      <alignment horizontal="center" vertical="center" textRotation="90" wrapText="1"/>
    </xf>
    <xf numFmtId="0" fontId="2" fillId="0" borderId="16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17" fontId="2" fillId="0" borderId="3" xfId="0" applyNumberFormat="1" applyFont="1" applyBorder="1" applyAlignment="1">
      <alignment horizontal="center" vertical="center" textRotation="90" wrapText="1"/>
    </xf>
    <xf numFmtId="17" fontId="2" fillId="0" borderId="5" xfId="0" applyNumberFormat="1" applyFont="1" applyBorder="1" applyAlignment="1">
      <alignment horizontal="center" vertical="center" textRotation="90" wrapText="1"/>
    </xf>
    <xf numFmtId="17" fontId="2" fillId="0" borderId="8" xfId="0" applyNumberFormat="1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3">
    <cellStyle name="Normal" xfId="0" builtinId="0"/>
    <cellStyle name="Normal 3" xfId="2"/>
    <cellStyle name="Porcentaje" xfId="1" builtinId="5"/>
  </cellStyles>
  <dxfs count="3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Plantilla%20Mercado/Hialuro-Latanop-Olop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aluronato"/>
      <sheetName val="Latanoprost"/>
      <sheetName val="MES"/>
      <sheetName val="YTD"/>
      <sheetName val="Olopatadina"/>
      <sheetName val="Plantilla"/>
      <sheetName val="MAT"/>
      <sheetName val="MAT (2)"/>
    </sheetNames>
    <sheetDataSet>
      <sheetData sheetId="0" refreshError="1"/>
      <sheetData sheetId="1" refreshError="1"/>
      <sheetData sheetId="2" refreshError="1">
        <row r="1">
          <cell r="B1">
            <v>44256</v>
          </cell>
          <cell r="C1">
            <v>44256</v>
          </cell>
          <cell r="E1">
            <v>44256</v>
          </cell>
          <cell r="F1">
            <v>44256</v>
          </cell>
        </row>
        <row r="2">
          <cell r="B2" t="str">
            <v xml:space="preserve">VENTAS </v>
          </cell>
          <cell r="C2" t="str">
            <v xml:space="preserve">VENTAS </v>
          </cell>
          <cell r="E2" t="str">
            <v xml:space="preserve">VENTAS </v>
          </cell>
          <cell r="F2" t="str">
            <v xml:space="preserve">VENTAS </v>
          </cell>
        </row>
        <row r="3">
          <cell r="B3" t="str">
            <v>CADENA</v>
          </cell>
          <cell r="C3" t="str">
            <v>INDEPENDIENTE</v>
          </cell>
          <cell r="D3" t="str">
            <v>UNIDADES</v>
          </cell>
          <cell r="E3" t="str">
            <v>CADENA</v>
          </cell>
          <cell r="F3" t="str">
            <v>INDEPENDIENTE</v>
          </cell>
          <cell r="G3" t="str">
            <v>SOLES</v>
          </cell>
        </row>
        <row r="4">
          <cell r="A4" t="str">
            <v>KRYTANTEK OFTENO SOLN  OFTAL  5 ML X 1</v>
          </cell>
          <cell r="B4">
            <v>11986</v>
          </cell>
          <cell r="C4">
            <v>488</v>
          </cell>
          <cell r="D4">
            <v>12474</v>
          </cell>
          <cell r="E4">
            <v>1478473</v>
          </cell>
          <cell r="F4">
            <v>60195</v>
          </cell>
          <cell r="G4">
            <v>1538668</v>
          </cell>
        </row>
        <row r="5">
          <cell r="A5" t="str">
            <v>SYSTANE ULTRA SOL.OFT LUBR  10 ML X 1</v>
          </cell>
          <cell r="B5">
            <v>10282</v>
          </cell>
          <cell r="C5">
            <v>602</v>
          </cell>
          <cell r="D5">
            <v>10884</v>
          </cell>
          <cell r="E5">
            <v>614144</v>
          </cell>
          <cell r="F5">
            <v>35957</v>
          </cell>
          <cell r="G5">
            <v>650101</v>
          </cell>
        </row>
        <row r="6">
          <cell r="A6" t="str">
            <v>GAAP OFTENO SOLN  OFTAL 0.005% 3 ML X 1</v>
          </cell>
          <cell r="B6">
            <v>5096</v>
          </cell>
          <cell r="C6">
            <v>67</v>
          </cell>
          <cell r="D6">
            <v>5163</v>
          </cell>
          <cell r="E6">
            <v>520353</v>
          </cell>
          <cell r="F6">
            <v>6841</v>
          </cell>
          <cell r="G6">
            <v>527194</v>
          </cell>
        </row>
        <row r="7">
          <cell r="A7" t="str">
            <v>LAGRICEL OFTENO SOL.OFT UD 0.4% 0.5 ML X 20</v>
          </cell>
          <cell r="B7">
            <v>5552</v>
          </cell>
          <cell r="C7">
            <v>322</v>
          </cell>
          <cell r="D7">
            <v>5874</v>
          </cell>
          <cell r="E7">
            <v>384420</v>
          </cell>
          <cell r="F7">
            <v>22295</v>
          </cell>
          <cell r="G7">
            <v>406715</v>
          </cell>
        </row>
        <row r="8">
          <cell r="A8" t="str">
            <v>FRAMIDEX GOTAS O/OFT  2.5 ML X 1</v>
          </cell>
          <cell r="B8">
            <v>13096</v>
          </cell>
          <cell r="C8">
            <v>23556</v>
          </cell>
          <cell r="D8">
            <v>36652</v>
          </cell>
          <cell r="E8">
            <v>74778</v>
          </cell>
          <cell r="F8">
            <v>134505</v>
          </cell>
          <cell r="G8">
            <v>209283</v>
          </cell>
        </row>
        <row r="9">
          <cell r="A9" t="str">
            <v>HUMED GOTAS OFTAL 0.3% 15 ML X 1</v>
          </cell>
          <cell r="B9">
            <v>18221</v>
          </cell>
          <cell r="C9">
            <v>11655</v>
          </cell>
          <cell r="D9">
            <v>29876</v>
          </cell>
          <cell r="E9">
            <v>158887</v>
          </cell>
          <cell r="F9">
            <v>101632</v>
          </cell>
          <cell r="G9">
            <v>260519</v>
          </cell>
        </row>
        <row r="10">
          <cell r="A10" t="str">
            <v>FRESH TEARS SOLN  OFTAL 0.5% 15 ML X 1</v>
          </cell>
          <cell r="B10">
            <v>5455</v>
          </cell>
          <cell r="C10">
            <v>241</v>
          </cell>
          <cell r="D10">
            <v>5696</v>
          </cell>
          <cell r="E10">
            <v>286060</v>
          </cell>
          <cell r="F10">
            <v>12638</v>
          </cell>
          <cell r="G10">
            <v>298698</v>
          </cell>
        </row>
        <row r="11">
          <cell r="A11" t="str">
            <v>OTOZAMBON GOTAS OTO.  10 ML X 1</v>
          </cell>
          <cell r="B11">
            <v>13111</v>
          </cell>
          <cell r="C11">
            <v>12177</v>
          </cell>
          <cell r="D11">
            <v>25288</v>
          </cell>
          <cell r="E11">
            <v>159168</v>
          </cell>
          <cell r="F11">
            <v>147829</v>
          </cell>
          <cell r="G11">
            <v>306997</v>
          </cell>
        </row>
        <row r="12">
          <cell r="A12" t="str">
            <v>FLORIL NF SOLN  OFTAL 0.03% 8 ML X 1</v>
          </cell>
          <cell r="B12">
            <v>5826</v>
          </cell>
          <cell r="C12">
            <v>43173</v>
          </cell>
          <cell r="D12">
            <v>48999</v>
          </cell>
          <cell r="E12">
            <v>31693</v>
          </cell>
          <cell r="F12">
            <v>234861</v>
          </cell>
          <cell r="G12">
            <v>266554</v>
          </cell>
        </row>
        <row r="13">
          <cell r="A13" t="str">
            <v>UNIAL SOLN  OFTAL 4MG 10 ML X 1 (/ML)</v>
          </cell>
          <cell r="B13">
            <v>7005</v>
          </cell>
          <cell r="C13">
            <v>863</v>
          </cell>
          <cell r="D13">
            <v>7868</v>
          </cell>
          <cell r="E13">
            <v>210360</v>
          </cell>
          <cell r="F13">
            <v>25916</v>
          </cell>
          <cell r="G13">
            <v>236276</v>
          </cell>
        </row>
        <row r="14">
          <cell r="A14" t="str">
            <v>FREEGEN GEL OFTAL 0.5% 15 ML X 1</v>
          </cell>
          <cell r="B14">
            <v>8391</v>
          </cell>
          <cell r="C14">
            <v>195</v>
          </cell>
          <cell r="D14">
            <v>8586</v>
          </cell>
          <cell r="E14">
            <v>309628</v>
          </cell>
          <cell r="F14">
            <v>7196</v>
          </cell>
          <cell r="G14">
            <v>316824</v>
          </cell>
        </row>
        <row r="15">
          <cell r="A15" t="str">
            <v>FLORIL NF SOLN  OFTAL  15 ML X 1</v>
          </cell>
          <cell r="B15">
            <v>23307</v>
          </cell>
          <cell r="C15">
            <v>5989</v>
          </cell>
          <cell r="D15">
            <v>29296</v>
          </cell>
          <cell r="E15">
            <v>183892</v>
          </cell>
          <cell r="F15">
            <v>47253</v>
          </cell>
          <cell r="G15">
            <v>231145</v>
          </cell>
        </row>
        <row r="16">
          <cell r="A16" t="str">
            <v>HUMYLUB OFTENO FRASC.GOTERO 1.8% 15 ML X 1</v>
          </cell>
          <cell r="B16">
            <v>3478</v>
          </cell>
          <cell r="C16">
            <v>150</v>
          </cell>
          <cell r="D16">
            <v>3628</v>
          </cell>
          <cell r="E16">
            <v>193516</v>
          </cell>
          <cell r="F16">
            <v>8346</v>
          </cell>
          <cell r="G16">
            <v>201862</v>
          </cell>
        </row>
        <row r="17">
          <cell r="A17" t="str">
            <v>ALPHAGAN P SOLN  OFTAL 0.15% 5 ML X 1</v>
          </cell>
          <cell r="B17">
            <v>2053</v>
          </cell>
          <cell r="C17">
            <v>105</v>
          </cell>
          <cell r="D17">
            <v>2158</v>
          </cell>
          <cell r="E17">
            <v>148370</v>
          </cell>
          <cell r="F17">
            <v>7588</v>
          </cell>
          <cell r="G17">
            <v>155958</v>
          </cell>
        </row>
        <row r="18">
          <cell r="A18" t="str">
            <v>TRAVATAN BAK FREE GOTAS 0.004% 2.5 ML X 1</v>
          </cell>
          <cell r="B18">
            <v>1028</v>
          </cell>
          <cell r="C18">
            <v>33</v>
          </cell>
          <cell r="D18">
            <v>1061</v>
          </cell>
          <cell r="E18">
            <v>129045</v>
          </cell>
          <cell r="F18">
            <v>4142</v>
          </cell>
          <cell r="G18">
            <v>133187</v>
          </cell>
        </row>
        <row r="19">
          <cell r="A19" t="str">
            <v>FREEGEN GEL GEL OFTAL 1% 15 ML X 1</v>
          </cell>
          <cell r="B19">
            <v>4454</v>
          </cell>
          <cell r="C19">
            <v>195</v>
          </cell>
          <cell r="D19">
            <v>4649</v>
          </cell>
          <cell r="E19">
            <v>188716</v>
          </cell>
          <cell r="F19">
            <v>8262</v>
          </cell>
          <cell r="G19">
            <v>196978</v>
          </cell>
        </row>
        <row r="20">
          <cell r="A20" t="str">
            <v>OPTIVE GOTAS OFTAL  15 ML X 1</v>
          </cell>
          <cell r="B20">
            <v>2024</v>
          </cell>
          <cell r="C20">
            <v>179</v>
          </cell>
          <cell r="D20">
            <v>2203</v>
          </cell>
          <cell r="E20">
            <v>153460</v>
          </cell>
          <cell r="F20">
            <v>13572</v>
          </cell>
          <cell r="G20">
            <v>167032</v>
          </cell>
        </row>
        <row r="21">
          <cell r="A21" t="str">
            <v>SYSTANE GOTAS OFTAL  15 ML X 1</v>
          </cell>
          <cell r="B21">
            <v>1284</v>
          </cell>
          <cell r="C21">
            <v>89</v>
          </cell>
          <cell r="D21">
            <v>1373</v>
          </cell>
          <cell r="E21">
            <v>128002</v>
          </cell>
          <cell r="F21">
            <v>8872</v>
          </cell>
          <cell r="G21">
            <v>136874</v>
          </cell>
        </row>
        <row r="22">
          <cell r="A22" t="str">
            <v>COSOMIDOL SOLN  OFTAL  5 ML X 1</v>
          </cell>
          <cell r="B22">
            <v>3546</v>
          </cell>
          <cell r="C22">
            <v>172</v>
          </cell>
          <cell r="D22">
            <v>3718</v>
          </cell>
          <cell r="E22">
            <v>122763</v>
          </cell>
          <cell r="F22">
            <v>5955</v>
          </cell>
          <cell r="G22">
            <v>128718</v>
          </cell>
        </row>
        <row r="23">
          <cell r="A23" t="str">
            <v>CIPROGRAM PLUS SOLN  OFTAL  5 ML X 1</v>
          </cell>
          <cell r="B23">
            <v>7320</v>
          </cell>
          <cell r="C23">
            <v>0</v>
          </cell>
          <cell r="D23">
            <v>7320</v>
          </cell>
          <cell r="E23">
            <v>117120</v>
          </cell>
          <cell r="G23">
            <v>117120</v>
          </cell>
        </row>
        <row r="24">
          <cell r="A24" t="str">
            <v>AZARGA SUSP. OFTAL 10MG 5 ML X 1 (/ML)</v>
          </cell>
          <cell r="B24">
            <v>883</v>
          </cell>
          <cell r="C24">
            <v>43</v>
          </cell>
          <cell r="D24">
            <v>926</v>
          </cell>
          <cell r="E24">
            <v>103920</v>
          </cell>
          <cell r="F24">
            <v>5061</v>
          </cell>
          <cell r="G24">
            <v>108981</v>
          </cell>
        </row>
        <row r="25">
          <cell r="A25" t="str">
            <v>VITALUX PLUS CAPS   X 30</v>
          </cell>
          <cell r="B25">
            <v>2113</v>
          </cell>
          <cell r="C25">
            <v>109</v>
          </cell>
          <cell r="D25">
            <v>2222</v>
          </cell>
          <cell r="E25">
            <v>120864</v>
          </cell>
          <cell r="F25">
            <v>6235</v>
          </cell>
          <cell r="G25">
            <v>127099</v>
          </cell>
        </row>
        <row r="26">
          <cell r="A26" t="str">
            <v>LUMIGAN RC SOLN  OFTAL 0.01% 3 ML X 1</v>
          </cell>
          <cell r="B26">
            <v>1041</v>
          </cell>
          <cell r="C26">
            <v>67</v>
          </cell>
          <cell r="D26">
            <v>1108</v>
          </cell>
          <cell r="E26">
            <v>100352</v>
          </cell>
          <cell r="F26">
            <v>6459</v>
          </cell>
          <cell r="G26">
            <v>106811</v>
          </cell>
        </row>
        <row r="27">
          <cell r="A27" t="str">
            <v>COMBIGAN SOLN  OFTAL  5 ML X 1</v>
          </cell>
          <cell r="B27">
            <v>1088</v>
          </cell>
          <cell r="C27">
            <v>40</v>
          </cell>
          <cell r="D27">
            <v>1128</v>
          </cell>
          <cell r="E27">
            <v>103404</v>
          </cell>
          <cell r="F27">
            <v>3802</v>
          </cell>
          <cell r="G27">
            <v>107206</v>
          </cell>
        </row>
        <row r="28">
          <cell r="A28" t="str">
            <v>VIGADEXA SOLN  OFTAL  5 ML X 1</v>
          </cell>
          <cell r="B28">
            <v>1461</v>
          </cell>
          <cell r="C28">
            <v>100</v>
          </cell>
          <cell r="D28">
            <v>1561</v>
          </cell>
          <cell r="E28">
            <v>127063</v>
          </cell>
          <cell r="F28">
            <v>8697</v>
          </cell>
          <cell r="G28">
            <v>135760</v>
          </cell>
        </row>
        <row r="29">
          <cell r="A29" t="str">
            <v>CIRIAX OTIC GOTAS OTO.  5 ML X 1</v>
          </cell>
          <cell r="B29">
            <v>5208</v>
          </cell>
          <cell r="C29">
            <v>3429</v>
          </cell>
          <cell r="D29">
            <v>8637</v>
          </cell>
          <cell r="E29">
            <v>92182</v>
          </cell>
          <cell r="F29">
            <v>60693</v>
          </cell>
          <cell r="G29">
            <v>152875</v>
          </cell>
        </row>
        <row r="30">
          <cell r="A30" t="str">
            <v>DROPSTAR COLIRIO 0.4% 10 ML X 1</v>
          </cell>
          <cell r="B30">
            <v>3478</v>
          </cell>
          <cell r="C30">
            <v>575</v>
          </cell>
          <cell r="D30">
            <v>4053</v>
          </cell>
          <cell r="E30">
            <v>96897</v>
          </cell>
          <cell r="F30">
            <v>16020</v>
          </cell>
          <cell r="G30">
            <v>112917</v>
          </cell>
        </row>
        <row r="31">
          <cell r="A31" t="str">
            <v>LATANOX SOLN  OFTAL 0.05MG 5 ML X 1</v>
          </cell>
          <cell r="B31">
            <v>2244</v>
          </cell>
          <cell r="C31">
            <v>2</v>
          </cell>
          <cell r="D31">
            <v>2246</v>
          </cell>
          <cell r="E31">
            <v>79303</v>
          </cell>
          <cell r="F31">
            <v>71</v>
          </cell>
          <cell r="G31">
            <v>79374</v>
          </cell>
        </row>
        <row r="32">
          <cell r="A32" t="str">
            <v>HYLO-COMOD SOLN OFTAL 1% 10 ML X 1</v>
          </cell>
          <cell r="B32">
            <v>1957</v>
          </cell>
          <cell r="C32">
            <v>422</v>
          </cell>
          <cell r="D32">
            <v>2379</v>
          </cell>
          <cell r="E32">
            <v>99279</v>
          </cell>
          <cell r="F32">
            <v>21408</v>
          </cell>
          <cell r="G32">
            <v>120687</v>
          </cell>
        </row>
        <row r="33">
          <cell r="A33" t="str">
            <v>PRED FORTE GOTAS OFTAL 1% 5 ML X 1 (FORT)</v>
          </cell>
          <cell r="B33">
            <v>1600</v>
          </cell>
          <cell r="C33">
            <v>116</v>
          </cell>
          <cell r="D33">
            <v>1716</v>
          </cell>
          <cell r="E33">
            <v>78016</v>
          </cell>
          <cell r="F33">
            <v>5656</v>
          </cell>
          <cell r="G33">
            <v>83672</v>
          </cell>
        </row>
        <row r="34">
          <cell r="A34" t="str">
            <v>DUOTRAV SOLN  OFTAL  2.5 ML X 1</v>
          </cell>
          <cell r="B34">
            <v>565</v>
          </cell>
          <cell r="C34">
            <v>12</v>
          </cell>
          <cell r="D34">
            <v>577</v>
          </cell>
          <cell r="E34">
            <v>79004</v>
          </cell>
          <cell r="F34">
            <v>1678</v>
          </cell>
          <cell r="G34">
            <v>80682</v>
          </cell>
        </row>
        <row r="35">
          <cell r="A35" t="str">
            <v>COL.EYE-MO COLIRIO 0.05% 12 ML X 1</v>
          </cell>
          <cell r="B35">
            <v>7319</v>
          </cell>
          <cell r="C35">
            <v>8895</v>
          </cell>
          <cell r="D35">
            <v>16214</v>
          </cell>
          <cell r="E35">
            <v>40474</v>
          </cell>
          <cell r="F35">
            <v>49189</v>
          </cell>
          <cell r="G35">
            <v>89663</v>
          </cell>
        </row>
        <row r="36">
          <cell r="A36" t="str">
            <v>AKWAGELAK GOTAS OFTAL 1% 20 ML X 1</v>
          </cell>
          <cell r="B36">
            <v>2212</v>
          </cell>
          <cell r="C36">
            <v>426</v>
          </cell>
          <cell r="D36">
            <v>2638</v>
          </cell>
          <cell r="E36">
            <v>95979</v>
          </cell>
          <cell r="F36">
            <v>18484</v>
          </cell>
          <cell r="G36">
            <v>114463</v>
          </cell>
        </row>
        <row r="37">
          <cell r="A37" t="str">
            <v>TRAZIDEX UNGENA UNGT  OFTAL  3.5 G X 1</v>
          </cell>
          <cell r="B37">
            <v>1499</v>
          </cell>
          <cell r="C37">
            <v>167</v>
          </cell>
          <cell r="D37">
            <v>1666</v>
          </cell>
          <cell r="E37">
            <v>77573</v>
          </cell>
          <cell r="F37">
            <v>8642</v>
          </cell>
          <cell r="G37">
            <v>86215</v>
          </cell>
        </row>
        <row r="38">
          <cell r="A38" t="str">
            <v>TERRAMISOL-A UNGT  OFTAL  6 G X 1</v>
          </cell>
          <cell r="B38">
            <v>6463</v>
          </cell>
          <cell r="C38">
            <v>1568</v>
          </cell>
          <cell r="D38">
            <v>8031</v>
          </cell>
          <cell r="E38">
            <v>54742</v>
          </cell>
          <cell r="F38">
            <v>13281</v>
          </cell>
          <cell r="G38">
            <v>68023</v>
          </cell>
        </row>
        <row r="39">
          <cell r="A39" t="str">
            <v>TIDORZAK SOLN  OFTAL  5 ML X 1</v>
          </cell>
          <cell r="B39">
            <v>1088</v>
          </cell>
          <cell r="C39">
            <v>226</v>
          </cell>
          <cell r="D39">
            <v>1314</v>
          </cell>
          <cell r="E39">
            <v>76737</v>
          </cell>
          <cell r="F39">
            <v>15940</v>
          </cell>
          <cell r="G39">
            <v>92677</v>
          </cell>
        </row>
        <row r="40">
          <cell r="A40" t="str">
            <v>TRUSOMIDA SOLN  OFTAL 2% 5 ML X 1</v>
          </cell>
          <cell r="B40">
            <v>2080</v>
          </cell>
          <cell r="C40">
            <v>93</v>
          </cell>
          <cell r="D40">
            <v>2173</v>
          </cell>
          <cell r="E40">
            <v>72176</v>
          </cell>
          <cell r="F40">
            <v>3227</v>
          </cell>
          <cell r="G40">
            <v>75403</v>
          </cell>
        </row>
        <row r="41">
          <cell r="A41" t="str">
            <v>FLUMETOL NF OFTENO SUSP OFTAL  5 ML X 1</v>
          </cell>
          <cell r="B41">
            <v>1436</v>
          </cell>
          <cell r="C41">
            <v>257</v>
          </cell>
          <cell r="D41">
            <v>1693</v>
          </cell>
          <cell r="E41">
            <v>67593</v>
          </cell>
          <cell r="F41">
            <v>12097</v>
          </cell>
          <cell r="G41">
            <v>79690</v>
          </cell>
        </row>
        <row r="42">
          <cell r="A42" t="str">
            <v>CIPRODEX GOTAS OFTAL  5 ML X 1</v>
          </cell>
          <cell r="B42">
            <v>2067</v>
          </cell>
          <cell r="C42">
            <v>885</v>
          </cell>
          <cell r="D42">
            <v>2952</v>
          </cell>
          <cell r="E42">
            <v>63808</v>
          </cell>
          <cell r="F42">
            <v>27320</v>
          </cell>
          <cell r="G42">
            <v>91128</v>
          </cell>
        </row>
        <row r="43">
          <cell r="A43" t="str">
            <v>DIARIS CAPS   X 30</v>
          </cell>
          <cell r="B43">
            <v>2056</v>
          </cell>
          <cell r="C43">
            <v>332</v>
          </cell>
          <cell r="D43">
            <v>2388</v>
          </cell>
          <cell r="E43">
            <v>70829</v>
          </cell>
          <cell r="F43">
            <v>11437</v>
          </cell>
          <cell r="G43">
            <v>82266</v>
          </cell>
        </row>
        <row r="44">
          <cell r="A44" t="str">
            <v>XALATAN SOLN  OFTAL 0.005% 2.5 ML X 1</v>
          </cell>
          <cell r="B44">
            <v>596</v>
          </cell>
          <cell r="C44">
            <v>39</v>
          </cell>
          <cell r="D44">
            <v>635</v>
          </cell>
          <cell r="E44">
            <v>78714</v>
          </cell>
          <cell r="F44">
            <v>5151</v>
          </cell>
          <cell r="G44">
            <v>83865</v>
          </cell>
        </row>
        <row r="45">
          <cell r="A45" t="str">
            <v>MEDICORTIL GOTAS O/OFT  2.5 ML X 1</v>
          </cell>
          <cell r="B45">
            <v>2458</v>
          </cell>
          <cell r="C45">
            <v>5666</v>
          </cell>
          <cell r="D45">
            <v>8124</v>
          </cell>
          <cell r="E45">
            <v>17821</v>
          </cell>
          <cell r="F45">
            <v>41079</v>
          </cell>
          <cell r="G45">
            <v>58900</v>
          </cell>
        </row>
        <row r="46">
          <cell r="A46" t="str">
            <v>TERRAMICINA UNGT  OFTAL  10 G X 1</v>
          </cell>
          <cell r="B46">
            <v>3385</v>
          </cell>
          <cell r="C46">
            <v>2178</v>
          </cell>
          <cell r="D46">
            <v>5563</v>
          </cell>
          <cell r="E46">
            <v>66786</v>
          </cell>
          <cell r="F46">
            <v>42972</v>
          </cell>
          <cell r="G46">
            <v>109758</v>
          </cell>
        </row>
        <row r="47">
          <cell r="A47" t="str">
            <v>MACUVIT CAPS BLANDA   X 60</v>
          </cell>
          <cell r="B47">
            <v>1514</v>
          </cell>
          <cell r="C47">
            <v>492</v>
          </cell>
          <cell r="D47">
            <v>2006</v>
          </cell>
          <cell r="E47">
            <v>72627</v>
          </cell>
          <cell r="F47">
            <v>23601</v>
          </cell>
          <cell r="G47">
            <v>96228</v>
          </cell>
        </row>
        <row r="48">
          <cell r="A48" t="str">
            <v>NEPAFEN SUSP OFTAL 0.1% 5 ML X 1</v>
          </cell>
          <cell r="B48">
            <v>1854</v>
          </cell>
          <cell r="C48">
            <v>347</v>
          </cell>
          <cell r="D48">
            <v>2201</v>
          </cell>
          <cell r="E48">
            <v>73604</v>
          </cell>
          <cell r="F48">
            <v>13776</v>
          </cell>
          <cell r="G48">
            <v>87380</v>
          </cell>
        </row>
        <row r="49">
          <cell r="A49" t="str">
            <v>TIOF PLUS SOLN  OFTAL  6 ML X 1</v>
          </cell>
          <cell r="B49">
            <v>795</v>
          </cell>
          <cell r="C49">
            <v>5</v>
          </cell>
          <cell r="D49">
            <v>800</v>
          </cell>
          <cell r="E49">
            <v>69364</v>
          </cell>
          <cell r="F49">
            <v>436</v>
          </cell>
          <cell r="G49">
            <v>69800</v>
          </cell>
        </row>
        <row r="50">
          <cell r="A50" t="str">
            <v>BIOTEARS SOLN  OFTAL  15 ML X 1</v>
          </cell>
          <cell r="B50">
            <v>1984</v>
          </cell>
          <cell r="C50">
            <v>138</v>
          </cell>
          <cell r="D50">
            <v>2122</v>
          </cell>
          <cell r="E50">
            <v>68666</v>
          </cell>
          <cell r="F50">
            <v>4776</v>
          </cell>
          <cell r="G50">
            <v>73442</v>
          </cell>
        </row>
        <row r="51">
          <cell r="A51" t="str">
            <v>NEVANAC SUSP OFTAL 0.1% 5 ML X 1</v>
          </cell>
          <cell r="B51">
            <v>847</v>
          </cell>
          <cell r="C51">
            <v>108</v>
          </cell>
          <cell r="D51">
            <v>955</v>
          </cell>
          <cell r="E51">
            <v>66074</v>
          </cell>
          <cell r="F51">
            <v>8425</v>
          </cell>
          <cell r="G51">
            <v>74499</v>
          </cell>
        </row>
        <row r="52">
          <cell r="A52" t="str">
            <v>SYSTALAN ULTRA SOLN  OFTAL  10 ML X 1</v>
          </cell>
          <cell r="B52">
            <v>3462</v>
          </cell>
          <cell r="C52">
            <v>165</v>
          </cell>
          <cell r="D52">
            <v>3627</v>
          </cell>
          <cell r="E52">
            <v>73671</v>
          </cell>
          <cell r="F52">
            <v>3511</v>
          </cell>
          <cell r="G52">
            <v>77182</v>
          </cell>
        </row>
        <row r="53">
          <cell r="A53" t="str">
            <v>NICOTEARS COLIRIO  20 ML X 1</v>
          </cell>
          <cell r="B53">
            <v>2867</v>
          </cell>
          <cell r="C53">
            <v>437</v>
          </cell>
          <cell r="D53">
            <v>3304</v>
          </cell>
          <cell r="E53">
            <v>57713</v>
          </cell>
          <cell r="F53">
            <v>8797</v>
          </cell>
          <cell r="G53">
            <v>66510</v>
          </cell>
        </row>
        <row r="54">
          <cell r="A54" t="str">
            <v>COL.EYE-MO SOLN OFTAL 0.05% 8 ML X 1</v>
          </cell>
          <cell r="B54">
            <v>351</v>
          </cell>
          <cell r="C54">
            <v>14170</v>
          </cell>
          <cell r="D54">
            <v>14521</v>
          </cell>
          <cell r="E54">
            <v>1576</v>
          </cell>
          <cell r="F54">
            <v>63623</v>
          </cell>
          <cell r="G54">
            <v>65199</v>
          </cell>
        </row>
        <row r="55">
          <cell r="A55" t="str">
            <v>SYSTANE GEL DROPS GEL OFTAL  10 ML X 1</v>
          </cell>
          <cell r="B55">
            <v>823</v>
          </cell>
          <cell r="C55">
            <v>132</v>
          </cell>
          <cell r="D55">
            <v>955</v>
          </cell>
          <cell r="E55">
            <v>55092</v>
          </cell>
          <cell r="F55">
            <v>8836</v>
          </cell>
          <cell r="G55">
            <v>63928</v>
          </cell>
        </row>
        <row r="56">
          <cell r="A56" t="str">
            <v>RETARON CAPS BLANDA   X 30</v>
          </cell>
          <cell r="B56">
            <v>610</v>
          </cell>
          <cell r="C56">
            <v>0</v>
          </cell>
          <cell r="D56">
            <v>610</v>
          </cell>
          <cell r="E56">
            <v>28414</v>
          </cell>
          <cell r="G56">
            <v>28414</v>
          </cell>
        </row>
        <row r="57">
          <cell r="A57" t="str">
            <v>AGGLAD OFTENO SOLN  OFTAL 0.2% 5 ML X 1</v>
          </cell>
          <cell r="B57">
            <v>833</v>
          </cell>
          <cell r="C57">
            <v>55</v>
          </cell>
          <cell r="D57">
            <v>888</v>
          </cell>
          <cell r="E57">
            <v>52404</v>
          </cell>
          <cell r="F57">
            <v>3460</v>
          </cell>
          <cell r="G57">
            <v>55864</v>
          </cell>
        </row>
        <row r="58">
          <cell r="A58" t="str">
            <v>LANCIPROX-DX SOLN  OFTAL  5 ML X 1</v>
          </cell>
          <cell r="B58">
            <v>1486</v>
          </cell>
          <cell r="C58">
            <v>1679</v>
          </cell>
          <cell r="D58">
            <v>3165</v>
          </cell>
          <cell r="E58">
            <v>28085</v>
          </cell>
          <cell r="F58">
            <v>31733</v>
          </cell>
          <cell r="G58">
            <v>59818</v>
          </cell>
        </row>
        <row r="59">
          <cell r="A59" t="str">
            <v>SYSTANE BALANCE SOLN  OFTAL  10 ML X 1</v>
          </cell>
          <cell r="B59">
            <v>735</v>
          </cell>
          <cell r="C59">
            <v>75</v>
          </cell>
          <cell r="D59">
            <v>810</v>
          </cell>
          <cell r="E59">
            <v>51546</v>
          </cell>
          <cell r="F59">
            <v>5260</v>
          </cell>
          <cell r="G59">
            <v>56806</v>
          </cell>
        </row>
        <row r="60">
          <cell r="A60" t="str">
            <v>GENTAMICINA-LNR SOLN  OFTAL 0.3% 5 ML X 1</v>
          </cell>
          <cell r="B60">
            <v>3606</v>
          </cell>
          <cell r="C60">
            <v>47985</v>
          </cell>
          <cell r="D60">
            <v>51591</v>
          </cell>
          <cell r="E60">
            <v>7212</v>
          </cell>
          <cell r="F60">
            <v>95970</v>
          </cell>
          <cell r="G60">
            <v>103182</v>
          </cell>
        </row>
        <row r="61">
          <cell r="A61" t="str">
            <v>GLAUCOTENSIL T SOLN  OFTAL  5 ML X 1</v>
          </cell>
          <cell r="B61">
            <v>1163</v>
          </cell>
          <cell r="C61">
            <v>162</v>
          </cell>
          <cell r="D61">
            <v>1325</v>
          </cell>
          <cell r="E61">
            <v>48858</v>
          </cell>
          <cell r="F61">
            <v>6806</v>
          </cell>
          <cell r="G61">
            <v>55664</v>
          </cell>
        </row>
        <row r="62">
          <cell r="A62" t="str">
            <v>SYSTALAN SOLN  OFTAL  15 ML X 1</v>
          </cell>
          <cell r="B62">
            <v>1723</v>
          </cell>
          <cell r="C62">
            <v>181</v>
          </cell>
          <cell r="D62">
            <v>1904</v>
          </cell>
          <cell r="E62">
            <v>54498</v>
          </cell>
          <cell r="F62">
            <v>5725</v>
          </cell>
          <cell r="G62">
            <v>60223</v>
          </cell>
        </row>
        <row r="63">
          <cell r="A63" t="str">
            <v>AK TROL GOTAS OFTAL  5 ML X 1</v>
          </cell>
          <cell r="B63">
            <v>3008</v>
          </cell>
          <cell r="C63">
            <v>4650</v>
          </cell>
          <cell r="D63">
            <v>7658</v>
          </cell>
          <cell r="E63">
            <v>22049</v>
          </cell>
          <cell r="F63">
            <v>34085</v>
          </cell>
          <cell r="G63">
            <v>56134</v>
          </cell>
        </row>
        <row r="64">
          <cell r="A64" t="str">
            <v>AQUOL SOLN  OFTAL  15 ML X 1</v>
          </cell>
          <cell r="B64">
            <v>7629</v>
          </cell>
          <cell r="C64">
            <v>583</v>
          </cell>
          <cell r="D64">
            <v>8212</v>
          </cell>
          <cell r="E64">
            <v>41044</v>
          </cell>
          <cell r="F64">
            <v>3137</v>
          </cell>
          <cell r="G64">
            <v>44181</v>
          </cell>
        </row>
        <row r="65">
          <cell r="A65" t="str">
            <v>LUBRIYET SOLN  OFTAL 0.5% 15 ML X 1</v>
          </cell>
          <cell r="B65">
            <v>1179</v>
          </cell>
          <cell r="C65">
            <v>8</v>
          </cell>
          <cell r="D65">
            <v>1187</v>
          </cell>
          <cell r="E65">
            <v>38754</v>
          </cell>
          <cell r="F65">
            <v>263</v>
          </cell>
          <cell r="G65">
            <v>39017</v>
          </cell>
        </row>
        <row r="66">
          <cell r="A66" t="str">
            <v>SOPHIXIN DX OFTENO FRA.GOT 0.1% 0.3% 5 ML X 1</v>
          </cell>
          <cell r="B66">
            <v>1016</v>
          </cell>
          <cell r="C66">
            <v>66</v>
          </cell>
          <cell r="D66">
            <v>1082</v>
          </cell>
          <cell r="E66">
            <v>56733</v>
          </cell>
          <cell r="F66">
            <v>3685</v>
          </cell>
          <cell r="G66">
            <v>60418</v>
          </cell>
        </row>
        <row r="67">
          <cell r="A67" t="str">
            <v>NOVO TEARS COLIRIO  10 ML X 1</v>
          </cell>
          <cell r="B67">
            <v>2374</v>
          </cell>
          <cell r="C67">
            <v>262</v>
          </cell>
          <cell r="D67">
            <v>2636</v>
          </cell>
          <cell r="E67">
            <v>50661</v>
          </cell>
          <cell r="F67">
            <v>5591</v>
          </cell>
          <cell r="G67">
            <v>56252</v>
          </cell>
        </row>
        <row r="68">
          <cell r="A68" t="str">
            <v>VISTACLOF GOTAS OFTAL 0.005% 2.5 ML X 1</v>
          </cell>
          <cell r="B68">
            <v>739</v>
          </cell>
          <cell r="C68">
            <v>134</v>
          </cell>
          <cell r="D68">
            <v>873</v>
          </cell>
          <cell r="E68">
            <v>32767</v>
          </cell>
          <cell r="F68">
            <v>5942</v>
          </cell>
          <cell r="G68">
            <v>38709</v>
          </cell>
        </row>
        <row r="69">
          <cell r="A69" t="str">
            <v>UNIPRED-F GOTAS OFTAL 1% 5 ML X 1</v>
          </cell>
          <cell r="B69">
            <v>1359</v>
          </cell>
          <cell r="C69">
            <v>230</v>
          </cell>
          <cell r="D69">
            <v>1589</v>
          </cell>
          <cell r="E69">
            <v>45676</v>
          </cell>
          <cell r="F69">
            <v>7730</v>
          </cell>
          <cell r="G69">
            <v>53406</v>
          </cell>
        </row>
        <row r="70">
          <cell r="A70" t="str">
            <v>TIMOLOL-LNR SOLN  OFTAL 0.5% 5 ML X 1</v>
          </cell>
          <cell r="B70">
            <v>3750</v>
          </cell>
          <cell r="C70">
            <v>574</v>
          </cell>
          <cell r="D70">
            <v>4324</v>
          </cell>
          <cell r="E70">
            <v>28050</v>
          </cell>
          <cell r="F70">
            <v>4294</v>
          </cell>
          <cell r="G70">
            <v>32344</v>
          </cell>
        </row>
        <row r="71">
          <cell r="A71" t="str">
            <v>UNIMOX SOLN  OFTAL 5.45MG 5 ML X 1 (/ML)</v>
          </cell>
          <cell r="B71">
            <v>936</v>
          </cell>
          <cell r="C71">
            <v>151</v>
          </cell>
          <cell r="D71">
            <v>1087</v>
          </cell>
          <cell r="E71">
            <v>48597</v>
          </cell>
          <cell r="F71">
            <v>7840</v>
          </cell>
          <cell r="G71">
            <v>56437</v>
          </cell>
        </row>
        <row r="72">
          <cell r="A72" t="str">
            <v>REFRESH LIQUIGEL LIQUIGEL 1% 15 ML X 1</v>
          </cell>
          <cell r="B72">
            <v>806</v>
          </cell>
          <cell r="C72">
            <v>208</v>
          </cell>
          <cell r="D72">
            <v>1014</v>
          </cell>
          <cell r="E72">
            <v>42992</v>
          </cell>
          <cell r="F72">
            <v>11095</v>
          </cell>
          <cell r="G72">
            <v>54087</v>
          </cell>
        </row>
        <row r="73">
          <cell r="A73" t="str">
            <v>MEGATOB GOTAS OFTAL  5 ML X 1</v>
          </cell>
          <cell r="B73">
            <v>1628</v>
          </cell>
          <cell r="C73">
            <v>209</v>
          </cell>
          <cell r="D73">
            <v>1837</v>
          </cell>
          <cell r="E73">
            <v>44835</v>
          </cell>
          <cell r="F73">
            <v>5756</v>
          </cell>
          <cell r="G73">
            <v>50591</v>
          </cell>
        </row>
        <row r="74">
          <cell r="A74" t="str">
            <v>NAPHACEL OFTENO SOLN  OFTAL  15 ML X 1</v>
          </cell>
          <cell r="B74">
            <v>1075</v>
          </cell>
          <cell r="C74">
            <v>149</v>
          </cell>
          <cell r="D74">
            <v>1224</v>
          </cell>
          <cell r="E74">
            <v>43839</v>
          </cell>
          <cell r="F74">
            <v>6076</v>
          </cell>
          <cell r="G74">
            <v>49915</v>
          </cell>
        </row>
        <row r="75">
          <cell r="A75" t="str">
            <v>GOTABIOTIC PLUS SOLN  OFTAL  5 ML X 1</v>
          </cell>
          <cell r="B75">
            <v>1604</v>
          </cell>
          <cell r="C75">
            <v>337</v>
          </cell>
          <cell r="D75">
            <v>1941</v>
          </cell>
          <cell r="E75">
            <v>45826</v>
          </cell>
          <cell r="F75">
            <v>9628</v>
          </cell>
          <cell r="G75">
            <v>55454</v>
          </cell>
        </row>
        <row r="76">
          <cell r="A76" t="str">
            <v>UNIDORZO-T GOTAS OFTAL  5 ML X 1</v>
          </cell>
          <cell r="B76">
            <v>651</v>
          </cell>
          <cell r="C76">
            <v>79</v>
          </cell>
          <cell r="D76">
            <v>730</v>
          </cell>
          <cell r="E76">
            <v>42048</v>
          </cell>
          <cell r="F76">
            <v>5103</v>
          </cell>
          <cell r="G76">
            <v>47151</v>
          </cell>
        </row>
        <row r="77">
          <cell r="A77" t="str">
            <v>OTIDOL GOTAS OTO.  5 ML X 1</v>
          </cell>
          <cell r="B77">
            <v>811</v>
          </cell>
          <cell r="C77">
            <v>7247</v>
          </cell>
          <cell r="D77">
            <v>8058</v>
          </cell>
          <cell r="E77">
            <v>6147</v>
          </cell>
          <cell r="F77">
            <v>54932</v>
          </cell>
          <cell r="G77">
            <v>61079</v>
          </cell>
        </row>
        <row r="78">
          <cell r="A78" t="str">
            <v>OFTAFILM SOLN  OFTAL 4MG 10 ML X 1</v>
          </cell>
          <cell r="B78">
            <v>2343</v>
          </cell>
          <cell r="C78">
            <v>51</v>
          </cell>
          <cell r="D78">
            <v>2394</v>
          </cell>
          <cell r="E78">
            <v>44212</v>
          </cell>
          <cell r="F78">
            <v>962</v>
          </cell>
          <cell r="G78">
            <v>45174</v>
          </cell>
        </row>
        <row r="79">
          <cell r="A79" t="str">
            <v>TIMOX COLIRIO 0.5% 5 ML X 1</v>
          </cell>
          <cell r="B79">
            <v>2341</v>
          </cell>
          <cell r="C79">
            <v>186</v>
          </cell>
          <cell r="D79">
            <v>2527</v>
          </cell>
          <cell r="E79">
            <v>33032</v>
          </cell>
          <cell r="F79">
            <v>2624</v>
          </cell>
          <cell r="G79">
            <v>35656</v>
          </cell>
        </row>
        <row r="80">
          <cell r="A80" t="str">
            <v>MULTI-3 PLUS SOL.MPRO C/E  120 ML X 1</v>
          </cell>
          <cell r="B80">
            <v>2556</v>
          </cell>
          <cell r="C80">
            <v>325</v>
          </cell>
          <cell r="D80">
            <v>2881</v>
          </cell>
          <cell r="E80">
            <v>37957</v>
          </cell>
          <cell r="F80">
            <v>4826</v>
          </cell>
          <cell r="G80">
            <v>42783</v>
          </cell>
        </row>
        <row r="81">
          <cell r="A81" t="str">
            <v>UNITOB-S SUSP OFTAL  5 ML X 1</v>
          </cell>
          <cell r="B81">
            <v>1108</v>
          </cell>
          <cell r="C81">
            <v>290</v>
          </cell>
          <cell r="D81">
            <v>1398</v>
          </cell>
          <cell r="E81">
            <v>38835</v>
          </cell>
          <cell r="F81">
            <v>10165</v>
          </cell>
          <cell r="G81">
            <v>49000</v>
          </cell>
        </row>
        <row r="82">
          <cell r="A82" t="str">
            <v>TERRAMISOL-A UNGT  OFTAL  6 G X 25</v>
          </cell>
          <cell r="B82">
            <v>0</v>
          </cell>
          <cell r="C82">
            <v>132</v>
          </cell>
          <cell r="D82">
            <v>132</v>
          </cell>
          <cell r="F82">
            <v>26568</v>
          </cell>
          <cell r="G82">
            <v>26568</v>
          </cell>
        </row>
        <row r="83">
          <cell r="A83" t="str">
            <v>CLORINCORT-P UNGT  OFTAL  3.5 G X 1</v>
          </cell>
          <cell r="B83">
            <v>1617</v>
          </cell>
          <cell r="C83">
            <v>204</v>
          </cell>
          <cell r="D83">
            <v>1821</v>
          </cell>
          <cell r="E83">
            <v>30885</v>
          </cell>
          <cell r="F83">
            <v>3896</v>
          </cell>
          <cell r="G83">
            <v>34781</v>
          </cell>
        </row>
        <row r="84">
          <cell r="A84" t="str">
            <v>DUOSTOP SOLN  OFTAL  6 ML X 1</v>
          </cell>
          <cell r="B84">
            <v>1404</v>
          </cell>
          <cell r="C84">
            <v>0</v>
          </cell>
          <cell r="D84">
            <v>1404</v>
          </cell>
          <cell r="E84">
            <v>26395</v>
          </cell>
          <cell r="G84">
            <v>26395</v>
          </cell>
        </row>
        <row r="85">
          <cell r="A85" t="str">
            <v>TOBRADEX SUSP OFTAL  5 ML X 1</v>
          </cell>
          <cell r="B85">
            <v>532</v>
          </cell>
          <cell r="C85">
            <v>54</v>
          </cell>
          <cell r="D85">
            <v>586</v>
          </cell>
          <cell r="E85">
            <v>36751</v>
          </cell>
          <cell r="F85">
            <v>3730</v>
          </cell>
          <cell r="G85">
            <v>40481</v>
          </cell>
        </row>
        <row r="86">
          <cell r="A86" t="str">
            <v>ALERGIPAT SOLN  OFTAL 0.2% 5 ML X 1</v>
          </cell>
          <cell r="B86">
            <v>760</v>
          </cell>
          <cell r="C86">
            <v>117</v>
          </cell>
          <cell r="D86">
            <v>877</v>
          </cell>
          <cell r="E86">
            <v>33128</v>
          </cell>
          <cell r="F86">
            <v>5100</v>
          </cell>
          <cell r="G86">
            <v>38228</v>
          </cell>
        </row>
        <row r="87">
          <cell r="A87" t="str">
            <v>VISTAGEL GEL OFTAL 0.2% 12 G X 1</v>
          </cell>
          <cell r="B87">
            <v>1333</v>
          </cell>
          <cell r="C87">
            <v>219</v>
          </cell>
          <cell r="D87">
            <v>1552</v>
          </cell>
          <cell r="E87">
            <v>39510</v>
          </cell>
          <cell r="F87">
            <v>6491</v>
          </cell>
          <cell r="G87">
            <v>46001</v>
          </cell>
        </row>
        <row r="88">
          <cell r="A88" t="str">
            <v>HYALO COMFORT SOLN OFTAL 0.4% 10 ML X 1</v>
          </cell>
          <cell r="B88">
            <v>2380</v>
          </cell>
          <cell r="C88">
            <v>902</v>
          </cell>
          <cell r="D88">
            <v>3282</v>
          </cell>
          <cell r="E88">
            <v>35867</v>
          </cell>
          <cell r="F88">
            <v>13593</v>
          </cell>
          <cell r="G88">
            <v>49460</v>
          </cell>
        </row>
        <row r="89">
          <cell r="A89" t="str">
            <v>PREDSO SUSP OFTAL 1% 5 ML X 1</v>
          </cell>
          <cell r="B89">
            <v>1268</v>
          </cell>
          <cell r="C89">
            <v>271</v>
          </cell>
          <cell r="D89">
            <v>1539</v>
          </cell>
          <cell r="E89">
            <v>27338</v>
          </cell>
          <cell r="F89">
            <v>5843</v>
          </cell>
          <cell r="G89">
            <v>33181</v>
          </cell>
        </row>
        <row r="90">
          <cell r="A90" t="str">
            <v>UNITRAV SOLN  OFTAL 0.04MG 3 ML X 1 (/ML)</v>
          </cell>
          <cell r="B90">
            <v>434</v>
          </cell>
          <cell r="C90">
            <v>24</v>
          </cell>
          <cell r="D90">
            <v>458</v>
          </cell>
          <cell r="E90">
            <v>26387</v>
          </cell>
          <cell r="F90">
            <v>1459</v>
          </cell>
          <cell r="G90">
            <v>27846</v>
          </cell>
        </row>
        <row r="91">
          <cell r="A91" t="str">
            <v>HYLO-GEL COLIRIO  10 ML X 1</v>
          </cell>
          <cell r="B91">
            <v>678</v>
          </cell>
          <cell r="C91">
            <v>116</v>
          </cell>
          <cell r="D91">
            <v>794</v>
          </cell>
          <cell r="E91">
            <v>37812</v>
          </cell>
          <cell r="F91">
            <v>6469</v>
          </cell>
          <cell r="G91">
            <v>44281</v>
          </cell>
        </row>
        <row r="92">
          <cell r="A92" t="str">
            <v>UNITEARS SOLN  OFTAL 1% 15 ML X 1</v>
          </cell>
          <cell r="B92">
            <v>1521</v>
          </cell>
          <cell r="C92">
            <v>151</v>
          </cell>
          <cell r="D92">
            <v>1672</v>
          </cell>
          <cell r="E92">
            <v>27378</v>
          </cell>
          <cell r="F92">
            <v>2718</v>
          </cell>
          <cell r="G92">
            <v>30096</v>
          </cell>
        </row>
        <row r="93">
          <cell r="A93" t="str">
            <v>BRONAX SOLN  OFTAL 0.09% 5 ML X 1</v>
          </cell>
          <cell r="B93">
            <v>687</v>
          </cell>
          <cell r="C93">
            <v>167</v>
          </cell>
          <cell r="D93">
            <v>854</v>
          </cell>
          <cell r="E93">
            <v>31932</v>
          </cell>
          <cell r="F93">
            <v>7762</v>
          </cell>
          <cell r="G93">
            <v>39694</v>
          </cell>
        </row>
        <row r="94">
          <cell r="A94" t="str">
            <v>HIDROTEARS GOTAS OFTAL 0.3% 15 ML X 1</v>
          </cell>
          <cell r="B94">
            <v>575</v>
          </cell>
          <cell r="C94">
            <v>0</v>
          </cell>
          <cell r="D94">
            <v>575</v>
          </cell>
          <cell r="E94">
            <v>29199</v>
          </cell>
          <cell r="G94">
            <v>29199</v>
          </cell>
        </row>
        <row r="95">
          <cell r="A95" t="str">
            <v>PATADINE PLUS SOLN  OFTAL 0.1% 5 ML X 1</v>
          </cell>
          <cell r="B95">
            <v>846</v>
          </cell>
          <cell r="C95">
            <v>158</v>
          </cell>
          <cell r="D95">
            <v>1004</v>
          </cell>
          <cell r="E95">
            <v>30236</v>
          </cell>
          <cell r="F95">
            <v>5647</v>
          </cell>
          <cell r="G95">
            <v>35883</v>
          </cell>
        </row>
        <row r="96">
          <cell r="A96" t="str">
            <v>PATANOL S SOLN  OFTAL 0.2% 2.5 ML X 1</v>
          </cell>
          <cell r="B96">
            <v>366</v>
          </cell>
          <cell r="C96">
            <v>49</v>
          </cell>
          <cell r="D96">
            <v>415</v>
          </cell>
          <cell r="E96">
            <v>32651</v>
          </cell>
          <cell r="F96">
            <v>4371</v>
          </cell>
          <cell r="G96">
            <v>37022</v>
          </cell>
        </row>
        <row r="97">
          <cell r="A97" t="str">
            <v>OFTALIRIO COLIRIO  10 ML X 1</v>
          </cell>
          <cell r="B97">
            <v>2479</v>
          </cell>
          <cell r="C97">
            <v>21</v>
          </cell>
          <cell r="D97">
            <v>2500</v>
          </cell>
          <cell r="E97">
            <v>12395</v>
          </cell>
          <cell r="F97">
            <v>105</v>
          </cell>
          <cell r="G97">
            <v>12500</v>
          </cell>
        </row>
        <row r="98">
          <cell r="A98" t="str">
            <v>TRAZIDEX OFTENO SUSP OFTAL  5 ML X 1</v>
          </cell>
          <cell r="B98">
            <v>869</v>
          </cell>
          <cell r="C98">
            <v>76</v>
          </cell>
          <cell r="D98">
            <v>945</v>
          </cell>
          <cell r="E98">
            <v>36802</v>
          </cell>
          <cell r="F98">
            <v>3219</v>
          </cell>
          <cell r="G98">
            <v>40021</v>
          </cell>
        </row>
        <row r="99">
          <cell r="A99" t="str">
            <v>BRINZOLAN  T SUSP OFTAL  5 ML X 1</v>
          </cell>
          <cell r="B99">
            <v>516</v>
          </cell>
          <cell r="C99">
            <v>14</v>
          </cell>
          <cell r="D99">
            <v>530</v>
          </cell>
          <cell r="E99">
            <v>26853</v>
          </cell>
          <cell r="F99">
            <v>729</v>
          </cell>
          <cell r="G99">
            <v>27582</v>
          </cell>
        </row>
        <row r="100">
          <cell r="A100" t="str">
            <v>TRUCTUM GOTAS OTO. 0.3% 10 ML X 1</v>
          </cell>
          <cell r="B100">
            <v>657</v>
          </cell>
          <cell r="C100">
            <v>257</v>
          </cell>
          <cell r="D100">
            <v>914</v>
          </cell>
          <cell r="E100">
            <v>27541</v>
          </cell>
          <cell r="F100">
            <v>10773</v>
          </cell>
          <cell r="G100">
            <v>38314</v>
          </cell>
        </row>
        <row r="101">
          <cell r="A101" t="str">
            <v>OLOPAK SOLN  OFTAL 2% 5 ML X 1</v>
          </cell>
          <cell r="B101">
            <v>557</v>
          </cell>
          <cell r="C101">
            <v>154</v>
          </cell>
          <cell r="D101">
            <v>711</v>
          </cell>
          <cell r="E101">
            <v>32167</v>
          </cell>
          <cell r="F101">
            <v>8894</v>
          </cell>
          <cell r="G101">
            <v>41061</v>
          </cell>
        </row>
        <row r="102">
          <cell r="A102" t="str">
            <v>VIGAMOX SOLN  OFTAL 0.5% 5 ML X 1</v>
          </cell>
          <cell r="B102">
            <v>379</v>
          </cell>
          <cell r="C102">
            <v>39</v>
          </cell>
          <cell r="D102">
            <v>418</v>
          </cell>
          <cell r="E102">
            <v>29058</v>
          </cell>
          <cell r="F102">
            <v>2990</v>
          </cell>
          <cell r="G102">
            <v>32048</v>
          </cell>
        </row>
        <row r="103">
          <cell r="A103" t="str">
            <v>OFTAFILM SP SOLN  OFTAL 0.4% 10 ML X 1</v>
          </cell>
          <cell r="B103">
            <v>1186</v>
          </cell>
          <cell r="C103">
            <v>124</v>
          </cell>
          <cell r="D103">
            <v>1310</v>
          </cell>
          <cell r="E103">
            <v>29531</v>
          </cell>
          <cell r="F103">
            <v>3088</v>
          </cell>
          <cell r="G103">
            <v>32619</v>
          </cell>
        </row>
        <row r="104">
          <cell r="A104" t="str">
            <v>CIPROXXAK SUSP OFTAL  5 ML X 1</v>
          </cell>
          <cell r="B104">
            <v>794</v>
          </cell>
          <cell r="C104">
            <v>208</v>
          </cell>
          <cell r="D104">
            <v>1002</v>
          </cell>
          <cell r="E104">
            <v>38842</v>
          </cell>
          <cell r="F104">
            <v>10175</v>
          </cell>
          <cell r="G104">
            <v>49017</v>
          </cell>
        </row>
        <row r="105">
          <cell r="A105" t="str">
            <v>UNITEARS-D SOLN  OFTAL  15 ML X 1</v>
          </cell>
          <cell r="B105">
            <v>982</v>
          </cell>
          <cell r="C105">
            <v>91</v>
          </cell>
          <cell r="D105">
            <v>1073</v>
          </cell>
          <cell r="E105">
            <v>29283</v>
          </cell>
          <cell r="F105">
            <v>2714</v>
          </cell>
          <cell r="G105">
            <v>31997</v>
          </cell>
        </row>
        <row r="106">
          <cell r="A106" t="str">
            <v>XALOPTIC SOLN  OFTAL 0.05MG 2.5 ML X 1</v>
          </cell>
          <cell r="B106">
            <v>591</v>
          </cell>
          <cell r="C106">
            <v>104</v>
          </cell>
          <cell r="D106">
            <v>695</v>
          </cell>
          <cell r="E106">
            <v>20915</v>
          </cell>
          <cell r="F106">
            <v>3681</v>
          </cell>
          <cell r="G106">
            <v>24596</v>
          </cell>
        </row>
        <row r="107">
          <cell r="A107" t="str">
            <v>OTOMICIN GOTAS OTO.  10 ML X 1</v>
          </cell>
          <cell r="B107">
            <v>6771</v>
          </cell>
          <cell r="C107">
            <v>21</v>
          </cell>
          <cell r="D107">
            <v>6792</v>
          </cell>
          <cell r="E107">
            <v>24646</v>
          </cell>
          <cell r="F107">
            <v>76</v>
          </cell>
          <cell r="G107">
            <v>24722</v>
          </cell>
        </row>
        <row r="108">
          <cell r="A108" t="str">
            <v>MOXOF SOLN  OFTAL 0.5% 5 ML X 1</v>
          </cell>
          <cell r="B108">
            <v>870</v>
          </cell>
          <cell r="C108">
            <v>50</v>
          </cell>
          <cell r="D108">
            <v>920</v>
          </cell>
          <cell r="E108">
            <v>30311</v>
          </cell>
          <cell r="F108">
            <v>1742</v>
          </cell>
          <cell r="G108">
            <v>32053</v>
          </cell>
        </row>
        <row r="109">
          <cell r="A109" t="str">
            <v>OLOMUC SOLN  OFTAL 0.2% 5 ML X 1</v>
          </cell>
          <cell r="B109">
            <v>637</v>
          </cell>
          <cell r="C109">
            <v>28</v>
          </cell>
          <cell r="D109">
            <v>665</v>
          </cell>
          <cell r="E109">
            <v>16638</v>
          </cell>
          <cell r="F109">
            <v>731</v>
          </cell>
          <cell r="G109">
            <v>17369</v>
          </cell>
        </row>
        <row r="110">
          <cell r="A110" t="str">
            <v>GOTABIOTIC CPTO SOLN  OFTAL  5 ML X 1</v>
          </cell>
          <cell r="B110">
            <v>603</v>
          </cell>
          <cell r="C110">
            <v>388</v>
          </cell>
          <cell r="D110">
            <v>991</v>
          </cell>
          <cell r="E110">
            <v>18723</v>
          </cell>
          <cell r="F110">
            <v>12047</v>
          </cell>
          <cell r="G110">
            <v>30770</v>
          </cell>
        </row>
        <row r="111">
          <cell r="A111" t="str">
            <v>XALACOM GOTAS OFTAL  2.5 ML X 1</v>
          </cell>
          <cell r="B111">
            <v>178</v>
          </cell>
          <cell r="C111">
            <v>13</v>
          </cell>
          <cell r="D111">
            <v>191</v>
          </cell>
          <cell r="E111">
            <v>23925</v>
          </cell>
          <cell r="F111">
            <v>1747</v>
          </cell>
          <cell r="G111">
            <v>25672</v>
          </cell>
        </row>
        <row r="112">
          <cell r="A112" t="str">
            <v>AZOPT GOTAS OFTAL 1% 5 ML X 1</v>
          </cell>
          <cell r="B112">
            <v>268</v>
          </cell>
          <cell r="C112">
            <v>11</v>
          </cell>
          <cell r="D112">
            <v>279</v>
          </cell>
          <cell r="E112">
            <v>29126</v>
          </cell>
          <cell r="F112">
            <v>1195</v>
          </cell>
          <cell r="G112">
            <v>30321</v>
          </cell>
        </row>
        <row r="113">
          <cell r="A113" t="str">
            <v>LAGRIFRESH GOTAS OFTAL 0.5% 15 ML X 1</v>
          </cell>
          <cell r="B113">
            <v>1144</v>
          </cell>
          <cell r="C113">
            <v>36</v>
          </cell>
          <cell r="D113">
            <v>1180</v>
          </cell>
          <cell r="E113">
            <v>21599</v>
          </cell>
          <cell r="F113">
            <v>680</v>
          </cell>
          <cell r="G113">
            <v>22279</v>
          </cell>
        </row>
        <row r="114">
          <cell r="A114" t="str">
            <v>OFTOL FORTE GOTAS OFTAL 5MG 1 ML X 1</v>
          </cell>
          <cell r="B114">
            <v>821</v>
          </cell>
          <cell r="C114">
            <v>278</v>
          </cell>
          <cell r="D114">
            <v>1099</v>
          </cell>
          <cell r="E114">
            <v>21075</v>
          </cell>
          <cell r="F114">
            <v>7136</v>
          </cell>
          <cell r="G114">
            <v>28211</v>
          </cell>
        </row>
        <row r="115">
          <cell r="A115" t="str">
            <v>NICOTEARS GEL OFTAL  5 G X 1</v>
          </cell>
          <cell r="B115">
            <v>907</v>
          </cell>
          <cell r="C115">
            <v>53</v>
          </cell>
          <cell r="D115">
            <v>960</v>
          </cell>
          <cell r="E115">
            <v>22058</v>
          </cell>
          <cell r="F115">
            <v>1289</v>
          </cell>
          <cell r="G115">
            <v>23347</v>
          </cell>
        </row>
        <row r="116">
          <cell r="A116" t="str">
            <v>REFRESKAN T PLUS SOLN  OFTAL 0.5% 15 ML X 1</v>
          </cell>
          <cell r="B116">
            <v>1432</v>
          </cell>
          <cell r="C116">
            <v>400</v>
          </cell>
          <cell r="D116">
            <v>1832</v>
          </cell>
          <cell r="E116">
            <v>19346</v>
          </cell>
          <cell r="F116">
            <v>5404</v>
          </cell>
          <cell r="G116">
            <v>24750</v>
          </cell>
        </row>
        <row r="117">
          <cell r="A117" t="str">
            <v>MULTI-3 PLUS SOL.MPRO C/E  60 ML X 1</v>
          </cell>
          <cell r="B117">
            <v>1469</v>
          </cell>
          <cell r="C117">
            <v>528</v>
          </cell>
          <cell r="D117">
            <v>1997</v>
          </cell>
          <cell r="E117">
            <v>17760</v>
          </cell>
          <cell r="F117">
            <v>6384</v>
          </cell>
          <cell r="G117">
            <v>24144</v>
          </cell>
        </row>
        <row r="118">
          <cell r="A118" t="str">
            <v>TETRALAN UNGT  OFTAL 1% 6 G X 1</v>
          </cell>
          <cell r="B118">
            <v>1019</v>
          </cell>
          <cell r="C118">
            <v>1355</v>
          </cell>
          <cell r="D118">
            <v>2374</v>
          </cell>
          <cell r="E118">
            <v>7928</v>
          </cell>
          <cell r="F118">
            <v>10542</v>
          </cell>
          <cell r="G118">
            <v>18470</v>
          </cell>
        </row>
        <row r="119">
          <cell r="A119" t="str">
            <v>LANCIPROX SOLN  OFTAL 0.3% 5 ML X 1</v>
          </cell>
          <cell r="B119">
            <v>387</v>
          </cell>
          <cell r="C119">
            <v>1291</v>
          </cell>
          <cell r="D119">
            <v>1678</v>
          </cell>
          <cell r="E119">
            <v>7752</v>
          </cell>
          <cell r="F119">
            <v>25859</v>
          </cell>
          <cell r="G119">
            <v>33611</v>
          </cell>
        </row>
        <row r="120">
          <cell r="A120" t="str">
            <v>HOPRIX OCUVIALES  0.3 ML X 30</v>
          </cell>
          <cell r="B120">
            <v>280</v>
          </cell>
          <cell r="C120">
            <v>67</v>
          </cell>
          <cell r="D120">
            <v>347</v>
          </cell>
          <cell r="E120">
            <v>18396</v>
          </cell>
          <cell r="F120">
            <v>4402</v>
          </cell>
          <cell r="G120">
            <v>22798</v>
          </cell>
        </row>
        <row r="121">
          <cell r="A121" t="str">
            <v>CIPROVAL GOTAS OFTAL 0.3% 5 ML X 1</v>
          </cell>
          <cell r="B121">
            <v>1200</v>
          </cell>
          <cell r="C121">
            <v>53</v>
          </cell>
          <cell r="D121">
            <v>1253</v>
          </cell>
          <cell r="E121">
            <v>11820</v>
          </cell>
          <cell r="F121">
            <v>522</v>
          </cell>
          <cell r="G121">
            <v>12342</v>
          </cell>
        </row>
        <row r="122">
          <cell r="A122" t="str">
            <v>LOTESOFT SUSP OFTAL 0.5% 5 ML X 1</v>
          </cell>
          <cell r="B122">
            <v>512</v>
          </cell>
          <cell r="C122">
            <v>138</v>
          </cell>
          <cell r="D122">
            <v>650</v>
          </cell>
          <cell r="E122">
            <v>15242</v>
          </cell>
          <cell r="F122">
            <v>4108</v>
          </cell>
          <cell r="G122">
            <v>19350</v>
          </cell>
        </row>
        <row r="123">
          <cell r="A123" t="str">
            <v>LOUTEN SOLN  OFTAL 0.005% 2.5 ML X 1</v>
          </cell>
          <cell r="B123">
            <v>215</v>
          </cell>
          <cell r="C123">
            <v>183</v>
          </cell>
          <cell r="D123">
            <v>398</v>
          </cell>
          <cell r="E123">
            <v>12842</v>
          </cell>
          <cell r="F123">
            <v>10931</v>
          </cell>
          <cell r="G123">
            <v>23773</v>
          </cell>
        </row>
        <row r="124">
          <cell r="A124" t="str">
            <v>TEARS NATURALE II GOTAS OFTAL  15 ML X 1</v>
          </cell>
          <cell r="B124">
            <v>234</v>
          </cell>
          <cell r="C124">
            <v>20</v>
          </cell>
          <cell r="D124">
            <v>254</v>
          </cell>
          <cell r="E124">
            <v>16258</v>
          </cell>
          <cell r="F124">
            <v>1390</v>
          </cell>
          <cell r="G124">
            <v>17648</v>
          </cell>
        </row>
        <row r="125">
          <cell r="A125" t="str">
            <v>MULTI-3 PLUS SOL.MPRO C/E  360 ML X 1</v>
          </cell>
          <cell r="B125">
            <v>452</v>
          </cell>
          <cell r="C125">
            <v>52</v>
          </cell>
          <cell r="D125">
            <v>504</v>
          </cell>
          <cell r="E125">
            <v>18514</v>
          </cell>
          <cell r="F125">
            <v>2130</v>
          </cell>
          <cell r="G125">
            <v>20644</v>
          </cell>
        </row>
        <row r="126">
          <cell r="A126" t="str">
            <v>CRISTALTEARS SOL OFTA EST 0.5% 10 ML X 1</v>
          </cell>
          <cell r="B126">
            <v>583</v>
          </cell>
          <cell r="C126">
            <v>161</v>
          </cell>
          <cell r="D126">
            <v>744</v>
          </cell>
          <cell r="E126">
            <v>21367</v>
          </cell>
          <cell r="F126">
            <v>5901</v>
          </cell>
          <cell r="G126">
            <v>27268</v>
          </cell>
        </row>
        <row r="127">
          <cell r="A127" t="str">
            <v>CIPRODEX UNGT  OFTAL  3.5 G X 1</v>
          </cell>
          <cell r="B127">
            <v>434</v>
          </cell>
          <cell r="C127">
            <v>134</v>
          </cell>
          <cell r="D127">
            <v>568</v>
          </cell>
          <cell r="E127">
            <v>19708</v>
          </cell>
          <cell r="F127">
            <v>6085</v>
          </cell>
          <cell r="G127">
            <v>25793</v>
          </cell>
        </row>
        <row r="128">
          <cell r="A128" t="str">
            <v>UNIDORZO GOTAS OFTAL 2% 5 ML X 1</v>
          </cell>
          <cell r="B128">
            <v>302</v>
          </cell>
          <cell r="C128">
            <v>58</v>
          </cell>
          <cell r="D128">
            <v>360</v>
          </cell>
          <cell r="E128">
            <v>14780</v>
          </cell>
          <cell r="F128">
            <v>2839</v>
          </cell>
          <cell r="G128">
            <v>17619</v>
          </cell>
        </row>
        <row r="129">
          <cell r="A129" t="str">
            <v>SOPHIPREN OFTENO SUSP OFTAL 1% 5 ML X 1</v>
          </cell>
          <cell r="B129">
            <v>466</v>
          </cell>
          <cell r="C129">
            <v>33</v>
          </cell>
          <cell r="D129">
            <v>499</v>
          </cell>
          <cell r="E129">
            <v>24595</v>
          </cell>
          <cell r="F129">
            <v>1742</v>
          </cell>
          <cell r="G129">
            <v>26337</v>
          </cell>
        </row>
        <row r="130">
          <cell r="A130" t="str">
            <v>GLAUCOTENSIL D SOLN  OFTAL 2% 5 ML X 1</v>
          </cell>
          <cell r="B130">
            <v>415</v>
          </cell>
          <cell r="C130">
            <v>62</v>
          </cell>
          <cell r="D130">
            <v>477</v>
          </cell>
          <cell r="E130">
            <v>15513</v>
          </cell>
          <cell r="F130">
            <v>2318</v>
          </cell>
          <cell r="G130">
            <v>17831</v>
          </cell>
        </row>
        <row r="131">
          <cell r="A131" t="str">
            <v>BIOTEARS G GEL OFTAL 0.03% 12 G X 1</v>
          </cell>
          <cell r="B131">
            <v>512</v>
          </cell>
          <cell r="C131">
            <v>92</v>
          </cell>
          <cell r="D131">
            <v>604</v>
          </cell>
          <cell r="E131">
            <v>19487</v>
          </cell>
          <cell r="F131">
            <v>3502</v>
          </cell>
          <cell r="G131">
            <v>22989</v>
          </cell>
        </row>
        <row r="132">
          <cell r="A132" t="str">
            <v>AKWA R GOTAS OFTAL 0.3% 20 ML X 1</v>
          </cell>
          <cell r="B132">
            <v>334</v>
          </cell>
          <cell r="C132">
            <v>245</v>
          </cell>
          <cell r="D132">
            <v>579</v>
          </cell>
          <cell r="E132">
            <v>14081</v>
          </cell>
          <cell r="F132">
            <v>10329</v>
          </cell>
          <cell r="G132">
            <v>24410</v>
          </cell>
        </row>
        <row r="133">
          <cell r="A133" t="str">
            <v>METICEL OFTENO SOLN  OFTAL 0.5% 10 ML X 1</v>
          </cell>
          <cell r="B133">
            <v>403</v>
          </cell>
          <cell r="C133">
            <v>25</v>
          </cell>
          <cell r="D133">
            <v>428</v>
          </cell>
          <cell r="E133">
            <v>16954</v>
          </cell>
          <cell r="F133">
            <v>1052</v>
          </cell>
          <cell r="G133">
            <v>18006</v>
          </cell>
        </row>
        <row r="134">
          <cell r="A134" t="str">
            <v>MULTI-3 MAX FCO  360 ML X 1</v>
          </cell>
          <cell r="B134">
            <v>416</v>
          </cell>
          <cell r="C134">
            <v>49</v>
          </cell>
          <cell r="D134">
            <v>465</v>
          </cell>
          <cell r="E134">
            <v>17231</v>
          </cell>
          <cell r="F134">
            <v>2030</v>
          </cell>
          <cell r="G134">
            <v>19261</v>
          </cell>
        </row>
        <row r="135">
          <cell r="A135" t="str">
            <v>ATERGIT SOLN  OFTAL 0.05% 5 ML X 1</v>
          </cell>
          <cell r="B135">
            <v>324</v>
          </cell>
          <cell r="C135">
            <v>85</v>
          </cell>
          <cell r="D135">
            <v>409</v>
          </cell>
          <cell r="E135">
            <v>13433</v>
          </cell>
          <cell r="F135">
            <v>3524</v>
          </cell>
          <cell r="G135">
            <v>16957</v>
          </cell>
        </row>
        <row r="136">
          <cell r="A136" t="str">
            <v>ACETAK TABL 250MG  X 20</v>
          </cell>
          <cell r="B136">
            <v>584</v>
          </cell>
          <cell r="C136">
            <v>12</v>
          </cell>
          <cell r="D136">
            <v>596</v>
          </cell>
          <cell r="E136">
            <v>18022</v>
          </cell>
          <cell r="F136">
            <v>370</v>
          </cell>
          <cell r="G136">
            <v>18392</v>
          </cell>
        </row>
        <row r="137">
          <cell r="A137" t="str">
            <v>GANFORT GOTAS OFTAL  3 ML X 1</v>
          </cell>
          <cell r="B137">
            <v>156</v>
          </cell>
          <cell r="C137">
            <v>7</v>
          </cell>
          <cell r="D137">
            <v>163</v>
          </cell>
          <cell r="E137">
            <v>16555</v>
          </cell>
          <cell r="F137">
            <v>743</v>
          </cell>
          <cell r="G137">
            <v>17298</v>
          </cell>
        </row>
        <row r="138">
          <cell r="A138" t="str">
            <v>LAMOFLOX GOTA ORAL 0.5% 5 ML X 1</v>
          </cell>
          <cell r="B138">
            <v>457</v>
          </cell>
          <cell r="C138">
            <v>89</v>
          </cell>
          <cell r="D138">
            <v>546</v>
          </cell>
          <cell r="E138">
            <v>15497</v>
          </cell>
          <cell r="F138">
            <v>3018</v>
          </cell>
          <cell r="G138">
            <v>18515</v>
          </cell>
        </row>
        <row r="139">
          <cell r="A139" t="str">
            <v>LAGRIMAS ISOTONICA COLIRIO 1.4% 15 ML X 1</v>
          </cell>
          <cell r="B139">
            <v>816</v>
          </cell>
          <cell r="C139">
            <v>243</v>
          </cell>
          <cell r="D139">
            <v>1059</v>
          </cell>
          <cell r="E139">
            <v>12052</v>
          </cell>
          <cell r="F139">
            <v>3589</v>
          </cell>
          <cell r="G139">
            <v>15641</v>
          </cell>
        </row>
        <row r="140">
          <cell r="A140" t="str">
            <v>DORTIM SOLN OF 5MG/ 20MG 6 ML X 1</v>
          </cell>
          <cell r="B140">
            <v>544</v>
          </cell>
          <cell r="C140">
            <v>7</v>
          </cell>
          <cell r="D140">
            <v>551</v>
          </cell>
          <cell r="E140">
            <v>27575</v>
          </cell>
          <cell r="F140">
            <v>355</v>
          </cell>
          <cell r="G140">
            <v>27930</v>
          </cell>
        </row>
        <row r="141">
          <cell r="A141" t="str">
            <v>CRISTALTEARS SOL OFTA EST 1% 10 ML X 1</v>
          </cell>
          <cell r="B141">
            <v>390</v>
          </cell>
          <cell r="C141">
            <v>166</v>
          </cell>
          <cell r="D141">
            <v>556</v>
          </cell>
          <cell r="E141">
            <v>13896</v>
          </cell>
          <cell r="F141">
            <v>5915</v>
          </cell>
          <cell r="G141">
            <v>19811</v>
          </cell>
        </row>
        <row r="142">
          <cell r="A142" t="str">
            <v>MULTI-3 MAX FCO  120 ML X 1</v>
          </cell>
          <cell r="B142">
            <v>1542</v>
          </cell>
          <cell r="C142">
            <v>24</v>
          </cell>
          <cell r="D142">
            <v>1566</v>
          </cell>
          <cell r="E142">
            <v>15574</v>
          </cell>
          <cell r="F142">
            <v>242</v>
          </cell>
          <cell r="G142">
            <v>15816</v>
          </cell>
        </row>
        <row r="143">
          <cell r="A143" t="str">
            <v>LERGITIN SOLN  OFTAL 0.2% 3 ML X 1</v>
          </cell>
          <cell r="B143">
            <v>454</v>
          </cell>
          <cell r="C143">
            <v>0</v>
          </cell>
          <cell r="D143">
            <v>454</v>
          </cell>
          <cell r="E143">
            <v>18464</v>
          </cell>
          <cell r="G143">
            <v>18464</v>
          </cell>
        </row>
        <row r="144">
          <cell r="A144" t="str">
            <v>LATOF SOLN  OFTAL 0.005% 2.5 ML X 1</v>
          </cell>
          <cell r="B144">
            <v>471</v>
          </cell>
          <cell r="C144">
            <v>81</v>
          </cell>
          <cell r="D144">
            <v>552</v>
          </cell>
          <cell r="E144">
            <v>11883</v>
          </cell>
          <cell r="F144">
            <v>2044</v>
          </cell>
          <cell r="G144">
            <v>13927</v>
          </cell>
        </row>
        <row r="145">
          <cell r="A145" t="str">
            <v>UNIXINE S UNGT  OFTAL  3.5 G X 1</v>
          </cell>
          <cell r="B145">
            <v>1206</v>
          </cell>
          <cell r="C145">
            <v>202</v>
          </cell>
          <cell r="D145">
            <v>1408</v>
          </cell>
          <cell r="E145">
            <v>45478</v>
          </cell>
          <cell r="F145">
            <v>7617</v>
          </cell>
          <cell r="G145">
            <v>53095</v>
          </cell>
        </row>
        <row r="146">
          <cell r="A146" t="str">
            <v>XENDA SOLN OFTAL 0.005% 3 ML X 1</v>
          </cell>
          <cell r="B146">
            <v>736</v>
          </cell>
          <cell r="C146">
            <v>54</v>
          </cell>
          <cell r="D146">
            <v>790</v>
          </cell>
          <cell r="E146">
            <v>27468</v>
          </cell>
          <cell r="F146">
            <v>2015</v>
          </cell>
          <cell r="G146">
            <v>29483</v>
          </cell>
        </row>
        <row r="147">
          <cell r="A147" t="str">
            <v>EYE 3 CAPS BLANDA 1G  X 60</v>
          </cell>
          <cell r="B147">
            <v>178</v>
          </cell>
          <cell r="C147">
            <v>65</v>
          </cell>
          <cell r="D147">
            <v>243</v>
          </cell>
          <cell r="E147">
            <v>10815</v>
          </cell>
          <cell r="F147">
            <v>3949</v>
          </cell>
          <cell r="G147">
            <v>14764</v>
          </cell>
        </row>
        <row r="148">
          <cell r="A148" t="str">
            <v>LACRIMEL SOLN  OFTAL 0.3% 15 ML X 1</v>
          </cell>
          <cell r="B148">
            <v>3882</v>
          </cell>
          <cell r="C148">
            <v>0</v>
          </cell>
          <cell r="D148">
            <v>3882</v>
          </cell>
          <cell r="E148">
            <v>21351</v>
          </cell>
          <cell r="G148">
            <v>21351</v>
          </cell>
        </row>
        <row r="149">
          <cell r="A149" t="str">
            <v>DICLOPTIC SOLN  OFTAL 0.1% 5 ML X 1</v>
          </cell>
          <cell r="B149">
            <v>1067</v>
          </cell>
          <cell r="C149">
            <v>234</v>
          </cell>
          <cell r="D149">
            <v>1301</v>
          </cell>
          <cell r="E149">
            <v>12335</v>
          </cell>
          <cell r="F149">
            <v>2705</v>
          </cell>
          <cell r="G149">
            <v>15040</v>
          </cell>
        </row>
        <row r="150">
          <cell r="A150" t="str">
            <v>HYLO-DUAL SOLN OFTAL  10 ML X 1</v>
          </cell>
          <cell r="B150">
            <v>292</v>
          </cell>
          <cell r="C150">
            <v>69</v>
          </cell>
          <cell r="D150">
            <v>361</v>
          </cell>
          <cell r="E150">
            <v>16349</v>
          </cell>
          <cell r="F150">
            <v>3863</v>
          </cell>
          <cell r="G150">
            <v>20212</v>
          </cell>
        </row>
        <row r="151">
          <cell r="A151" t="str">
            <v>RELESTAT SOLN  OFTAL 0.05% 5 ML X 1</v>
          </cell>
          <cell r="B151">
            <v>196</v>
          </cell>
          <cell r="C151">
            <v>16</v>
          </cell>
          <cell r="D151">
            <v>212</v>
          </cell>
          <cell r="E151">
            <v>11887</v>
          </cell>
          <cell r="F151">
            <v>970</v>
          </cell>
          <cell r="G151">
            <v>12857</v>
          </cell>
        </row>
        <row r="152">
          <cell r="A152" t="str">
            <v>NAPHAVIT GOTAS OFTAL 0.1% 15 ML X 1</v>
          </cell>
          <cell r="B152">
            <v>646</v>
          </cell>
          <cell r="C152">
            <v>90</v>
          </cell>
          <cell r="D152">
            <v>736</v>
          </cell>
          <cell r="E152">
            <v>10278</v>
          </cell>
          <cell r="F152">
            <v>1432</v>
          </cell>
          <cell r="G152">
            <v>11710</v>
          </cell>
        </row>
        <row r="153">
          <cell r="A153" t="str">
            <v>LUTEIN CAPS BLANDA 6MG  X 60</v>
          </cell>
          <cell r="B153">
            <v>632</v>
          </cell>
          <cell r="C153">
            <v>0</v>
          </cell>
          <cell r="D153">
            <v>632</v>
          </cell>
          <cell r="E153">
            <v>13575</v>
          </cell>
          <cell r="G153">
            <v>13575</v>
          </cell>
        </row>
        <row r="154">
          <cell r="A154" t="str">
            <v>GOTABIOTIC PLUS CREMA 0.3% 3.5 G X 1 (/0.1) /0.1</v>
          </cell>
          <cell r="B154">
            <v>260</v>
          </cell>
          <cell r="C154">
            <v>119</v>
          </cell>
          <cell r="D154">
            <v>379</v>
          </cell>
          <cell r="E154">
            <v>9545</v>
          </cell>
          <cell r="F154">
            <v>4368</v>
          </cell>
          <cell r="G154">
            <v>13913</v>
          </cell>
        </row>
        <row r="155">
          <cell r="A155" t="str">
            <v>TOBRACORT COLIRIO  6 ML X 1</v>
          </cell>
          <cell r="B155">
            <v>191</v>
          </cell>
          <cell r="C155">
            <v>0</v>
          </cell>
          <cell r="D155">
            <v>191</v>
          </cell>
          <cell r="E155">
            <v>3916</v>
          </cell>
          <cell r="G155">
            <v>3916</v>
          </cell>
        </row>
        <row r="156">
          <cell r="A156" t="str">
            <v>AKWA-TEARS SOLN  OFTAL 1.4% 15 ML X 1</v>
          </cell>
          <cell r="B156">
            <v>265</v>
          </cell>
          <cell r="C156">
            <v>151</v>
          </cell>
          <cell r="D156">
            <v>416</v>
          </cell>
          <cell r="E156">
            <v>9617</v>
          </cell>
          <cell r="F156">
            <v>5480</v>
          </cell>
          <cell r="G156">
            <v>15097</v>
          </cell>
        </row>
        <row r="157">
          <cell r="A157" t="str">
            <v>GLAMAX OCUVIALES  0.3 ML X 30</v>
          </cell>
          <cell r="B157">
            <v>228</v>
          </cell>
          <cell r="C157">
            <v>104</v>
          </cell>
          <cell r="D157">
            <v>332</v>
          </cell>
          <cell r="E157">
            <v>9309</v>
          </cell>
          <cell r="F157">
            <v>4246</v>
          </cell>
          <cell r="G157">
            <v>13555</v>
          </cell>
        </row>
        <row r="158">
          <cell r="A158" t="str">
            <v>UNIFEN GOTAS OFTAL 0.1% 5 ML X 1</v>
          </cell>
          <cell r="B158">
            <v>266</v>
          </cell>
          <cell r="C158">
            <v>54</v>
          </cell>
          <cell r="D158">
            <v>320</v>
          </cell>
          <cell r="E158">
            <v>9095</v>
          </cell>
          <cell r="F158">
            <v>1846</v>
          </cell>
          <cell r="G158">
            <v>10941</v>
          </cell>
        </row>
        <row r="159">
          <cell r="A159" t="str">
            <v>MULTICONFORT SOLN  60 ML X 1</v>
          </cell>
          <cell r="B159">
            <v>1360</v>
          </cell>
          <cell r="C159">
            <v>862</v>
          </cell>
          <cell r="D159">
            <v>2222</v>
          </cell>
          <cell r="E159">
            <v>11614</v>
          </cell>
          <cell r="F159">
            <v>7361</v>
          </cell>
          <cell r="G159">
            <v>18975</v>
          </cell>
        </row>
        <row r="160">
          <cell r="A160" t="str">
            <v>HUMEDBIO SOLN  OFTAL 0.3% 15 ML X 1</v>
          </cell>
          <cell r="B160">
            <v>178</v>
          </cell>
          <cell r="C160">
            <v>34</v>
          </cell>
          <cell r="D160">
            <v>212</v>
          </cell>
          <cell r="E160">
            <v>3131</v>
          </cell>
          <cell r="F160">
            <v>598</v>
          </cell>
          <cell r="G160">
            <v>3729</v>
          </cell>
        </row>
        <row r="161">
          <cell r="A161" t="str">
            <v>CLEAR EYES SOLN  OFTAL 1.4% 15 ML X 1</v>
          </cell>
          <cell r="B161">
            <v>793</v>
          </cell>
          <cell r="C161">
            <v>68</v>
          </cell>
          <cell r="D161">
            <v>861</v>
          </cell>
          <cell r="E161">
            <v>9064</v>
          </cell>
          <cell r="F161">
            <v>777</v>
          </cell>
          <cell r="G161">
            <v>9841</v>
          </cell>
        </row>
        <row r="162">
          <cell r="A162" t="str">
            <v>EYLIA VIAL 40MG 1 ML X 1</v>
          </cell>
          <cell r="B162">
            <v>10</v>
          </cell>
          <cell r="C162">
            <v>0</v>
          </cell>
          <cell r="D162">
            <v>10</v>
          </cell>
          <cell r="E162">
            <v>19326</v>
          </cell>
          <cell r="G162">
            <v>19326</v>
          </cell>
        </row>
        <row r="163">
          <cell r="A163" t="str">
            <v>ZYMAXID SOLN OFTAL 0.5% 5 ML X 1</v>
          </cell>
          <cell r="B163">
            <v>159</v>
          </cell>
          <cell r="C163">
            <v>0</v>
          </cell>
          <cell r="D163">
            <v>159</v>
          </cell>
          <cell r="E163">
            <v>9858</v>
          </cell>
          <cell r="G163">
            <v>9858</v>
          </cell>
        </row>
        <row r="164">
          <cell r="A164" t="str">
            <v>UNIFLOX SOLN  OFTAL 0.3% 5 ML X 1</v>
          </cell>
          <cell r="B164">
            <v>384</v>
          </cell>
          <cell r="C164">
            <v>111</v>
          </cell>
          <cell r="D164">
            <v>495</v>
          </cell>
          <cell r="E164">
            <v>10449</v>
          </cell>
          <cell r="F164">
            <v>3020</v>
          </cell>
          <cell r="G164">
            <v>13469</v>
          </cell>
        </row>
        <row r="165">
          <cell r="A165" t="str">
            <v>POENBIOTIC SUSP OFTAL  5 ML X 1</v>
          </cell>
          <cell r="B165">
            <v>172</v>
          </cell>
          <cell r="C165">
            <v>209</v>
          </cell>
          <cell r="D165">
            <v>381</v>
          </cell>
          <cell r="E165">
            <v>6693</v>
          </cell>
          <cell r="F165">
            <v>8132</v>
          </cell>
          <cell r="G165">
            <v>14825</v>
          </cell>
        </row>
        <row r="166">
          <cell r="A166" t="str">
            <v>LATOF-T SOLN  OFTAL  2.5 ML X 1</v>
          </cell>
          <cell r="B166">
            <v>295</v>
          </cell>
          <cell r="C166">
            <v>26</v>
          </cell>
          <cell r="D166">
            <v>321</v>
          </cell>
          <cell r="E166">
            <v>10142</v>
          </cell>
          <cell r="F166">
            <v>894</v>
          </cell>
          <cell r="G166">
            <v>11036</v>
          </cell>
        </row>
        <row r="167">
          <cell r="A167" t="str">
            <v>HYLOFRESH GOTAS OFTAL 0.3MG 10 ML X 1</v>
          </cell>
          <cell r="B167">
            <v>435</v>
          </cell>
          <cell r="C167">
            <v>56</v>
          </cell>
          <cell r="D167">
            <v>491</v>
          </cell>
          <cell r="E167">
            <v>19436</v>
          </cell>
          <cell r="F167">
            <v>2502</v>
          </cell>
          <cell r="G167">
            <v>21938</v>
          </cell>
        </row>
        <row r="168">
          <cell r="A168" t="str">
            <v>TOBRADEX UNGT  OFTAL  3.5 G X 1</v>
          </cell>
          <cell r="B168">
            <v>132</v>
          </cell>
          <cell r="C168">
            <v>16</v>
          </cell>
          <cell r="D168">
            <v>148</v>
          </cell>
          <cell r="E168">
            <v>9037</v>
          </cell>
          <cell r="F168">
            <v>1095</v>
          </cell>
          <cell r="G168">
            <v>10132</v>
          </cell>
        </row>
        <row r="169">
          <cell r="A169" t="str">
            <v>TOBRAZOL DX SUSP OFTAL  5 ML X 1</v>
          </cell>
          <cell r="B169">
            <v>128</v>
          </cell>
          <cell r="C169">
            <v>21</v>
          </cell>
          <cell r="D169">
            <v>149</v>
          </cell>
          <cell r="E169">
            <v>3694</v>
          </cell>
          <cell r="F169">
            <v>606</v>
          </cell>
          <cell r="G169">
            <v>4300</v>
          </cell>
        </row>
        <row r="170">
          <cell r="A170" t="str">
            <v>MULTICONFORT SOLN  120 ML X 1</v>
          </cell>
          <cell r="B170">
            <v>667</v>
          </cell>
          <cell r="C170">
            <v>677</v>
          </cell>
          <cell r="D170">
            <v>1344</v>
          </cell>
          <cell r="E170">
            <v>7897</v>
          </cell>
          <cell r="F170">
            <v>8016</v>
          </cell>
          <cell r="G170">
            <v>15913</v>
          </cell>
        </row>
        <row r="171">
          <cell r="A171" t="str">
            <v>BRIMOPRESS T SOLN  OFTAL  5 ML X 1</v>
          </cell>
          <cell r="B171">
            <v>170</v>
          </cell>
          <cell r="C171">
            <v>30</v>
          </cell>
          <cell r="D171">
            <v>200</v>
          </cell>
          <cell r="E171">
            <v>9336</v>
          </cell>
          <cell r="F171">
            <v>1648</v>
          </cell>
          <cell r="G171">
            <v>10984</v>
          </cell>
        </row>
        <row r="172">
          <cell r="A172" t="str">
            <v>TERRACORSOL UNGT O/OFT  3.5 G X 1</v>
          </cell>
          <cell r="B172">
            <v>313</v>
          </cell>
          <cell r="C172">
            <v>30</v>
          </cell>
          <cell r="D172">
            <v>343</v>
          </cell>
          <cell r="E172">
            <v>3143</v>
          </cell>
          <cell r="F172">
            <v>301</v>
          </cell>
          <cell r="G172">
            <v>3444</v>
          </cell>
        </row>
        <row r="173">
          <cell r="A173" t="str">
            <v>GOTABIOTIC SOLN  OFTAL 0.3% 5 ML X 1</v>
          </cell>
          <cell r="B173">
            <v>257</v>
          </cell>
          <cell r="C173">
            <v>132</v>
          </cell>
          <cell r="D173">
            <v>389</v>
          </cell>
          <cell r="E173">
            <v>7258</v>
          </cell>
          <cell r="F173">
            <v>3728</v>
          </cell>
          <cell r="G173">
            <v>10986</v>
          </cell>
        </row>
        <row r="174">
          <cell r="A174" t="str">
            <v>UNIGEL UNGT  OFTAL 2% 10 G X 1</v>
          </cell>
          <cell r="B174">
            <v>343</v>
          </cell>
          <cell r="C174">
            <v>34</v>
          </cell>
          <cell r="D174">
            <v>377</v>
          </cell>
          <cell r="E174">
            <v>16083</v>
          </cell>
          <cell r="F174">
            <v>1594</v>
          </cell>
          <cell r="G174">
            <v>17677</v>
          </cell>
        </row>
        <row r="175">
          <cell r="A175" t="str">
            <v>UNIGEL GEL OFTAL 0.2% 5 G X 1</v>
          </cell>
          <cell r="B175">
            <v>536</v>
          </cell>
          <cell r="C175">
            <v>131</v>
          </cell>
          <cell r="D175">
            <v>667</v>
          </cell>
          <cell r="E175">
            <v>16846</v>
          </cell>
          <cell r="F175">
            <v>4117</v>
          </cell>
          <cell r="G175">
            <v>20963</v>
          </cell>
        </row>
        <row r="176">
          <cell r="A176" t="str">
            <v>AKAMOXX SOLN  OFTAL 0.5% 5 ML X 1</v>
          </cell>
          <cell r="B176">
            <v>271</v>
          </cell>
          <cell r="C176">
            <v>41</v>
          </cell>
          <cell r="D176">
            <v>312</v>
          </cell>
          <cell r="E176">
            <v>10485</v>
          </cell>
          <cell r="F176">
            <v>1586</v>
          </cell>
          <cell r="G176">
            <v>12071</v>
          </cell>
        </row>
        <row r="177">
          <cell r="A177" t="str">
            <v>BRIMODUAL SOLN OFTAL 0.15% 5 ML X 1</v>
          </cell>
          <cell r="B177">
            <v>152</v>
          </cell>
          <cell r="C177">
            <v>27</v>
          </cell>
          <cell r="D177">
            <v>179</v>
          </cell>
          <cell r="E177">
            <v>11713</v>
          </cell>
          <cell r="F177">
            <v>2081</v>
          </cell>
          <cell r="G177">
            <v>13794</v>
          </cell>
        </row>
        <row r="178">
          <cell r="A178" t="str">
            <v>AQUOL SOLN  OFTAL 0.125MG 8 ML X 1 (/ML)</v>
          </cell>
          <cell r="B178">
            <v>1921</v>
          </cell>
          <cell r="C178">
            <v>555</v>
          </cell>
          <cell r="D178">
            <v>2476</v>
          </cell>
          <cell r="E178">
            <v>8107</v>
          </cell>
          <cell r="F178">
            <v>2342</v>
          </cell>
          <cell r="G178">
            <v>10449</v>
          </cell>
        </row>
        <row r="179">
          <cell r="A179" t="str">
            <v>LOBOB SOL.LIMP.RIG  30 ML X 1</v>
          </cell>
          <cell r="B179">
            <v>410</v>
          </cell>
          <cell r="C179">
            <v>13</v>
          </cell>
          <cell r="D179">
            <v>423</v>
          </cell>
          <cell r="E179">
            <v>10635</v>
          </cell>
          <cell r="F179">
            <v>337</v>
          </cell>
          <cell r="G179">
            <v>10972</v>
          </cell>
        </row>
        <row r="180">
          <cell r="A180" t="str">
            <v>AZ OFTENO SOLN  OFTAL 0.05% 5 ML X 1</v>
          </cell>
          <cell r="B180">
            <v>35</v>
          </cell>
          <cell r="C180">
            <v>0</v>
          </cell>
          <cell r="D180">
            <v>35</v>
          </cell>
          <cell r="E180">
            <v>1981</v>
          </cell>
          <cell r="G180">
            <v>1981</v>
          </cell>
        </row>
        <row r="181">
          <cell r="A181" t="str">
            <v>ASTEROSS OCUVIALES 0.5% 0.5 ML X 30</v>
          </cell>
          <cell r="B181">
            <v>403</v>
          </cell>
          <cell r="C181">
            <v>53</v>
          </cell>
          <cell r="D181">
            <v>456</v>
          </cell>
          <cell r="E181">
            <v>12622</v>
          </cell>
          <cell r="F181">
            <v>1660</v>
          </cell>
          <cell r="G181">
            <v>14282</v>
          </cell>
        </row>
        <row r="182">
          <cell r="A182" t="str">
            <v>ELIPTIC OFTENO SOLN  OFTAL  5 ML X 1</v>
          </cell>
          <cell r="B182">
            <v>213</v>
          </cell>
          <cell r="C182">
            <v>0</v>
          </cell>
          <cell r="D182">
            <v>213</v>
          </cell>
          <cell r="E182">
            <v>13368</v>
          </cell>
          <cell r="G182">
            <v>13368</v>
          </cell>
        </row>
        <row r="183">
          <cell r="A183" t="str">
            <v>QUALITEARS SOLN  OFTAL  15 ML X 1</v>
          </cell>
          <cell r="B183">
            <v>258</v>
          </cell>
          <cell r="C183">
            <v>0</v>
          </cell>
          <cell r="D183">
            <v>258</v>
          </cell>
          <cell r="E183">
            <v>8367</v>
          </cell>
          <cell r="G183">
            <v>8367</v>
          </cell>
        </row>
        <row r="184">
          <cell r="A184" t="str">
            <v>LOCARPIN-F SOLN  OFTAL  10 ML X 1</v>
          </cell>
          <cell r="B184">
            <v>238</v>
          </cell>
          <cell r="C184">
            <v>15</v>
          </cell>
          <cell r="D184">
            <v>253</v>
          </cell>
          <cell r="E184">
            <v>8589</v>
          </cell>
          <cell r="F184">
            <v>541</v>
          </cell>
          <cell r="G184">
            <v>9130</v>
          </cell>
        </row>
        <row r="185">
          <cell r="A185" t="str">
            <v>ACETAZOLAMIDA-FTR TABL 250MG  X 30</v>
          </cell>
          <cell r="B185">
            <v>830</v>
          </cell>
          <cell r="C185">
            <v>1652</v>
          </cell>
          <cell r="D185">
            <v>2482</v>
          </cell>
          <cell r="E185">
            <v>8765</v>
          </cell>
          <cell r="F185">
            <v>17445</v>
          </cell>
          <cell r="G185">
            <v>26210</v>
          </cell>
        </row>
        <row r="186">
          <cell r="A186" t="str">
            <v>CLACIER SOLN OFT UNI 0.05% 0.4 ML X 30</v>
          </cell>
          <cell r="B186">
            <v>101</v>
          </cell>
          <cell r="C186">
            <v>22</v>
          </cell>
          <cell r="D186">
            <v>123</v>
          </cell>
          <cell r="E186">
            <v>6655</v>
          </cell>
          <cell r="F186">
            <v>1450</v>
          </cell>
          <cell r="G186">
            <v>8105</v>
          </cell>
        </row>
        <row r="187">
          <cell r="A187" t="str">
            <v>DORSOF SOLN  OFTAL 2% 5 ML X 1</v>
          </cell>
          <cell r="B187">
            <v>185</v>
          </cell>
          <cell r="C187">
            <v>0</v>
          </cell>
          <cell r="D187">
            <v>185</v>
          </cell>
          <cell r="E187">
            <v>8887</v>
          </cell>
          <cell r="G187">
            <v>8887</v>
          </cell>
        </row>
        <row r="188">
          <cell r="A188" t="str">
            <v>ACULAR LS SOLN  OFTAL 0.4% 5 ML X 1</v>
          </cell>
          <cell r="B188">
            <v>120</v>
          </cell>
          <cell r="C188">
            <v>25</v>
          </cell>
          <cell r="D188">
            <v>145</v>
          </cell>
          <cell r="E188">
            <v>6110</v>
          </cell>
          <cell r="F188">
            <v>1273</v>
          </cell>
          <cell r="G188">
            <v>7383</v>
          </cell>
        </row>
        <row r="189">
          <cell r="A189" t="str">
            <v>CLOCORT H NF UNGT OFTAL  3 G X 1</v>
          </cell>
          <cell r="B189">
            <v>82</v>
          </cell>
          <cell r="C189">
            <v>0</v>
          </cell>
          <cell r="D189">
            <v>82</v>
          </cell>
          <cell r="E189">
            <v>2613</v>
          </cell>
          <cell r="G189">
            <v>2613</v>
          </cell>
        </row>
        <row r="190">
          <cell r="A190" t="str">
            <v>CETRAXAL PLUS GOTAS OTO.  10 ML X 1</v>
          </cell>
          <cell r="B190">
            <v>333</v>
          </cell>
          <cell r="C190">
            <v>73</v>
          </cell>
          <cell r="D190">
            <v>406</v>
          </cell>
          <cell r="E190">
            <v>5654</v>
          </cell>
          <cell r="F190">
            <v>1240</v>
          </cell>
          <cell r="G190">
            <v>6894</v>
          </cell>
        </row>
        <row r="191">
          <cell r="A191" t="str">
            <v>MULTI-3 MAX FCO  60 ML X 1</v>
          </cell>
          <cell r="B191">
            <v>642</v>
          </cell>
          <cell r="C191">
            <v>236</v>
          </cell>
          <cell r="D191">
            <v>878</v>
          </cell>
          <cell r="E191">
            <v>8019</v>
          </cell>
          <cell r="F191">
            <v>2948</v>
          </cell>
          <cell r="G191">
            <v>10967</v>
          </cell>
        </row>
        <row r="192">
          <cell r="A192" t="str">
            <v>MODUSIK-A OFTENO SOLN  OFTAL 0.1% 5 ML X 1</v>
          </cell>
          <cell r="B192">
            <v>113</v>
          </cell>
          <cell r="C192">
            <v>7</v>
          </cell>
          <cell r="D192">
            <v>120</v>
          </cell>
          <cell r="E192">
            <v>6173</v>
          </cell>
          <cell r="F192">
            <v>382</v>
          </cell>
          <cell r="G192">
            <v>6555</v>
          </cell>
        </row>
        <row r="193">
          <cell r="A193" t="str">
            <v>ATROPINA-LNR GOTAS OFTAL 1% 5 ML X 1</v>
          </cell>
          <cell r="B193">
            <v>563</v>
          </cell>
          <cell r="C193">
            <v>73</v>
          </cell>
          <cell r="D193">
            <v>636</v>
          </cell>
          <cell r="E193">
            <v>8918</v>
          </cell>
          <cell r="F193">
            <v>1156</v>
          </cell>
          <cell r="G193">
            <v>10074</v>
          </cell>
        </row>
        <row r="194">
          <cell r="A194" t="str">
            <v>NAPHCON-A SOLN  OFTAL  15 ML X 1</v>
          </cell>
          <cell r="B194">
            <v>122</v>
          </cell>
          <cell r="C194">
            <v>4</v>
          </cell>
          <cell r="D194">
            <v>126</v>
          </cell>
          <cell r="E194">
            <v>14978</v>
          </cell>
          <cell r="F194">
            <v>491</v>
          </cell>
          <cell r="G194">
            <v>15469</v>
          </cell>
        </row>
        <row r="195">
          <cell r="A195" t="str">
            <v>AKA-PRED SOLN OFTA AC 10MG 5 ML X 1 (/ML)</v>
          </cell>
          <cell r="B195">
            <v>429</v>
          </cell>
          <cell r="C195">
            <v>12</v>
          </cell>
          <cell r="D195">
            <v>441</v>
          </cell>
          <cell r="E195">
            <v>11128</v>
          </cell>
          <cell r="F195">
            <v>311</v>
          </cell>
          <cell r="G195">
            <v>11439</v>
          </cell>
        </row>
        <row r="196">
          <cell r="A196" t="str">
            <v>TOBRAZOL SOLN  OFTAL 0.3% 5 ML X 1</v>
          </cell>
          <cell r="B196">
            <v>223</v>
          </cell>
          <cell r="C196">
            <v>119</v>
          </cell>
          <cell r="D196">
            <v>342</v>
          </cell>
          <cell r="E196">
            <v>5212</v>
          </cell>
          <cell r="F196">
            <v>2781</v>
          </cell>
          <cell r="G196">
            <v>7993</v>
          </cell>
        </row>
        <row r="197">
          <cell r="A197" t="str">
            <v>OFTOL PLUS SUSP OFTAL  5 ML X 1</v>
          </cell>
          <cell r="B197">
            <v>207</v>
          </cell>
          <cell r="C197">
            <v>85</v>
          </cell>
          <cell r="D197">
            <v>292</v>
          </cell>
          <cell r="E197">
            <v>7702</v>
          </cell>
          <cell r="F197">
            <v>3163</v>
          </cell>
          <cell r="G197">
            <v>10865</v>
          </cell>
        </row>
        <row r="198">
          <cell r="A198" t="str">
            <v>RETIN ACTIVE CAPS   X 30</v>
          </cell>
          <cell r="B198">
            <v>2</v>
          </cell>
          <cell r="C198">
            <v>0</v>
          </cell>
          <cell r="D198">
            <v>2</v>
          </cell>
          <cell r="E198">
            <v>219</v>
          </cell>
          <cell r="G198">
            <v>219</v>
          </cell>
        </row>
        <row r="199">
          <cell r="A199" t="str">
            <v>PREFOX-T SUSP OFTAL  5 ML X 1</v>
          </cell>
          <cell r="B199">
            <v>303</v>
          </cell>
          <cell r="C199">
            <v>7</v>
          </cell>
          <cell r="D199">
            <v>310</v>
          </cell>
          <cell r="E199">
            <v>6311</v>
          </cell>
          <cell r="F199">
            <v>146</v>
          </cell>
          <cell r="G199">
            <v>6457</v>
          </cell>
        </row>
        <row r="200">
          <cell r="A200" t="str">
            <v>CIPROLAK SOLN  OFTAL 0.3% 5 ML X 1</v>
          </cell>
          <cell r="B200">
            <v>169</v>
          </cell>
          <cell r="C200">
            <v>78</v>
          </cell>
          <cell r="D200">
            <v>247</v>
          </cell>
          <cell r="E200">
            <v>7196</v>
          </cell>
          <cell r="F200">
            <v>3321</v>
          </cell>
          <cell r="G200">
            <v>10517</v>
          </cell>
        </row>
        <row r="201">
          <cell r="A201" t="str">
            <v>OPTI-FREE EXPRESS SOL.MULTPROP  355 ML X 1</v>
          </cell>
          <cell r="B201">
            <v>668</v>
          </cell>
          <cell r="C201">
            <v>0</v>
          </cell>
          <cell r="D201">
            <v>668</v>
          </cell>
          <cell r="E201">
            <v>8130</v>
          </cell>
          <cell r="G201">
            <v>8130</v>
          </cell>
        </row>
        <row r="202">
          <cell r="A202" t="str">
            <v>NAPHTEARS SOLN  OFTAL  15 ML X 1</v>
          </cell>
          <cell r="B202">
            <v>94</v>
          </cell>
          <cell r="C202">
            <v>9</v>
          </cell>
          <cell r="D202">
            <v>103</v>
          </cell>
          <cell r="E202">
            <v>6863</v>
          </cell>
          <cell r="F202">
            <v>657</v>
          </cell>
          <cell r="G202">
            <v>7520</v>
          </cell>
        </row>
        <row r="203">
          <cell r="A203" t="str">
            <v>TOBREX SOLN  OFTAL 0.3% 5 ML X 1</v>
          </cell>
          <cell r="B203">
            <v>81</v>
          </cell>
          <cell r="C203">
            <v>11</v>
          </cell>
          <cell r="D203">
            <v>92</v>
          </cell>
          <cell r="E203">
            <v>5689</v>
          </cell>
          <cell r="F203">
            <v>773</v>
          </cell>
          <cell r="G203">
            <v>6462</v>
          </cell>
        </row>
        <row r="204">
          <cell r="A204" t="str">
            <v>FLOBACT D SUSP OFTAL  5 ML X 1</v>
          </cell>
          <cell r="B204">
            <v>318</v>
          </cell>
          <cell r="C204">
            <v>41</v>
          </cell>
          <cell r="D204">
            <v>359</v>
          </cell>
          <cell r="E204">
            <v>9864</v>
          </cell>
          <cell r="F204">
            <v>1272</v>
          </cell>
          <cell r="G204">
            <v>11136</v>
          </cell>
        </row>
        <row r="205">
          <cell r="A205" t="str">
            <v>OPTIMOL SOLN  OFTAL 0.5% 5 ML X 1</v>
          </cell>
          <cell r="B205">
            <v>216</v>
          </cell>
          <cell r="C205">
            <v>51</v>
          </cell>
          <cell r="D205">
            <v>267</v>
          </cell>
          <cell r="E205">
            <v>6000</v>
          </cell>
          <cell r="F205">
            <v>1417</v>
          </cell>
          <cell r="G205">
            <v>7417</v>
          </cell>
        </row>
        <row r="206">
          <cell r="A206" t="str">
            <v>GENTILE GOTAS OFTAL 0.3% 5 ML X 1</v>
          </cell>
          <cell r="B206">
            <v>856</v>
          </cell>
          <cell r="C206">
            <v>1090</v>
          </cell>
          <cell r="D206">
            <v>1946</v>
          </cell>
          <cell r="E206">
            <v>2174</v>
          </cell>
          <cell r="F206">
            <v>2769</v>
          </cell>
          <cell r="G206">
            <v>4943</v>
          </cell>
        </row>
        <row r="207">
          <cell r="A207" t="str">
            <v>GENTAOFTAL GOTAS OFTAL 3% 10 ML X 1</v>
          </cell>
          <cell r="B207">
            <v>1125</v>
          </cell>
          <cell r="C207">
            <v>0</v>
          </cell>
          <cell r="D207">
            <v>1125</v>
          </cell>
          <cell r="E207">
            <v>5513</v>
          </cell>
          <cell r="G207">
            <v>5513</v>
          </cell>
        </row>
        <row r="208">
          <cell r="A208" t="str">
            <v>TIOF COLIRIO 0.5% 10 ML X 1</v>
          </cell>
          <cell r="B208">
            <v>70</v>
          </cell>
          <cell r="C208">
            <v>4</v>
          </cell>
          <cell r="D208">
            <v>74</v>
          </cell>
          <cell r="E208">
            <v>4437</v>
          </cell>
          <cell r="F208">
            <v>254</v>
          </cell>
          <cell r="G208">
            <v>4691</v>
          </cell>
        </row>
        <row r="209">
          <cell r="A209" t="str">
            <v>AK FLUOR A.IV 10% 5 ML X 1</v>
          </cell>
          <cell r="B209">
            <v>117</v>
          </cell>
          <cell r="C209">
            <v>55</v>
          </cell>
          <cell r="D209">
            <v>172</v>
          </cell>
          <cell r="E209">
            <v>5087</v>
          </cell>
          <cell r="F209">
            <v>2391</v>
          </cell>
          <cell r="G209">
            <v>7478</v>
          </cell>
        </row>
        <row r="210">
          <cell r="A210" t="str">
            <v>UNITOB GOTAS OFTAL 0.3% 5 ML X 1</v>
          </cell>
          <cell r="B210">
            <v>83</v>
          </cell>
          <cell r="C210">
            <v>76</v>
          </cell>
          <cell r="D210">
            <v>159</v>
          </cell>
          <cell r="E210">
            <v>2654</v>
          </cell>
          <cell r="F210">
            <v>2430</v>
          </cell>
          <cell r="G210">
            <v>5084</v>
          </cell>
        </row>
        <row r="211">
          <cell r="A211" t="str">
            <v>PERMEAFILM SOLN  OFTAL 1.4% 15 ML X 1</v>
          </cell>
          <cell r="B211">
            <v>471</v>
          </cell>
          <cell r="C211">
            <v>304</v>
          </cell>
          <cell r="D211">
            <v>775</v>
          </cell>
          <cell r="E211">
            <v>3730</v>
          </cell>
          <cell r="F211">
            <v>2408</v>
          </cell>
          <cell r="G211">
            <v>6138</v>
          </cell>
        </row>
        <row r="212">
          <cell r="A212" t="str">
            <v>DIFENAK SOLN  OFTAL 0.1% 5 ML X 1</v>
          </cell>
          <cell r="B212">
            <v>288</v>
          </cell>
          <cell r="C212">
            <v>48</v>
          </cell>
          <cell r="D212">
            <v>336</v>
          </cell>
          <cell r="E212">
            <v>4611</v>
          </cell>
          <cell r="F212">
            <v>768</v>
          </cell>
          <cell r="G212">
            <v>5379</v>
          </cell>
        </row>
        <row r="213">
          <cell r="A213" t="str">
            <v>FLORIL OFFICE SOLN  OFTAL 0.3MG 10 ML X 1</v>
          </cell>
          <cell r="B213">
            <v>453</v>
          </cell>
          <cell r="C213">
            <v>1153</v>
          </cell>
          <cell r="D213">
            <v>1606</v>
          </cell>
          <cell r="E213">
            <v>3121</v>
          </cell>
          <cell r="F213">
            <v>7944</v>
          </cell>
          <cell r="G213">
            <v>11065</v>
          </cell>
        </row>
        <row r="214">
          <cell r="A214" t="str">
            <v>OTICUM GOTAS OTO.  5 ML X 1</v>
          </cell>
          <cell r="B214">
            <v>31</v>
          </cell>
          <cell r="C214">
            <v>0</v>
          </cell>
          <cell r="D214">
            <v>31</v>
          </cell>
          <cell r="E214">
            <v>279</v>
          </cell>
          <cell r="G214">
            <v>279</v>
          </cell>
        </row>
        <row r="215">
          <cell r="A215" t="str">
            <v>RENU PLUS SO.MLT N/RUB  500 ML X 1</v>
          </cell>
          <cell r="B215">
            <v>244</v>
          </cell>
          <cell r="C215">
            <v>0</v>
          </cell>
          <cell r="D215">
            <v>244</v>
          </cell>
          <cell r="E215">
            <v>10041</v>
          </cell>
          <cell r="G215">
            <v>10041</v>
          </cell>
        </row>
        <row r="216">
          <cell r="A216" t="str">
            <v>HIALFREE SOLN OFTAL 0.4% 15 ML X 1</v>
          </cell>
          <cell r="B216">
            <v>185</v>
          </cell>
          <cell r="C216">
            <v>18</v>
          </cell>
          <cell r="D216">
            <v>203</v>
          </cell>
          <cell r="E216">
            <v>6268</v>
          </cell>
          <cell r="F216">
            <v>610</v>
          </cell>
          <cell r="G216">
            <v>6878</v>
          </cell>
        </row>
        <row r="217">
          <cell r="A217" t="str">
            <v>VINIL SOLN OFTAL 0.1% 10 ML X 1</v>
          </cell>
          <cell r="B217">
            <v>507</v>
          </cell>
          <cell r="C217">
            <v>0</v>
          </cell>
          <cell r="D217">
            <v>507</v>
          </cell>
          <cell r="E217">
            <v>4872</v>
          </cell>
          <cell r="G217">
            <v>4872</v>
          </cell>
        </row>
        <row r="218">
          <cell r="A218" t="str">
            <v>ATENSOR SOLN  OFTAL 2% 5 ML X 1</v>
          </cell>
          <cell r="B218">
            <v>113</v>
          </cell>
          <cell r="C218">
            <v>12</v>
          </cell>
          <cell r="D218">
            <v>125</v>
          </cell>
          <cell r="E218">
            <v>4274</v>
          </cell>
          <cell r="F218">
            <v>454</v>
          </cell>
          <cell r="G218">
            <v>4728</v>
          </cell>
        </row>
        <row r="219">
          <cell r="A219" t="str">
            <v>FLU-SURE GOTAS OFTAL 0.1% 5 ML X 1</v>
          </cell>
          <cell r="B219">
            <v>382</v>
          </cell>
          <cell r="C219">
            <v>61</v>
          </cell>
          <cell r="D219">
            <v>443</v>
          </cell>
          <cell r="E219">
            <v>14447</v>
          </cell>
          <cell r="F219">
            <v>2307</v>
          </cell>
          <cell r="G219">
            <v>16754</v>
          </cell>
        </row>
        <row r="220">
          <cell r="A220" t="str">
            <v>CIPROGRAM SOLN  OFTAL 0.3% 2.5 ML X 1</v>
          </cell>
          <cell r="B220">
            <v>152</v>
          </cell>
          <cell r="C220">
            <v>0</v>
          </cell>
          <cell r="D220">
            <v>152</v>
          </cell>
          <cell r="E220">
            <v>6399</v>
          </cell>
          <cell r="G220">
            <v>6399</v>
          </cell>
        </row>
        <row r="221">
          <cell r="A221" t="str">
            <v>HIALFREE SOLN OFTAL 0.4% 10 ML X 1</v>
          </cell>
          <cell r="B221">
            <v>178</v>
          </cell>
          <cell r="C221">
            <v>24</v>
          </cell>
          <cell r="D221">
            <v>202</v>
          </cell>
          <cell r="E221">
            <v>4555</v>
          </cell>
          <cell r="F221">
            <v>614</v>
          </cell>
          <cell r="G221">
            <v>5169</v>
          </cell>
        </row>
        <row r="222">
          <cell r="A222" t="str">
            <v>LUBRICAN SOLN OFTAL 0.5% 15 ML X 1</v>
          </cell>
          <cell r="B222">
            <v>145</v>
          </cell>
          <cell r="C222">
            <v>0</v>
          </cell>
          <cell r="D222">
            <v>145</v>
          </cell>
          <cell r="E222">
            <v>1898</v>
          </cell>
          <cell r="G222">
            <v>1898</v>
          </cell>
        </row>
        <row r="223">
          <cell r="A223" t="str">
            <v>UNIFLOX-S UNGT  OFTAL  3.5 G X 1</v>
          </cell>
          <cell r="B223">
            <v>121</v>
          </cell>
          <cell r="C223">
            <v>40</v>
          </cell>
          <cell r="D223">
            <v>161</v>
          </cell>
          <cell r="E223">
            <v>4433</v>
          </cell>
          <cell r="F223">
            <v>1466</v>
          </cell>
          <cell r="G223">
            <v>5899</v>
          </cell>
        </row>
        <row r="224">
          <cell r="A224" t="str">
            <v>CIPROLAK SOLN  OFTAL 0.3% 2.5 ML X 1</v>
          </cell>
          <cell r="B224">
            <v>22</v>
          </cell>
          <cell r="C224">
            <v>0</v>
          </cell>
          <cell r="D224">
            <v>22</v>
          </cell>
          <cell r="E224">
            <v>352</v>
          </cell>
          <cell r="G224">
            <v>352</v>
          </cell>
        </row>
        <row r="225">
          <cell r="A225" t="str">
            <v>MELIUS OCUVIALES 0.2% 0.3 ML X 30</v>
          </cell>
          <cell r="B225">
            <v>47</v>
          </cell>
          <cell r="C225">
            <v>67</v>
          </cell>
          <cell r="D225">
            <v>114</v>
          </cell>
          <cell r="E225">
            <v>2318</v>
          </cell>
          <cell r="F225">
            <v>3304</v>
          </cell>
          <cell r="G225">
            <v>5622</v>
          </cell>
        </row>
        <row r="226">
          <cell r="A226" t="str">
            <v>UNICLOR-S GOTAS OFTAL  5 ML X 1</v>
          </cell>
          <cell r="B226">
            <v>87</v>
          </cell>
          <cell r="C226">
            <v>26</v>
          </cell>
          <cell r="D226">
            <v>113</v>
          </cell>
          <cell r="E226">
            <v>3293</v>
          </cell>
          <cell r="F226">
            <v>984</v>
          </cell>
          <cell r="G226">
            <v>4277</v>
          </cell>
        </row>
        <row r="227">
          <cell r="A227" t="str">
            <v>FOTORRETIN SOLN  OFTAL  5 ML X 1</v>
          </cell>
          <cell r="B227">
            <v>37</v>
          </cell>
          <cell r="C227">
            <v>61</v>
          </cell>
          <cell r="D227">
            <v>98</v>
          </cell>
          <cell r="E227">
            <v>1705</v>
          </cell>
          <cell r="F227">
            <v>2811</v>
          </cell>
          <cell r="G227">
            <v>4516</v>
          </cell>
        </row>
        <row r="228">
          <cell r="A228" t="str">
            <v>NEOTROL GOTAS OFTAL  5 ML X 1</v>
          </cell>
          <cell r="B228">
            <v>117</v>
          </cell>
          <cell r="C228">
            <v>225</v>
          </cell>
          <cell r="D228">
            <v>342</v>
          </cell>
          <cell r="E228">
            <v>1638</v>
          </cell>
          <cell r="F228">
            <v>3150</v>
          </cell>
          <cell r="G228">
            <v>4788</v>
          </cell>
        </row>
        <row r="229">
          <cell r="A229" t="str">
            <v>CLARIVIS SOLN  OFTAL 0.025% 5 ML X 1</v>
          </cell>
          <cell r="B229">
            <v>195</v>
          </cell>
          <cell r="C229">
            <v>4</v>
          </cell>
          <cell r="D229">
            <v>199</v>
          </cell>
          <cell r="E229">
            <v>3711</v>
          </cell>
          <cell r="F229">
            <v>76</v>
          </cell>
          <cell r="G229">
            <v>3787</v>
          </cell>
        </row>
        <row r="230">
          <cell r="A230" t="str">
            <v>UNITENO SOLN  OFTAL 0.025% 10 ML X 1</v>
          </cell>
          <cell r="B230">
            <v>39</v>
          </cell>
          <cell r="C230">
            <v>34</v>
          </cell>
          <cell r="D230">
            <v>73</v>
          </cell>
          <cell r="E230">
            <v>2037</v>
          </cell>
          <cell r="F230">
            <v>1776</v>
          </cell>
          <cell r="G230">
            <v>3813</v>
          </cell>
        </row>
        <row r="231">
          <cell r="A231" t="str">
            <v>MULTI-3 MAX HUMECT.  10 ML X 1</v>
          </cell>
          <cell r="B231">
            <v>417</v>
          </cell>
          <cell r="C231">
            <v>44</v>
          </cell>
          <cell r="D231">
            <v>461</v>
          </cell>
          <cell r="E231">
            <v>4199</v>
          </cell>
          <cell r="F231">
            <v>443</v>
          </cell>
          <cell r="G231">
            <v>4642</v>
          </cell>
        </row>
        <row r="232">
          <cell r="A232" t="str">
            <v>CIPROTOP GOTAS OTO. 0.3% 10 ML X 1</v>
          </cell>
          <cell r="B232">
            <v>294</v>
          </cell>
          <cell r="C232">
            <v>0</v>
          </cell>
          <cell r="D232">
            <v>294</v>
          </cell>
          <cell r="E232">
            <v>2981</v>
          </cell>
          <cell r="G232">
            <v>2981</v>
          </cell>
        </row>
        <row r="233">
          <cell r="A233" t="str">
            <v>LOBOB S/CON.DES VE  60 ML X 1</v>
          </cell>
          <cell r="B233">
            <v>255</v>
          </cell>
          <cell r="C233">
            <v>13</v>
          </cell>
          <cell r="D233">
            <v>268</v>
          </cell>
          <cell r="E233">
            <v>3733</v>
          </cell>
          <cell r="F233">
            <v>190</v>
          </cell>
          <cell r="G233">
            <v>3923</v>
          </cell>
        </row>
        <row r="234">
          <cell r="A234" t="str">
            <v>ACICLOVIR-LNR UNGT  OFTAL 3% 3.5 G X 1</v>
          </cell>
          <cell r="B234">
            <v>223</v>
          </cell>
          <cell r="C234">
            <v>63</v>
          </cell>
          <cell r="D234">
            <v>286</v>
          </cell>
          <cell r="E234">
            <v>3606</v>
          </cell>
          <cell r="F234">
            <v>1019</v>
          </cell>
          <cell r="G234">
            <v>4625</v>
          </cell>
        </row>
        <row r="235">
          <cell r="A235" t="str">
            <v>AKA-PRED SOLN  OFTAL 1% 5 ML X 1</v>
          </cell>
          <cell r="B235">
            <v>76</v>
          </cell>
          <cell r="C235">
            <v>65</v>
          </cell>
          <cell r="D235">
            <v>141</v>
          </cell>
          <cell r="E235">
            <v>2236</v>
          </cell>
          <cell r="F235">
            <v>1912</v>
          </cell>
          <cell r="G235">
            <v>4148</v>
          </cell>
        </row>
        <row r="236">
          <cell r="A236" t="str">
            <v>SYSTALAN OCUVIALES  0.4 ML X 30</v>
          </cell>
          <cell r="B236">
            <v>14</v>
          </cell>
          <cell r="C236">
            <v>2</v>
          </cell>
          <cell r="D236">
            <v>16</v>
          </cell>
          <cell r="E236">
            <v>928</v>
          </cell>
          <cell r="F236">
            <v>133</v>
          </cell>
          <cell r="G236">
            <v>1061</v>
          </cell>
        </row>
        <row r="237">
          <cell r="A237" t="str">
            <v>MAXITROL SOLN  OFTAL  5 ML X 1</v>
          </cell>
          <cell r="B237">
            <v>44</v>
          </cell>
          <cell r="C237">
            <v>3</v>
          </cell>
          <cell r="D237">
            <v>47</v>
          </cell>
          <cell r="E237">
            <v>2905</v>
          </cell>
          <cell r="F237">
            <v>198</v>
          </cell>
          <cell r="G237">
            <v>3103</v>
          </cell>
        </row>
        <row r="238">
          <cell r="A238" t="str">
            <v>AUDAL NF GOTAS OTO.  10 ML X 1</v>
          </cell>
          <cell r="B238">
            <v>502</v>
          </cell>
          <cell r="C238">
            <v>716</v>
          </cell>
          <cell r="D238">
            <v>1218</v>
          </cell>
          <cell r="E238">
            <v>5266</v>
          </cell>
          <cell r="F238">
            <v>7511</v>
          </cell>
          <cell r="G238">
            <v>12777</v>
          </cell>
        </row>
        <row r="239">
          <cell r="A239" t="str">
            <v>OPTI-FREE PUREMOIS SOLN  300 ML X 1</v>
          </cell>
          <cell r="B239">
            <v>133</v>
          </cell>
          <cell r="C239">
            <v>0</v>
          </cell>
          <cell r="D239">
            <v>133</v>
          </cell>
          <cell r="E239">
            <v>4123</v>
          </cell>
          <cell r="G239">
            <v>4123</v>
          </cell>
        </row>
        <row r="240">
          <cell r="A240" t="str">
            <v>OPTI-FREE EXPRESS SOL.MULTPROP  120 ML X 1</v>
          </cell>
          <cell r="B240">
            <v>530</v>
          </cell>
          <cell r="C240">
            <v>0</v>
          </cell>
          <cell r="D240">
            <v>530</v>
          </cell>
          <cell r="E240">
            <v>3980</v>
          </cell>
          <cell r="G240">
            <v>3980</v>
          </cell>
        </row>
        <row r="241">
          <cell r="A241" t="str">
            <v>OLOF SOLN OFTAL 0.2% 5 ML X 1</v>
          </cell>
          <cell r="B241">
            <v>129</v>
          </cell>
          <cell r="C241">
            <v>10</v>
          </cell>
          <cell r="D241">
            <v>139</v>
          </cell>
          <cell r="E241">
            <v>3266</v>
          </cell>
          <cell r="F241">
            <v>253</v>
          </cell>
          <cell r="G241">
            <v>3519</v>
          </cell>
        </row>
        <row r="242">
          <cell r="A242" t="str">
            <v>DORLIP SOLN  OFTAL 2% 5 ML X 1</v>
          </cell>
          <cell r="B242">
            <v>176</v>
          </cell>
          <cell r="C242">
            <v>0</v>
          </cell>
          <cell r="D242">
            <v>176</v>
          </cell>
          <cell r="E242">
            <v>9500</v>
          </cell>
          <cell r="G242">
            <v>9500</v>
          </cell>
        </row>
        <row r="243">
          <cell r="A243" t="str">
            <v>DUSTALOX GOTAS OFTAL 0.5% 5 ML X 1</v>
          </cell>
          <cell r="B243">
            <v>59</v>
          </cell>
          <cell r="C243">
            <v>11</v>
          </cell>
          <cell r="D243">
            <v>70</v>
          </cell>
          <cell r="E243">
            <v>2698</v>
          </cell>
          <cell r="F243">
            <v>503</v>
          </cell>
          <cell r="G243">
            <v>3201</v>
          </cell>
        </row>
        <row r="244">
          <cell r="A244" t="str">
            <v>IMOT OFTENO SOLN  OFTAL 0.5% 15 ML X 1</v>
          </cell>
          <cell r="B244">
            <v>113</v>
          </cell>
          <cell r="C244">
            <v>2</v>
          </cell>
          <cell r="D244">
            <v>115</v>
          </cell>
          <cell r="E244">
            <v>3955</v>
          </cell>
          <cell r="F244">
            <v>70</v>
          </cell>
          <cell r="G244">
            <v>4025</v>
          </cell>
        </row>
        <row r="245">
          <cell r="A245" t="str">
            <v>ACETAZOLAMIDA-MRC TABL 250MG  X 100</v>
          </cell>
          <cell r="B245">
            <v>14</v>
          </cell>
          <cell r="C245">
            <v>23</v>
          </cell>
          <cell r="D245">
            <v>37</v>
          </cell>
          <cell r="E245">
            <v>573</v>
          </cell>
          <cell r="F245">
            <v>941</v>
          </cell>
          <cell r="G245">
            <v>1514</v>
          </cell>
        </row>
        <row r="246">
          <cell r="A246" t="str">
            <v>TELMICIN-P SOLN OFTAL 0.3% 5 ML X 1</v>
          </cell>
          <cell r="B246">
            <v>78</v>
          </cell>
          <cell r="C246">
            <v>27</v>
          </cell>
          <cell r="D246">
            <v>105</v>
          </cell>
          <cell r="E246">
            <v>2474</v>
          </cell>
          <cell r="F246">
            <v>856</v>
          </cell>
          <cell r="G246">
            <v>3330</v>
          </cell>
        </row>
        <row r="247">
          <cell r="A247" t="str">
            <v>CUBRIS GOTAS 0.5% 5 ML X 1</v>
          </cell>
          <cell r="B247">
            <v>130</v>
          </cell>
          <cell r="C247">
            <v>3</v>
          </cell>
          <cell r="D247">
            <v>133</v>
          </cell>
          <cell r="E247">
            <v>5071</v>
          </cell>
          <cell r="F247">
            <v>117</v>
          </cell>
          <cell r="G247">
            <v>5188</v>
          </cell>
        </row>
        <row r="248">
          <cell r="A248" t="str">
            <v>BRIMODUAL-T SP SOLN OFTAL  5 ML X 1</v>
          </cell>
          <cell r="B248">
            <v>51</v>
          </cell>
          <cell r="C248">
            <v>17</v>
          </cell>
          <cell r="D248">
            <v>68</v>
          </cell>
          <cell r="E248">
            <v>4469</v>
          </cell>
          <cell r="F248">
            <v>1490</v>
          </cell>
          <cell r="G248">
            <v>5959</v>
          </cell>
        </row>
        <row r="249">
          <cell r="A249" t="str">
            <v>SURGOT SOLN  OFTAL 1% 2.5 ML X 1</v>
          </cell>
          <cell r="B249">
            <v>66</v>
          </cell>
          <cell r="C249">
            <v>55</v>
          </cell>
          <cell r="D249">
            <v>121</v>
          </cell>
          <cell r="E249">
            <v>2202</v>
          </cell>
          <cell r="F249">
            <v>1835</v>
          </cell>
          <cell r="G249">
            <v>4037</v>
          </cell>
        </row>
        <row r="250">
          <cell r="A250" t="str">
            <v>XALOPTIC T SOLN  OFTAL 0.05MG 2.5 ML X 1 (/7) /7</v>
          </cell>
          <cell r="B250">
            <v>73</v>
          </cell>
          <cell r="C250">
            <v>12</v>
          </cell>
          <cell r="D250">
            <v>85</v>
          </cell>
          <cell r="E250">
            <v>2770</v>
          </cell>
          <cell r="F250">
            <v>455</v>
          </cell>
          <cell r="G250">
            <v>3225</v>
          </cell>
        </row>
        <row r="251">
          <cell r="A251" t="str">
            <v>PREDNISOLONA-LNR SUSP OFTAL 1% 5 ML X 1</v>
          </cell>
          <cell r="B251">
            <v>0</v>
          </cell>
          <cell r="C251">
            <v>305</v>
          </cell>
          <cell r="D251">
            <v>305</v>
          </cell>
          <cell r="F251">
            <v>4194</v>
          </cell>
          <cell r="G251">
            <v>4194</v>
          </cell>
        </row>
        <row r="252">
          <cell r="A252" t="str">
            <v>UNICLOR SOLN  OFTAL 0.5% 10 ML X 1</v>
          </cell>
          <cell r="B252">
            <v>131</v>
          </cell>
          <cell r="C252">
            <v>47</v>
          </cell>
          <cell r="D252">
            <v>178</v>
          </cell>
          <cell r="E252">
            <v>3107</v>
          </cell>
          <cell r="F252">
            <v>1115</v>
          </cell>
          <cell r="G252">
            <v>4222</v>
          </cell>
        </row>
        <row r="253">
          <cell r="A253" t="str">
            <v>GENTAGRAM GOTAS OFTAL 0.3% 8 ML X 1</v>
          </cell>
          <cell r="B253">
            <v>100</v>
          </cell>
          <cell r="C253">
            <v>4</v>
          </cell>
          <cell r="D253">
            <v>104</v>
          </cell>
          <cell r="E253">
            <v>1308</v>
          </cell>
          <cell r="F253">
            <v>52</v>
          </cell>
          <cell r="G253">
            <v>1360</v>
          </cell>
        </row>
        <row r="254">
          <cell r="A254" t="str">
            <v>UNICLOR UNGT  OFTAL 1% 3.5 G X 1</v>
          </cell>
          <cell r="B254">
            <v>116</v>
          </cell>
          <cell r="C254">
            <v>24</v>
          </cell>
          <cell r="D254">
            <v>140</v>
          </cell>
          <cell r="E254">
            <v>2945</v>
          </cell>
          <cell r="F254">
            <v>609</v>
          </cell>
          <cell r="G254">
            <v>3554</v>
          </cell>
        </row>
        <row r="255">
          <cell r="A255" t="str">
            <v>AFLAREX SUSP OFTAL 0.1% 5 ML X 1</v>
          </cell>
          <cell r="B255">
            <v>33</v>
          </cell>
          <cell r="C255">
            <v>1</v>
          </cell>
          <cell r="D255">
            <v>34</v>
          </cell>
          <cell r="E255">
            <v>2881</v>
          </cell>
          <cell r="F255">
            <v>87</v>
          </cell>
          <cell r="G255">
            <v>2968</v>
          </cell>
        </row>
        <row r="256">
          <cell r="A256" t="str">
            <v>OFTACRIL COLIRIO 2% 5 ML X 1</v>
          </cell>
          <cell r="B256">
            <v>46</v>
          </cell>
          <cell r="C256">
            <v>0</v>
          </cell>
          <cell r="D256">
            <v>46</v>
          </cell>
          <cell r="E256">
            <v>2448</v>
          </cell>
          <cell r="G256">
            <v>2448</v>
          </cell>
        </row>
        <row r="257">
          <cell r="A257" t="str">
            <v>KUARA SOLN OFT 0.2% 3 ML X 1</v>
          </cell>
          <cell r="B257">
            <v>27</v>
          </cell>
          <cell r="C257">
            <v>63</v>
          </cell>
          <cell r="D257">
            <v>90</v>
          </cell>
          <cell r="E257">
            <v>1154</v>
          </cell>
          <cell r="F257">
            <v>2693</v>
          </cell>
          <cell r="G257">
            <v>3847</v>
          </cell>
        </row>
        <row r="258">
          <cell r="A258" t="str">
            <v>TOBRAXONA SUSP OFTAL  5 ML X 1</v>
          </cell>
          <cell r="B258">
            <v>17</v>
          </cell>
          <cell r="C258">
            <v>156</v>
          </cell>
          <cell r="D258">
            <v>173</v>
          </cell>
          <cell r="E258">
            <v>607</v>
          </cell>
          <cell r="F258">
            <v>5566</v>
          </cell>
          <cell r="G258">
            <v>6173</v>
          </cell>
        </row>
        <row r="259">
          <cell r="A259" t="str">
            <v>POENGATIF SOLN  OFTAL 0.3% 5 ML X 1</v>
          </cell>
          <cell r="B259">
            <v>20</v>
          </cell>
          <cell r="C259">
            <v>19</v>
          </cell>
          <cell r="D259">
            <v>39</v>
          </cell>
          <cell r="E259">
            <v>779</v>
          </cell>
          <cell r="F259">
            <v>740</v>
          </cell>
          <cell r="G259">
            <v>1519</v>
          </cell>
        </row>
        <row r="260">
          <cell r="A260" t="str">
            <v>MULTI-3 SOL.MULTPROP  120 ML X 1</v>
          </cell>
          <cell r="B260">
            <v>35</v>
          </cell>
          <cell r="C260">
            <v>132</v>
          </cell>
          <cell r="D260">
            <v>167</v>
          </cell>
          <cell r="E260">
            <v>867</v>
          </cell>
          <cell r="F260">
            <v>3270</v>
          </cell>
          <cell r="G260">
            <v>4137</v>
          </cell>
        </row>
        <row r="261">
          <cell r="A261" t="str">
            <v>DEXAOFTAL GOTAS OFTAL 1% 10 ML X 1</v>
          </cell>
          <cell r="B261">
            <v>274</v>
          </cell>
          <cell r="C261">
            <v>8</v>
          </cell>
          <cell r="D261">
            <v>282</v>
          </cell>
          <cell r="E261">
            <v>1987</v>
          </cell>
          <cell r="F261">
            <v>58</v>
          </cell>
          <cell r="G261">
            <v>2045</v>
          </cell>
        </row>
        <row r="262">
          <cell r="A262" t="str">
            <v>NATUTEARS GOTAS UNIDOS 0.4% 6 ML X 20</v>
          </cell>
          <cell r="B262">
            <v>0</v>
          </cell>
          <cell r="C262">
            <v>0</v>
          </cell>
          <cell r="D262">
            <v>0</v>
          </cell>
          <cell r="G262">
            <v>0</v>
          </cell>
        </row>
        <row r="263">
          <cell r="A263" t="str">
            <v>TOBRACOMP SOLN  OFTAL  5 ML X 1</v>
          </cell>
          <cell r="B263">
            <v>89</v>
          </cell>
          <cell r="C263">
            <v>0</v>
          </cell>
          <cell r="D263">
            <v>89</v>
          </cell>
          <cell r="E263">
            <v>2314</v>
          </cell>
          <cell r="G263">
            <v>2314</v>
          </cell>
        </row>
        <row r="264">
          <cell r="A264" t="str">
            <v>DORLAMIDA SOLN  OFTAL 2% 5 ML X 1</v>
          </cell>
          <cell r="B264">
            <v>0</v>
          </cell>
          <cell r="C264">
            <v>0</v>
          </cell>
          <cell r="D264">
            <v>0</v>
          </cell>
          <cell r="G264">
            <v>0</v>
          </cell>
        </row>
        <row r="265">
          <cell r="A265" t="str">
            <v>FLORIL OCUVIAL OCUVIALES 0.03% 0.5 ML X 60</v>
          </cell>
          <cell r="B265">
            <v>0</v>
          </cell>
          <cell r="C265">
            <v>81</v>
          </cell>
          <cell r="D265">
            <v>81</v>
          </cell>
          <cell r="F265">
            <v>2809</v>
          </cell>
          <cell r="G265">
            <v>2809</v>
          </cell>
        </row>
        <row r="266">
          <cell r="A266" t="str">
            <v>NEPOCORT GOTAS OFTAL  5 ML X 1</v>
          </cell>
          <cell r="B266">
            <v>8</v>
          </cell>
          <cell r="C266">
            <v>0</v>
          </cell>
          <cell r="D266">
            <v>8</v>
          </cell>
          <cell r="E266">
            <v>296</v>
          </cell>
          <cell r="G266">
            <v>296</v>
          </cell>
        </row>
        <row r="267">
          <cell r="A267" t="str">
            <v>NAZIL OFTENO SOLN  OFTAL 0.1% 15 ML X 1</v>
          </cell>
          <cell r="B267">
            <v>509</v>
          </cell>
          <cell r="C267">
            <v>0</v>
          </cell>
          <cell r="D267">
            <v>509</v>
          </cell>
          <cell r="E267">
            <v>2036</v>
          </cell>
          <cell r="G267">
            <v>2036</v>
          </cell>
        </row>
        <row r="268">
          <cell r="A268" t="str">
            <v>ALCAINE SOLN  OFTAL 0.5% 15 ML X 1</v>
          </cell>
          <cell r="B268">
            <v>22</v>
          </cell>
          <cell r="C268">
            <v>6</v>
          </cell>
          <cell r="D268">
            <v>28</v>
          </cell>
          <cell r="E268">
            <v>1817</v>
          </cell>
          <cell r="F268">
            <v>496</v>
          </cell>
          <cell r="G268">
            <v>2313</v>
          </cell>
        </row>
        <row r="269">
          <cell r="A269" t="str">
            <v>MULTI-3 PLUS SOL.MPRO C/E  90 ML X 1</v>
          </cell>
          <cell r="B269">
            <v>78</v>
          </cell>
          <cell r="C269">
            <v>73</v>
          </cell>
          <cell r="D269">
            <v>151</v>
          </cell>
          <cell r="E269">
            <v>1140</v>
          </cell>
          <cell r="F269">
            <v>1067</v>
          </cell>
          <cell r="G269">
            <v>2207</v>
          </cell>
        </row>
        <row r="270">
          <cell r="A270" t="str">
            <v>MIRACRYL SOLN  OFTAL 0.05% 10 ML X 1</v>
          </cell>
          <cell r="B270">
            <v>52</v>
          </cell>
          <cell r="C270">
            <v>21</v>
          </cell>
          <cell r="D270">
            <v>73</v>
          </cell>
          <cell r="E270">
            <v>1223</v>
          </cell>
          <cell r="F270">
            <v>494</v>
          </cell>
          <cell r="G270">
            <v>1717</v>
          </cell>
        </row>
        <row r="271">
          <cell r="A271" t="str">
            <v>HIALFREE SOLN OFTAL 0.4% 5 ML X 1</v>
          </cell>
          <cell r="B271">
            <v>31</v>
          </cell>
          <cell r="C271">
            <v>40</v>
          </cell>
          <cell r="D271">
            <v>71</v>
          </cell>
          <cell r="E271">
            <v>472</v>
          </cell>
          <cell r="F271">
            <v>609</v>
          </cell>
          <cell r="G271">
            <v>1081</v>
          </cell>
        </row>
        <row r="272">
          <cell r="A272" t="str">
            <v>3-A OFTENO SOLN  OFTAL 0.1% 5 ML X 1</v>
          </cell>
          <cell r="B272">
            <v>35</v>
          </cell>
          <cell r="C272">
            <v>39</v>
          </cell>
          <cell r="D272">
            <v>74</v>
          </cell>
          <cell r="E272">
            <v>1544</v>
          </cell>
          <cell r="F272">
            <v>1721</v>
          </cell>
          <cell r="G272">
            <v>3265</v>
          </cell>
        </row>
        <row r="273">
          <cell r="A273" t="str">
            <v>VISTA-TEARS SOLN OFTAL 0.3% 10 ML X 1</v>
          </cell>
          <cell r="B273">
            <v>588</v>
          </cell>
          <cell r="C273">
            <v>0</v>
          </cell>
          <cell r="D273">
            <v>588</v>
          </cell>
          <cell r="E273">
            <v>4722</v>
          </cell>
          <cell r="G273">
            <v>4722</v>
          </cell>
        </row>
        <row r="274">
          <cell r="A274" t="str">
            <v>MIRACRYL-A SOLN  OFTAL  10 ML X 1</v>
          </cell>
          <cell r="B274">
            <v>27</v>
          </cell>
          <cell r="C274">
            <v>50</v>
          </cell>
          <cell r="D274">
            <v>77</v>
          </cell>
          <cell r="E274">
            <v>848</v>
          </cell>
          <cell r="F274">
            <v>1571</v>
          </cell>
          <cell r="G274">
            <v>2419</v>
          </cell>
        </row>
        <row r="275">
          <cell r="A275" t="str">
            <v>GENTAMICINA-LNR UNGT  OFTAL 0.3% 3.5 G X 1</v>
          </cell>
          <cell r="B275">
            <v>77</v>
          </cell>
          <cell r="C275">
            <v>207</v>
          </cell>
          <cell r="D275">
            <v>284</v>
          </cell>
          <cell r="E275">
            <v>506</v>
          </cell>
          <cell r="F275">
            <v>1360</v>
          </cell>
          <cell r="G275">
            <v>1866</v>
          </cell>
        </row>
        <row r="276">
          <cell r="A276" t="str">
            <v>UNIOF SOLN  OFTAL 0.1% 5 ML X 1</v>
          </cell>
          <cell r="B276">
            <v>11</v>
          </cell>
          <cell r="C276">
            <v>3</v>
          </cell>
          <cell r="D276">
            <v>14</v>
          </cell>
          <cell r="E276">
            <v>427</v>
          </cell>
          <cell r="F276">
            <v>116</v>
          </cell>
          <cell r="G276">
            <v>543</v>
          </cell>
        </row>
        <row r="277">
          <cell r="A277" t="str">
            <v>CLORIN UNGT  OFTAL 1% 3.5 G X 1</v>
          </cell>
          <cell r="B277">
            <v>86</v>
          </cell>
          <cell r="C277">
            <v>20</v>
          </cell>
          <cell r="D277">
            <v>106</v>
          </cell>
          <cell r="E277">
            <v>1258</v>
          </cell>
          <cell r="F277">
            <v>293</v>
          </cell>
          <cell r="G277">
            <v>1551</v>
          </cell>
        </row>
        <row r="278">
          <cell r="A278" t="str">
            <v>CLORIN SOLN  OFTAL 0.5% 10 ML X 1</v>
          </cell>
          <cell r="B278">
            <v>72</v>
          </cell>
          <cell r="C278">
            <v>0</v>
          </cell>
          <cell r="D278">
            <v>72</v>
          </cell>
          <cell r="E278">
            <v>1224</v>
          </cell>
          <cell r="G278">
            <v>1224</v>
          </cell>
        </row>
        <row r="279">
          <cell r="A279" t="str">
            <v>TIOF PLUS SOLN  OFTAL  10 ML X 1</v>
          </cell>
          <cell r="B279">
            <v>1</v>
          </cell>
          <cell r="C279">
            <v>0</v>
          </cell>
          <cell r="D279">
            <v>1</v>
          </cell>
          <cell r="E279">
            <v>51</v>
          </cell>
          <cell r="G279">
            <v>51</v>
          </cell>
        </row>
        <row r="280">
          <cell r="A280" t="str">
            <v>LUCENTIS LIVI VIAL 10MG 0.23 ML X 1 (/ML)</v>
          </cell>
          <cell r="B280">
            <v>0</v>
          </cell>
          <cell r="C280">
            <v>0</v>
          </cell>
          <cell r="D280">
            <v>0</v>
          </cell>
          <cell r="G280">
            <v>0</v>
          </cell>
        </row>
        <row r="281">
          <cell r="A281" t="str">
            <v>TROPICACYL SOLN  OFTAL 1% 15 ML X 1</v>
          </cell>
          <cell r="B281">
            <v>49</v>
          </cell>
          <cell r="C281">
            <v>35</v>
          </cell>
          <cell r="D281">
            <v>84</v>
          </cell>
          <cell r="E281">
            <v>1115</v>
          </cell>
          <cell r="F281">
            <v>796</v>
          </cell>
          <cell r="G281">
            <v>1911</v>
          </cell>
        </row>
        <row r="282">
          <cell r="A282" t="str">
            <v>ACETAK TABL 250MG  X 100</v>
          </cell>
          <cell r="B282">
            <v>11</v>
          </cell>
          <cell r="C282">
            <v>10</v>
          </cell>
          <cell r="D282">
            <v>21</v>
          </cell>
          <cell r="E282">
            <v>1233</v>
          </cell>
          <cell r="F282">
            <v>1121</v>
          </cell>
          <cell r="G282">
            <v>2354</v>
          </cell>
        </row>
        <row r="283">
          <cell r="A283" t="str">
            <v>GLAUCOZOL TABL 250MG  X 30</v>
          </cell>
          <cell r="B283">
            <v>10</v>
          </cell>
          <cell r="C283">
            <v>0</v>
          </cell>
          <cell r="D283">
            <v>10</v>
          </cell>
          <cell r="E283">
            <v>260</v>
          </cell>
          <cell r="G283">
            <v>260</v>
          </cell>
        </row>
        <row r="284">
          <cell r="A284" t="str">
            <v>DORSOF T SOLN  OFTAL  5 ML X 1</v>
          </cell>
          <cell r="B284">
            <v>0</v>
          </cell>
          <cell r="C284">
            <v>0</v>
          </cell>
          <cell r="D284">
            <v>0</v>
          </cell>
          <cell r="G284">
            <v>0</v>
          </cell>
        </row>
        <row r="285">
          <cell r="A285" t="str">
            <v>RENU PLUS SO.MLT N/RUB  60 ML X 1</v>
          </cell>
          <cell r="B285">
            <v>132</v>
          </cell>
          <cell r="C285">
            <v>0</v>
          </cell>
          <cell r="D285">
            <v>132</v>
          </cell>
          <cell r="E285">
            <v>1129</v>
          </cell>
          <cell r="G285">
            <v>1129</v>
          </cell>
        </row>
        <row r="286">
          <cell r="A286" t="str">
            <v>LOBOB SOL.CON.DESI  240 ML X 1</v>
          </cell>
          <cell r="B286">
            <v>35</v>
          </cell>
          <cell r="C286">
            <v>0</v>
          </cell>
          <cell r="D286">
            <v>35</v>
          </cell>
          <cell r="E286">
            <v>1029</v>
          </cell>
          <cell r="G286">
            <v>1029</v>
          </cell>
        </row>
        <row r="287">
          <cell r="A287" t="str">
            <v>LOBOB S/LI.RIG ROJ  10 ML X 1</v>
          </cell>
          <cell r="B287">
            <v>59</v>
          </cell>
          <cell r="C287">
            <v>18</v>
          </cell>
          <cell r="D287">
            <v>77</v>
          </cell>
          <cell r="E287">
            <v>915</v>
          </cell>
          <cell r="F287">
            <v>279</v>
          </cell>
          <cell r="G287">
            <v>1194</v>
          </cell>
        </row>
        <row r="288">
          <cell r="A288" t="str">
            <v>OFTAVITA TABL.RECUBIE   X 30</v>
          </cell>
          <cell r="B288">
            <v>3</v>
          </cell>
          <cell r="C288">
            <v>51</v>
          </cell>
          <cell r="D288">
            <v>54</v>
          </cell>
          <cell r="E288">
            <v>96</v>
          </cell>
          <cell r="F288">
            <v>1628</v>
          </cell>
          <cell r="G288">
            <v>1724</v>
          </cell>
        </row>
        <row r="289">
          <cell r="A289" t="str">
            <v>A-CERUMEN SPRAY  40 ML X 1</v>
          </cell>
          <cell r="B289">
            <v>0</v>
          </cell>
          <cell r="C289">
            <v>0</v>
          </cell>
          <cell r="D289">
            <v>0</v>
          </cell>
          <cell r="G289">
            <v>0</v>
          </cell>
        </row>
        <row r="290">
          <cell r="A290" t="str">
            <v>EYEMICIN SOLN OFTAL 0.3% 10 ML X 1</v>
          </cell>
          <cell r="B290">
            <v>69</v>
          </cell>
          <cell r="C290">
            <v>90</v>
          </cell>
          <cell r="D290">
            <v>159</v>
          </cell>
          <cell r="E290">
            <v>424</v>
          </cell>
          <cell r="F290">
            <v>554</v>
          </cell>
          <cell r="G290">
            <v>978</v>
          </cell>
        </row>
        <row r="291">
          <cell r="A291" t="str">
            <v>MANZANILLA SOPHIA SOLN  OFTAL  15 ML X 1</v>
          </cell>
          <cell r="B291">
            <v>202</v>
          </cell>
          <cell r="C291">
            <v>36</v>
          </cell>
          <cell r="D291">
            <v>238</v>
          </cell>
          <cell r="E291">
            <v>1727</v>
          </cell>
          <cell r="F291">
            <v>308</v>
          </cell>
          <cell r="G291">
            <v>2035</v>
          </cell>
        </row>
        <row r="292">
          <cell r="A292" t="str">
            <v>TIMOFTA GOTAS OFTAL 0.5% 5 ML X 1</v>
          </cell>
          <cell r="B292">
            <v>12</v>
          </cell>
          <cell r="C292">
            <v>0</v>
          </cell>
          <cell r="D292">
            <v>12</v>
          </cell>
          <cell r="E292">
            <v>286</v>
          </cell>
          <cell r="G292">
            <v>286</v>
          </cell>
        </row>
        <row r="293">
          <cell r="A293" t="str">
            <v>CIPROVAL UNGT  OFTAL 0.3% 3.5 G X 1</v>
          </cell>
          <cell r="B293">
            <v>9</v>
          </cell>
          <cell r="C293">
            <v>7</v>
          </cell>
          <cell r="D293">
            <v>16</v>
          </cell>
          <cell r="E293">
            <v>383</v>
          </cell>
          <cell r="F293">
            <v>298</v>
          </cell>
          <cell r="G293">
            <v>681</v>
          </cell>
        </row>
        <row r="294">
          <cell r="A294" t="str">
            <v>MIDILAR T SOLN  OFTAL 1% 15 ML X 1</v>
          </cell>
          <cell r="B294">
            <v>45</v>
          </cell>
          <cell r="C294">
            <v>4</v>
          </cell>
          <cell r="D294">
            <v>49</v>
          </cell>
          <cell r="E294">
            <v>788</v>
          </cell>
          <cell r="F294">
            <v>70</v>
          </cell>
          <cell r="G294">
            <v>858</v>
          </cell>
        </row>
        <row r="295">
          <cell r="A295" t="str">
            <v>MAXITROL UNGT  OFTAL  3.5 G X 1</v>
          </cell>
          <cell r="B295">
            <v>3</v>
          </cell>
          <cell r="C295">
            <v>3</v>
          </cell>
          <cell r="D295">
            <v>6</v>
          </cell>
          <cell r="E295">
            <v>235</v>
          </cell>
          <cell r="F295">
            <v>235</v>
          </cell>
          <cell r="G295">
            <v>470</v>
          </cell>
        </row>
        <row r="296">
          <cell r="A296" t="str">
            <v>CIPROFTA GOTAS OFTAL 0.3% 5 ML X 1</v>
          </cell>
          <cell r="B296">
            <v>25</v>
          </cell>
          <cell r="C296">
            <v>0</v>
          </cell>
          <cell r="D296">
            <v>25</v>
          </cell>
          <cell r="E296">
            <v>819</v>
          </cell>
          <cell r="G296">
            <v>819</v>
          </cell>
        </row>
        <row r="297">
          <cell r="A297" t="str">
            <v>CIPROFLOXACINO-JPS SOLN  OFTAL 0.03% 5 ML X 1</v>
          </cell>
          <cell r="B297">
            <v>0</v>
          </cell>
          <cell r="C297">
            <v>76</v>
          </cell>
          <cell r="D297">
            <v>76</v>
          </cell>
          <cell r="F297">
            <v>534</v>
          </cell>
          <cell r="G297">
            <v>534</v>
          </cell>
        </row>
        <row r="298">
          <cell r="A298" t="str">
            <v>GANCIVIR GEL OFTAL 0.15% 5 G X 1</v>
          </cell>
          <cell r="B298">
            <v>9</v>
          </cell>
          <cell r="C298">
            <v>2</v>
          </cell>
          <cell r="D298">
            <v>11</v>
          </cell>
          <cell r="E298">
            <v>275</v>
          </cell>
          <cell r="F298">
            <v>61</v>
          </cell>
          <cell r="G298">
            <v>336</v>
          </cell>
        </row>
        <row r="299">
          <cell r="A299" t="str">
            <v>OCUCIP SOLN  OFTAL 0.3% 5 ML X 1</v>
          </cell>
          <cell r="B299">
            <v>0</v>
          </cell>
          <cell r="C299">
            <v>0</v>
          </cell>
          <cell r="D299">
            <v>0</v>
          </cell>
          <cell r="G299">
            <v>0</v>
          </cell>
        </row>
        <row r="300">
          <cell r="A300" t="str">
            <v>MYDRIACYL SOLN  OFTAL 1% 15 ML X 1</v>
          </cell>
          <cell r="B300">
            <v>5</v>
          </cell>
          <cell r="C300">
            <v>0</v>
          </cell>
          <cell r="D300">
            <v>5</v>
          </cell>
          <cell r="E300">
            <v>523</v>
          </cell>
          <cell r="G300">
            <v>523</v>
          </cell>
        </row>
        <row r="301">
          <cell r="A301" t="str">
            <v>AKA-DILATE GOTAS OFTAL 10% 5 ML X 1</v>
          </cell>
          <cell r="B301">
            <v>49</v>
          </cell>
          <cell r="C301">
            <v>2</v>
          </cell>
          <cell r="D301">
            <v>51</v>
          </cell>
          <cell r="E301">
            <v>2245</v>
          </cell>
          <cell r="F301">
            <v>92</v>
          </cell>
          <cell r="G301">
            <v>2337</v>
          </cell>
        </row>
        <row r="302">
          <cell r="A302" t="str">
            <v>FLORIL OCUVIALES 0.03% 50 ML X 5</v>
          </cell>
          <cell r="B302">
            <v>0</v>
          </cell>
          <cell r="C302">
            <v>228</v>
          </cell>
          <cell r="D302">
            <v>228</v>
          </cell>
          <cell r="F302">
            <v>670</v>
          </cell>
          <cell r="G302">
            <v>670</v>
          </cell>
        </row>
        <row r="303">
          <cell r="A303" t="str">
            <v>MULTI-3 MAX FCO  90 ML X 1</v>
          </cell>
          <cell r="B303">
            <v>6</v>
          </cell>
          <cell r="C303">
            <v>0</v>
          </cell>
          <cell r="D303">
            <v>6</v>
          </cell>
          <cell r="E303">
            <v>98</v>
          </cell>
          <cell r="G303">
            <v>98</v>
          </cell>
        </row>
        <row r="304">
          <cell r="A304" t="str">
            <v>AKA-NEFRIN SOLN  OFTAL 0.12% 15 ML X 1</v>
          </cell>
          <cell r="B304">
            <v>50</v>
          </cell>
          <cell r="C304">
            <v>0</v>
          </cell>
          <cell r="D304">
            <v>50</v>
          </cell>
          <cell r="E304">
            <v>2231</v>
          </cell>
          <cell r="G304">
            <v>2231</v>
          </cell>
        </row>
        <row r="305">
          <cell r="A305" t="str">
            <v>UNICLOVYR UNGT  OFTAL 3% 3.5 G X 1</v>
          </cell>
          <cell r="B305">
            <v>1</v>
          </cell>
          <cell r="C305">
            <v>0</v>
          </cell>
          <cell r="D305">
            <v>1</v>
          </cell>
          <cell r="E305">
            <v>40</v>
          </cell>
          <cell r="G305">
            <v>40</v>
          </cell>
        </row>
        <row r="306">
          <cell r="A306" t="str">
            <v>T-EYES SOLN  OFTAL 0.05% 15 ML X 1</v>
          </cell>
          <cell r="B306">
            <v>14</v>
          </cell>
          <cell r="C306">
            <v>0</v>
          </cell>
          <cell r="D306">
            <v>14</v>
          </cell>
          <cell r="E306">
            <v>308</v>
          </cell>
          <cell r="G306">
            <v>308</v>
          </cell>
        </row>
        <row r="307">
          <cell r="A307" t="str">
            <v>MULTICONFORT SOLN  30 ML X 1</v>
          </cell>
          <cell r="B307">
            <v>225</v>
          </cell>
          <cell r="C307">
            <v>81</v>
          </cell>
          <cell r="D307">
            <v>306</v>
          </cell>
          <cell r="E307">
            <v>1350</v>
          </cell>
          <cell r="F307">
            <v>486</v>
          </cell>
          <cell r="G307">
            <v>1836</v>
          </cell>
        </row>
        <row r="308">
          <cell r="A308" t="str">
            <v>GENTAMICINA-NDC SOLN  OFTAL 0.3% 5 ML X 1</v>
          </cell>
          <cell r="B308">
            <v>136</v>
          </cell>
          <cell r="C308">
            <v>47</v>
          </cell>
          <cell r="D308">
            <v>183</v>
          </cell>
          <cell r="E308">
            <v>339</v>
          </cell>
          <cell r="F308">
            <v>117</v>
          </cell>
          <cell r="G308">
            <v>456</v>
          </cell>
        </row>
        <row r="309">
          <cell r="A309" t="str">
            <v>GENTAMICINA-LUS SOLN  OFTAL 0.3% 5 ML X 1</v>
          </cell>
          <cell r="B309">
            <v>2</v>
          </cell>
          <cell r="C309">
            <v>0</v>
          </cell>
          <cell r="D309">
            <v>2</v>
          </cell>
          <cell r="E309">
            <v>12</v>
          </cell>
          <cell r="G309">
            <v>12</v>
          </cell>
        </row>
        <row r="310">
          <cell r="A310" t="str">
            <v>RENU PLUS SO.MLT N/RUB  120 ML X 1</v>
          </cell>
          <cell r="B310">
            <v>93</v>
          </cell>
          <cell r="C310">
            <v>0</v>
          </cell>
          <cell r="D310">
            <v>93</v>
          </cell>
          <cell r="E310">
            <v>558</v>
          </cell>
          <cell r="G310">
            <v>558</v>
          </cell>
        </row>
        <row r="311">
          <cell r="A311" t="str">
            <v>MILFLOX SOLN OFTAL 0.5% 5 ML X 1</v>
          </cell>
          <cell r="B311">
            <v>25</v>
          </cell>
          <cell r="C311">
            <v>0</v>
          </cell>
          <cell r="D311">
            <v>25</v>
          </cell>
          <cell r="E311">
            <v>991</v>
          </cell>
          <cell r="G311">
            <v>991</v>
          </cell>
        </row>
        <row r="312">
          <cell r="A312" t="str">
            <v>TROPICAMIDA GOTAS OFTAL 1% 15 ML X 1</v>
          </cell>
          <cell r="B312">
            <v>0</v>
          </cell>
          <cell r="C312">
            <v>3</v>
          </cell>
          <cell r="D312">
            <v>3</v>
          </cell>
          <cell r="F312">
            <v>75</v>
          </cell>
          <cell r="G312">
            <v>75</v>
          </cell>
        </row>
        <row r="313">
          <cell r="A313" t="str">
            <v>CIPROVAL GOTAS OTO. 0.3% 5 ML X 1</v>
          </cell>
          <cell r="B313">
            <v>6</v>
          </cell>
          <cell r="C313">
            <v>18</v>
          </cell>
          <cell r="D313">
            <v>24</v>
          </cell>
          <cell r="E313">
            <v>99</v>
          </cell>
          <cell r="F313">
            <v>298</v>
          </cell>
          <cell r="G313">
            <v>397</v>
          </cell>
        </row>
        <row r="314">
          <cell r="A314" t="str">
            <v>PROXTEN PLUS SOLN OFTAL 1% 5 ML X 1 (/ML)</v>
          </cell>
          <cell r="B314">
            <v>12</v>
          </cell>
          <cell r="C314">
            <v>0</v>
          </cell>
          <cell r="D314">
            <v>12</v>
          </cell>
          <cell r="E314">
            <v>356</v>
          </cell>
          <cell r="G314">
            <v>356</v>
          </cell>
        </row>
        <row r="315">
          <cell r="A315" t="str">
            <v>OFTAGEN COLIRIO 0.3% 5 ML X 1</v>
          </cell>
          <cell r="B315">
            <v>13</v>
          </cell>
          <cell r="C315">
            <v>0</v>
          </cell>
          <cell r="D315">
            <v>13</v>
          </cell>
          <cell r="E315">
            <v>120</v>
          </cell>
          <cell r="G315">
            <v>120</v>
          </cell>
        </row>
        <row r="316">
          <cell r="A316" t="str">
            <v>BIOTEARS GEL OFTAL  12 G X 1</v>
          </cell>
          <cell r="B316">
            <v>15</v>
          </cell>
          <cell r="C316">
            <v>7</v>
          </cell>
          <cell r="D316">
            <v>22</v>
          </cell>
          <cell r="E316">
            <v>538</v>
          </cell>
          <cell r="F316">
            <v>251</v>
          </cell>
          <cell r="G316">
            <v>789</v>
          </cell>
        </row>
        <row r="317">
          <cell r="A317" t="str">
            <v>PIODOR-T SP SOLN OFTAL  5 ML X 1</v>
          </cell>
          <cell r="B317">
            <v>1</v>
          </cell>
          <cell r="C317">
            <v>2</v>
          </cell>
          <cell r="D317">
            <v>3</v>
          </cell>
          <cell r="E317">
            <v>82</v>
          </cell>
          <cell r="F317">
            <v>164</v>
          </cell>
          <cell r="G317">
            <v>246</v>
          </cell>
        </row>
        <row r="318">
          <cell r="A318" t="str">
            <v>OFTALER SOLN  OFTAL 0.05% 10 ML X 1</v>
          </cell>
          <cell r="B318">
            <v>1</v>
          </cell>
          <cell r="C318">
            <v>0</v>
          </cell>
          <cell r="D318">
            <v>1</v>
          </cell>
          <cell r="E318">
            <v>87</v>
          </cell>
          <cell r="G318">
            <v>87</v>
          </cell>
        </row>
        <row r="319">
          <cell r="A319" t="str">
            <v>FENILEFRINA-LNR GOTAS OFTAL 10% 5 ML X 1</v>
          </cell>
          <cell r="B319">
            <v>0</v>
          </cell>
          <cell r="C319">
            <v>20</v>
          </cell>
          <cell r="D319">
            <v>20</v>
          </cell>
          <cell r="F319">
            <v>484</v>
          </cell>
          <cell r="G319">
            <v>484</v>
          </cell>
        </row>
        <row r="320">
          <cell r="A320" t="str">
            <v>A-CERUMEN GOTAS UNIDOS  2 ML X 10</v>
          </cell>
          <cell r="B320">
            <v>0</v>
          </cell>
          <cell r="C320">
            <v>0</v>
          </cell>
          <cell r="D320">
            <v>0</v>
          </cell>
          <cell r="G320">
            <v>0</v>
          </cell>
        </row>
        <row r="321">
          <cell r="A321" t="str">
            <v>FLOBACT SOLN  OFTAL 0.03% 5 ML X 1</v>
          </cell>
          <cell r="B321">
            <v>2</v>
          </cell>
          <cell r="C321">
            <v>20</v>
          </cell>
          <cell r="D321">
            <v>22</v>
          </cell>
          <cell r="E321">
            <v>61</v>
          </cell>
          <cell r="F321">
            <v>606</v>
          </cell>
          <cell r="G321">
            <v>667</v>
          </cell>
        </row>
        <row r="322">
          <cell r="A322" t="str">
            <v>ANESTEARS SOLN  OFTAL 0.5% 15 ML X 1</v>
          </cell>
          <cell r="B322">
            <v>7</v>
          </cell>
          <cell r="C322">
            <v>20</v>
          </cell>
          <cell r="D322">
            <v>27</v>
          </cell>
          <cell r="E322">
            <v>166</v>
          </cell>
          <cell r="F322">
            <v>475</v>
          </cell>
          <cell r="G322">
            <v>641</v>
          </cell>
        </row>
        <row r="323">
          <cell r="A323" t="str">
            <v>S-10 SOLN  OFTAL  15 ML X 1</v>
          </cell>
          <cell r="B323">
            <v>0</v>
          </cell>
          <cell r="C323">
            <v>0</v>
          </cell>
          <cell r="D323">
            <v>0</v>
          </cell>
          <cell r="G323">
            <v>0</v>
          </cell>
        </row>
        <row r="324">
          <cell r="A324" t="str">
            <v>OCU OFF PLUS TABL   X 30</v>
          </cell>
          <cell r="B324">
            <v>12</v>
          </cell>
          <cell r="C324">
            <v>0</v>
          </cell>
          <cell r="D324">
            <v>12</v>
          </cell>
          <cell r="E324">
            <v>229</v>
          </cell>
          <cell r="G324">
            <v>229</v>
          </cell>
        </row>
        <row r="325">
          <cell r="A325" t="str">
            <v>LOUTEN T SOLN  OFTAL  2.5 ML X 1</v>
          </cell>
          <cell r="B325">
            <v>0</v>
          </cell>
          <cell r="C325">
            <v>0</v>
          </cell>
          <cell r="D325">
            <v>0</v>
          </cell>
          <cell r="G325">
            <v>0</v>
          </cell>
        </row>
        <row r="326">
          <cell r="A326" t="str">
            <v>PONTI OFTENO GOTAS OFTAL 0.5% 10 ML X 1</v>
          </cell>
          <cell r="B326">
            <v>7</v>
          </cell>
          <cell r="C326">
            <v>2</v>
          </cell>
          <cell r="D326">
            <v>9</v>
          </cell>
          <cell r="E326">
            <v>335</v>
          </cell>
          <cell r="F326">
            <v>96</v>
          </cell>
          <cell r="G326">
            <v>431</v>
          </cell>
        </row>
        <row r="327">
          <cell r="A327" t="str">
            <v>NADIF GOTAS OFTAL 0.1% 5 ML X 1</v>
          </cell>
          <cell r="B327">
            <v>0</v>
          </cell>
          <cell r="C327">
            <v>0</v>
          </cell>
          <cell r="D327">
            <v>0</v>
          </cell>
          <cell r="G327">
            <v>0</v>
          </cell>
        </row>
        <row r="328">
          <cell r="A328" t="str">
            <v>LAGRIMAS NATURALES SOLN  OFTAL  15 ML X 1</v>
          </cell>
          <cell r="B328">
            <v>0</v>
          </cell>
          <cell r="C328">
            <v>0</v>
          </cell>
          <cell r="D328">
            <v>0</v>
          </cell>
          <cell r="G328">
            <v>0</v>
          </cell>
        </row>
        <row r="329">
          <cell r="A329" t="str">
            <v>OFTALMICINA GOTAS  10 ML X 1</v>
          </cell>
          <cell r="B329">
            <v>0</v>
          </cell>
          <cell r="C329">
            <v>1</v>
          </cell>
          <cell r="D329">
            <v>1</v>
          </cell>
          <cell r="F329">
            <v>17</v>
          </cell>
          <cell r="G329">
            <v>17</v>
          </cell>
        </row>
        <row r="330">
          <cell r="A330" t="str">
            <v>UNIGESE SOLN  OFTAL 0.5% 15 ML X 1</v>
          </cell>
          <cell r="B330">
            <v>5</v>
          </cell>
          <cell r="C330">
            <v>0</v>
          </cell>
          <cell r="D330">
            <v>5</v>
          </cell>
          <cell r="E330">
            <v>85</v>
          </cell>
          <cell r="G330">
            <v>85</v>
          </cell>
        </row>
        <row r="331">
          <cell r="A331" t="str">
            <v>ZYMARAN SOLN  OFTAL 0.3% 5 ML X 1</v>
          </cell>
          <cell r="B331">
            <v>0</v>
          </cell>
          <cell r="C331">
            <v>0</v>
          </cell>
          <cell r="D331">
            <v>0</v>
          </cell>
          <cell r="G331">
            <v>0</v>
          </cell>
        </row>
        <row r="332">
          <cell r="A332" t="str">
            <v>VISOCAP CAPS BLANDA   X 30</v>
          </cell>
          <cell r="B332">
            <v>0</v>
          </cell>
          <cell r="C332">
            <v>0</v>
          </cell>
          <cell r="D332">
            <v>0</v>
          </cell>
          <cell r="G332">
            <v>0</v>
          </cell>
        </row>
        <row r="333">
          <cell r="A333" t="str">
            <v>OFTABIOTICO COLIRIO  10 ML X 1</v>
          </cell>
          <cell r="B333">
            <v>0</v>
          </cell>
          <cell r="C333">
            <v>0</v>
          </cell>
          <cell r="D333">
            <v>0</v>
          </cell>
          <cell r="G333">
            <v>0</v>
          </cell>
        </row>
        <row r="334">
          <cell r="A334" t="str">
            <v>AKA-DILATE GOTAS OFTAL 2.5% 15 ML X 1</v>
          </cell>
          <cell r="B334">
            <v>1</v>
          </cell>
          <cell r="C334">
            <v>6</v>
          </cell>
          <cell r="D334">
            <v>7</v>
          </cell>
          <cell r="E334">
            <v>30</v>
          </cell>
          <cell r="F334">
            <v>178</v>
          </cell>
          <cell r="G334">
            <v>208</v>
          </cell>
        </row>
        <row r="335">
          <cell r="A335" t="str">
            <v>TERRAMICINA UNGT  OFTAL  6 G X 1</v>
          </cell>
          <cell r="B335">
            <v>0</v>
          </cell>
          <cell r="C335">
            <v>0</v>
          </cell>
          <cell r="D335">
            <v>0</v>
          </cell>
          <cell r="G335">
            <v>0</v>
          </cell>
        </row>
        <row r="336">
          <cell r="A336" t="str">
            <v>OPTIDRY SOLN OFTAL  10 ML X 1</v>
          </cell>
          <cell r="B336">
            <v>5</v>
          </cell>
          <cell r="C336">
            <v>0</v>
          </cell>
          <cell r="D336">
            <v>5</v>
          </cell>
          <cell r="E336">
            <v>165</v>
          </cell>
          <cell r="G336">
            <v>165</v>
          </cell>
        </row>
        <row r="337">
          <cell r="A337" t="str">
            <v>OPTIPINK SOLN OFTAL  10 ML X 1</v>
          </cell>
          <cell r="B337">
            <v>6</v>
          </cell>
          <cell r="C337">
            <v>0</v>
          </cell>
          <cell r="D337">
            <v>6</v>
          </cell>
          <cell r="E337">
            <v>165</v>
          </cell>
          <cell r="G337">
            <v>165</v>
          </cell>
        </row>
        <row r="338">
          <cell r="A338" t="str">
            <v>OPTI-FREE EXPRESS SOL.MULTPROP  60 ML X 1</v>
          </cell>
          <cell r="B338">
            <v>11</v>
          </cell>
          <cell r="C338">
            <v>0</v>
          </cell>
          <cell r="D338">
            <v>11</v>
          </cell>
          <cell r="E338">
            <v>90</v>
          </cell>
          <cell r="G338">
            <v>90</v>
          </cell>
        </row>
        <row r="339">
          <cell r="A339" t="str">
            <v>ZAKOL SOLN  OFTAL 0.005% 2.5 ML X 1</v>
          </cell>
          <cell r="B339">
            <v>0</v>
          </cell>
          <cell r="C339">
            <v>0</v>
          </cell>
          <cell r="D339">
            <v>0</v>
          </cell>
          <cell r="G339">
            <v>0</v>
          </cell>
        </row>
        <row r="340">
          <cell r="A340" t="str">
            <v>SAFLUTAN SOLN  OFTAL 15Y 0.3 ML X 30 (/ML)</v>
          </cell>
          <cell r="B340">
            <v>0</v>
          </cell>
          <cell r="C340">
            <v>0</v>
          </cell>
          <cell r="D340">
            <v>0</v>
          </cell>
          <cell r="G340">
            <v>0</v>
          </cell>
        </row>
        <row r="341">
          <cell r="A341" t="str">
            <v>OPTICANS SOLN OFTAL  10 ML X 1</v>
          </cell>
          <cell r="B341">
            <v>4</v>
          </cell>
          <cell r="C341">
            <v>0</v>
          </cell>
          <cell r="D341">
            <v>4</v>
          </cell>
          <cell r="E341">
            <v>53</v>
          </cell>
          <cell r="G341">
            <v>53</v>
          </cell>
        </row>
        <row r="342">
          <cell r="A342" t="str">
            <v>RED OFF SOLN  OFTAL 0.125% 15 ML X 1</v>
          </cell>
          <cell r="B342">
            <v>0</v>
          </cell>
          <cell r="C342">
            <v>0</v>
          </cell>
          <cell r="D342">
            <v>0</v>
          </cell>
          <cell r="G342">
            <v>0</v>
          </cell>
        </row>
        <row r="343">
          <cell r="A343" t="str">
            <v>SEFSON SOLN  OFTAL 2% 5 ML X 1</v>
          </cell>
          <cell r="B343">
            <v>0</v>
          </cell>
          <cell r="C343">
            <v>0</v>
          </cell>
          <cell r="D343">
            <v>0</v>
          </cell>
          <cell r="G343">
            <v>0</v>
          </cell>
        </row>
        <row r="344">
          <cell r="A344" t="str">
            <v>OPTI-FREE PUREMOIS SOLN  120 ML X 1</v>
          </cell>
          <cell r="B344">
            <v>0</v>
          </cell>
          <cell r="C344">
            <v>12</v>
          </cell>
          <cell r="D344">
            <v>12</v>
          </cell>
          <cell r="F344">
            <v>164</v>
          </cell>
          <cell r="G344">
            <v>164</v>
          </cell>
        </row>
        <row r="345">
          <cell r="A345" t="str">
            <v>CITOL MOXIFLOXACIN SOLN  OFTAL 5% 10 ML X 1</v>
          </cell>
          <cell r="B345">
            <v>0</v>
          </cell>
          <cell r="C345">
            <v>0</v>
          </cell>
          <cell r="D345">
            <v>0</v>
          </cell>
          <cell r="G345">
            <v>0</v>
          </cell>
        </row>
        <row r="346">
          <cell r="A346" t="str">
            <v>ASTEROSS OCUVIALES 0.5% 0.5 ML X 60</v>
          </cell>
          <cell r="B346">
            <v>0</v>
          </cell>
          <cell r="C346">
            <v>0</v>
          </cell>
          <cell r="D346">
            <v>0</v>
          </cell>
          <cell r="G346">
            <v>0</v>
          </cell>
        </row>
        <row r="347">
          <cell r="A347" t="str">
            <v>SEFSON T SOLN  OFTAL  5 ML X 1</v>
          </cell>
          <cell r="B347">
            <v>0</v>
          </cell>
          <cell r="C347">
            <v>0</v>
          </cell>
          <cell r="D347">
            <v>0</v>
          </cell>
          <cell r="G347">
            <v>0</v>
          </cell>
        </row>
        <row r="348">
          <cell r="A348" t="str">
            <v>OPTI-FREE EXPRESS NO RUB SOLN  355 ML X 1</v>
          </cell>
          <cell r="B348">
            <v>0</v>
          </cell>
          <cell r="C348">
            <v>0</v>
          </cell>
          <cell r="D348">
            <v>0</v>
          </cell>
          <cell r="G348">
            <v>0</v>
          </cell>
        </row>
        <row r="349">
          <cell r="A349" t="str">
            <v>BIO ORBI SOLN  OFTAL 0.5MG 15 ML X 1 (/ML)</v>
          </cell>
          <cell r="B349">
            <v>0</v>
          </cell>
          <cell r="C349">
            <v>0</v>
          </cell>
          <cell r="D349">
            <v>0</v>
          </cell>
          <cell r="G349">
            <v>0</v>
          </cell>
        </row>
        <row r="350">
          <cell r="A350" t="str">
            <v>CLORANFENICOL-SVL UNGT  OFTAL 1% 3.5 G X 1</v>
          </cell>
          <cell r="B350">
            <v>0</v>
          </cell>
          <cell r="C350">
            <v>0</v>
          </cell>
          <cell r="D350">
            <v>0</v>
          </cell>
          <cell r="G350">
            <v>0</v>
          </cell>
        </row>
        <row r="351">
          <cell r="A351" t="str">
            <v>VISINE COLIRIO SOLN  OFTAL 0.05% 15 ML X 1</v>
          </cell>
          <cell r="B351">
            <v>0</v>
          </cell>
          <cell r="C351">
            <v>0</v>
          </cell>
          <cell r="D351">
            <v>0</v>
          </cell>
          <cell r="G351">
            <v>0</v>
          </cell>
        </row>
        <row r="352">
          <cell r="A352" t="str">
            <v>OJO SAN COLIRIO GOTAS OFTAL 0.6% 8 ML X 1</v>
          </cell>
          <cell r="B352">
            <v>0</v>
          </cell>
          <cell r="C352">
            <v>0</v>
          </cell>
          <cell r="D352">
            <v>0</v>
          </cell>
          <cell r="G352">
            <v>0</v>
          </cell>
        </row>
        <row r="353">
          <cell r="A353" t="str">
            <v>OPTIALER SOLN OFTAL  10 ML X 1</v>
          </cell>
          <cell r="B353">
            <v>1</v>
          </cell>
          <cell r="C353">
            <v>0</v>
          </cell>
          <cell r="D353">
            <v>1</v>
          </cell>
          <cell r="E353">
            <v>14</v>
          </cell>
          <cell r="G353">
            <v>14</v>
          </cell>
        </row>
        <row r="354">
          <cell r="A354" t="str">
            <v>CLORIN SOLN  OFTAL 0.5% 5 ML X 1</v>
          </cell>
          <cell r="B354">
            <v>0</v>
          </cell>
          <cell r="C354">
            <v>0</v>
          </cell>
          <cell r="D354">
            <v>0</v>
          </cell>
          <cell r="G354">
            <v>0</v>
          </cell>
        </row>
        <row r="355">
          <cell r="A355" t="str">
            <v>LACRIMEL SOLN  OFTAL 0.3% 10 ML X 1</v>
          </cell>
          <cell r="B355">
            <v>0</v>
          </cell>
          <cell r="C355">
            <v>0</v>
          </cell>
          <cell r="D355">
            <v>0</v>
          </cell>
          <cell r="G355">
            <v>0</v>
          </cell>
        </row>
        <row r="356">
          <cell r="A356" t="str">
            <v>CITOL BRIM SOLN  OFTAL 2MG 5 ML X 1 (/ML)</v>
          </cell>
          <cell r="B356">
            <v>0</v>
          </cell>
          <cell r="C356">
            <v>0</v>
          </cell>
          <cell r="D356">
            <v>0</v>
          </cell>
          <cell r="G356">
            <v>0</v>
          </cell>
        </row>
        <row r="357">
          <cell r="A357" t="str">
            <v>CLOCORT H UNGT  OFTAL  4 G X 1</v>
          </cell>
          <cell r="B357">
            <v>0</v>
          </cell>
          <cell r="C357">
            <v>0</v>
          </cell>
          <cell r="D357">
            <v>0</v>
          </cell>
          <cell r="G357">
            <v>0</v>
          </cell>
        </row>
        <row r="358">
          <cell r="A358" t="str">
            <v>COSOPT SOLN  OFTAL  5 ML X 1</v>
          </cell>
          <cell r="B358">
            <v>0</v>
          </cell>
          <cell r="C358">
            <v>0</v>
          </cell>
          <cell r="D358">
            <v>0</v>
          </cell>
          <cell r="G358">
            <v>0</v>
          </cell>
        </row>
        <row r="359">
          <cell r="A359" t="str">
            <v>COXYLAM OFTENO GOTAS OFTAL 0.03% 5 ML X 1</v>
          </cell>
          <cell r="B359">
            <v>0</v>
          </cell>
          <cell r="C359">
            <v>0</v>
          </cell>
          <cell r="D359">
            <v>0</v>
          </cell>
          <cell r="G359">
            <v>0</v>
          </cell>
        </row>
        <row r="360">
          <cell r="A360" t="str">
            <v>DORLAMIDA T SOLN  OFTAL  5 ML X 1</v>
          </cell>
          <cell r="B360">
            <v>0</v>
          </cell>
          <cell r="C360">
            <v>0</v>
          </cell>
          <cell r="D360">
            <v>0</v>
          </cell>
          <cell r="G360">
            <v>0</v>
          </cell>
        </row>
        <row r="361">
          <cell r="A361" t="str">
            <v>GENTEAL GEL GEL OFTAL 0.3% 10 G X 1</v>
          </cell>
          <cell r="B361">
            <v>0</v>
          </cell>
          <cell r="C361">
            <v>0</v>
          </cell>
          <cell r="D361">
            <v>0</v>
          </cell>
          <cell r="G361">
            <v>0</v>
          </cell>
        </row>
        <row r="362">
          <cell r="A362" t="str">
            <v>GLAMAX OCUVIALES  0.3 ML X 60</v>
          </cell>
          <cell r="B362">
            <v>0</v>
          </cell>
          <cell r="C362">
            <v>0</v>
          </cell>
          <cell r="D362">
            <v>0</v>
          </cell>
          <cell r="G362">
            <v>0</v>
          </cell>
        </row>
        <row r="363">
          <cell r="A363" t="str">
            <v>GLAUCOX DOU SOLN OFTAL  5 ML X 1</v>
          </cell>
          <cell r="B363">
            <v>0</v>
          </cell>
          <cell r="C363">
            <v>0</v>
          </cell>
          <cell r="D363">
            <v>0</v>
          </cell>
          <cell r="G363">
            <v>0</v>
          </cell>
        </row>
        <row r="364">
          <cell r="A364" t="str">
            <v>LEVOTUZ SOLN  OFTAL 0.004% 2.5 ML X 1</v>
          </cell>
          <cell r="B364">
            <v>0</v>
          </cell>
          <cell r="C364">
            <v>0</v>
          </cell>
          <cell r="D364">
            <v>0</v>
          </cell>
          <cell r="G364">
            <v>0</v>
          </cell>
        </row>
        <row r="365">
          <cell r="A365" t="str">
            <v>LOBOB S/HUM.RIG AZ  30 ML X 1</v>
          </cell>
          <cell r="B365">
            <v>0</v>
          </cell>
          <cell r="C365">
            <v>0</v>
          </cell>
          <cell r="D365">
            <v>0</v>
          </cell>
          <cell r="G365">
            <v>0</v>
          </cell>
        </row>
        <row r="366">
          <cell r="A366" t="str">
            <v>MERSOLAT D SOLN  OFTAL 2% 5 ML X 1</v>
          </cell>
          <cell r="B366">
            <v>0</v>
          </cell>
          <cell r="C366">
            <v>0</v>
          </cell>
          <cell r="D366">
            <v>0</v>
          </cell>
          <cell r="G366">
            <v>0</v>
          </cell>
        </row>
        <row r="367">
          <cell r="A367" t="str">
            <v>MULTI-3 MAX FCO  240 ML X 1</v>
          </cell>
          <cell r="B367">
            <v>0</v>
          </cell>
          <cell r="C367">
            <v>0</v>
          </cell>
          <cell r="D367">
            <v>0</v>
          </cell>
          <cell r="G367">
            <v>0</v>
          </cell>
        </row>
        <row r="368">
          <cell r="A368" t="str">
            <v>MULTI-3 PLUS SOL.MPRO C/E  240 ML X 1</v>
          </cell>
          <cell r="B368">
            <v>0</v>
          </cell>
          <cell r="C368">
            <v>0</v>
          </cell>
          <cell r="D368">
            <v>0</v>
          </cell>
          <cell r="G368">
            <v>0</v>
          </cell>
        </row>
        <row r="369">
          <cell r="A369" t="str">
            <v>OPTIGEN SOLN  OFTAL 0.3% 10 ML X 1</v>
          </cell>
          <cell r="B369">
            <v>0</v>
          </cell>
          <cell r="C369">
            <v>0</v>
          </cell>
          <cell r="D369">
            <v>0</v>
          </cell>
          <cell r="G369">
            <v>0</v>
          </cell>
        </row>
        <row r="370">
          <cell r="A370" t="str">
            <v>PATANOL SOLN  OFTAL 0.1% 5 ML X 1</v>
          </cell>
          <cell r="B370">
            <v>0</v>
          </cell>
          <cell r="C370">
            <v>0</v>
          </cell>
          <cell r="D370">
            <v>0</v>
          </cell>
          <cell r="G370">
            <v>0</v>
          </cell>
        </row>
        <row r="371">
          <cell r="A371" t="str">
            <v>RENU PLUS GOTAS OFTAL  8 ML X 1</v>
          </cell>
          <cell r="B371">
            <v>0</v>
          </cell>
          <cell r="C371">
            <v>0</v>
          </cell>
          <cell r="D371">
            <v>0</v>
          </cell>
          <cell r="G371">
            <v>0</v>
          </cell>
        </row>
        <row r="372">
          <cell r="A372" t="str">
            <v>SOPHIXIN OFTENO SOLN  OFTAL 0.3% 5 ML X 1</v>
          </cell>
          <cell r="B372">
            <v>0</v>
          </cell>
          <cell r="C372">
            <v>0</v>
          </cell>
          <cell r="D372">
            <v>0</v>
          </cell>
          <cell r="G372">
            <v>0</v>
          </cell>
        </row>
        <row r="373">
          <cell r="A373" t="str">
            <v>TETRACICLINA-LNR UNGT  OFTAL 1% 6 G X 1</v>
          </cell>
          <cell r="B373">
            <v>0</v>
          </cell>
          <cell r="C373">
            <v>0</v>
          </cell>
          <cell r="D373">
            <v>0</v>
          </cell>
          <cell r="G373">
            <v>0</v>
          </cell>
        </row>
        <row r="374">
          <cell r="A374" t="str">
            <v>VISTAGEL GEL OFTAL 0.3% 15 G X 1</v>
          </cell>
          <cell r="B374">
            <v>0</v>
          </cell>
          <cell r="C374">
            <v>0</v>
          </cell>
          <cell r="D374">
            <v>0</v>
          </cell>
          <cell r="G374">
            <v>0</v>
          </cell>
        </row>
        <row r="375">
          <cell r="A375" t="str">
            <v>Total general</v>
          </cell>
          <cell r="B375">
            <v>360185</v>
          </cell>
          <cell r="C375">
            <v>231230</v>
          </cell>
          <cell r="D375">
            <v>591415</v>
          </cell>
          <cell r="E375">
            <v>11275108</v>
          </cell>
          <cell r="F375">
            <v>2265921</v>
          </cell>
          <cell r="G375">
            <v>13541029</v>
          </cell>
        </row>
      </sheetData>
      <sheetData sheetId="3" refreshError="1">
        <row r="1">
          <cell r="B1" t="str">
            <v>YTD 2021-03</v>
          </cell>
          <cell r="C1" t="str">
            <v>YTD 2021-03</v>
          </cell>
          <cell r="E1" t="str">
            <v>YTD 2021-03</v>
          </cell>
          <cell r="F1" t="str">
            <v>YTD 2021-03</v>
          </cell>
        </row>
        <row r="2">
          <cell r="B2" t="str">
            <v xml:space="preserve">VENTAS </v>
          </cell>
          <cell r="C2" t="str">
            <v xml:space="preserve">VENTAS </v>
          </cell>
          <cell r="E2" t="str">
            <v xml:space="preserve">VENTAS </v>
          </cell>
          <cell r="F2" t="str">
            <v xml:space="preserve">VENTAS </v>
          </cell>
        </row>
        <row r="3">
          <cell r="B3" t="str">
            <v>CADENA</v>
          </cell>
          <cell r="C3" t="str">
            <v>INDEPENDIENTE</v>
          </cell>
          <cell r="D3" t="str">
            <v>UNIDADES</v>
          </cell>
          <cell r="E3" t="str">
            <v>CADENA</v>
          </cell>
          <cell r="F3" t="str">
            <v>INDEPENDIENTE</v>
          </cell>
          <cell r="G3" t="str">
            <v>SOLES</v>
          </cell>
        </row>
        <row r="4">
          <cell r="A4" t="str">
            <v>FRAMIDEX GOTAS O/OFT  2.5 ML X 1</v>
          </cell>
          <cell r="B4">
            <v>40693</v>
          </cell>
          <cell r="C4">
            <v>105825</v>
          </cell>
          <cell r="D4">
            <v>146518</v>
          </cell>
          <cell r="E4">
            <v>226917</v>
          </cell>
          <cell r="F4">
            <v>579215</v>
          </cell>
          <cell r="G4">
            <v>806132</v>
          </cell>
        </row>
        <row r="5">
          <cell r="A5" t="str">
            <v>FLORIL NF SOLN  OFTAL 0.03% 8 ML X 1</v>
          </cell>
          <cell r="B5">
            <v>17482</v>
          </cell>
          <cell r="C5">
            <v>127382</v>
          </cell>
          <cell r="D5">
            <v>144864</v>
          </cell>
          <cell r="E5">
            <v>95474</v>
          </cell>
          <cell r="F5">
            <v>693530</v>
          </cell>
          <cell r="G5">
            <v>789004</v>
          </cell>
        </row>
        <row r="6">
          <cell r="A6" t="str">
            <v>HUMED GOTAS OFTAL 0.3% 15 ML X 1</v>
          </cell>
          <cell r="B6">
            <v>52836</v>
          </cell>
          <cell r="C6">
            <v>49652</v>
          </cell>
          <cell r="D6">
            <v>102488</v>
          </cell>
          <cell r="E6">
            <v>449371</v>
          </cell>
          <cell r="F6">
            <v>419741</v>
          </cell>
          <cell r="G6">
            <v>869112</v>
          </cell>
        </row>
        <row r="7">
          <cell r="A7" t="str">
            <v>GENTAMICINA-LNR SOLN  OFTAL 0.3% 5 ML X 1</v>
          </cell>
          <cell r="B7">
            <v>13056</v>
          </cell>
          <cell r="C7">
            <v>82343</v>
          </cell>
          <cell r="D7">
            <v>95399</v>
          </cell>
          <cell r="E7">
            <v>27719</v>
          </cell>
          <cell r="F7">
            <v>170358</v>
          </cell>
          <cell r="G7">
            <v>198077</v>
          </cell>
        </row>
        <row r="8">
          <cell r="A8" t="str">
            <v>FLORIL NF SOLN  OFTAL  15 ML X 1</v>
          </cell>
          <cell r="B8">
            <v>70150</v>
          </cell>
          <cell r="C8">
            <v>17915</v>
          </cell>
          <cell r="D8">
            <v>88065</v>
          </cell>
          <cell r="E8">
            <v>548092</v>
          </cell>
          <cell r="F8">
            <v>139689</v>
          </cell>
          <cell r="G8">
            <v>687781</v>
          </cell>
        </row>
        <row r="9">
          <cell r="A9" t="str">
            <v>OTOZAMBON GOTAS OTO.  10 ML X 1</v>
          </cell>
          <cell r="B9">
            <v>36749</v>
          </cell>
          <cell r="C9">
            <v>32713</v>
          </cell>
          <cell r="D9">
            <v>69462</v>
          </cell>
          <cell r="E9">
            <v>449231</v>
          </cell>
          <cell r="F9">
            <v>399553</v>
          </cell>
          <cell r="G9">
            <v>848784</v>
          </cell>
        </row>
        <row r="10">
          <cell r="A10" t="str">
            <v>COL.EYE-MO COLIRIO 0.05% 12 ML X 1</v>
          </cell>
          <cell r="B10">
            <v>20054</v>
          </cell>
          <cell r="C10">
            <v>29869</v>
          </cell>
          <cell r="D10">
            <v>49923</v>
          </cell>
          <cell r="E10">
            <v>113452</v>
          </cell>
          <cell r="F10">
            <v>168589</v>
          </cell>
          <cell r="G10">
            <v>282041</v>
          </cell>
        </row>
        <row r="11">
          <cell r="A11" t="str">
            <v>COL.EYE-MO SOLN OFTAL 0.05% 8 ML X 1</v>
          </cell>
          <cell r="B11">
            <v>1034</v>
          </cell>
          <cell r="C11">
            <v>47834</v>
          </cell>
          <cell r="D11">
            <v>48868</v>
          </cell>
          <cell r="E11">
            <v>4638</v>
          </cell>
          <cell r="F11">
            <v>214406</v>
          </cell>
          <cell r="G11">
            <v>219044</v>
          </cell>
        </row>
        <row r="12">
          <cell r="A12" t="str">
            <v>KRYTANTEK OFTENO SOLN  OFTAL  5 ML X 1</v>
          </cell>
          <cell r="B12">
            <v>35110</v>
          </cell>
          <cell r="C12">
            <v>1312</v>
          </cell>
          <cell r="D12">
            <v>36422</v>
          </cell>
          <cell r="E12">
            <v>4326738</v>
          </cell>
          <cell r="F12">
            <v>161599</v>
          </cell>
          <cell r="G12">
            <v>4488337</v>
          </cell>
        </row>
        <row r="13">
          <cell r="A13" t="str">
            <v>SYSTANE ULTRA SOL.OFT LUBR  10 ML X 1</v>
          </cell>
          <cell r="B13">
            <v>29100</v>
          </cell>
          <cell r="C13">
            <v>2261</v>
          </cell>
          <cell r="D13">
            <v>31361</v>
          </cell>
          <cell r="E13">
            <v>1956651</v>
          </cell>
          <cell r="F13">
            <v>158761</v>
          </cell>
          <cell r="G13">
            <v>2115412</v>
          </cell>
        </row>
        <row r="14">
          <cell r="A14" t="str">
            <v>FREEGEN GEL OFTAL 0.5% 15 ML X 1</v>
          </cell>
          <cell r="B14">
            <v>27699</v>
          </cell>
          <cell r="C14">
            <v>543</v>
          </cell>
          <cell r="D14">
            <v>28242</v>
          </cell>
          <cell r="E14">
            <v>842955</v>
          </cell>
          <cell r="F14">
            <v>17492</v>
          </cell>
          <cell r="G14">
            <v>860447</v>
          </cell>
        </row>
        <row r="15">
          <cell r="A15" t="str">
            <v>MEDICORTIL GOTAS O/OFT  2.5 ML X 1</v>
          </cell>
          <cell r="B15">
            <v>7912</v>
          </cell>
          <cell r="C15">
            <v>20168</v>
          </cell>
          <cell r="D15">
            <v>28080</v>
          </cell>
          <cell r="E15">
            <v>52388</v>
          </cell>
          <cell r="F15">
            <v>132482</v>
          </cell>
          <cell r="G15">
            <v>184870</v>
          </cell>
        </row>
        <row r="16">
          <cell r="A16" t="str">
            <v>TERRAMISOL-A UNGT  OFTAL  6 G X 1</v>
          </cell>
          <cell r="B16">
            <v>20620</v>
          </cell>
          <cell r="C16">
            <v>5138</v>
          </cell>
          <cell r="D16">
            <v>25758</v>
          </cell>
          <cell r="E16">
            <v>174480</v>
          </cell>
          <cell r="F16">
            <v>43435</v>
          </cell>
          <cell r="G16">
            <v>217915</v>
          </cell>
        </row>
        <row r="17">
          <cell r="A17" t="str">
            <v>AQUOL SOLN  OFTAL  15 ML X 1</v>
          </cell>
          <cell r="B17">
            <v>23918</v>
          </cell>
          <cell r="C17">
            <v>1427</v>
          </cell>
          <cell r="D17">
            <v>25345</v>
          </cell>
          <cell r="E17">
            <v>134472</v>
          </cell>
          <cell r="F17">
            <v>7957</v>
          </cell>
          <cell r="G17">
            <v>142429</v>
          </cell>
        </row>
        <row r="18">
          <cell r="A18" t="str">
            <v>CIRIAX OTIC GOTAS OTO.  5 ML X 1</v>
          </cell>
          <cell r="B18">
            <v>14047</v>
          </cell>
          <cell r="C18">
            <v>8594</v>
          </cell>
          <cell r="D18">
            <v>22641</v>
          </cell>
          <cell r="E18">
            <v>248849</v>
          </cell>
          <cell r="F18">
            <v>152248</v>
          </cell>
          <cell r="G18">
            <v>401097</v>
          </cell>
        </row>
        <row r="19">
          <cell r="A19" t="str">
            <v>UNIAL SOLN  OFTAL 4MG 10 ML X 1 (/ML)</v>
          </cell>
          <cell r="B19">
            <v>19988</v>
          </cell>
          <cell r="C19">
            <v>2307</v>
          </cell>
          <cell r="D19">
            <v>22295</v>
          </cell>
          <cell r="E19">
            <v>602860</v>
          </cell>
          <cell r="F19">
            <v>69566</v>
          </cell>
          <cell r="G19">
            <v>672426</v>
          </cell>
        </row>
        <row r="20">
          <cell r="A20" t="str">
            <v>AK TROL GOTAS OFTAL  5 ML X 1</v>
          </cell>
          <cell r="B20">
            <v>9534</v>
          </cell>
          <cell r="C20">
            <v>12390</v>
          </cell>
          <cell r="D20">
            <v>21924</v>
          </cell>
          <cell r="E20">
            <v>68263</v>
          </cell>
          <cell r="F20">
            <v>88884</v>
          </cell>
          <cell r="G20">
            <v>157147</v>
          </cell>
        </row>
        <row r="21">
          <cell r="A21" t="str">
            <v>CIPROGRAM PLUS SOLN  OFTAL  5 ML X 1</v>
          </cell>
          <cell r="B21">
            <v>21843</v>
          </cell>
          <cell r="D21">
            <v>21843</v>
          </cell>
          <cell r="E21">
            <v>349488</v>
          </cell>
          <cell r="F21">
            <v>0</v>
          </cell>
          <cell r="G21">
            <v>349488</v>
          </cell>
        </row>
        <row r="22">
          <cell r="A22" t="str">
            <v>OTIDOL GOTAS OTO.  5 ML X 1</v>
          </cell>
          <cell r="B22">
            <v>2149</v>
          </cell>
          <cell r="C22">
            <v>18512</v>
          </cell>
          <cell r="D22">
            <v>20661</v>
          </cell>
          <cell r="E22">
            <v>16092</v>
          </cell>
          <cell r="F22">
            <v>139009</v>
          </cell>
          <cell r="G22">
            <v>155101</v>
          </cell>
        </row>
        <row r="23">
          <cell r="A23" t="str">
            <v>OTOMICIN GOTAS OTO.  10 ML X 1</v>
          </cell>
          <cell r="B23">
            <v>19362</v>
          </cell>
          <cell r="C23">
            <v>83</v>
          </cell>
          <cell r="D23">
            <v>19445</v>
          </cell>
          <cell r="E23">
            <v>70589</v>
          </cell>
          <cell r="F23">
            <v>304</v>
          </cell>
          <cell r="G23">
            <v>70893</v>
          </cell>
        </row>
        <row r="24">
          <cell r="A24" t="str">
            <v>TIMOLOL-LNR SOLN  OFTAL 0.5% 5 ML X 1</v>
          </cell>
          <cell r="B24">
            <v>11279</v>
          </cell>
          <cell r="C24">
            <v>7737</v>
          </cell>
          <cell r="D24">
            <v>19016</v>
          </cell>
          <cell r="E24">
            <v>87570</v>
          </cell>
          <cell r="F24">
            <v>61460</v>
          </cell>
          <cell r="G24">
            <v>149030</v>
          </cell>
        </row>
        <row r="25">
          <cell r="A25" t="str">
            <v>LAGRICEL OFTENO SOL.OFT UD 0.4% 0.5 ML X 20</v>
          </cell>
          <cell r="B25">
            <v>16187</v>
          </cell>
          <cell r="C25">
            <v>988</v>
          </cell>
          <cell r="D25">
            <v>17175</v>
          </cell>
          <cell r="E25">
            <v>1120501</v>
          </cell>
          <cell r="F25">
            <v>68388</v>
          </cell>
          <cell r="G25">
            <v>1188889</v>
          </cell>
        </row>
        <row r="26">
          <cell r="A26" t="str">
            <v>FRESH TEARS SOLN  OFTAL 0.5% 15 ML X 1</v>
          </cell>
          <cell r="B26">
            <v>15621</v>
          </cell>
          <cell r="C26">
            <v>686</v>
          </cell>
          <cell r="D26">
            <v>16307</v>
          </cell>
          <cell r="E26">
            <v>821523</v>
          </cell>
          <cell r="F26">
            <v>36074</v>
          </cell>
          <cell r="G26">
            <v>857597</v>
          </cell>
        </row>
        <row r="27">
          <cell r="A27" t="str">
            <v>GAAP OFTENO SOLN  OFTAL 0.005% 3 ML X 1</v>
          </cell>
          <cell r="B27">
            <v>14835</v>
          </cell>
          <cell r="C27">
            <v>352</v>
          </cell>
          <cell r="D27">
            <v>15187</v>
          </cell>
          <cell r="E27">
            <v>1513443</v>
          </cell>
          <cell r="F27">
            <v>35889</v>
          </cell>
          <cell r="G27">
            <v>1549332</v>
          </cell>
        </row>
        <row r="28">
          <cell r="A28" t="str">
            <v>TERRAMICINA UNGT  OFTAL  10 G X 1</v>
          </cell>
          <cell r="B28">
            <v>8272</v>
          </cell>
          <cell r="C28">
            <v>5566</v>
          </cell>
          <cell r="D28">
            <v>13838</v>
          </cell>
          <cell r="E28">
            <v>164163</v>
          </cell>
          <cell r="F28">
            <v>110470</v>
          </cell>
          <cell r="G28">
            <v>274633</v>
          </cell>
        </row>
        <row r="29">
          <cell r="A29" t="str">
            <v>DROPSTAR COLIRIO 0.4% 10 ML X 1</v>
          </cell>
          <cell r="B29">
            <v>9971</v>
          </cell>
          <cell r="C29">
            <v>1967</v>
          </cell>
          <cell r="D29">
            <v>11938</v>
          </cell>
          <cell r="E29">
            <v>278542</v>
          </cell>
          <cell r="F29">
            <v>54961</v>
          </cell>
          <cell r="G29">
            <v>333503</v>
          </cell>
        </row>
        <row r="30">
          <cell r="A30" t="str">
            <v>SYSTALAN ULTRA SOLN  OFTAL  10 ML X 1</v>
          </cell>
          <cell r="B30">
            <v>10229</v>
          </cell>
          <cell r="C30">
            <v>491</v>
          </cell>
          <cell r="D30">
            <v>10720</v>
          </cell>
          <cell r="E30">
            <v>186097</v>
          </cell>
          <cell r="F30">
            <v>8927</v>
          </cell>
          <cell r="G30">
            <v>195024</v>
          </cell>
        </row>
        <row r="31">
          <cell r="A31" t="str">
            <v>COSOMIDOL SOLN  OFTAL  5 ML X 1</v>
          </cell>
          <cell r="B31">
            <v>10043</v>
          </cell>
          <cell r="C31">
            <v>449</v>
          </cell>
          <cell r="D31">
            <v>10492</v>
          </cell>
          <cell r="E31">
            <v>346510</v>
          </cell>
          <cell r="F31">
            <v>15504</v>
          </cell>
          <cell r="G31">
            <v>362014</v>
          </cell>
        </row>
        <row r="32">
          <cell r="A32" t="str">
            <v>HUMYLUB OFTENO FRASC.GOTERO 1.8% 15 ML X 1</v>
          </cell>
          <cell r="B32">
            <v>9960</v>
          </cell>
          <cell r="C32">
            <v>466</v>
          </cell>
          <cell r="D32">
            <v>10426</v>
          </cell>
          <cell r="E32">
            <v>553117</v>
          </cell>
          <cell r="F32">
            <v>25875</v>
          </cell>
          <cell r="G32">
            <v>578992</v>
          </cell>
        </row>
        <row r="33">
          <cell r="A33" t="str">
            <v>NICOTEARS COLIRIO  20 ML X 1</v>
          </cell>
          <cell r="B33">
            <v>8349</v>
          </cell>
          <cell r="C33">
            <v>1429</v>
          </cell>
          <cell r="D33">
            <v>9778</v>
          </cell>
          <cell r="E33">
            <v>170074</v>
          </cell>
          <cell r="F33">
            <v>29026</v>
          </cell>
          <cell r="G33">
            <v>199100</v>
          </cell>
        </row>
        <row r="34">
          <cell r="A34" t="str">
            <v>LACRIMEL SOLN  OFTAL 0.3% 15 ML X 1</v>
          </cell>
          <cell r="B34">
            <v>9610</v>
          </cell>
          <cell r="D34">
            <v>9610</v>
          </cell>
          <cell r="E34">
            <v>53027</v>
          </cell>
          <cell r="F34">
            <v>0</v>
          </cell>
          <cell r="G34">
            <v>53027</v>
          </cell>
        </row>
        <row r="35">
          <cell r="A35" t="str">
            <v>FREEGEN GEL GEL OFTAL 1% 15 ML X 1</v>
          </cell>
          <cell r="B35">
            <v>8803</v>
          </cell>
          <cell r="C35">
            <v>488</v>
          </cell>
          <cell r="D35">
            <v>9291</v>
          </cell>
          <cell r="E35">
            <v>382783</v>
          </cell>
          <cell r="F35">
            <v>21327</v>
          </cell>
          <cell r="G35">
            <v>404110</v>
          </cell>
        </row>
        <row r="36">
          <cell r="A36" t="str">
            <v>HYALO COMFORT SOLN OFTAL 0.4% 10 ML X 1</v>
          </cell>
          <cell r="B36">
            <v>6810</v>
          </cell>
          <cell r="C36">
            <v>2453</v>
          </cell>
          <cell r="D36">
            <v>9263</v>
          </cell>
          <cell r="E36">
            <v>105047</v>
          </cell>
          <cell r="F36">
            <v>37812</v>
          </cell>
          <cell r="G36">
            <v>142859</v>
          </cell>
        </row>
        <row r="37">
          <cell r="A37" t="str">
            <v>TETRALAN UNGT  OFTAL 1% 6 G X 1</v>
          </cell>
          <cell r="B37">
            <v>3018</v>
          </cell>
          <cell r="C37">
            <v>6180</v>
          </cell>
          <cell r="D37">
            <v>9198</v>
          </cell>
          <cell r="E37">
            <v>22975</v>
          </cell>
          <cell r="F37">
            <v>46946</v>
          </cell>
          <cell r="G37">
            <v>69921</v>
          </cell>
        </row>
        <row r="38">
          <cell r="A38" t="str">
            <v>OFTALIRIO COLIRIO  10 ML X 1</v>
          </cell>
          <cell r="B38">
            <v>8644</v>
          </cell>
          <cell r="C38">
            <v>44</v>
          </cell>
          <cell r="D38">
            <v>8688</v>
          </cell>
          <cell r="E38">
            <v>42700</v>
          </cell>
          <cell r="F38">
            <v>220</v>
          </cell>
          <cell r="G38">
            <v>42920</v>
          </cell>
        </row>
        <row r="39">
          <cell r="A39" t="str">
            <v>MULTI-3 PLUS SOL.MPRO C/E  120 ML X 1</v>
          </cell>
          <cell r="B39">
            <v>7639</v>
          </cell>
          <cell r="C39">
            <v>823</v>
          </cell>
          <cell r="D39">
            <v>8462</v>
          </cell>
          <cell r="E39">
            <v>111081</v>
          </cell>
          <cell r="F39">
            <v>12091</v>
          </cell>
          <cell r="G39">
            <v>123172</v>
          </cell>
        </row>
        <row r="40">
          <cell r="A40" t="str">
            <v>CIPRODEX GOTAS OFTAL  5 ML X 1</v>
          </cell>
          <cell r="B40">
            <v>5992</v>
          </cell>
          <cell r="C40">
            <v>2000</v>
          </cell>
          <cell r="D40">
            <v>7992</v>
          </cell>
          <cell r="E40">
            <v>186552</v>
          </cell>
          <cell r="F40">
            <v>62203</v>
          </cell>
          <cell r="G40">
            <v>248755</v>
          </cell>
        </row>
        <row r="41">
          <cell r="A41" t="str">
            <v>NOVO TEARS COLIRIO  10 ML X 1</v>
          </cell>
          <cell r="B41">
            <v>6752</v>
          </cell>
          <cell r="C41">
            <v>1044</v>
          </cell>
          <cell r="D41">
            <v>7796</v>
          </cell>
          <cell r="E41">
            <v>144471</v>
          </cell>
          <cell r="F41">
            <v>22346</v>
          </cell>
          <cell r="G41">
            <v>166817</v>
          </cell>
        </row>
        <row r="42">
          <cell r="A42" t="str">
            <v>AQUOL SOLN  OFTAL 0.125MG 8 ML X 1 (/ML)</v>
          </cell>
          <cell r="B42">
            <v>5639</v>
          </cell>
          <cell r="C42">
            <v>1991</v>
          </cell>
          <cell r="D42">
            <v>7630</v>
          </cell>
          <cell r="E42">
            <v>24500</v>
          </cell>
          <cell r="F42">
            <v>8720</v>
          </cell>
          <cell r="G42">
            <v>33220</v>
          </cell>
        </row>
        <row r="43">
          <cell r="A43" t="str">
            <v>LANCIPROX-DX SOLN  OFTAL  5 ML X 1</v>
          </cell>
          <cell r="B43">
            <v>3655</v>
          </cell>
          <cell r="C43">
            <v>3965</v>
          </cell>
          <cell r="D43">
            <v>7620</v>
          </cell>
          <cell r="E43">
            <v>76104</v>
          </cell>
          <cell r="F43">
            <v>83030</v>
          </cell>
          <cell r="G43">
            <v>159134</v>
          </cell>
        </row>
        <row r="44">
          <cell r="A44" t="str">
            <v>AKWAGELAK GOTAS OFTAL 1% 20 ML X 1</v>
          </cell>
          <cell r="B44">
            <v>6267</v>
          </cell>
          <cell r="C44">
            <v>1199</v>
          </cell>
          <cell r="D44">
            <v>7466</v>
          </cell>
          <cell r="E44">
            <v>272264</v>
          </cell>
          <cell r="F44">
            <v>52064</v>
          </cell>
          <cell r="G44">
            <v>324328</v>
          </cell>
        </row>
        <row r="45">
          <cell r="A45" t="str">
            <v>TIMOX COLIRIO 0.5% 5 ML X 1</v>
          </cell>
          <cell r="B45">
            <v>6936</v>
          </cell>
          <cell r="C45">
            <v>477</v>
          </cell>
          <cell r="D45">
            <v>7413</v>
          </cell>
          <cell r="E45">
            <v>97846</v>
          </cell>
          <cell r="F45">
            <v>6729</v>
          </cell>
          <cell r="G45">
            <v>104575</v>
          </cell>
        </row>
        <row r="46">
          <cell r="A46" t="str">
            <v>OFTAFILM SOLN  OFTAL 4MG 10 ML X 1</v>
          </cell>
          <cell r="B46">
            <v>6887</v>
          </cell>
          <cell r="C46">
            <v>193</v>
          </cell>
          <cell r="D46">
            <v>7080</v>
          </cell>
          <cell r="E46">
            <v>131665</v>
          </cell>
          <cell r="F46">
            <v>3695</v>
          </cell>
          <cell r="G46">
            <v>135360</v>
          </cell>
        </row>
        <row r="47">
          <cell r="A47" t="str">
            <v>LATANOX SOLN  OFTAL 0.05MG 5 ML X 1</v>
          </cell>
          <cell r="B47">
            <v>6791</v>
          </cell>
          <cell r="C47">
            <v>2</v>
          </cell>
          <cell r="D47">
            <v>6793</v>
          </cell>
          <cell r="E47">
            <v>239812</v>
          </cell>
          <cell r="F47">
            <v>71</v>
          </cell>
          <cell r="G47">
            <v>239883</v>
          </cell>
        </row>
        <row r="48">
          <cell r="A48" t="str">
            <v>GENTILE GOTAS OFTAL 0.3% 5 ML X 1</v>
          </cell>
          <cell r="B48">
            <v>2456</v>
          </cell>
          <cell r="C48">
            <v>4123</v>
          </cell>
          <cell r="D48">
            <v>6579</v>
          </cell>
          <cell r="E48">
            <v>6307</v>
          </cell>
          <cell r="F48">
            <v>10656</v>
          </cell>
          <cell r="G48">
            <v>16963</v>
          </cell>
        </row>
        <row r="49">
          <cell r="A49" t="str">
            <v>OPTIVE GOTAS OFTAL  15 ML X 1</v>
          </cell>
          <cell r="B49">
            <v>6002</v>
          </cell>
          <cell r="C49">
            <v>559</v>
          </cell>
          <cell r="D49">
            <v>6561</v>
          </cell>
          <cell r="E49">
            <v>388817</v>
          </cell>
          <cell r="F49">
            <v>36066</v>
          </cell>
          <cell r="G49">
            <v>424883</v>
          </cell>
        </row>
        <row r="50">
          <cell r="A50" t="str">
            <v>ALPHAGAN P SOLN  OFTAL 0.15% 5 ML X 1</v>
          </cell>
          <cell r="B50">
            <v>6172</v>
          </cell>
          <cell r="C50">
            <v>326</v>
          </cell>
          <cell r="D50">
            <v>6498</v>
          </cell>
          <cell r="E50">
            <v>446607</v>
          </cell>
          <cell r="F50">
            <v>23606</v>
          </cell>
          <cell r="G50">
            <v>470213</v>
          </cell>
        </row>
        <row r="51">
          <cell r="A51" t="str">
            <v>HYLO-COMOD SOLN OFTAL 1% 10 ML X 1</v>
          </cell>
          <cell r="B51">
            <v>5300</v>
          </cell>
          <cell r="C51">
            <v>1131</v>
          </cell>
          <cell r="D51">
            <v>6431</v>
          </cell>
          <cell r="E51">
            <v>278929</v>
          </cell>
          <cell r="F51">
            <v>60079</v>
          </cell>
          <cell r="G51">
            <v>339008</v>
          </cell>
        </row>
        <row r="52">
          <cell r="A52" t="str">
            <v>NEPAFEN SUSP OFTAL 0.1% 5 ML X 1</v>
          </cell>
          <cell r="B52">
            <v>5565</v>
          </cell>
          <cell r="C52">
            <v>863</v>
          </cell>
          <cell r="D52">
            <v>6428</v>
          </cell>
          <cell r="E52">
            <v>212258</v>
          </cell>
          <cell r="F52">
            <v>32962</v>
          </cell>
          <cell r="G52">
            <v>245220</v>
          </cell>
        </row>
        <row r="53">
          <cell r="A53" t="str">
            <v>VITALUX PLUS CAPS   X 30</v>
          </cell>
          <cell r="B53">
            <v>5933</v>
          </cell>
          <cell r="C53">
            <v>296</v>
          </cell>
          <cell r="D53">
            <v>6229</v>
          </cell>
          <cell r="E53">
            <v>347475</v>
          </cell>
          <cell r="F53">
            <v>17349</v>
          </cell>
          <cell r="G53">
            <v>364824</v>
          </cell>
        </row>
        <row r="54">
          <cell r="A54" t="str">
            <v>BIOTEARS SOLN  OFTAL  15 ML X 1</v>
          </cell>
          <cell r="B54">
            <v>5797</v>
          </cell>
          <cell r="C54">
            <v>386</v>
          </cell>
          <cell r="D54">
            <v>6183</v>
          </cell>
          <cell r="E54">
            <v>201364</v>
          </cell>
          <cell r="F54">
            <v>13409</v>
          </cell>
          <cell r="G54">
            <v>214773</v>
          </cell>
        </row>
        <row r="55">
          <cell r="A55" t="str">
            <v>PRED FORTE GOTAS OFTAL 1% 5 ML X 1 (FORT)</v>
          </cell>
          <cell r="B55">
            <v>5567</v>
          </cell>
          <cell r="C55">
            <v>596</v>
          </cell>
          <cell r="D55">
            <v>6163</v>
          </cell>
          <cell r="E55">
            <v>282412</v>
          </cell>
          <cell r="F55">
            <v>30391</v>
          </cell>
          <cell r="G55">
            <v>312803</v>
          </cell>
        </row>
        <row r="56">
          <cell r="A56" t="str">
            <v>MULTICONFORT SOLN  60 ML X 1</v>
          </cell>
          <cell r="B56">
            <v>3065</v>
          </cell>
          <cell r="C56">
            <v>3090</v>
          </cell>
          <cell r="D56">
            <v>6155</v>
          </cell>
          <cell r="E56">
            <v>25283</v>
          </cell>
          <cell r="F56">
            <v>25271</v>
          </cell>
          <cell r="G56">
            <v>50554</v>
          </cell>
        </row>
        <row r="57">
          <cell r="A57" t="str">
            <v>MULTI-3 PLUS SOL.MPRO C/E  60 ML X 1</v>
          </cell>
          <cell r="B57">
            <v>4716</v>
          </cell>
          <cell r="C57">
            <v>1331</v>
          </cell>
          <cell r="D57">
            <v>6047</v>
          </cell>
          <cell r="E57">
            <v>56621</v>
          </cell>
          <cell r="F57">
            <v>16002</v>
          </cell>
          <cell r="G57">
            <v>72623</v>
          </cell>
        </row>
        <row r="58">
          <cell r="A58" t="str">
            <v>TRUSOMIDA SOLN  OFTAL 2% 5 ML X 1</v>
          </cell>
          <cell r="B58">
            <v>5751</v>
          </cell>
          <cell r="C58">
            <v>292</v>
          </cell>
          <cell r="D58">
            <v>6043</v>
          </cell>
          <cell r="E58">
            <v>200498</v>
          </cell>
          <cell r="F58">
            <v>10191</v>
          </cell>
          <cell r="G58">
            <v>210689</v>
          </cell>
        </row>
        <row r="59">
          <cell r="A59" t="str">
            <v>DIARIS CAPS   X 30</v>
          </cell>
          <cell r="B59">
            <v>5268</v>
          </cell>
          <cell r="C59">
            <v>517</v>
          </cell>
          <cell r="D59">
            <v>5785</v>
          </cell>
          <cell r="E59">
            <v>181514</v>
          </cell>
          <cell r="F59">
            <v>17820</v>
          </cell>
          <cell r="G59">
            <v>199334</v>
          </cell>
        </row>
        <row r="60">
          <cell r="A60" t="str">
            <v>GOTABIOTIC PLUS SOLN  OFTAL  5 ML X 1</v>
          </cell>
          <cell r="B60">
            <v>4455</v>
          </cell>
          <cell r="C60">
            <v>1052</v>
          </cell>
          <cell r="D60">
            <v>5507</v>
          </cell>
          <cell r="E60">
            <v>126783</v>
          </cell>
          <cell r="F60">
            <v>29926</v>
          </cell>
          <cell r="G60">
            <v>156709</v>
          </cell>
        </row>
        <row r="61">
          <cell r="A61" t="str">
            <v>SYSTALAN SOLN  OFTAL  15 ML X 1</v>
          </cell>
          <cell r="B61">
            <v>4939</v>
          </cell>
          <cell r="C61">
            <v>518</v>
          </cell>
          <cell r="D61">
            <v>5457</v>
          </cell>
          <cell r="E61">
            <v>156492</v>
          </cell>
          <cell r="F61">
            <v>16456</v>
          </cell>
          <cell r="G61">
            <v>172948</v>
          </cell>
        </row>
        <row r="62">
          <cell r="A62" t="str">
            <v>CLORINCORT-P UNGT  OFTAL  3.5 G X 1</v>
          </cell>
          <cell r="B62">
            <v>4752</v>
          </cell>
          <cell r="C62">
            <v>657</v>
          </cell>
          <cell r="D62">
            <v>5409</v>
          </cell>
          <cell r="E62">
            <v>92038</v>
          </cell>
          <cell r="F62">
            <v>12722</v>
          </cell>
          <cell r="G62">
            <v>104760</v>
          </cell>
        </row>
        <row r="63">
          <cell r="A63" t="str">
            <v>REFRESKAN T PLUS SOLN  OFTAL 0.5% 15 ML X 1</v>
          </cell>
          <cell r="B63">
            <v>4241</v>
          </cell>
          <cell r="C63">
            <v>1107</v>
          </cell>
          <cell r="D63">
            <v>5348</v>
          </cell>
          <cell r="E63">
            <v>62642</v>
          </cell>
          <cell r="F63">
            <v>16554</v>
          </cell>
          <cell r="G63">
            <v>79196</v>
          </cell>
        </row>
        <row r="64">
          <cell r="A64" t="str">
            <v>MEGATOB GOTAS OFTAL  5 ML X 1</v>
          </cell>
          <cell r="B64">
            <v>4569</v>
          </cell>
          <cell r="C64">
            <v>702</v>
          </cell>
          <cell r="D64">
            <v>5271</v>
          </cell>
          <cell r="E64">
            <v>127224</v>
          </cell>
          <cell r="F64">
            <v>19573</v>
          </cell>
          <cell r="G64">
            <v>146797</v>
          </cell>
        </row>
        <row r="65">
          <cell r="A65" t="str">
            <v>MACUVIT CAPS BLANDA   X 60</v>
          </cell>
          <cell r="B65">
            <v>3997</v>
          </cell>
          <cell r="C65">
            <v>1234</v>
          </cell>
          <cell r="D65">
            <v>5231</v>
          </cell>
          <cell r="E65">
            <v>191761</v>
          </cell>
          <cell r="F65">
            <v>59236</v>
          </cell>
          <cell r="G65">
            <v>250997</v>
          </cell>
        </row>
        <row r="66">
          <cell r="A66" t="str">
            <v>UNITEARS SOLN  OFTAL 1% 15 ML X 1</v>
          </cell>
          <cell r="B66">
            <v>4554</v>
          </cell>
          <cell r="C66">
            <v>549</v>
          </cell>
          <cell r="D66">
            <v>5103</v>
          </cell>
          <cell r="E66">
            <v>86289</v>
          </cell>
          <cell r="F66">
            <v>10476</v>
          </cell>
          <cell r="G66">
            <v>96765</v>
          </cell>
        </row>
        <row r="67">
          <cell r="A67" t="str">
            <v>FLUMETOL NF OFTENO SUSP OFTAL  5 ML X 1</v>
          </cell>
          <cell r="B67">
            <v>4389</v>
          </cell>
          <cell r="C67">
            <v>678</v>
          </cell>
          <cell r="D67">
            <v>5067</v>
          </cell>
          <cell r="E67">
            <v>206336</v>
          </cell>
          <cell r="F67">
            <v>31864</v>
          </cell>
          <cell r="G67">
            <v>238200</v>
          </cell>
        </row>
        <row r="68">
          <cell r="A68" t="str">
            <v>TRAZIDEX UNGENA UNGT  OFTAL  3.5 G X 1</v>
          </cell>
          <cell r="B68">
            <v>4578</v>
          </cell>
          <cell r="C68">
            <v>479</v>
          </cell>
          <cell r="D68">
            <v>5057</v>
          </cell>
          <cell r="E68">
            <v>236522</v>
          </cell>
          <cell r="F68">
            <v>24749</v>
          </cell>
          <cell r="G68">
            <v>261271</v>
          </cell>
        </row>
        <row r="69">
          <cell r="A69" t="str">
            <v>DUOSTOP SOLN  OFTAL  6 ML X 1</v>
          </cell>
          <cell r="B69">
            <v>4934</v>
          </cell>
          <cell r="C69">
            <v>2</v>
          </cell>
          <cell r="D69">
            <v>4936</v>
          </cell>
          <cell r="E69">
            <v>93255</v>
          </cell>
          <cell r="F69">
            <v>38</v>
          </cell>
          <cell r="G69">
            <v>93293</v>
          </cell>
        </row>
        <row r="70">
          <cell r="A70" t="str">
            <v>PREDSO SUSP OFTAL 1% 5 ML X 1</v>
          </cell>
          <cell r="B70">
            <v>3731</v>
          </cell>
          <cell r="C70">
            <v>1088</v>
          </cell>
          <cell r="D70">
            <v>4819</v>
          </cell>
          <cell r="E70">
            <v>81057</v>
          </cell>
          <cell r="F70">
            <v>23661</v>
          </cell>
          <cell r="G70">
            <v>104718</v>
          </cell>
        </row>
        <row r="71">
          <cell r="A71" t="str">
            <v>VIGADEXA SOLN  OFTAL  5 ML X 1</v>
          </cell>
          <cell r="B71">
            <v>4332</v>
          </cell>
          <cell r="C71">
            <v>404</v>
          </cell>
          <cell r="D71">
            <v>4736</v>
          </cell>
          <cell r="E71">
            <v>359741</v>
          </cell>
          <cell r="F71">
            <v>33570</v>
          </cell>
          <cell r="G71">
            <v>393311</v>
          </cell>
        </row>
        <row r="72">
          <cell r="A72" t="str">
            <v>UNIPRED-F GOTAS OFTAL 1% 5 ML X 1</v>
          </cell>
          <cell r="B72">
            <v>3989</v>
          </cell>
          <cell r="C72">
            <v>718</v>
          </cell>
          <cell r="D72">
            <v>4707</v>
          </cell>
          <cell r="E72">
            <v>135049</v>
          </cell>
          <cell r="F72">
            <v>24314</v>
          </cell>
          <cell r="G72">
            <v>159363</v>
          </cell>
        </row>
        <row r="73">
          <cell r="A73" t="str">
            <v>ACETAZOLAMIDA-FTR TABL 250MG  X 30</v>
          </cell>
          <cell r="B73">
            <v>1876</v>
          </cell>
          <cell r="C73">
            <v>2772</v>
          </cell>
          <cell r="D73">
            <v>4648</v>
          </cell>
          <cell r="E73">
            <v>22311</v>
          </cell>
          <cell r="F73">
            <v>30960</v>
          </cell>
          <cell r="G73">
            <v>53271</v>
          </cell>
        </row>
        <row r="74">
          <cell r="A74" t="str">
            <v>VISTAGEL GEL OFTAL 0.2% 12 G X 1</v>
          </cell>
          <cell r="B74">
            <v>4046</v>
          </cell>
          <cell r="C74">
            <v>587</v>
          </cell>
          <cell r="D74">
            <v>4633</v>
          </cell>
          <cell r="E74">
            <v>97828</v>
          </cell>
          <cell r="F74">
            <v>14414</v>
          </cell>
          <cell r="G74">
            <v>112242</v>
          </cell>
        </row>
        <row r="75">
          <cell r="A75" t="str">
            <v>MULTI-3 MAX FCO  120 ML X 1</v>
          </cell>
          <cell r="B75">
            <v>4465</v>
          </cell>
          <cell r="C75">
            <v>73</v>
          </cell>
          <cell r="D75">
            <v>4538</v>
          </cell>
          <cell r="E75">
            <v>45169</v>
          </cell>
          <cell r="F75">
            <v>738</v>
          </cell>
          <cell r="G75">
            <v>45907</v>
          </cell>
        </row>
        <row r="76">
          <cell r="A76" t="str">
            <v>RETARON CAPS BLANDA   X 30</v>
          </cell>
          <cell r="B76">
            <v>3592</v>
          </cell>
          <cell r="C76">
            <v>595</v>
          </cell>
          <cell r="D76">
            <v>4187</v>
          </cell>
          <cell r="E76">
            <v>165843</v>
          </cell>
          <cell r="F76">
            <v>27269</v>
          </cell>
          <cell r="G76">
            <v>193112</v>
          </cell>
        </row>
        <row r="77">
          <cell r="A77" t="str">
            <v>SYSTANE GOTAS OFTAL  15 ML X 1</v>
          </cell>
          <cell r="B77">
            <v>3769</v>
          </cell>
          <cell r="C77">
            <v>327</v>
          </cell>
          <cell r="D77">
            <v>4096</v>
          </cell>
          <cell r="E77">
            <v>365355</v>
          </cell>
          <cell r="F77">
            <v>31597</v>
          </cell>
          <cell r="G77">
            <v>396952</v>
          </cell>
        </row>
        <row r="78">
          <cell r="A78" t="str">
            <v>UNITOB-S SUSP OFTAL  5 ML X 1</v>
          </cell>
          <cell r="B78">
            <v>3075</v>
          </cell>
          <cell r="C78">
            <v>863</v>
          </cell>
          <cell r="D78">
            <v>3938</v>
          </cell>
          <cell r="E78">
            <v>109652</v>
          </cell>
          <cell r="F78">
            <v>30755</v>
          </cell>
          <cell r="G78">
            <v>140407</v>
          </cell>
        </row>
        <row r="79">
          <cell r="A79" t="str">
            <v>DICLOPTIC SOLN  OFTAL 0.1% 5 ML X 1</v>
          </cell>
          <cell r="B79">
            <v>3276</v>
          </cell>
          <cell r="C79">
            <v>551</v>
          </cell>
          <cell r="D79">
            <v>3827</v>
          </cell>
          <cell r="E79">
            <v>36580</v>
          </cell>
          <cell r="F79">
            <v>6195</v>
          </cell>
          <cell r="G79">
            <v>42775</v>
          </cell>
        </row>
        <row r="80">
          <cell r="A80" t="str">
            <v>GLAUCOTENSIL T SOLN  OFTAL  5 ML X 1</v>
          </cell>
          <cell r="B80">
            <v>3304</v>
          </cell>
          <cell r="C80">
            <v>521</v>
          </cell>
          <cell r="D80">
            <v>3825</v>
          </cell>
          <cell r="E80">
            <v>137864</v>
          </cell>
          <cell r="F80">
            <v>21711</v>
          </cell>
          <cell r="G80">
            <v>159575</v>
          </cell>
        </row>
        <row r="81">
          <cell r="A81" t="str">
            <v>LUBRIYET SOLN  OFTAL 0.5% 15 ML X 1</v>
          </cell>
          <cell r="B81">
            <v>3530</v>
          </cell>
          <cell r="C81">
            <v>287</v>
          </cell>
          <cell r="D81">
            <v>3817</v>
          </cell>
          <cell r="E81">
            <v>102145</v>
          </cell>
          <cell r="F81">
            <v>7119</v>
          </cell>
          <cell r="G81">
            <v>109264</v>
          </cell>
        </row>
        <row r="82">
          <cell r="A82" t="str">
            <v>OFTAFILM SP SOLN  OFTAL 0.4% 10 ML X 1</v>
          </cell>
          <cell r="B82">
            <v>3370</v>
          </cell>
          <cell r="C82">
            <v>440</v>
          </cell>
          <cell r="D82">
            <v>3810</v>
          </cell>
          <cell r="E82">
            <v>84581</v>
          </cell>
          <cell r="F82">
            <v>11054</v>
          </cell>
          <cell r="G82">
            <v>95635</v>
          </cell>
        </row>
        <row r="83">
          <cell r="A83" t="str">
            <v>LANCIPROX SOLN  OFTAL 0.3% 5 ML X 1</v>
          </cell>
          <cell r="B83">
            <v>1146</v>
          </cell>
          <cell r="C83">
            <v>2629</v>
          </cell>
          <cell r="D83">
            <v>3775</v>
          </cell>
          <cell r="E83">
            <v>23824</v>
          </cell>
          <cell r="F83">
            <v>54161</v>
          </cell>
          <cell r="G83">
            <v>77985</v>
          </cell>
        </row>
        <row r="84">
          <cell r="A84" t="str">
            <v>CIPROVAL GOTAS OFTAL 0.3% 5 ML X 1</v>
          </cell>
          <cell r="B84">
            <v>3606</v>
          </cell>
          <cell r="C84">
            <v>121</v>
          </cell>
          <cell r="D84">
            <v>3727</v>
          </cell>
          <cell r="E84">
            <v>37349</v>
          </cell>
          <cell r="F84">
            <v>1242</v>
          </cell>
          <cell r="G84">
            <v>38591</v>
          </cell>
        </row>
        <row r="85">
          <cell r="A85" t="str">
            <v>LAGRIFRESH GOTAS OFTAL 0.5% 15 ML X 1</v>
          </cell>
          <cell r="B85">
            <v>3465</v>
          </cell>
          <cell r="C85">
            <v>200</v>
          </cell>
          <cell r="D85">
            <v>3665</v>
          </cell>
          <cell r="E85">
            <v>64876</v>
          </cell>
          <cell r="F85">
            <v>3738</v>
          </cell>
          <cell r="G85">
            <v>68614</v>
          </cell>
        </row>
        <row r="86">
          <cell r="A86" t="str">
            <v>UNIXINE S UNGT  OFTAL  3.5 G X 1</v>
          </cell>
          <cell r="B86">
            <v>2978</v>
          </cell>
          <cell r="C86">
            <v>670</v>
          </cell>
          <cell r="D86">
            <v>3648</v>
          </cell>
          <cell r="E86">
            <v>112971</v>
          </cell>
          <cell r="F86">
            <v>25370</v>
          </cell>
          <cell r="G86">
            <v>138341</v>
          </cell>
        </row>
        <row r="87">
          <cell r="A87" t="str">
            <v>MULTICONFORT SOLN  120 ML X 1</v>
          </cell>
          <cell r="B87">
            <v>1862</v>
          </cell>
          <cell r="C87">
            <v>1785</v>
          </cell>
          <cell r="D87">
            <v>3647</v>
          </cell>
          <cell r="E87">
            <v>21867</v>
          </cell>
          <cell r="F87">
            <v>20948</v>
          </cell>
          <cell r="G87">
            <v>42815</v>
          </cell>
        </row>
        <row r="88">
          <cell r="A88" t="str">
            <v>FLORIL OFFICE SOLN  OFTAL 0.3MG 10 ML X 1</v>
          </cell>
          <cell r="B88">
            <v>1327</v>
          </cell>
          <cell r="C88">
            <v>2276</v>
          </cell>
          <cell r="D88">
            <v>3603</v>
          </cell>
          <cell r="E88">
            <v>9380</v>
          </cell>
          <cell r="F88">
            <v>15906</v>
          </cell>
          <cell r="G88">
            <v>25286</v>
          </cell>
        </row>
        <row r="89">
          <cell r="A89" t="str">
            <v>NAPHACEL OFTENO SOLN  OFTAL  15 ML X 1</v>
          </cell>
          <cell r="B89">
            <v>3228</v>
          </cell>
          <cell r="C89">
            <v>331</v>
          </cell>
          <cell r="D89">
            <v>3559</v>
          </cell>
          <cell r="E89">
            <v>132591</v>
          </cell>
          <cell r="F89">
            <v>13570</v>
          </cell>
          <cell r="G89">
            <v>146161</v>
          </cell>
        </row>
        <row r="90">
          <cell r="A90" t="str">
            <v>TIDORZAK SOLN  OFTAL  5 ML X 1</v>
          </cell>
          <cell r="B90">
            <v>3001</v>
          </cell>
          <cell r="C90">
            <v>546</v>
          </cell>
          <cell r="D90">
            <v>3547</v>
          </cell>
          <cell r="E90">
            <v>196393</v>
          </cell>
          <cell r="F90">
            <v>36784</v>
          </cell>
          <cell r="G90">
            <v>233177</v>
          </cell>
        </row>
        <row r="91">
          <cell r="A91" t="str">
            <v>GENTAOFTAL GOTAS OFTAL 3% 10 ML X 1</v>
          </cell>
          <cell r="B91">
            <v>3267</v>
          </cell>
          <cell r="C91">
            <v>25</v>
          </cell>
          <cell r="D91">
            <v>3292</v>
          </cell>
          <cell r="E91">
            <v>16089</v>
          </cell>
          <cell r="F91">
            <v>125</v>
          </cell>
          <cell r="G91">
            <v>16214</v>
          </cell>
        </row>
        <row r="92">
          <cell r="A92" t="str">
            <v>LAGRIMAS ISOTONICA COLIRIO 1.4% 15 ML X 1</v>
          </cell>
          <cell r="B92">
            <v>2523</v>
          </cell>
          <cell r="C92">
            <v>756</v>
          </cell>
          <cell r="D92">
            <v>3279</v>
          </cell>
          <cell r="E92">
            <v>39383</v>
          </cell>
          <cell r="F92">
            <v>11789</v>
          </cell>
          <cell r="G92">
            <v>51172</v>
          </cell>
        </row>
        <row r="93">
          <cell r="A93" t="str">
            <v>LUMIGAN RC SOLN  OFTAL 0.01% 3 ML X 1</v>
          </cell>
          <cell r="B93">
            <v>3112</v>
          </cell>
          <cell r="C93">
            <v>125</v>
          </cell>
          <cell r="D93">
            <v>3237</v>
          </cell>
          <cell r="E93">
            <v>299926</v>
          </cell>
          <cell r="F93">
            <v>12048</v>
          </cell>
          <cell r="G93">
            <v>311974</v>
          </cell>
        </row>
        <row r="94">
          <cell r="A94" t="str">
            <v>COMBIGAN SOLN  OFTAL  5 ML X 1</v>
          </cell>
          <cell r="B94">
            <v>3118</v>
          </cell>
          <cell r="C94">
            <v>114</v>
          </cell>
          <cell r="D94">
            <v>3232</v>
          </cell>
          <cell r="E94">
            <v>296752</v>
          </cell>
          <cell r="F94">
            <v>10850</v>
          </cell>
          <cell r="G94">
            <v>307602</v>
          </cell>
        </row>
        <row r="95">
          <cell r="A95" t="str">
            <v>UNIMOX SOLN  OFTAL 5.45MG 5 ML X 1 (/ML)</v>
          </cell>
          <cell r="B95">
            <v>2742</v>
          </cell>
          <cell r="C95">
            <v>423</v>
          </cell>
          <cell r="D95">
            <v>3165</v>
          </cell>
          <cell r="E95">
            <v>143629</v>
          </cell>
          <cell r="F95">
            <v>22154</v>
          </cell>
          <cell r="G95">
            <v>165783</v>
          </cell>
        </row>
        <row r="96">
          <cell r="A96" t="str">
            <v>OFTOL FORTE GOTAS OFTAL 5MG 1 ML X 1</v>
          </cell>
          <cell r="B96">
            <v>2260</v>
          </cell>
          <cell r="C96">
            <v>835</v>
          </cell>
          <cell r="D96">
            <v>3095</v>
          </cell>
          <cell r="E96">
            <v>59515</v>
          </cell>
          <cell r="F96">
            <v>22179</v>
          </cell>
          <cell r="G96">
            <v>81694</v>
          </cell>
        </row>
        <row r="97">
          <cell r="A97" t="str">
            <v>TRAVATAN BAK FREE GOTAS 0.004% 2.5 ML X 1</v>
          </cell>
          <cell r="B97">
            <v>2988</v>
          </cell>
          <cell r="C97">
            <v>103</v>
          </cell>
          <cell r="D97">
            <v>3091</v>
          </cell>
          <cell r="E97">
            <v>374734</v>
          </cell>
          <cell r="F97">
            <v>12906</v>
          </cell>
          <cell r="G97">
            <v>387640</v>
          </cell>
        </row>
        <row r="98">
          <cell r="A98" t="str">
            <v>REFRESH LIQUIGEL LIQUIGEL 1% 15 ML X 1</v>
          </cell>
          <cell r="B98">
            <v>2620</v>
          </cell>
          <cell r="C98">
            <v>460</v>
          </cell>
          <cell r="D98">
            <v>3080</v>
          </cell>
          <cell r="E98">
            <v>140122</v>
          </cell>
          <cell r="F98">
            <v>24612</v>
          </cell>
          <cell r="G98">
            <v>164734</v>
          </cell>
        </row>
        <row r="99">
          <cell r="A99" t="str">
            <v>SOPHIXIN DX OFTENO FRA.GOT 0.1% 0.3% 5 ML X 1</v>
          </cell>
          <cell r="B99">
            <v>2864</v>
          </cell>
          <cell r="C99">
            <v>207</v>
          </cell>
          <cell r="D99">
            <v>3071</v>
          </cell>
          <cell r="E99">
            <v>159710</v>
          </cell>
          <cell r="F99">
            <v>11540</v>
          </cell>
          <cell r="G99">
            <v>171250</v>
          </cell>
        </row>
        <row r="100">
          <cell r="A100" t="str">
            <v>UNITEARS-D SOLN  OFTAL  15 ML X 1</v>
          </cell>
          <cell r="B100">
            <v>2678</v>
          </cell>
          <cell r="C100">
            <v>332</v>
          </cell>
          <cell r="D100">
            <v>3010</v>
          </cell>
          <cell r="E100">
            <v>80185</v>
          </cell>
          <cell r="F100">
            <v>9944</v>
          </cell>
          <cell r="G100">
            <v>90129</v>
          </cell>
        </row>
        <row r="101">
          <cell r="A101" t="str">
            <v>PATADINE PLUS SOLN  OFTAL 0.1% 5 ML X 1</v>
          </cell>
          <cell r="B101">
            <v>2512</v>
          </cell>
          <cell r="C101">
            <v>409</v>
          </cell>
          <cell r="D101">
            <v>2921</v>
          </cell>
          <cell r="E101">
            <v>88797</v>
          </cell>
          <cell r="F101">
            <v>14468</v>
          </cell>
          <cell r="G101">
            <v>103265</v>
          </cell>
        </row>
        <row r="102">
          <cell r="A102" t="str">
            <v>NICOTEARS GEL OFTAL  5 G X 1</v>
          </cell>
          <cell r="B102">
            <v>2588</v>
          </cell>
          <cell r="C102">
            <v>260</v>
          </cell>
          <cell r="D102">
            <v>2848</v>
          </cell>
          <cell r="E102">
            <v>64799</v>
          </cell>
          <cell r="F102">
            <v>6555</v>
          </cell>
          <cell r="G102">
            <v>71354</v>
          </cell>
        </row>
        <row r="103">
          <cell r="A103" t="str">
            <v>AGGLAD OFTENO SOLN  OFTAL 0.2% 5 ML X 1</v>
          </cell>
          <cell r="B103">
            <v>2625</v>
          </cell>
          <cell r="C103">
            <v>200</v>
          </cell>
          <cell r="D103">
            <v>2825</v>
          </cell>
          <cell r="E103">
            <v>164628</v>
          </cell>
          <cell r="F103">
            <v>12531</v>
          </cell>
          <cell r="G103">
            <v>177159</v>
          </cell>
        </row>
        <row r="104">
          <cell r="A104" t="str">
            <v>MOXOF SOLN  OFTAL 0.5% 5 ML X 1</v>
          </cell>
          <cell r="B104">
            <v>2558</v>
          </cell>
          <cell r="C104">
            <v>224</v>
          </cell>
          <cell r="D104">
            <v>2782</v>
          </cell>
          <cell r="E104">
            <v>94537</v>
          </cell>
          <cell r="F104">
            <v>8260</v>
          </cell>
          <cell r="G104">
            <v>102797</v>
          </cell>
        </row>
        <row r="105">
          <cell r="A105" t="str">
            <v>GOTABIOTIC CPTO SOLN  OFTAL  5 ML X 1</v>
          </cell>
          <cell r="B105">
            <v>1819</v>
          </cell>
          <cell r="C105">
            <v>903</v>
          </cell>
          <cell r="D105">
            <v>2722</v>
          </cell>
          <cell r="E105">
            <v>56556</v>
          </cell>
          <cell r="F105">
            <v>28076</v>
          </cell>
          <cell r="G105">
            <v>84632</v>
          </cell>
        </row>
        <row r="106">
          <cell r="A106" t="str">
            <v>CIPROXXAK SUSP OFTAL  5 ML X 1</v>
          </cell>
          <cell r="B106">
            <v>2027</v>
          </cell>
          <cell r="C106">
            <v>658</v>
          </cell>
          <cell r="D106">
            <v>2685</v>
          </cell>
          <cell r="E106">
            <v>94222</v>
          </cell>
          <cell r="F106">
            <v>30463</v>
          </cell>
          <cell r="G106">
            <v>124685</v>
          </cell>
        </row>
        <row r="107">
          <cell r="A107" t="str">
            <v>AZARGA SUSP. OFTAL 10MG 5 ML X 1 (/ML)</v>
          </cell>
          <cell r="B107">
            <v>2549</v>
          </cell>
          <cell r="C107">
            <v>103</v>
          </cell>
          <cell r="D107">
            <v>2652</v>
          </cell>
          <cell r="E107">
            <v>300599</v>
          </cell>
          <cell r="F107">
            <v>12141</v>
          </cell>
          <cell r="G107">
            <v>312740</v>
          </cell>
        </row>
        <row r="108">
          <cell r="A108" t="str">
            <v>SYSTANE GEL DROPS GEL OFTAL  10 ML X 1</v>
          </cell>
          <cell r="B108">
            <v>2335</v>
          </cell>
          <cell r="C108">
            <v>278</v>
          </cell>
          <cell r="D108">
            <v>2613</v>
          </cell>
          <cell r="E108">
            <v>174886</v>
          </cell>
          <cell r="F108">
            <v>23357</v>
          </cell>
          <cell r="G108">
            <v>198243</v>
          </cell>
        </row>
        <row r="109">
          <cell r="A109" t="str">
            <v>AUDAL NF GOTAS OTO.  10 ML X 1</v>
          </cell>
          <cell r="B109">
            <v>1191</v>
          </cell>
          <cell r="C109">
            <v>1404</v>
          </cell>
          <cell r="D109">
            <v>2595</v>
          </cell>
          <cell r="E109">
            <v>13144</v>
          </cell>
          <cell r="F109">
            <v>15441</v>
          </cell>
          <cell r="G109">
            <v>28585</v>
          </cell>
        </row>
        <row r="110">
          <cell r="A110" t="str">
            <v>NEVANAC SUSP OFTAL 0.1% 5 ML X 1</v>
          </cell>
          <cell r="B110">
            <v>2387</v>
          </cell>
          <cell r="C110">
            <v>208</v>
          </cell>
          <cell r="D110">
            <v>2595</v>
          </cell>
          <cell r="E110">
            <v>185650</v>
          </cell>
          <cell r="F110">
            <v>16180</v>
          </cell>
          <cell r="G110">
            <v>201830</v>
          </cell>
        </row>
        <row r="111">
          <cell r="A111" t="str">
            <v>TRUCTUM GOTAS OTO. 0.3% 10 ML X 1</v>
          </cell>
          <cell r="B111">
            <v>1875</v>
          </cell>
          <cell r="C111">
            <v>672</v>
          </cell>
          <cell r="D111">
            <v>2547</v>
          </cell>
          <cell r="E111">
            <v>77650</v>
          </cell>
          <cell r="F111">
            <v>27846</v>
          </cell>
          <cell r="G111">
            <v>105496</v>
          </cell>
        </row>
        <row r="112">
          <cell r="A112" t="str">
            <v>CLEAR EYES SOLN  OFTAL 1.4% 15 ML X 1</v>
          </cell>
          <cell r="B112">
            <v>2363</v>
          </cell>
          <cell r="C112">
            <v>167</v>
          </cell>
          <cell r="D112">
            <v>2530</v>
          </cell>
          <cell r="E112">
            <v>28749</v>
          </cell>
          <cell r="F112">
            <v>2085</v>
          </cell>
          <cell r="G112">
            <v>30834</v>
          </cell>
        </row>
        <row r="113">
          <cell r="A113" t="str">
            <v>TRAZIDEX OFTENO SUSP OFTAL  5 ML X 1</v>
          </cell>
          <cell r="B113">
            <v>2278</v>
          </cell>
          <cell r="C113">
            <v>243</v>
          </cell>
          <cell r="D113">
            <v>2521</v>
          </cell>
          <cell r="E113">
            <v>104277</v>
          </cell>
          <cell r="F113">
            <v>10912</v>
          </cell>
          <cell r="G113">
            <v>115189</v>
          </cell>
        </row>
        <row r="114">
          <cell r="A114" t="str">
            <v>BRONAX SOLN  OFTAL 0.09% 5 ML X 1</v>
          </cell>
          <cell r="B114">
            <v>1995</v>
          </cell>
          <cell r="C114">
            <v>510</v>
          </cell>
          <cell r="D114">
            <v>2505</v>
          </cell>
          <cell r="E114">
            <v>92791</v>
          </cell>
          <cell r="F114">
            <v>23723</v>
          </cell>
          <cell r="G114">
            <v>116514</v>
          </cell>
        </row>
        <row r="115">
          <cell r="A115" t="str">
            <v>ALERGIPAT SOLN  OFTAL 0.2% 5 ML X 1</v>
          </cell>
          <cell r="B115">
            <v>2149</v>
          </cell>
          <cell r="C115">
            <v>351</v>
          </cell>
          <cell r="D115">
            <v>2500</v>
          </cell>
          <cell r="E115">
            <v>93524</v>
          </cell>
          <cell r="F115">
            <v>15396</v>
          </cell>
          <cell r="G115">
            <v>108920</v>
          </cell>
        </row>
        <row r="116">
          <cell r="A116" t="str">
            <v>VISTACLOF GOTAS OFTAL 0.005% 2.5 ML X 1</v>
          </cell>
          <cell r="B116">
            <v>2104</v>
          </cell>
          <cell r="C116">
            <v>328</v>
          </cell>
          <cell r="D116">
            <v>2432</v>
          </cell>
          <cell r="E116">
            <v>107459</v>
          </cell>
          <cell r="F116">
            <v>15948</v>
          </cell>
          <cell r="G116">
            <v>123407</v>
          </cell>
        </row>
        <row r="117">
          <cell r="A117" t="str">
            <v>TIOF PLUS SOLN  OFTAL  6 ML X 1</v>
          </cell>
          <cell r="B117">
            <v>2326</v>
          </cell>
          <cell r="C117">
            <v>72</v>
          </cell>
          <cell r="D117">
            <v>2398</v>
          </cell>
          <cell r="E117">
            <v>155952</v>
          </cell>
          <cell r="F117">
            <v>4223</v>
          </cell>
          <cell r="G117">
            <v>160175</v>
          </cell>
        </row>
        <row r="118">
          <cell r="A118" t="str">
            <v>LOTESOFT SUSP OFTAL 0.5% 5 ML X 1</v>
          </cell>
          <cell r="B118">
            <v>1699</v>
          </cell>
          <cell r="C118">
            <v>688</v>
          </cell>
          <cell r="D118">
            <v>2387</v>
          </cell>
          <cell r="E118">
            <v>50759</v>
          </cell>
          <cell r="F118">
            <v>20565</v>
          </cell>
          <cell r="G118">
            <v>71324</v>
          </cell>
        </row>
        <row r="119">
          <cell r="A119" t="str">
            <v>SYSTANE BALANCE SOLN  OFTAL  10 ML X 1</v>
          </cell>
          <cell r="B119">
            <v>2091</v>
          </cell>
          <cell r="C119">
            <v>287</v>
          </cell>
          <cell r="D119">
            <v>2378</v>
          </cell>
          <cell r="E119">
            <v>174408</v>
          </cell>
          <cell r="F119">
            <v>24208</v>
          </cell>
          <cell r="G119">
            <v>198616</v>
          </cell>
        </row>
        <row r="120">
          <cell r="A120" t="str">
            <v>NAPHAVIT GOTAS OFTAL 0.1% 15 ML X 1</v>
          </cell>
          <cell r="B120">
            <v>1873</v>
          </cell>
          <cell r="C120">
            <v>417</v>
          </cell>
          <cell r="D120">
            <v>2290</v>
          </cell>
          <cell r="E120">
            <v>29741</v>
          </cell>
          <cell r="F120">
            <v>6618</v>
          </cell>
          <cell r="G120">
            <v>36359</v>
          </cell>
        </row>
        <row r="121">
          <cell r="A121" t="str">
            <v>MULTI-3 MAX FCO  60 ML X 1</v>
          </cell>
          <cell r="B121">
            <v>1704</v>
          </cell>
          <cell r="C121">
            <v>569</v>
          </cell>
          <cell r="D121">
            <v>2273</v>
          </cell>
          <cell r="E121">
            <v>21459</v>
          </cell>
          <cell r="F121">
            <v>7184</v>
          </cell>
          <cell r="G121">
            <v>28643</v>
          </cell>
        </row>
        <row r="122">
          <cell r="A122" t="str">
            <v>HYLO-GEL COLIRIO  10 ML X 1</v>
          </cell>
          <cell r="B122">
            <v>1684</v>
          </cell>
          <cell r="C122">
            <v>558</v>
          </cell>
          <cell r="D122">
            <v>2242</v>
          </cell>
          <cell r="E122">
            <v>94219</v>
          </cell>
          <cell r="F122">
            <v>31229</v>
          </cell>
          <cell r="G122">
            <v>125448</v>
          </cell>
        </row>
        <row r="123">
          <cell r="A123" t="str">
            <v>XENDA SOLN OFTAL 0.005% 3 ML X 1</v>
          </cell>
          <cell r="B123">
            <v>2000</v>
          </cell>
          <cell r="C123">
            <v>225</v>
          </cell>
          <cell r="D123">
            <v>2225</v>
          </cell>
          <cell r="E123">
            <v>74806</v>
          </cell>
          <cell r="F123">
            <v>8379</v>
          </cell>
          <cell r="G123">
            <v>83185</v>
          </cell>
        </row>
        <row r="124">
          <cell r="A124" t="str">
            <v>CRISTALTEARS SOL OFTA EST 0.5% 10 ML X 1</v>
          </cell>
          <cell r="B124">
            <v>1580</v>
          </cell>
          <cell r="C124">
            <v>535</v>
          </cell>
          <cell r="D124">
            <v>2115</v>
          </cell>
          <cell r="E124">
            <v>57763</v>
          </cell>
          <cell r="F124">
            <v>19554</v>
          </cell>
          <cell r="G124">
            <v>77317</v>
          </cell>
        </row>
        <row r="125">
          <cell r="A125" t="str">
            <v>UNIDORZO-T GOTAS OFTAL  5 ML X 1</v>
          </cell>
          <cell r="B125">
            <v>1833</v>
          </cell>
          <cell r="C125">
            <v>196</v>
          </cell>
          <cell r="D125">
            <v>2029</v>
          </cell>
          <cell r="E125">
            <v>120006</v>
          </cell>
          <cell r="F125">
            <v>12820</v>
          </cell>
          <cell r="G125">
            <v>132826</v>
          </cell>
        </row>
        <row r="126">
          <cell r="A126" t="str">
            <v>PERMEAFILM SOLN  OFTAL 1.4% 15 ML X 1</v>
          </cell>
          <cell r="B126">
            <v>1249</v>
          </cell>
          <cell r="C126">
            <v>692</v>
          </cell>
          <cell r="D126">
            <v>1941</v>
          </cell>
          <cell r="E126">
            <v>9807</v>
          </cell>
          <cell r="F126">
            <v>5377</v>
          </cell>
          <cell r="G126">
            <v>15184</v>
          </cell>
        </row>
        <row r="127">
          <cell r="A127" t="str">
            <v>OPTI-FREE EXPRESS SOL.MULTPROP  355 ML X 1</v>
          </cell>
          <cell r="B127">
            <v>1938</v>
          </cell>
          <cell r="D127">
            <v>1938</v>
          </cell>
          <cell r="E127">
            <v>23585</v>
          </cell>
          <cell r="F127">
            <v>0</v>
          </cell>
          <cell r="G127">
            <v>23585</v>
          </cell>
        </row>
        <row r="128">
          <cell r="A128" t="str">
            <v>ACETAK TABL 250MG  X 20</v>
          </cell>
          <cell r="B128">
            <v>1875</v>
          </cell>
          <cell r="C128">
            <v>32</v>
          </cell>
          <cell r="D128">
            <v>1907</v>
          </cell>
          <cell r="E128">
            <v>58669</v>
          </cell>
          <cell r="F128">
            <v>1001</v>
          </cell>
          <cell r="G128">
            <v>59670</v>
          </cell>
        </row>
        <row r="129">
          <cell r="A129" t="str">
            <v>OLOPAK SOLN  OFTAL 2% 5 ML X 1</v>
          </cell>
          <cell r="B129">
            <v>1431</v>
          </cell>
          <cell r="C129">
            <v>431</v>
          </cell>
          <cell r="D129">
            <v>1862</v>
          </cell>
          <cell r="E129">
            <v>83996</v>
          </cell>
          <cell r="F129">
            <v>25314</v>
          </cell>
          <cell r="G129">
            <v>109310</v>
          </cell>
        </row>
        <row r="130">
          <cell r="A130" t="str">
            <v>XALATAN SOLN  OFTAL 0.005% 2.5 ML X 1</v>
          </cell>
          <cell r="B130">
            <v>1745</v>
          </cell>
          <cell r="C130">
            <v>103</v>
          </cell>
          <cell r="D130">
            <v>1848</v>
          </cell>
          <cell r="E130">
            <v>230082</v>
          </cell>
          <cell r="F130">
            <v>13582</v>
          </cell>
          <cell r="G130">
            <v>243664</v>
          </cell>
        </row>
        <row r="131">
          <cell r="A131" t="str">
            <v>XALOPTIC SOLN  OFTAL 0.05MG 2.5 ML X 1</v>
          </cell>
          <cell r="B131">
            <v>1677</v>
          </cell>
          <cell r="C131">
            <v>171</v>
          </cell>
          <cell r="D131">
            <v>1848</v>
          </cell>
          <cell r="E131">
            <v>68655</v>
          </cell>
          <cell r="F131">
            <v>6709</v>
          </cell>
          <cell r="G131">
            <v>75364</v>
          </cell>
        </row>
        <row r="132">
          <cell r="A132" t="str">
            <v>ATROPINA-LNR GOTAS OFTAL 1% 5 ML X 1</v>
          </cell>
          <cell r="B132">
            <v>1649</v>
          </cell>
          <cell r="C132">
            <v>174</v>
          </cell>
          <cell r="D132">
            <v>1823</v>
          </cell>
          <cell r="E132">
            <v>27272</v>
          </cell>
          <cell r="F132">
            <v>2885</v>
          </cell>
          <cell r="G132">
            <v>30157</v>
          </cell>
        </row>
        <row r="133">
          <cell r="A133" t="str">
            <v>LUTEIN CAPS BLANDA 6MG  X 60</v>
          </cell>
          <cell r="B133">
            <v>1772</v>
          </cell>
          <cell r="D133">
            <v>1772</v>
          </cell>
          <cell r="E133">
            <v>38063</v>
          </cell>
          <cell r="F133">
            <v>0</v>
          </cell>
          <cell r="G133">
            <v>38063</v>
          </cell>
        </row>
        <row r="134">
          <cell r="A134" t="str">
            <v>LAMOFLOX GOTA ORAL 0.5% 5 ML X 1</v>
          </cell>
          <cell r="B134">
            <v>1411</v>
          </cell>
          <cell r="C134">
            <v>353</v>
          </cell>
          <cell r="D134">
            <v>1764</v>
          </cell>
          <cell r="E134">
            <v>50322</v>
          </cell>
          <cell r="F134">
            <v>12658</v>
          </cell>
          <cell r="G134">
            <v>62980</v>
          </cell>
        </row>
        <row r="135">
          <cell r="A135" t="str">
            <v>CRISTALTEARS SOL OFTA EST 1% 10 ML X 1</v>
          </cell>
          <cell r="B135">
            <v>1194</v>
          </cell>
          <cell r="C135">
            <v>569</v>
          </cell>
          <cell r="D135">
            <v>1763</v>
          </cell>
          <cell r="E135">
            <v>42952</v>
          </cell>
          <cell r="F135">
            <v>20486</v>
          </cell>
          <cell r="G135">
            <v>63438</v>
          </cell>
        </row>
        <row r="136">
          <cell r="A136" t="str">
            <v>AKWA R GOTAS OFTAL 0.3% 20 ML X 1</v>
          </cell>
          <cell r="B136">
            <v>1025</v>
          </cell>
          <cell r="C136">
            <v>685</v>
          </cell>
          <cell r="D136">
            <v>1710</v>
          </cell>
          <cell r="E136">
            <v>36779</v>
          </cell>
          <cell r="F136">
            <v>25656</v>
          </cell>
          <cell r="G136">
            <v>62435</v>
          </cell>
        </row>
        <row r="137">
          <cell r="A137" t="str">
            <v>DUOTRAV SOLN  OFTAL  2.5 ML X 1</v>
          </cell>
          <cell r="B137">
            <v>1663</v>
          </cell>
          <cell r="C137">
            <v>45</v>
          </cell>
          <cell r="D137">
            <v>1708</v>
          </cell>
          <cell r="E137">
            <v>233829</v>
          </cell>
          <cell r="F137">
            <v>6312</v>
          </cell>
          <cell r="G137">
            <v>240141</v>
          </cell>
        </row>
        <row r="138">
          <cell r="A138" t="str">
            <v>LATOF SOLN  OFTAL 0.005% 2.5 ML X 1</v>
          </cell>
          <cell r="B138">
            <v>1336</v>
          </cell>
          <cell r="C138">
            <v>365</v>
          </cell>
          <cell r="D138">
            <v>1701</v>
          </cell>
          <cell r="E138">
            <v>34561</v>
          </cell>
          <cell r="F138">
            <v>9439</v>
          </cell>
          <cell r="G138">
            <v>44000</v>
          </cell>
        </row>
        <row r="139">
          <cell r="A139" t="str">
            <v>UNIGEL GEL OFTAL 0.2% 5 G X 1</v>
          </cell>
          <cell r="B139">
            <v>1371</v>
          </cell>
          <cell r="C139">
            <v>318</v>
          </cell>
          <cell r="D139">
            <v>1689</v>
          </cell>
          <cell r="E139">
            <v>43491</v>
          </cell>
          <cell r="F139">
            <v>10091</v>
          </cell>
          <cell r="G139">
            <v>53582</v>
          </cell>
        </row>
        <row r="140">
          <cell r="A140" t="str">
            <v>OPTI-FREE EXPRESS SOL.MULTPROP  120 ML X 1</v>
          </cell>
          <cell r="B140">
            <v>1673</v>
          </cell>
          <cell r="D140">
            <v>1673</v>
          </cell>
          <cell r="E140">
            <v>14207</v>
          </cell>
          <cell r="F140">
            <v>0</v>
          </cell>
          <cell r="G140">
            <v>14207</v>
          </cell>
        </row>
        <row r="141">
          <cell r="A141" t="str">
            <v>HIDROTEARS GOTAS OFTAL 0.3% 15 ML X 1</v>
          </cell>
          <cell r="B141">
            <v>1672</v>
          </cell>
          <cell r="D141">
            <v>1672</v>
          </cell>
          <cell r="E141">
            <v>84904</v>
          </cell>
          <cell r="F141">
            <v>0</v>
          </cell>
          <cell r="G141">
            <v>84904</v>
          </cell>
        </row>
        <row r="142">
          <cell r="A142" t="str">
            <v>BIOTEARS G GEL OFTAL 0.03% 12 G X 1</v>
          </cell>
          <cell r="B142">
            <v>1452</v>
          </cell>
          <cell r="C142">
            <v>205</v>
          </cell>
          <cell r="D142">
            <v>1657</v>
          </cell>
          <cell r="E142">
            <v>54089</v>
          </cell>
          <cell r="F142">
            <v>7674</v>
          </cell>
          <cell r="G142">
            <v>61763</v>
          </cell>
        </row>
        <row r="143">
          <cell r="A143" t="str">
            <v>CIPRODEX UNGT  OFTAL  3.5 G X 1</v>
          </cell>
          <cell r="B143">
            <v>1288</v>
          </cell>
          <cell r="C143">
            <v>328</v>
          </cell>
          <cell r="D143">
            <v>1616</v>
          </cell>
          <cell r="E143">
            <v>51742</v>
          </cell>
          <cell r="F143">
            <v>13386</v>
          </cell>
          <cell r="G143">
            <v>65128</v>
          </cell>
        </row>
        <row r="144">
          <cell r="A144" t="str">
            <v>TERRACORSOL UNGT O/OFT  3.5 G X 1</v>
          </cell>
          <cell r="B144">
            <v>1243</v>
          </cell>
          <cell r="C144">
            <v>368</v>
          </cell>
          <cell r="D144">
            <v>1611</v>
          </cell>
          <cell r="E144">
            <v>14458</v>
          </cell>
          <cell r="F144">
            <v>4412</v>
          </cell>
          <cell r="G144">
            <v>18870</v>
          </cell>
        </row>
        <row r="145">
          <cell r="A145" t="str">
            <v>TOBRADEX SUSP OFTAL  5 ML X 1</v>
          </cell>
          <cell r="B145">
            <v>1506</v>
          </cell>
          <cell r="C145">
            <v>100</v>
          </cell>
          <cell r="D145">
            <v>1606</v>
          </cell>
          <cell r="E145">
            <v>103637</v>
          </cell>
          <cell r="F145">
            <v>6887</v>
          </cell>
          <cell r="G145">
            <v>110524</v>
          </cell>
        </row>
        <row r="146">
          <cell r="A146" t="str">
            <v>BRINZOLAN  T SUSP OFTAL  5 ML X 1</v>
          </cell>
          <cell r="B146">
            <v>1528</v>
          </cell>
          <cell r="C146">
            <v>44</v>
          </cell>
          <cell r="D146">
            <v>1572</v>
          </cell>
          <cell r="E146">
            <v>76510</v>
          </cell>
          <cell r="F146">
            <v>2206</v>
          </cell>
          <cell r="G146">
            <v>78716</v>
          </cell>
        </row>
        <row r="147">
          <cell r="A147" t="str">
            <v>NAZIL OFTENO SOLN  OFTAL 0.1% 15 ML X 1</v>
          </cell>
          <cell r="B147">
            <v>1572</v>
          </cell>
          <cell r="D147">
            <v>1572</v>
          </cell>
          <cell r="E147">
            <v>6288</v>
          </cell>
          <cell r="F147">
            <v>0</v>
          </cell>
          <cell r="G147">
            <v>6288</v>
          </cell>
        </row>
        <row r="148">
          <cell r="A148" t="str">
            <v>MULTI-3 PLUS SOL.MPRO C/E  360 ML X 1</v>
          </cell>
          <cell r="B148">
            <v>1371</v>
          </cell>
          <cell r="C148">
            <v>142</v>
          </cell>
          <cell r="D148">
            <v>1513</v>
          </cell>
          <cell r="E148">
            <v>56304</v>
          </cell>
          <cell r="F148">
            <v>5832</v>
          </cell>
          <cell r="G148">
            <v>62136</v>
          </cell>
        </row>
        <row r="149">
          <cell r="A149" t="str">
            <v>OLOMUC SOLN  OFTAL 0.2% 5 ML X 1</v>
          </cell>
          <cell r="B149">
            <v>1444</v>
          </cell>
          <cell r="C149">
            <v>64</v>
          </cell>
          <cell r="D149">
            <v>1508</v>
          </cell>
          <cell r="E149">
            <v>46810</v>
          </cell>
          <cell r="F149">
            <v>2077</v>
          </cell>
          <cell r="G149">
            <v>48887</v>
          </cell>
        </row>
        <row r="150">
          <cell r="A150" t="str">
            <v>DORTIM SOLN OF 5MG/ 20MG 6 ML X 1</v>
          </cell>
          <cell r="B150">
            <v>1421</v>
          </cell>
          <cell r="C150">
            <v>56</v>
          </cell>
          <cell r="D150">
            <v>1477</v>
          </cell>
          <cell r="E150">
            <v>52992</v>
          </cell>
          <cell r="F150">
            <v>1787</v>
          </cell>
          <cell r="G150">
            <v>54779</v>
          </cell>
        </row>
        <row r="151">
          <cell r="A151" t="str">
            <v>GLAUCOTENSIL D SOLN  OFTAL 2% 5 ML X 1</v>
          </cell>
          <cell r="B151">
            <v>1240</v>
          </cell>
          <cell r="C151">
            <v>148</v>
          </cell>
          <cell r="D151">
            <v>1388</v>
          </cell>
          <cell r="E151">
            <v>46297</v>
          </cell>
          <cell r="F151">
            <v>5527</v>
          </cell>
          <cell r="G151">
            <v>51824</v>
          </cell>
        </row>
        <row r="152">
          <cell r="A152" t="str">
            <v>UNIFLOX SOLN  OFTAL 0.3% 5 ML X 1</v>
          </cell>
          <cell r="B152">
            <v>1024</v>
          </cell>
          <cell r="C152">
            <v>362</v>
          </cell>
          <cell r="D152">
            <v>1386</v>
          </cell>
          <cell r="E152">
            <v>28450</v>
          </cell>
          <cell r="F152">
            <v>10067</v>
          </cell>
          <cell r="G152">
            <v>38517</v>
          </cell>
        </row>
        <row r="153">
          <cell r="A153" t="str">
            <v>VINIL SOLN OFTAL 0.1% 10 ML X 1</v>
          </cell>
          <cell r="B153">
            <v>1350</v>
          </cell>
          <cell r="C153">
            <v>35</v>
          </cell>
          <cell r="D153">
            <v>1385</v>
          </cell>
          <cell r="E153">
            <v>13060</v>
          </cell>
          <cell r="F153">
            <v>340</v>
          </cell>
          <cell r="G153">
            <v>13400</v>
          </cell>
        </row>
        <row r="154">
          <cell r="A154" t="str">
            <v>LERGITIN SOLN  OFTAL 0.2% 3 ML X 1</v>
          </cell>
          <cell r="B154">
            <v>1375</v>
          </cell>
          <cell r="C154">
            <v>6</v>
          </cell>
          <cell r="D154">
            <v>1381</v>
          </cell>
          <cell r="E154">
            <v>55986</v>
          </cell>
          <cell r="F154">
            <v>244</v>
          </cell>
          <cell r="G154">
            <v>56230</v>
          </cell>
        </row>
        <row r="155">
          <cell r="A155" t="str">
            <v>UNITRAV SOLN  OFTAL 0.04MG 3 ML X 1 (/ML)</v>
          </cell>
          <cell r="B155">
            <v>1305</v>
          </cell>
          <cell r="C155">
            <v>75</v>
          </cell>
          <cell r="D155">
            <v>1380</v>
          </cell>
          <cell r="E155">
            <v>81695</v>
          </cell>
          <cell r="F155">
            <v>4700</v>
          </cell>
          <cell r="G155">
            <v>86395</v>
          </cell>
        </row>
        <row r="156">
          <cell r="A156" t="str">
            <v>ASTEROSS OCUVIALES 0.5% 0.5 ML X 30</v>
          </cell>
          <cell r="B156">
            <v>1130</v>
          </cell>
          <cell r="C156">
            <v>232</v>
          </cell>
          <cell r="D156">
            <v>1362</v>
          </cell>
          <cell r="E156">
            <v>36791</v>
          </cell>
          <cell r="F156">
            <v>7626</v>
          </cell>
          <cell r="G156">
            <v>44417</v>
          </cell>
        </row>
        <row r="157">
          <cell r="A157" t="str">
            <v>SOPHIPREN OFTENO SUSP OFTAL 1% 5 ML X 1</v>
          </cell>
          <cell r="B157">
            <v>1271</v>
          </cell>
          <cell r="C157">
            <v>91</v>
          </cell>
          <cell r="D157">
            <v>1362</v>
          </cell>
          <cell r="E157">
            <v>64012</v>
          </cell>
          <cell r="F157">
            <v>4463</v>
          </cell>
          <cell r="G157">
            <v>68475</v>
          </cell>
        </row>
        <row r="158">
          <cell r="A158" t="str">
            <v>MULTI-3 MAX FCO  360 ML X 1</v>
          </cell>
          <cell r="B158">
            <v>1232</v>
          </cell>
          <cell r="C158">
            <v>119</v>
          </cell>
          <cell r="D158">
            <v>1351</v>
          </cell>
          <cell r="E158">
            <v>51067</v>
          </cell>
          <cell r="F158">
            <v>4928</v>
          </cell>
          <cell r="G158">
            <v>55995</v>
          </cell>
        </row>
        <row r="159">
          <cell r="A159" t="str">
            <v>CETRAXAL PLUS GOTAS OTO.  10 ML X 1</v>
          </cell>
          <cell r="B159">
            <v>1035</v>
          </cell>
          <cell r="C159">
            <v>290</v>
          </cell>
          <cell r="D159">
            <v>1325</v>
          </cell>
          <cell r="E159">
            <v>17386</v>
          </cell>
          <cell r="F159">
            <v>4885</v>
          </cell>
          <cell r="G159">
            <v>22271</v>
          </cell>
        </row>
        <row r="160">
          <cell r="A160" t="str">
            <v>AKA-PRED SOLN OFTA AC 10MG 5 ML X 1 (/ML)</v>
          </cell>
          <cell r="B160">
            <v>1034</v>
          </cell>
          <cell r="C160">
            <v>286</v>
          </cell>
          <cell r="D160">
            <v>1320</v>
          </cell>
          <cell r="E160">
            <v>25303</v>
          </cell>
          <cell r="F160">
            <v>6715</v>
          </cell>
          <cell r="G160">
            <v>32018</v>
          </cell>
        </row>
        <row r="161">
          <cell r="A161" t="str">
            <v>HYLOFRESH GOTAS OFTAL 0.3MG 10 ML X 1</v>
          </cell>
          <cell r="B161">
            <v>1100</v>
          </cell>
          <cell r="C161">
            <v>175</v>
          </cell>
          <cell r="D161">
            <v>1275</v>
          </cell>
          <cell r="E161">
            <v>48647</v>
          </cell>
          <cell r="F161">
            <v>7728</v>
          </cell>
          <cell r="G161">
            <v>56375</v>
          </cell>
        </row>
        <row r="162">
          <cell r="A162" t="str">
            <v>METICEL OFTENO SOLN  OFTAL 0.5% 10 ML X 1</v>
          </cell>
          <cell r="B162">
            <v>1203</v>
          </cell>
          <cell r="C162">
            <v>71</v>
          </cell>
          <cell r="D162">
            <v>1274</v>
          </cell>
          <cell r="E162">
            <v>50505</v>
          </cell>
          <cell r="F162">
            <v>2981</v>
          </cell>
          <cell r="G162">
            <v>53486</v>
          </cell>
        </row>
        <row r="163">
          <cell r="A163" t="str">
            <v>MULTI-3 MAX HUMECT.  10 ML X 1</v>
          </cell>
          <cell r="B163">
            <v>1192</v>
          </cell>
          <cell r="C163">
            <v>80</v>
          </cell>
          <cell r="D163">
            <v>1272</v>
          </cell>
          <cell r="E163">
            <v>13986</v>
          </cell>
          <cell r="F163">
            <v>921</v>
          </cell>
          <cell r="G163">
            <v>14907</v>
          </cell>
        </row>
        <row r="164">
          <cell r="A164" t="str">
            <v>ATERGIT SOLN  OFTAL 0.05% 5 ML X 1</v>
          </cell>
          <cell r="B164">
            <v>1001</v>
          </cell>
          <cell r="C164">
            <v>250</v>
          </cell>
          <cell r="D164">
            <v>1251</v>
          </cell>
          <cell r="E164">
            <v>41045</v>
          </cell>
          <cell r="F164">
            <v>10236</v>
          </cell>
          <cell r="G164">
            <v>51281</v>
          </cell>
        </row>
        <row r="165">
          <cell r="A165" t="str">
            <v>VIGAMOX SOLN  OFTAL 0.5% 5 ML X 1</v>
          </cell>
          <cell r="B165">
            <v>1047</v>
          </cell>
          <cell r="C165">
            <v>153</v>
          </cell>
          <cell r="D165">
            <v>1200</v>
          </cell>
          <cell r="E165">
            <v>85372</v>
          </cell>
          <cell r="F165">
            <v>12602</v>
          </cell>
          <cell r="G165">
            <v>97974</v>
          </cell>
        </row>
        <row r="166">
          <cell r="A166" t="str">
            <v>VISTA-TEARS SOLN OFTAL 0.3% 10 ML X 1</v>
          </cell>
          <cell r="B166">
            <v>1106</v>
          </cell>
          <cell r="C166">
            <v>94</v>
          </cell>
          <cell r="D166">
            <v>1200</v>
          </cell>
          <cell r="E166">
            <v>8935</v>
          </cell>
          <cell r="F166">
            <v>788</v>
          </cell>
          <cell r="G166">
            <v>9723</v>
          </cell>
        </row>
        <row r="167">
          <cell r="A167" t="str">
            <v>AKWA-TEARS SOLN  OFTAL 1.4% 15 ML X 1</v>
          </cell>
          <cell r="B167">
            <v>835</v>
          </cell>
          <cell r="C167">
            <v>359</v>
          </cell>
          <cell r="D167">
            <v>1194</v>
          </cell>
          <cell r="E167">
            <v>28394</v>
          </cell>
          <cell r="F167">
            <v>12609</v>
          </cell>
          <cell r="G167">
            <v>41003</v>
          </cell>
        </row>
        <row r="168">
          <cell r="A168" t="str">
            <v>FLU-SURE GOTAS OFTAL 0.1% 5 ML X 1</v>
          </cell>
          <cell r="B168">
            <v>1037</v>
          </cell>
          <cell r="C168">
            <v>152</v>
          </cell>
          <cell r="D168">
            <v>1189</v>
          </cell>
          <cell r="E168">
            <v>31296</v>
          </cell>
          <cell r="F168">
            <v>4651</v>
          </cell>
          <cell r="G168">
            <v>35947</v>
          </cell>
        </row>
        <row r="169">
          <cell r="A169" t="str">
            <v>GOTABIOTIC PLUS CREMA 0.3% 3.5 G X 1 (/0.1) /0.1</v>
          </cell>
          <cell r="B169">
            <v>742</v>
          </cell>
          <cell r="C169">
            <v>415</v>
          </cell>
          <cell r="D169">
            <v>1157</v>
          </cell>
          <cell r="E169">
            <v>26678</v>
          </cell>
          <cell r="F169">
            <v>14911</v>
          </cell>
          <cell r="G169">
            <v>41589</v>
          </cell>
        </row>
        <row r="170">
          <cell r="A170" t="str">
            <v>LOUTEN SOLN  OFTAL 0.005% 2.5 ML X 1</v>
          </cell>
          <cell r="B170">
            <v>635</v>
          </cell>
          <cell r="C170">
            <v>521</v>
          </cell>
          <cell r="D170">
            <v>1156</v>
          </cell>
          <cell r="E170">
            <v>38349</v>
          </cell>
          <cell r="F170">
            <v>31461</v>
          </cell>
          <cell r="G170">
            <v>69810</v>
          </cell>
        </row>
        <row r="171">
          <cell r="A171" t="str">
            <v>LOBOB SOL.LIMP.RIG  30 ML X 1</v>
          </cell>
          <cell r="B171">
            <v>1099</v>
          </cell>
          <cell r="C171">
            <v>26</v>
          </cell>
          <cell r="D171">
            <v>1125</v>
          </cell>
          <cell r="E171">
            <v>28380</v>
          </cell>
          <cell r="F171">
            <v>672</v>
          </cell>
          <cell r="G171">
            <v>29052</v>
          </cell>
        </row>
        <row r="172">
          <cell r="A172" t="str">
            <v>PATANOL S SOLN  OFTAL 0.2% 2.5 ML X 1</v>
          </cell>
          <cell r="B172">
            <v>1014</v>
          </cell>
          <cell r="C172">
            <v>107</v>
          </cell>
          <cell r="D172">
            <v>1121</v>
          </cell>
          <cell r="E172">
            <v>90165</v>
          </cell>
          <cell r="F172">
            <v>9519</v>
          </cell>
          <cell r="G172">
            <v>99684</v>
          </cell>
        </row>
        <row r="173">
          <cell r="A173" t="str">
            <v>TOBRAZOL SOLN  OFTAL 0.3% 5 ML X 1</v>
          </cell>
          <cell r="B173">
            <v>690</v>
          </cell>
          <cell r="C173">
            <v>429</v>
          </cell>
          <cell r="D173">
            <v>1119</v>
          </cell>
          <cell r="E173">
            <v>16299</v>
          </cell>
          <cell r="F173">
            <v>10145</v>
          </cell>
          <cell r="G173">
            <v>26444</v>
          </cell>
        </row>
        <row r="174">
          <cell r="A174" t="str">
            <v>POENBIOTIC SUSP OFTAL  5 ML X 1</v>
          </cell>
          <cell r="B174">
            <v>578</v>
          </cell>
          <cell r="C174">
            <v>526</v>
          </cell>
          <cell r="D174">
            <v>1104</v>
          </cell>
          <cell r="E174">
            <v>21339</v>
          </cell>
          <cell r="F174">
            <v>19523</v>
          </cell>
          <cell r="G174">
            <v>40862</v>
          </cell>
        </row>
        <row r="175">
          <cell r="A175" t="str">
            <v>UNIFEN GOTAS OFTAL 0.1% 5 ML X 1</v>
          </cell>
          <cell r="B175">
            <v>778</v>
          </cell>
          <cell r="C175">
            <v>298</v>
          </cell>
          <cell r="D175">
            <v>1076</v>
          </cell>
          <cell r="E175">
            <v>25593</v>
          </cell>
          <cell r="F175">
            <v>9679</v>
          </cell>
          <cell r="G175">
            <v>35272</v>
          </cell>
        </row>
        <row r="176">
          <cell r="A176" t="str">
            <v>UNIDORZO GOTAS OFTAL 2% 5 ML X 1</v>
          </cell>
          <cell r="B176">
            <v>899</v>
          </cell>
          <cell r="C176">
            <v>159</v>
          </cell>
          <cell r="D176">
            <v>1058</v>
          </cell>
          <cell r="E176">
            <v>44681</v>
          </cell>
          <cell r="F176">
            <v>7904</v>
          </cell>
          <cell r="G176">
            <v>52585</v>
          </cell>
        </row>
        <row r="177">
          <cell r="A177" t="str">
            <v>FLOBACT D SUSP OFTAL  5 ML X 1</v>
          </cell>
          <cell r="B177">
            <v>896</v>
          </cell>
          <cell r="C177">
            <v>147</v>
          </cell>
          <cell r="D177">
            <v>1043</v>
          </cell>
          <cell r="E177">
            <v>25137</v>
          </cell>
          <cell r="F177">
            <v>3971</v>
          </cell>
          <cell r="G177">
            <v>29108</v>
          </cell>
        </row>
        <row r="178">
          <cell r="A178" t="str">
            <v>GOTABIOTIC SOLN  OFTAL 0.3% 5 ML X 1</v>
          </cell>
          <cell r="B178">
            <v>763</v>
          </cell>
          <cell r="C178">
            <v>247</v>
          </cell>
          <cell r="D178">
            <v>1010</v>
          </cell>
          <cell r="E178">
            <v>21077</v>
          </cell>
          <cell r="F178">
            <v>6870</v>
          </cell>
          <cell r="G178">
            <v>27947</v>
          </cell>
        </row>
        <row r="179">
          <cell r="A179" t="str">
            <v>UNIGEL UNGT  OFTAL 2% 10 G X 1</v>
          </cell>
          <cell r="B179">
            <v>875</v>
          </cell>
          <cell r="C179">
            <v>98</v>
          </cell>
          <cell r="D179">
            <v>973</v>
          </cell>
          <cell r="E179">
            <v>40566</v>
          </cell>
          <cell r="F179">
            <v>4537</v>
          </cell>
          <cell r="G179">
            <v>45103</v>
          </cell>
        </row>
        <row r="180">
          <cell r="A180" t="str">
            <v>HYLO-DUAL SOLN OFTAL  10 ML X 1</v>
          </cell>
          <cell r="B180">
            <v>730</v>
          </cell>
          <cell r="C180">
            <v>232</v>
          </cell>
          <cell r="D180">
            <v>962</v>
          </cell>
          <cell r="E180">
            <v>41888</v>
          </cell>
          <cell r="F180">
            <v>13453</v>
          </cell>
          <cell r="G180">
            <v>55341</v>
          </cell>
        </row>
        <row r="181">
          <cell r="A181" t="str">
            <v>LATOF-T SOLN  OFTAL  2.5 ML X 1</v>
          </cell>
          <cell r="B181">
            <v>854</v>
          </cell>
          <cell r="C181">
            <v>105</v>
          </cell>
          <cell r="D181">
            <v>959</v>
          </cell>
          <cell r="E181">
            <v>30874</v>
          </cell>
          <cell r="F181">
            <v>3851</v>
          </cell>
          <cell r="G181">
            <v>34725</v>
          </cell>
        </row>
        <row r="182">
          <cell r="A182" t="str">
            <v>TOBRACORT COLIRIO  6 ML X 1</v>
          </cell>
          <cell r="B182">
            <v>948</v>
          </cell>
          <cell r="C182">
            <v>2</v>
          </cell>
          <cell r="D182">
            <v>950</v>
          </cell>
          <cell r="E182">
            <v>19601</v>
          </cell>
          <cell r="F182">
            <v>41</v>
          </cell>
          <cell r="G182">
            <v>19642</v>
          </cell>
        </row>
        <row r="183">
          <cell r="A183" t="str">
            <v>HOPRIX OCUVIALES  0.3 ML X 30</v>
          </cell>
          <cell r="B183">
            <v>731</v>
          </cell>
          <cell r="C183">
            <v>217</v>
          </cell>
          <cell r="D183">
            <v>948</v>
          </cell>
          <cell r="E183">
            <v>50175</v>
          </cell>
          <cell r="F183">
            <v>15054</v>
          </cell>
          <cell r="G183">
            <v>65229</v>
          </cell>
        </row>
        <row r="184">
          <cell r="A184" t="str">
            <v>PREFOX-T SUSP OFTAL  5 ML X 1</v>
          </cell>
          <cell r="B184">
            <v>872</v>
          </cell>
          <cell r="C184">
            <v>50</v>
          </cell>
          <cell r="D184">
            <v>922</v>
          </cell>
          <cell r="E184">
            <v>22869</v>
          </cell>
          <cell r="F184">
            <v>1380</v>
          </cell>
          <cell r="G184">
            <v>24249</v>
          </cell>
        </row>
        <row r="185">
          <cell r="A185" t="str">
            <v>DEXAOFTAL GOTAS OFTAL 1% 10 ML X 1</v>
          </cell>
          <cell r="B185">
            <v>886</v>
          </cell>
          <cell r="C185">
            <v>26</v>
          </cell>
          <cell r="D185">
            <v>912</v>
          </cell>
          <cell r="E185">
            <v>6429</v>
          </cell>
          <cell r="F185">
            <v>189</v>
          </cell>
          <cell r="G185">
            <v>6618</v>
          </cell>
        </row>
        <row r="186">
          <cell r="A186" t="str">
            <v>GLAMAX OCUVIALES  0.3 ML X 30</v>
          </cell>
          <cell r="B186">
            <v>603</v>
          </cell>
          <cell r="C186">
            <v>309</v>
          </cell>
          <cell r="D186">
            <v>912</v>
          </cell>
          <cell r="E186">
            <v>26627</v>
          </cell>
          <cell r="F186">
            <v>13709</v>
          </cell>
          <cell r="G186">
            <v>40336</v>
          </cell>
        </row>
        <row r="187">
          <cell r="A187" t="str">
            <v>AKAMOXX SOLN  OFTAL 0.5% 5 ML X 1</v>
          </cell>
          <cell r="B187">
            <v>718</v>
          </cell>
          <cell r="C187">
            <v>193</v>
          </cell>
          <cell r="D187">
            <v>911</v>
          </cell>
          <cell r="E187">
            <v>29050</v>
          </cell>
          <cell r="F187">
            <v>7903</v>
          </cell>
          <cell r="G187">
            <v>36953</v>
          </cell>
        </row>
        <row r="188">
          <cell r="A188" t="str">
            <v>CIPROTOP GOTAS OTO. 0.3% 10 ML X 1</v>
          </cell>
          <cell r="B188">
            <v>854</v>
          </cell>
          <cell r="C188">
            <v>16</v>
          </cell>
          <cell r="D188">
            <v>870</v>
          </cell>
          <cell r="E188">
            <v>8799</v>
          </cell>
          <cell r="F188">
            <v>167</v>
          </cell>
          <cell r="G188">
            <v>8966</v>
          </cell>
        </row>
        <row r="189">
          <cell r="A189" t="str">
            <v>CIPROLAK SOLN  OFTAL 0.3% 5 ML X 1</v>
          </cell>
          <cell r="B189">
            <v>505</v>
          </cell>
          <cell r="C189">
            <v>352</v>
          </cell>
          <cell r="D189">
            <v>857</v>
          </cell>
          <cell r="E189">
            <v>18346</v>
          </cell>
          <cell r="F189">
            <v>12531</v>
          </cell>
          <cell r="G189">
            <v>30877</v>
          </cell>
        </row>
        <row r="190">
          <cell r="A190" t="str">
            <v>DIFENAK SOLN  OFTAL 0.1% 5 ML X 1</v>
          </cell>
          <cell r="B190">
            <v>670</v>
          </cell>
          <cell r="C190">
            <v>155</v>
          </cell>
          <cell r="D190">
            <v>825</v>
          </cell>
          <cell r="E190">
            <v>15399</v>
          </cell>
          <cell r="F190">
            <v>3285</v>
          </cell>
          <cell r="G190">
            <v>18684</v>
          </cell>
        </row>
        <row r="191">
          <cell r="A191" t="str">
            <v>ACICLOVIR-LNR UNGT  OFTAL 3% 3.5 G X 1</v>
          </cell>
          <cell r="B191">
            <v>642</v>
          </cell>
          <cell r="C191">
            <v>180</v>
          </cell>
          <cell r="D191">
            <v>822</v>
          </cell>
          <cell r="E191">
            <v>11270</v>
          </cell>
          <cell r="F191">
            <v>3143</v>
          </cell>
          <cell r="G191">
            <v>14413</v>
          </cell>
        </row>
        <row r="192">
          <cell r="A192" t="str">
            <v>OFTOL PLUS SUSP OFTAL  5 ML X 1</v>
          </cell>
          <cell r="B192">
            <v>517</v>
          </cell>
          <cell r="C192">
            <v>293</v>
          </cell>
          <cell r="D192">
            <v>810</v>
          </cell>
          <cell r="E192">
            <v>19196</v>
          </cell>
          <cell r="F192">
            <v>10627</v>
          </cell>
          <cell r="G192">
            <v>29823</v>
          </cell>
        </row>
        <row r="193">
          <cell r="A193" t="str">
            <v>NEOTROL GOTAS OFTAL  5 ML X 1</v>
          </cell>
          <cell r="B193">
            <v>341</v>
          </cell>
          <cell r="C193">
            <v>460</v>
          </cell>
          <cell r="D193">
            <v>801</v>
          </cell>
          <cell r="E193">
            <v>4752</v>
          </cell>
          <cell r="F193">
            <v>6412</v>
          </cell>
          <cell r="G193">
            <v>11164</v>
          </cell>
        </row>
        <row r="194">
          <cell r="A194" t="str">
            <v>DORLIP SOLN  OFTAL 2% 5 ML X 1</v>
          </cell>
          <cell r="B194">
            <v>800</v>
          </cell>
          <cell r="D194">
            <v>800</v>
          </cell>
          <cell r="E194">
            <v>43184</v>
          </cell>
          <cell r="F194">
            <v>0</v>
          </cell>
          <cell r="G194">
            <v>43184</v>
          </cell>
        </row>
        <row r="195">
          <cell r="A195" t="str">
            <v>AK FLUOR A.IV 10% 5 ML X 1</v>
          </cell>
          <cell r="B195">
            <v>394</v>
          </cell>
          <cell r="C195">
            <v>399</v>
          </cell>
          <cell r="D195">
            <v>793</v>
          </cell>
          <cell r="E195">
            <v>15900</v>
          </cell>
          <cell r="F195">
            <v>15884</v>
          </cell>
          <cell r="G195">
            <v>31784</v>
          </cell>
        </row>
        <row r="196">
          <cell r="A196" t="str">
            <v>TOBRAZOL DX SUSP OFTAL  5 ML X 1</v>
          </cell>
          <cell r="B196">
            <v>532</v>
          </cell>
          <cell r="C196">
            <v>257</v>
          </cell>
          <cell r="D196">
            <v>789</v>
          </cell>
          <cell r="E196">
            <v>15268</v>
          </cell>
          <cell r="F196">
            <v>7364</v>
          </cell>
          <cell r="G196">
            <v>22632</v>
          </cell>
        </row>
        <row r="197">
          <cell r="A197" t="str">
            <v>LOBOB S/CON.DES VE  60 ML X 1</v>
          </cell>
          <cell r="B197">
            <v>739</v>
          </cell>
          <cell r="C197">
            <v>34</v>
          </cell>
          <cell r="D197">
            <v>773</v>
          </cell>
          <cell r="E197">
            <v>10819</v>
          </cell>
          <cell r="F197">
            <v>499</v>
          </cell>
          <cell r="G197">
            <v>11318</v>
          </cell>
        </row>
        <row r="198">
          <cell r="A198" t="str">
            <v>OPTIMOL SOLN  OFTAL 0.5% 5 ML X 1</v>
          </cell>
          <cell r="B198">
            <v>650</v>
          </cell>
          <cell r="C198">
            <v>121</v>
          </cell>
          <cell r="D198">
            <v>771</v>
          </cell>
          <cell r="E198">
            <v>18152</v>
          </cell>
          <cell r="F198">
            <v>3378</v>
          </cell>
          <cell r="G198">
            <v>21530</v>
          </cell>
        </row>
        <row r="199">
          <cell r="A199" t="str">
            <v>PREDNISOLONA-LNR SUSP OFTAL 1% 5 ML X 1</v>
          </cell>
          <cell r="C199">
            <v>765</v>
          </cell>
          <cell r="D199">
            <v>765</v>
          </cell>
          <cell r="E199">
            <v>0</v>
          </cell>
          <cell r="F199">
            <v>10545</v>
          </cell>
          <cell r="G199">
            <v>10545</v>
          </cell>
        </row>
        <row r="200">
          <cell r="A200" t="str">
            <v>QUALITEARS SOLN  OFTAL  15 ML X 1</v>
          </cell>
          <cell r="B200">
            <v>743</v>
          </cell>
          <cell r="D200">
            <v>743</v>
          </cell>
          <cell r="E200">
            <v>25793</v>
          </cell>
          <cell r="F200">
            <v>0</v>
          </cell>
          <cell r="G200">
            <v>25793</v>
          </cell>
        </row>
        <row r="201">
          <cell r="A201" t="str">
            <v>LOCARPIN-F SOLN  OFTAL  10 ML X 1</v>
          </cell>
          <cell r="B201">
            <v>672</v>
          </cell>
          <cell r="C201">
            <v>62</v>
          </cell>
          <cell r="D201">
            <v>734</v>
          </cell>
          <cell r="E201">
            <v>26259</v>
          </cell>
          <cell r="F201">
            <v>2397</v>
          </cell>
          <cell r="G201">
            <v>28656</v>
          </cell>
        </row>
        <row r="202">
          <cell r="A202" t="str">
            <v>TEARS NATURALE II GOTAS OFTAL  15 ML X 1</v>
          </cell>
          <cell r="B202">
            <v>698</v>
          </cell>
          <cell r="C202">
            <v>33</v>
          </cell>
          <cell r="D202">
            <v>731</v>
          </cell>
          <cell r="E202">
            <v>53534</v>
          </cell>
          <cell r="F202">
            <v>2409</v>
          </cell>
          <cell r="G202">
            <v>55943</v>
          </cell>
        </row>
        <row r="203">
          <cell r="A203" t="str">
            <v>RELESTAT SOLN  OFTAL 0.05% 5 ML X 1</v>
          </cell>
          <cell r="B203">
            <v>569</v>
          </cell>
          <cell r="C203">
            <v>152</v>
          </cell>
          <cell r="D203">
            <v>721</v>
          </cell>
          <cell r="E203">
            <v>34197</v>
          </cell>
          <cell r="F203">
            <v>9103</v>
          </cell>
          <cell r="G203">
            <v>43300</v>
          </cell>
        </row>
        <row r="204">
          <cell r="A204" t="str">
            <v>BRIMOPRESS T SOLN  OFTAL  5 ML X 1</v>
          </cell>
          <cell r="B204">
            <v>506</v>
          </cell>
          <cell r="C204">
            <v>206</v>
          </cell>
          <cell r="D204">
            <v>712</v>
          </cell>
          <cell r="E204">
            <v>27526</v>
          </cell>
          <cell r="F204">
            <v>11176</v>
          </cell>
          <cell r="G204">
            <v>38702</v>
          </cell>
        </row>
        <row r="205">
          <cell r="A205" t="str">
            <v>AZOPT GOTAS OFTAL 1% 5 ML X 1</v>
          </cell>
          <cell r="B205">
            <v>682</v>
          </cell>
          <cell r="C205">
            <v>26</v>
          </cell>
          <cell r="D205">
            <v>708</v>
          </cell>
          <cell r="E205">
            <v>74373</v>
          </cell>
          <cell r="F205">
            <v>2833</v>
          </cell>
          <cell r="G205">
            <v>77206</v>
          </cell>
        </row>
        <row r="206">
          <cell r="A206" t="str">
            <v>EYE 3 CAPS BLANDA 1G  X 60</v>
          </cell>
          <cell r="B206">
            <v>509</v>
          </cell>
          <cell r="C206">
            <v>176</v>
          </cell>
          <cell r="D206">
            <v>685</v>
          </cell>
          <cell r="E206">
            <v>31761</v>
          </cell>
          <cell r="F206">
            <v>10957</v>
          </cell>
          <cell r="G206">
            <v>42718</v>
          </cell>
        </row>
        <row r="207">
          <cell r="A207" t="str">
            <v>FLORIL OCUVIALES 0.03% 50 ML X 5</v>
          </cell>
          <cell r="C207">
            <v>670</v>
          </cell>
          <cell r="D207">
            <v>670</v>
          </cell>
          <cell r="E207">
            <v>0</v>
          </cell>
          <cell r="F207">
            <v>1971</v>
          </cell>
          <cell r="G207">
            <v>1971</v>
          </cell>
        </row>
        <row r="208">
          <cell r="A208" t="str">
            <v>GENTAMICINA-LNR UNGT  OFTAL 0.3% 3.5 G X 1</v>
          </cell>
          <cell r="B208">
            <v>214</v>
          </cell>
          <cell r="C208">
            <v>453</v>
          </cell>
          <cell r="D208">
            <v>667</v>
          </cell>
          <cell r="E208">
            <v>1298</v>
          </cell>
          <cell r="F208">
            <v>2783</v>
          </cell>
          <cell r="G208">
            <v>4081</v>
          </cell>
        </row>
        <row r="209">
          <cell r="A209" t="str">
            <v>MANZANILLA SOPHIA SOLN  OFTAL  15 ML X 1</v>
          </cell>
          <cell r="B209">
            <v>571</v>
          </cell>
          <cell r="C209">
            <v>90</v>
          </cell>
          <cell r="D209">
            <v>661</v>
          </cell>
          <cell r="E209">
            <v>4840</v>
          </cell>
          <cell r="F209">
            <v>768</v>
          </cell>
          <cell r="G209">
            <v>5608</v>
          </cell>
        </row>
        <row r="210">
          <cell r="A210" t="str">
            <v>MULTICONFORT SOLN  30 ML X 1</v>
          </cell>
          <cell r="B210">
            <v>481</v>
          </cell>
          <cell r="C210">
            <v>157</v>
          </cell>
          <cell r="D210">
            <v>638</v>
          </cell>
          <cell r="E210">
            <v>2893</v>
          </cell>
          <cell r="F210">
            <v>944</v>
          </cell>
          <cell r="G210">
            <v>3837</v>
          </cell>
        </row>
        <row r="211">
          <cell r="A211" t="str">
            <v>CLARIVIS SOLN  OFTAL 0.025% 5 ML X 1</v>
          </cell>
          <cell r="B211">
            <v>611</v>
          </cell>
          <cell r="C211">
            <v>24</v>
          </cell>
          <cell r="D211">
            <v>635</v>
          </cell>
          <cell r="E211">
            <v>11716</v>
          </cell>
          <cell r="F211">
            <v>461</v>
          </cell>
          <cell r="G211">
            <v>12177</v>
          </cell>
        </row>
        <row r="212">
          <cell r="A212" t="str">
            <v>TERRAMISOL-A UNGT  OFTAL  6 G X 25</v>
          </cell>
          <cell r="C212">
            <v>635</v>
          </cell>
          <cell r="D212">
            <v>635</v>
          </cell>
          <cell r="E212">
            <v>0</v>
          </cell>
          <cell r="F212">
            <v>119166</v>
          </cell>
          <cell r="G212">
            <v>119166</v>
          </cell>
        </row>
        <row r="213">
          <cell r="A213" t="str">
            <v>ZYMAXID SOLN OFTAL 0.5% 5 ML X 1</v>
          </cell>
          <cell r="B213">
            <v>553</v>
          </cell>
          <cell r="C213">
            <v>39</v>
          </cell>
          <cell r="D213">
            <v>592</v>
          </cell>
          <cell r="E213">
            <v>34655</v>
          </cell>
          <cell r="F213">
            <v>2477</v>
          </cell>
          <cell r="G213">
            <v>37132</v>
          </cell>
        </row>
        <row r="214">
          <cell r="A214" t="str">
            <v>ELIPTIC OFTENO SOLN  OFTAL  5 ML X 1</v>
          </cell>
          <cell r="B214">
            <v>572</v>
          </cell>
          <cell r="C214">
            <v>4</v>
          </cell>
          <cell r="D214">
            <v>576</v>
          </cell>
          <cell r="E214">
            <v>36555</v>
          </cell>
          <cell r="F214">
            <v>254</v>
          </cell>
          <cell r="G214">
            <v>36809</v>
          </cell>
        </row>
        <row r="215">
          <cell r="A215" t="str">
            <v>UNITOB GOTAS OFTAL 0.3% 5 ML X 1</v>
          </cell>
          <cell r="B215">
            <v>291</v>
          </cell>
          <cell r="C215">
            <v>273</v>
          </cell>
          <cell r="D215">
            <v>564</v>
          </cell>
          <cell r="E215">
            <v>9469</v>
          </cell>
          <cell r="F215">
            <v>8892</v>
          </cell>
          <cell r="G215">
            <v>18361</v>
          </cell>
        </row>
        <row r="216">
          <cell r="A216" t="str">
            <v>DORSOF SOLN  OFTAL 2% 5 ML X 1</v>
          </cell>
          <cell r="B216">
            <v>560</v>
          </cell>
          <cell r="D216">
            <v>560</v>
          </cell>
          <cell r="E216">
            <v>26902</v>
          </cell>
          <cell r="F216">
            <v>0</v>
          </cell>
          <cell r="G216">
            <v>26902</v>
          </cell>
        </row>
        <row r="217">
          <cell r="A217" t="str">
            <v>RENU PLUS SO.MLT N/RUB  500 ML X 1</v>
          </cell>
          <cell r="B217">
            <v>554</v>
          </cell>
          <cell r="D217">
            <v>554</v>
          </cell>
          <cell r="E217">
            <v>26712</v>
          </cell>
          <cell r="F217">
            <v>0</v>
          </cell>
          <cell r="G217">
            <v>26712</v>
          </cell>
        </row>
        <row r="218">
          <cell r="A218" t="str">
            <v>HUMEDBIO SOLN  OFTAL 0.3% 15 ML X 1</v>
          </cell>
          <cell r="B218">
            <v>430</v>
          </cell>
          <cell r="C218">
            <v>104</v>
          </cell>
          <cell r="D218">
            <v>534</v>
          </cell>
          <cell r="E218">
            <v>8584</v>
          </cell>
          <cell r="F218">
            <v>2150</v>
          </cell>
          <cell r="G218">
            <v>10734</v>
          </cell>
        </row>
        <row r="219">
          <cell r="A219" t="str">
            <v>UNIFLOX-S UNGT  OFTAL  3.5 G X 1</v>
          </cell>
          <cell r="B219">
            <v>364</v>
          </cell>
          <cell r="C219">
            <v>155</v>
          </cell>
          <cell r="D219">
            <v>519</v>
          </cell>
          <cell r="E219">
            <v>14117</v>
          </cell>
          <cell r="F219">
            <v>6055</v>
          </cell>
          <cell r="G219">
            <v>20172</v>
          </cell>
        </row>
        <row r="220">
          <cell r="A220" t="str">
            <v>ATENSOR SOLN  OFTAL 2% 5 ML X 1</v>
          </cell>
          <cell r="B220">
            <v>269</v>
          </cell>
          <cell r="C220">
            <v>248</v>
          </cell>
          <cell r="D220">
            <v>517</v>
          </cell>
          <cell r="E220">
            <v>7901</v>
          </cell>
          <cell r="F220">
            <v>5289</v>
          </cell>
          <cell r="G220">
            <v>13190</v>
          </cell>
        </row>
        <row r="221">
          <cell r="A221" t="str">
            <v>GANFORT GOTAS OFTAL  3 ML X 1</v>
          </cell>
          <cell r="B221">
            <v>445</v>
          </cell>
          <cell r="C221">
            <v>53</v>
          </cell>
          <cell r="D221">
            <v>498</v>
          </cell>
          <cell r="E221">
            <v>48162</v>
          </cell>
          <cell r="F221">
            <v>5747</v>
          </cell>
          <cell r="G221">
            <v>53909</v>
          </cell>
        </row>
        <row r="222">
          <cell r="A222" t="str">
            <v>UNICLOR SOLN  OFTAL 0.5% 10 ML X 1</v>
          </cell>
          <cell r="B222">
            <v>378</v>
          </cell>
          <cell r="C222">
            <v>120</v>
          </cell>
          <cell r="D222">
            <v>498</v>
          </cell>
          <cell r="E222">
            <v>9327</v>
          </cell>
          <cell r="F222">
            <v>3000</v>
          </cell>
          <cell r="G222">
            <v>12327</v>
          </cell>
        </row>
        <row r="223">
          <cell r="A223" t="str">
            <v>HIALFREE SOLN OFTAL 0.4% 15 ML X 1</v>
          </cell>
          <cell r="B223">
            <v>430</v>
          </cell>
          <cell r="C223">
            <v>61</v>
          </cell>
          <cell r="D223">
            <v>491</v>
          </cell>
          <cell r="E223">
            <v>16026</v>
          </cell>
          <cell r="F223">
            <v>2403</v>
          </cell>
          <cell r="G223">
            <v>18429</v>
          </cell>
        </row>
        <row r="224">
          <cell r="A224" t="str">
            <v>XALACOM GOTAS OFTAL  2.5 ML X 1</v>
          </cell>
          <cell r="B224">
            <v>452</v>
          </cell>
          <cell r="C224">
            <v>36</v>
          </cell>
          <cell r="D224">
            <v>488</v>
          </cell>
          <cell r="E224">
            <v>62132</v>
          </cell>
          <cell r="F224">
            <v>4938</v>
          </cell>
          <cell r="G224">
            <v>67070</v>
          </cell>
        </row>
        <row r="225">
          <cell r="A225" t="str">
            <v>GENTAMICINA-NDC SOLN  OFTAL 0.3% 5 ML X 1</v>
          </cell>
          <cell r="B225">
            <v>327</v>
          </cell>
          <cell r="C225">
            <v>159</v>
          </cell>
          <cell r="D225">
            <v>486</v>
          </cell>
          <cell r="E225">
            <v>793</v>
          </cell>
          <cell r="F225">
            <v>380</v>
          </cell>
          <cell r="G225">
            <v>1173</v>
          </cell>
        </row>
        <row r="226">
          <cell r="A226" t="str">
            <v>ACULAR LS SOLN  OFTAL 0.4% 5 ML X 1</v>
          </cell>
          <cell r="B226">
            <v>425</v>
          </cell>
          <cell r="C226">
            <v>56</v>
          </cell>
          <cell r="D226">
            <v>481</v>
          </cell>
          <cell r="E226">
            <v>21648</v>
          </cell>
          <cell r="F226">
            <v>2857</v>
          </cell>
          <cell r="G226">
            <v>24505</v>
          </cell>
        </row>
        <row r="227">
          <cell r="A227" t="str">
            <v>BRIMODUAL SOLN OFTAL 0.15% 5 ML X 1</v>
          </cell>
          <cell r="B227">
            <v>409</v>
          </cell>
          <cell r="C227">
            <v>72</v>
          </cell>
          <cell r="D227">
            <v>481</v>
          </cell>
          <cell r="E227">
            <v>31712</v>
          </cell>
          <cell r="F227">
            <v>5584</v>
          </cell>
          <cell r="G227">
            <v>37296</v>
          </cell>
        </row>
        <row r="228">
          <cell r="A228" t="str">
            <v>GENTAGRAM GOTAS OFTAL 0.3% 8 ML X 1</v>
          </cell>
          <cell r="B228">
            <v>427</v>
          </cell>
          <cell r="C228">
            <v>34</v>
          </cell>
          <cell r="D228">
            <v>461</v>
          </cell>
          <cell r="E228">
            <v>5570</v>
          </cell>
          <cell r="F228">
            <v>445</v>
          </cell>
          <cell r="G228">
            <v>6015</v>
          </cell>
        </row>
        <row r="229">
          <cell r="A229" t="str">
            <v>TOBRADEX UNGT  OFTAL  3.5 G X 1</v>
          </cell>
          <cell r="B229">
            <v>400</v>
          </cell>
          <cell r="C229">
            <v>53</v>
          </cell>
          <cell r="D229">
            <v>453</v>
          </cell>
          <cell r="E229">
            <v>28183</v>
          </cell>
          <cell r="F229">
            <v>3738</v>
          </cell>
          <cell r="G229">
            <v>31921</v>
          </cell>
        </row>
        <row r="230">
          <cell r="A230" t="str">
            <v>MULTI-3 PLUS SOL.MPRO C/E  90 ML X 1</v>
          </cell>
          <cell r="B230">
            <v>221</v>
          </cell>
          <cell r="C230">
            <v>228</v>
          </cell>
          <cell r="D230">
            <v>449</v>
          </cell>
          <cell r="E230">
            <v>3259</v>
          </cell>
          <cell r="F230">
            <v>3378</v>
          </cell>
          <cell r="G230">
            <v>6637</v>
          </cell>
        </row>
        <row r="231">
          <cell r="A231" t="str">
            <v>EYEMICIN SOLN OFTAL 0.3% 10 ML X 1</v>
          </cell>
          <cell r="B231">
            <v>237</v>
          </cell>
          <cell r="C231">
            <v>211</v>
          </cell>
          <cell r="D231">
            <v>448</v>
          </cell>
          <cell r="E231">
            <v>1424</v>
          </cell>
          <cell r="F231">
            <v>1268</v>
          </cell>
          <cell r="G231">
            <v>2692</v>
          </cell>
        </row>
        <row r="232">
          <cell r="A232" t="str">
            <v>CLACIER SOLN OFT UNI 0.05% 0.4 ML X 30</v>
          </cell>
          <cell r="B232">
            <v>332</v>
          </cell>
          <cell r="C232">
            <v>106</v>
          </cell>
          <cell r="D232">
            <v>438</v>
          </cell>
          <cell r="E232">
            <v>24249</v>
          </cell>
          <cell r="F232">
            <v>7846</v>
          </cell>
          <cell r="G232">
            <v>32095</v>
          </cell>
        </row>
        <row r="233">
          <cell r="A233" t="str">
            <v>AKA-PRED SOLN  OFTAL 1% 5 ML X 1</v>
          </cell>
          <cell r="B233">
            <v>239</v>
          </cell>
          <cell r="C233">
            <v>197</v>
          </cell>
          <cell r="D233">
            <v>436</v>
          </cell>
          <cell r="E233">
            <v>7710</v>
          </cell>
          <cell r="F233">
            <v>6083</v>
          </cell>
          <cell r="G233">
            <v>13793</v>
          </cell>
        </row>
        <row r="234">
          <cell r="A234" t="str">
            <v>OLOF SOLN OFTAL 0.2% 5 ML X 1</v>
          </cell>
          <cell r="B234">
            <v>418</v>
          </cell>
          <cell r="C234">
            <v>14</v>
          </cell>
          <cell r="D234">
            <v>432</v>
          </cell>
          <cell r="E234">
            <v>9426</v>
          </cell>
          <cell r="F234">
            <v>339</v>
          </cell>
          <cell r="G234">
            <v>9765</v>
          </cell>
        </row>
        <row r="235">
          <cell r="A235" t="str">
            <v>LUBRICAN SOLN OFTAL 0.5% 15 ML X 1</v>
          </cell>
          <cell r="B235">
            <v>397</v>
          </cell>
          <cell r="C235">
            <v>30</v>
          </cell>
          <cell r="D235">
            <v>427</v>
          </cell>
          <cell r="E235">
            <v>8963</v>
          </cell>
          <cell r="F235">
            <v>545</v>
          </cell>
          <cell r="G235">
            <v>9508</v>
          </cell>
        </row>
        <row r="236">
          <cell r="A236" t="str">
            <v>CIPROGRAM SOLN  OFTAL 0.3% 2.5 ML X 1</v>
          </cell>
          <cell r="B236">
            <v>411</v>
          </cell>
          <cell r="D236">
            <v>411</v>
          </cell>
          <cell r="E236">
            <v>17303</v>
          </cell>
          <cell r="F236">
            <v>0</v>
          </cell>
          <cell r="G236">
            <v>17303</v>
          </cell>
        </row>
        <row r="237">
          <cell r="A237" t="str">
            <v>MULTI-3 SOL.MULTPROP  120 ML X 1</v>
          </cell>
          <cell r="B237">
            <v>85</v>
          </cell>
          <cell r="C237">
            <v>322</v>
          </cell>
          <cell r="D237">
            <v>407</v>
          </cell>
          <cell r="E237">
            <v>2106</v>
          </cell>
          <cell r="F237">
            <v>7977</v>
          </cell>
          <cell r="G237">
            <v>10083</v>
          </cell>
        </row>
        <row r="238">
          <cell r="A238" t="str">
            <v>RENU PLUS SO.MLT N/RUB  60 ML X 1</v>
          </cell>
          <cell r="B238">
            <v>387</v>
          </cell>
          <cell r="D238">
            <v>387</v>
          </cell>
          <cell r="E238">
            <v>4097</v>
          </cell>
          <cell r="F238">
            <v>0</v>
          </cell>
          <cell r="G238">
            <v>4097</v>
          </cell>
        </row>
        <row r="239">
          <cell r="A239" t="str">
            <v>UNICLOR UNGT  OFTAL 1% 3.5 G X 1</v>
          </cell>
          <cell r="B239">
            <v>290</v>
          </cell>
          <cell r="C239">
            <v>83</v>
          </cell>
          <cell r="D239">
            <v>373</v>
          </cell>
          <cell r="E239">
            <v>7716</v>
          </cell>
          <cell r="F239">
            <v>2226</v>
          </cell>
          <cell r="G239">
            <v>9942</v>
          </cell>
        </row>
        <row r="240">
          <cell r="A240" t="str">
            <v>UNICLOR-S GOTAS OFTAL  5 ML X 1</v>
          </cell>
          <cell r="B240">
            <v>281</v>
          </cell>
          <cell r="C240">
            <v>84</v>
          </cell>
          <cell r="D240">
            <v>365</v>
          </cell>
          <cell r="E240">
            <v>10958</v>
          </cell>
          <cell r="F240">
            <v>3289</v>
          </cell>
          <cell r="G240">
            <v>14247</v>
          </cell>
        </row>
        <row r="241">
          <cell r="A241" t="str">
            <v>TELMICIN-P SOLN OFTAL 0.3% 5 ML X 1</v>
          </cell>
          <cell r="B241">
            <v>255</v>
          </cell>
          <cell r="C241">
            <v>96</v>
          </cell>
          <cell r="D241">
            <v>351</v>
          </cell>
          <cell r="E241">
            <v>8770</v>
          </cell>
          <cell r="F241">
            <v>3301</v>
          </cell>
          <cell r="G241">
            <v>12071</v>
          </cell>
        </row>
        <row r="242">
          <cell r="A242" t="str">
            <v>NAPHCON-A SOLN  OFTAL  15 ML X 1</v>
          </cell>
          <cell r="B242">
            <v>337</v>
          </cell>
          <cell r="C242">
            <v>11</v>
          </cell>
          <cell r="D242">
            <v>348</v>
          </cell>
          <cell r="E242">
            <v>25135</v>
          </cell>
          <cell r="F242">
            <v>766</v>
          </cell>
          <cell r="G242">
            <v>25901</v>
          </cell>
        </row>
        <row r="243">
          <cell r="A243" t="str">
            <v>MODUSIK-A OFTENO SOLN  OFTAL 0.1% 5 ML X 1</v>
          </cell>
          <cell r="B243">
            <v>309</v>
          </cell>
          <cell r="C243">
            <v>38</v>
          </cell>
          <cell r="D243">
            <v>347</v>
          </cell>
          <cell r="E243">
            <v>20420</v>
          </cell>
          <cell r="F243">
            <v>2785</v>
          </cell>
          <cell r="G243">
            <v>23205</v>
          </cell>
        </row>
        <row r="244">
          <cell r="A244" t="str">
            <v>OPTI-FREE PUREMOIS SOLN  300 ML X 1</v>
          </cell>
          <cell r="B244">
            <v>347</v>
          </cell>
          <cell r="D244">
            <v>347</v>
          </cell>
          <cell r="E244">
            <v>11202</v>
          </cell>
          <cell r="F244">
            <v>0</v>
          </cell>
          <cell r="G244">
            <v>11202</v>
          </cell>
        </row>
        <row r="245">
          <cell r="A245" t="str">
            <v>FOTORRETIN SOLN  OFTAL  5 ML X 1</v>
          </cell>
          <cell r="B245">
            <v>81</v>
          </cell>
          <cell r="C245">
            <v>262</v>
          </cell>
          <cell r="D245">
            <v>343</v>
          </cell>
          <cell r="E245">
            <v>3685</v>
          </cell>
          <cell r="F245">
            <v>11803</v>
          </cell>
          <cell r="G245">
            <v>15488</v>
          </cell>
        </row>
        <row r="246">
          <cell r="A246" t="str">
            <v>CLOCORT H NF UNGT OFTAL  3 G X 1</v>
          </cell>
          <cell r="B246">
            <v>342</v>
          </cell>
          <cell r="D246">
            <v>342</v>
          </cell>
          <cell r="E246">
            <v>10900</v>
          </cell>
          <cell r="F246">
            <v>0</v>
          </cell>
          <cell r="G246">
            <v>10900</v>
          </cell>
        </row>
        <row r="247">
          <cell r="A247" t="str">
            <v>SURGOT SOLN  OFTAL 1% 2.5 ML X 1</v>
          </cell>
          <cell r="B247">
            <v>189</v>
          </cell>
          <cell r="C247">
            <v>152</v>
          </cell>
          <cell r="D247">
            <v>341</v>
          </cell>
          <cell r="E247">
            <v>6279</v>
          </cell>
          <cell r="F247">
            <v>5053</v>
          </cell>
          <cell r="G247">
            <v>11332</v>
          </cell>
        </row>
        <row r="248">
          <cell r="A248" t="str">
            <v>CLORIN UNGT  OFTAL 1% 3.5 G X 1</v>
          </cell>
          <cell r="B248">
            <v>255</v>
          </cell>
          <cell r="C248">
            <v>84</v>
          </cell>
          <cell r="D248">
            <v>339</v>
          </cell>
          <cell r="E248">
            <v>4247</v>
          </cell>
          <cell r="F248">
            <v>1390</v>
          </cell>
          <cell r="G248">
            <v>5637</v>
          </cell>
        </row>
        <row r="249">
          <cell r="A249" t="str">
            <v>TOBRAXONA SUSP OFTAL  5 ML X 1</v>
          </cell>
          <cell r="B249">
            <v>43</v>
          </cell>
          <cell r="C249">
            <v>261</v>
          </cell>
          <cell r="D249">
            <v>304</v>
          </cell>
          <cell r="E249">
            <v>1556</v>
          </cell>
          <cell r="F249">
            <v>9617</v>
          </cell>
          <cell r="G249">
            <v>11173</v>
          </cell>
        </row>
        <row r="250">
          <cell r="A250" t="str">
            <v>DUSTALOX GOTAS OFTAL 0.5% 5 ML X 1</v>
          </cell>
          <cell r="B250">
            <v>198</v>
          </cell>
          <cell r="C250">
            <v>103</v>
          </cell>
          <cell r="D250">
            <v>301</v>
          </cell>
          <cell r="E250">
            <v>8804</v>
          </cell>
          <cell r="F250">
            <v>4536</v>
          </cell>
          <cell r="G250">
            <v>13340</v>
          </cell>
        </row>
        <row r="251">
          <cell r="A251" t="str">
            <v>HIALFREE SOLN OFTAL 0.4% 10 ML X 1</v>
          </cell>
          <cell r="B251">
            <v>270</v>
          </cell>
          <cell r="C251">
            <v>25</v>
          </cell>
          <cell r="D251">
            <v>295</v>
          </cell>
          <cell r="E251">
            <v>7158</v>
          </cell>
          <cell r="F251">
            <v>647</v>
          </cell>
          <cell r="G251">
            <v>7805</v>
          </cell>
        </row>
        <row r="252">
          <cell r="A252" t="str">
            <v>CUBRIS GOTAS 0.5% 5 ML X 1</v>
          </cell>
          <cell r="B252">
            <v>268</v>
          </cell>
          <cell r="C252">
            <v>14</v>
          </cell>
          <cell r="D252">
            <v>282</v>
          </cell>
          <cell r="E252">
            <v>10460</v>
          </cell>
          <cell r="F252">
            <v>547</v>
          </cell>
          <cell r="G252">
            <v>11007</v>
          </cell>
        </row>
        <row r="253">
          <cell r="A253" t="str">
            <v>NAPHTEARS SOLN  OFTAL  15 ML X 1</v>
          </cell>
          <cell r="B253">
            <v>257</v>
          </cell>
          <cell r="C253">
            <v>24</v>
          </cell>
          <cell r="D253">
            <v>281</v>
          </cell>
          <cell r="E253">
            <v>17548</v>
          </cell>
          <cell r="F253">
            <v>1645</v>
          </cell>
          <cell r="G253">
            <v>19193</v>
          </cell>
        </row>
        <row r="254">
          <cell r="A254" t="str">
            <v>TIOF COLIRIO 0.5% 10 ML X 1</v>
          </cell>
          <cell r="B254">
            <v>224</v>
          </cell>
          <cell r="C254">
            <v>56</v>
          </cell>
          <cell r="D254">
            <v>280</v>
          </cell>
          <cell r="E254">
            <v>12429</v>
          </cell>
          <cell r="F254">
            <v>3069</v>
          </cell>
          <cell r="G254">
            <v>15498</v>
          </cell>
        </row>
        <row r="255">
          <cell r="A255" t="str">
            <v>TOBREX SOLN  OFTAL 0.3% 5 ML X 1</v>
          </cell>
          <cell r="B255">
            <v>244</v>
          </cell>
          <cell r="C255">
            <v>35</v>
          </cell>
          <cell r="D255">
            <v>279</v>
          </cell>
          <cell r="E255">
            <v>17228</v>
          </cell>
          <cell r="F255">
            <v>2479</v>
          </cell>
          <cell r="G255">
            <v>19707</v>
          </cell>
        </row>
        <row r="256">
          <cell r="A256" t="str">
            <v>KUARA SOLN OFT 0.2% 3 ML X 1</v>
          </cell>
          <cell r="B256">
            <v>77</v>
          </cell>
          <cell r="C256">
            <v>195</v>
          </cell>
          <cell r="D256">
            <v>272</v>
          </cell>
          <cell r="E256">
            <v>3320</v>
          </cell>
          <cell r="F256">
            <v>8413</v>
          </cell>
          <cell r="G256">
            <v>11733</v>
          </cell>
        </row>
        <row r="257">
          <cell r="A257" t="str">
            <v>TOBRACOMP SOLN  OFTAL  5 ML X 1</v>
          </cell>
          <cell r="B257">
            <v>270</v>
          </cell>
          <cell r="D257">
            <v>270</v>
          </cell>
          <cell r="E257">
            <v>7020</v>
          </cell>
          <cell r="F257">
            <v>0</v>
          </cell>
          <cell r="G257">
            <v>7020</v>
          </cell>
        </row>
        <row r="258">
          <cell r="A258" t="str">
            <v>CIPROFLOXACINO-JPS SOLN  OFTAL 0.03% 5 ML X 1</v>
          </cell>
          <cell r="C258">
            <v>257</v>
          </cell>
          <cell r="D258">
            <v>257</v>
          </cell>
          <cell r="E258">
            <v>0</v>
          </cell>
          <cell r="F258">
            <v>1804</v>
          </cell>
          <cell r="G258">
            <v>1804</v>
          </cell>
        </row>
        <row r="259">
          <cell r="A259" t="str">
            <v>MELIUS OCUVIALES 0.2% 0.3 ML X 30</v>
          </cell>
          <cell r="B259">
            <v>128</v>
          </cell>
          <cell r="C259">
            <v>128</v>
          </cell>
          <cell r="D259">
            <v>256</v>
          </cell>
          <cell r="E259">
            <v>6326</v>
          </cell>
          <cell r="F259">
            <v>6296</v>
          </cell>
          <cell r="G259">
            <v>12622</v>
          </cell>
        </row>
        <row r="260">
          <cell r="A260" t="str">
            <v>CLORIN SOLN  OFTAL 0.5% 10 ML X 1</v>
          </cell>
          <cell r="B260">
            <v>243</v>
          </cell>
          <cell r="C260">
            <v>2</v>
          </cell>
          <cell r="D260">
            <v>245</v>
          </cell>
          <cell r="E260">
            <v>4124</v>
          </cell>
          <cell r="F260">
            <v>34</v>
          </cell>
          <cell r="G260">
            <v>4158</v>
          </cell>
        </row>
        <row r="261">
          <cell r="A261" t="str">
            <v>IMOT OFTENO SOLN  OFTAL 0.5% 15 ML X 1</v>
          </cell>
          <cell r="B261">
            <v>214</v>
          </cell>
          <cell r="C261">
            <v>23</v>
          </cell>
          <cell r="D261">
            <v>237</v>
          </cell>
          <cell r="E261">
            <v>7736</v>
          </cell>
          <cell r="F261">
            <v>844</v>
          </cell>
          <cell r="G261">
            <v>8580</v>
          </cell>
        </row>
        <row r="262">
          <cell r="A262" t="str">
            <v>LOBOB S/LI.RIG ROJ  10 ML X 1</v>
          </cell>
          <cell r="B262">
            <v>188</v>
          </cell>
          <cell r="C262">
            <v>42</v>
          </cell>
          <cell r="D262">
            <v>230</v>
          </cell>
          <cell r="E262">
            <v>2641</v>
          </cell>
          <cell r="F262">
            <v>601</v>
          </cell>
          <cell r="G262">
            <v>3242</v>
          </cell>
        </row>
        <row r="263">
          <cell r="A263" t="str">
            <v>FLORIL OCUVIAL OCUVIALES 0.03% 0.5 ML X 60</v>
          </cell>
          <cell r="C263">
            <v>217</v>
          </cell>
          <cell r="D263">
            <v>217</v>
          </cell>
          <cell r="E263">
            <v>0</v>
          </cell>
          <cell r="F263">
            <v>7517</v>
          </cell>
          <cell r="G263">
            <v>7517</v>
          </cell>
        </row>
        <row r="264">
          <cell r="A264" t="str">
            <v>AZ OFTENO SOLN  OFTAL 0.05% 5 ML X 1</v>
          </cell>
          <cell r="B264">
            <v>216</v>
          </cell>
          <cell r="D264">
            <v>216</v>
          </cell>
          <cell r="E264">
            <v>12223</v>
          </cell>
          <cell r="F264">
            <v>0</v>
          </cell>
          <cell r="G264">
            <v>12223</v>
          </cell>
        </row>
        <row r="265">
          <cell r="A265" t="str">
            <v>UNITENO SOLN  OFTAL 0.025% 10 ML X 1</v>
          </cell>
          <cell r="B265">
            <v>138</v>
          </cell>
          <cell r="C265">
            <v>77</v>
          </cell>
          <cell r="D265">
            <v>215</v>
          </cell>
          <cell r="E265">
            <v>7146</v>
          </cell>
          <cell r="F265">
            <v>3996</v>
          </cell>
          <cell r="G265">
            <v>11142</v>
          </cell>
        </row>
        <row r="266">
          <cell r="A266" t="str">
            <v>MIRACRYL SOLN  OFTAL 0.05% 10 ML X 1</v>
          </cell>
          <cell r="B266">
            <v>161</v>
          </cell>
          <cell r="C266">
            <v>53</v>
          </cell>
          <cell r="D266">
            <v>214</v>
          </cell>
          <cell r="E266">
            <v>4027</v>
          </cell>
          <cell r="F266">
            <v>1301</v>
          </cell>
          <cell r="G266">
            <v>5328</v>
          </cell>
        </row>
        <row r="267">
          <cell r="A267" t="str">
            <v>CIPROLAK SOLN  OFTAL 0.3% 2.5 ML X 1</v>
          </cell>
          <cell r="B267">
            <v>192</v>
          </cell>
          <cell r="C267">
            <v>20</v>
          </cell>
          <cell r="D267">
            <v>212</v>
          </cell>
          <cell r="E267">
            <v>3070</v>
          </cell>
          <cell r="F267">
            <v>320</v>
          </cell>
          <cell r="G267">
            <v>3390</v>
          </cell>
        </row>
        <row r="268">
          <cell r="A268" t="str">
            <v>XALOPTIC T SOLN  OFTAL 0.05MG 2.5 ML X 1 (/7) /7</v>
          </cell>
          <cell r="B268">
            <v>165</v>
          </cell>
          <cell r="C268">
            <v>42</v>
          </cell>
          <cell r="D268">
            <v>207</v>
          </cell>
          <cell r="E268">
            <v>5491</v>
          </cell>
          <cell r="F268">
            <v>1337</v>
          </cell>
          <cell r="G268">
            <v>6828</v>
          </cell>
        </row>
        <row r="269">
          <cell r="A269" t="str">
            <v>OTICUM GOTAS OTO.  5 ML X 1</v>
          </cell>
          <cell r="B269">
            <v>200</v>
          </cell>
          <cell r="D269">
            <v>200</v>
          </cell>
          <cell r="E269">
            <v>1802</v>
          </cell>
          <cell r="F269">
            <v>0</v>
          </cell>
          <cell r="G269">
            <v>1802</v>
          </cell>
        </row>
        <row r="270">
          <cell r="A270" t="str">
            <v>RENU PLUS SO.MLT N/RUB  120 ML X 1</v>
          </cell>
          <cell r="B270">
            <v>196</v>
          </cell>
          <cell r="D270">
            <v>196</v>
          </cell>
          <cell r="E270">
            <v>2263</v>
          </cell>
          <cell r="F270">
            <v>0</v>
          </cell>
          <cell r="G270">
            <v>2263</v>
          </cell>
        </row>
        <row r="271">
          <cell r="A271" t="str">
            <v>MIRACRYL-A SOLN  OFTAL  10 ML X 1</v>
          </cell>
          <cell r="B271">
            <v>86</v>
          </cell>
          <cell r="C271">
            <v>95</v>
          </cell>
          <cell r="D271">
            <v>181</v>
          </cell>
          <cell r="E271">
            <v>2697</v>
          </cell>
          <cell r="F271">
            <v>2982</v>
          </cell>
          <cell r="G271">
            <v>5679</v>
          </cell>
        </row>
        <row r="272">
          <cell r="A272" t="str">
            <v>BRIMODUAL-T SP SOLN OFTAL  5 ML X 1</v>
          </cell>
          <cell r="B272">
            <v>146</v>
          </cell>
          <cell r="C272">
            <v>34</v>
          </cell>
          <cell r="D272">
            <v>180</v>
          </cell>
          <cell r="E272">
            <v>14240</v>
          </cell>
          <cell r="F272">
            <v>3236</v>
          </cell>
          <cell r="G272">
            <v>17476</v>
          </cell>
        </row>
        <row r="273">
          <cell r="A273" t="str">
            <v>3-A OFTENO SOLN  OFTAL 0.1% 5 ML X 1</v>
          </cell>
          <cell r="B273">
            <v>99</v>
          </cell>
          <cell r="C273">
            <v>73</v>
          </cell>
          <cell r="D273">
            <v>172</v>
          </cell>
          <cell r="E273">
            <v>4414</v>
          </cell>
          <cell r="F273">
            <v>3266</v>
          </cell>
          <cell r="G273">
            <v>7680</v>
          </cell>
        </row>
        <row r="274">
          <cell r="A274" t="str">
            <v>OFTAVITA TABL.RECUBIE   X 30</v>
          </cell>
          <cell r="B274">
            <v>5</v>
          </cell>
          <cell r="C274">
            <v>167</v>
          </cell>
          <cell r="D274">
            <v>172</v>
          </cell>
          <cell r="E274">
            <v>152</v>
          </cell>
          <cell r="F274">
            <v>4873</v>
          </cell>
          <cell r="G274">
            <v>5025</v>
          </cell>
        </row>
        <row r="275">
          <cell r="A275" t="str">
            <v>TROPICACYL SOLN  OFTAL 1% 15 ML X 1</v>
          </cell>
          <cell r="B275">
            <v>113</v>
          </cell>
          <cell r="C275">
            <v>57</v>
          </cell>
          <cell r="D275">
            <v>170</v>
          </cell>
          <cell r="E275">
            <v>4177</v>
          </cell>
          <cell r="F275">
            <v>1761</v>
          </cell>
          <cell r="G275">
            <v>5938</v>
          </cell>
        </row>
        <row r="276">
          <cell r="A276" t="str">
            <v>MAXITROL SOLN  OFTAL  5 ML X 1</v>
          </cell>
          <cell r="B276">
            <v>152</v>
          </cell>
          <cell r="C276">
            <v>15</v>
          </cell>
          <cell r="D276">
            <v>167</v>
          </cell>
          <cell r="E276">
            <v>10890</v>
          </cell>
          <cell r="F276">
            <v>1075</v>
          </cell>
          <cell r="G276">
            <v>11965</v>
          </cell>
        </row>
        <row r="277">
          <cell r="A277" t="str">
            <v>OFTACRIL COLIRIO 2% 5 ML X 1</v>
          </cell>
          <cell r="B277">
            <v>161</v>
          </cell>
          <cell r="D277">
            <v>161</v>
          </cell>
          <cell r="E277">
            <v>8568</v>
          </cell>
          <cell r="F277">
            <v>0</v>
          </cell>
          <cell r="G277">
            <v>8568</v>
          </cell>
        </row>
        <row r="278">
          <cell r="A278" t="str">
            <v>MIDILAR T SOLN  OFTAL 1% 15 ML X 1</v>
          </cell>
          <cell r="B278">
            <v>119</v>
          </cell>
          <cell r="C278">
            <v>39</v>
          </cell>
          <cell r="D278">
            <v>158</v>
          </cell>
          <cell r="E278">
            <v>2679</v>
          </cell>
          <cell r="F278">
            <v>933</v>
          </cell>
          <cell r="G278">
            <v>3612</v>
          </cell>
        </row>
        <row r="279">
          <cell r="A279" t="str">
            <v>ACETAZOLAMIDA-MRC TABL 250MG  X 100</v>
          </cell>
          <cell r="B279">
            <v>89</v>
          </cell>
          <cell r="C279">
            <v>51</v>
          </cell>
          <cell r="D279">
            <v>140</v>
          </cell>
          <cell r="E279">
            <v>3713</v>
          </cell>
          <cell r="F279">
            <v>2110</v>
          </cell>
          <cell r="G279">
            <v>5823</v>
          </cell>
        </row>
        <row r="280">
          <cell r="A280" t="str">
            <v>AKA-DILATE GOTAS OFTAL 10% 5 ML X 1</v>
          </cell>
          <cell r="B280">
            <v>114</v>
          </cell>
          <cell r="C280">
            <v>11</v>
          </cell>
          <cell r="D280">
            <v>125</v>
          </cell>
          <cell r="E280">
            <v>5853</v>
          </cell>
          <cell r="F280">
            <v>575</v>
          </cell>
          <cell r="G280">
            <v>6428</v>
          </cell>
        </row>
        <row r="281">
          <cell r="A281" t="str">
            <v>POENGATIF SOLN  OFTAL 0.3% 5 ML X 1</v>
          </cell>
          <cell r="B281">
            <v>68</v>
          </cell>
          <cell r="C281">
            <v>52</v>
          </cell>
          <cell r="D281">
            <v>120</v>
          </cell>
          <cell r="E281">
            <v>2781</v>
          </cell>
          <cell r="F281">
            <v>2115</v>
          </cell>
          <cell r="G281">
            <v>4896</v>
          </cell>
        </row>
        <row r="282">
          <cell r="A282" t="str">
            <v>AFLAREX SUSP OFTAL 0.1% 5 ML X 1</v>
          </cell>
          <cell r="B282">
            <v>114</v>
          </cell>
          <cell r="C282">
            <v>2</v>
          </cell>
          <cell r="D282">
            <v>116</v>
          </cell>
          <cell r="E282">
            <v>9952</v>
          </cell>
          <cell r="F282">
            <v>175</v>
          </cell>
          <cell r="G282">
            <v>10127</v>
          </cell>
        </row>
        <row r="283">
          <cell r="A283" t="str">
            <v>LOBOB SOL.CON.DESI  240 ML X 1</v>
          </cell>
          <cell r="B283">
            <v>112</v>
          </cell>
          <cell r="C283">
            <v>1</v>
          </cell>
          <cell r="D283">
            <v>113</v>
          </cell>
          <cell r="E283">
            <v>3292</v>
          </cell>
          <cell r="F283">
            <v>29</v>
          </cell>
          <cell r="G283">
            <v>3321</v>
          </cell>
        </row>
        <row r="284">
          <cell r="A284" t="str">
            <v>AKA-NEFRIN SOLN  OFTAL 0.12% 15 ML X 1</v>
          </cell>
          <cell r="B284">
            <v>78</v>
          </cell>
          <cell r="C284">
            <v>23</v>
          </cell>
          <cell r="D284">
            <v>101</v>
          </cell>
          <cell r="E284">
            <v>2795</v>
          </cell>
          <cell r="F284">
            <v>420</v>
          </cell>
          <cell r="G284">
            <v>3215</v>
          </cell>
        </row>
        <row r="285">
          <cell r="A285" t="str">
            <v>SYSTALAN OCUVIALES  0.4 ML X 30</v>
          </cell>
          <cell r="B285">
            <v>63</v>
          </cell>
          <cell r="C285">
            <v>35</v>
          </cell>
          <cell r="D285">
            <v>98</v>
          </cell>
          <cell r="E285">
            <v>4586</v>
          </cell>
          <cell r="F285">
            <v>2609</v>
          </cell>
          <cell r="G285">
            <v>7195</v>
          </cell>
        </row>
        <row r="286">
          <cell r="A286" t="str">
            <v>CIPROVAL GOTAS OTO. 0.3% 5 ML X 1</v>
          </cell>
          <cell r="B286">
            <v>20</v>
          </cell>
          <cell r="C286">
            <v>66</v>
          </cell>
          <cell r="D286">
            <v>86</v>
          </cell>
          <cell r="E286">
            <v>345</v>
          </cell>
          <cell r="F286">
            <v>1147</v>
          </cell>
          <cell r="G286">
            <v>1492</v>
          </cell>
        </row>
        <row r="287">
          <cell r="A287" t="str">
            <v>HIALFREE SOLN OFTAL 0.4% 5 ML X 1</v>
          </cell>
          <cell r="B287">
            <v>46</v>
          </cell>
          <cell r="C287">
            <v>40</v>
          </cell>
          <cell r="D287">
            <v>86</v>
          </cell>
          <cell r="E287">
            <v>737</v>
          </cell>
          <cell r="F287">
            <v>609</v>
          </cell>
          <cell r="G287">
            <v>1346</v>
          </cell>
        </row>
        <row r="288">
          <cell r="A288" t="str">
            <v>UNIOF SOLN  OFTAL 0.1% 5 ML X 1</v>
          </cell>
          <cell r="B288">
            <v>42</v>
          </cell>
          <cell r="C288">
            <v>42</v>
          </cell>
          <cell r="D288">
            <v>84</v>
          </cell>
          <cell r="E288">
            <v>1691</v>
          </cell>
          <cell r="F288">
            <v>1703</v>
          </cell>
          <cell r="G288">
            <v>3394</v>
          </cell>
        </row>
        <row r="289">
          <cell r="A289" t="str">
            <v>ALCAINE SOLN  OFTAL 0.5% 15 ML X 1</v>
          </cell>
          <cell r="B289">
            <v>55</v>
          </cell>
          <cell r="C289">
            <v>28</v>
          </cell>
          <cell r="D289">
            <v>83</v>
          </cell>
          <cell r="E289">
            <v>4534</v>
          </cell>
          <cell r="F289">
            <v>2308</v>
          </cell>
          <cell r="G289">
            <v>6842</v>
          </cell>
        </row>
        <row r="290">
          <cell r="A290" t="str">
            <v>BIOTEARS GEL OFTAL  12 G X 1</v>
          </cell>
          <cell r="B290">
            <v>25</v>
          </cell>
          <cell r="C290">
            <v>52</v>
          </cell>
          <cell r="D290">
            <v>77</v>
          </cell>
          <cell r="E290">
            <v>895</v>
          </cell>
          <cell r="F290">
            <v>1881</v>
          </cell>
          <cell r="G290">
            <v>2776</v>
          </cell>
        </row>
        <row r="291">
          <cell r="A291" t="str">
            <v>TIOF PLUS SOLN  OFTAL  10 ML X 1</v>
          </cell>
          <cell r="B291">
            <v>2</v>
          </cell>
          <cell r="C291">
            <v>70</v>
          </cell>
          <cell r="D291">
            <v>72</v>
          </cell>
          <cell r="E291">
            <v>101</v>
          </cell>
          <cell r="F291">
            <v>3502</v>
          </cell>
          <cell r="G291">
            <v>3603</v>
          </cell>
        </row>
        <row r="292">
          <cell r="A292" t="str">
            <v>MILFLOX SOLN OFTAL 0.5% 5 ML X 1</v>
          </cell>
          <cell r="B292">
            <v>44</v>
          </cell>
          <cell r="C292">
            <v>26</v>
          </cell>
          <cell r="D292">
            <v>70</v>
          </cell>
          <cell r="E292">
            <v>1743</v>
          </cell>
          <cell r="F292">
            <v>758</v>
          </cell>
          <cell r="G292">
            <v>2501</v>
          </cell>
        </row>
        <row r="293">
          <cell r="A293" t="str">
            <v>TIMOFTA GOTAS OFTAL 0.5% 5 ML X 1</v>
          </cell>
          <cell r="B293">
            <v>67</v>
          </cell>
          <cell r="D293">
            <v>67</v>
          </cell>
          <cell r="E293">
            <v>1597</v>
          </cell>
          <cell r="F293">
            <v>0</v>
          </cell>
          <cell r="G293">
            <v>1597</v>
          </cell>
        </row>
        <row r="294">
          <cell r="A294" t="str">
            <v>CIPROFTA GOTAS OFTAL 0.3% 5 ML X 1</v>
          </cell>
          <cell r="B294">
            <v>63</v>
          </cell>
          <cell r="D294">
            <v>63</v>
          </cell>
          <cell r="E294">
            <v>2101</v>
          </cell>
          <cell r="F294">
            <v>0</v>
          </cell>
          <cell r="G294">
            <v>2101</v>
          </cell>
        </row>
        <row r="295">
          <cell r="A295" t="str">
            <v>GANCIVIR GEL OFTAL 0.15% 5 G X 1</v>
          </cell>
          <cell r="B295">
            <v>43</v>
          </cell>
          <cell r="C295">
            <v>14</v>
          </cell>
          <cell r="D295">
            <v>57</v>
          </cell>
          <cell r="E295">
            <v>1314</v>
          </cell>
          <cell r="F295">
            <v>428</v>
          </cell>
          <cell r="G295">
            <v>1742</v>
          </cell>
        </row>
        <row r="296">
          <cell r="A296" t="str">
            <v>CIPROVAL UNGT  OFTAL 0.3% 3.5 G X 1</v>
          </cell>
          <cell r="B296">
            <v>28</v>
          </cell>
          <cell r="C296">
            <v>28</v>
          </cell>
          <cell r="D296">
            <v>56</v>
          </cell>
          <cell r="E296">
            <v>1296</v>
          </cell>
          <cell r="F296">
            <v>1308</v>
          </cell>
          <cell r="G296">
            <v>2604</v>
          </cell>
        </row>
        <row r="297">
          <cell r="A297" t="str">
            <v>ANESTEARS SOLN  OFTAL 0.5% 15 ML X 1</v>
          </cell>
          <cell r="B297">
            <v>11</v>
          </cell>
          <cell r="C297">
            <v>39</v>
          </cell>
          <cell r="D297">
            <v>50</v>
          </cell>
          <cell r="E297">
            <v>261</v>
          </cell>
          <cell r="F297">
            <v>924</v>
          </cell>
          <cell r="G297">
            <v>1185</v>
          </cell>
        </row>
        <row r="298">
          <cell r="A298" t="str">
            <v>ACETAK TABL 250MG  X 100</v>
          </cell>
          <cell r="B298">
            <v>18</v>
          </cell>
          <cell r="C298">
            <v>30</v>
          </cell>
          <cell r="D298">
            <v>48</v>
          </cell>
          <cell r="E298">
            <v>2073</v>
          </cell>
          <cell r="F298">
            <v>3184</v>
          </cell>
          <cell r="G298">
            <v>5257</v>
          </cell>
        </row>
        <row r="299">
          <cell r="A299" t="str">
            <v>OFTAGEN COLIRIO 0.3% 5 ML X 1</v>
          </cell>
          <cell r="B299">
            <v>41</v>
          </cell>
          <cell r="C299">
            <v>6</v>
          </cell>
          <cell r="D299">
            <v>47</v>
          </cell>
          <cell r="E299">
            <v>591</v>
          </cell>
          <cell r="F299">
            <v>97</v>
          </cell>
          <cell r="G299">
            <v>688</v>
          </cell>
        </row>
        <row r="300">
          <cell r="A300" t="str">
            <v>NEPOCORT GOTAS OFTAL  5 ML X 1</v>
          </cell>
          <cell r="B300">
            <v>46</v>
          </cell>
          <cell r="D300">
            <v>46</v>
          </cell>
          <cell r="E300">
            <v>1778</v>
          </cell>
          <cell r="F300">
            <v>0</v>
          </cell>
          <cell r="G300">
            <v>1778</v>
          </cell>
        </row>
        <row r="301">
          <cell r="A301" t="str">
            <v>T-EYES SOLN  OFTAL 0.05% 15 ML X 1</v>
          </cell>
          <cell r="B301">
            <v>46</v>
          </cell>
          <cell r="D301">
            <v>46</v>
          </cell>
          <cell r="E301">
            <v>1012</v>
          </cell>
          <cell r="F301">
            <v>0</v>
          </cell>
          <cell r="G301">
            <v>1012</v>
          </cell>
        </row>
        <row r="302">
          <cell r="A302" t="str">
            <v>TROPICAMIDA GOTAS OFTAL 1% 15 ML X 1</v>
          </cell>
          <cell r="C302">
            <v>45</v>
          </cell>
          <cell r="D302">
            <v>45</v>
          </cell>
          <cell r="E302">
            <v>0</v>
          </cell>
          <cell r="F302">
            <v>1125</v>
          </cell>
          <cell r="G302">
            <v>1125</v>
          </cell>
        </row>
        <row r="303">
          <cell r="A303" t="str">
            <v>PROXTEN PLUS SOLN OFTAL 1% 5 ML X 1 (/ML)</v>
          </cell>
          <cell r="B303">
            <v>42</v>
          </cell>
          <cell r="D303">
            <v>42</v>
          </cell>
          <cell r="E303">
            <v>1246</v>
          </cell>
          <cell r="F303">
            <v>0</v>
          </cell>
          <cell r="G303">
            <v>1246</v>
          </cell>
        </row>
        <row r="304">
          <cell r="A304" t="str">
            <v>PIODOR-T SP SOLN OFTAL  5 ML X 1</v>
          </cell>
          <cell r="B304">
            <v>1</v>
          </cell>
          <cell r="C304">
            <v>40</v>
          </cell>
          <cell r="D304">
            <v>41</v>
          </cell>
          <cell r="E304">
            <v>82</v>
          </cell>
          <cell r="F304">
            <v>3264</v>
          </cell>
          <cell r="G304">
            <v>3346</v>
          </cell>
        </row>
        <row r="305">
          <cell r="A305" t="str">
            <v>MAXITROL UNGT  OFTAL  3.5 G X 1</v>
          </cell>
          <cell r="B305">
            <v>14</v>
          </cell>
          <cell r="C305">
            <v>25</v>
          </cell>
          <cell r="D305">
            <v>39</v>
          </cell>
          <cell r="E305">
            <v>1107</v>
          </cell>
          <cell r="F305">
            <v>1949</v>
          </cell>
          <cell r="G305">
            <v>3056</v>
          </cell>
        </row>
        <row r="306">
          <cell r="A306" t="str">
            <v>FENILEFRINA-LNR GOTAS OFTAL 10% 5 ML X 1</v>
          </cell>
          <cell r="C306">
            <v>38</v>
          </cell>
          <cell r="D306">
            <v>38</v>
          </cell>
          <cell r="E306">
            <v>0</v>
          </cell>
          <cell r="F306">
            <v>928</v>
          </cell>
          <cell r="G306">
            <v>928</v>
          </cell>
        </row>
        <row r="307">
          <cell r="A307" t="str">
            <v>FLOBACT SOLN  OFTAL 0.03% 5 ML X 1</v>
          </cell>
          <cell r="B307">
            <v>2</v>
          </cell>
          <cell r="C307">
            <v>36</v>
          </cell>
          <cell r="D307">
            <v>38</v>
          </cell>
          <cell r="E307">
            <v>61</v>
          </cell>
          <cell r="F307">
            <v>1086</v>
          </cell>
          <cell r="G307">
            <v>1147</v>
          </cell>
        </row>
        <row r="308">
          <cell r="A308" t="str">
            <v>GLAUCOZOL TABL 250MG  X 30</v>
          </cell>
          <cell r="B308">
            <v>35</v>
          </cell>
          <cell r="C308">
            <v>1</v>
          </cell>
          <cell r="D308">
            <v>36</v>
          </cell>
          <cell r="E308">
            <v>916</v>
          </cell>
          <cell r="F308">
            <v>26</v>
          </cell>
          <cell r="G308">
            <v>942</v>
          </cell>
        </row>
        <row r="309">
          <cell r="A309" t="str">
            <v>GENTAMICINA-LUS SOLN  OFTAL 0.3% 5 ML X 1</v>
          </cell>
          <cell r="B309">
            <v>35</v>
          </cell>
          <cell r="D309">
            <v>35</v>
          </cell>
          <cell r="E309">
            <v>209</v>
          </cell>
          <cell r="F309">
            <v>0</v>
          </cell>
          <cell r="G309">
            <v>209</v>
          </cell>
        </row>
        <row r="310">
          <cell r="A310" t="str">
            <v>OPTI-FREE EXPRESS SOL.MULTPROP  60 ML X 1</v>
          </cell>
          <cell r="B310">
            <v>26</v>
          </cell>
          <cell r="D310">
            <v>26</v>
          </cell>
          <cell r="E310">
            <v>239</v>
          </cell>
          <cell r="F310">
            <v>0</v>
          </cell>
          <cell r="G310">
            <v>239</v>
          </cell>
        </row>
        <row r="311">
          <cell r="A311" t="str">
            <v>MYDRIACYL SOLN  OFTAL 1% 15 ML X 1</v>
          </cell>
          <cell r="B311">
            <v>23</v>
          </cell>
          <cell r="D311">
            <v>23</v>
          </cell>
          <cell r="E311">
            <v>2407</v>
          </cell>
          <cell r="F311">
            <v>0</v>
          </cell>
          <cell r="G311">
            <v>2407</v>
          </cell>
        </row>
        <row r="312">
          <cell r="A312" t="str">
            <v>MULTI-3 MAX FCO  90 ML X 1</v>
          </cell>
          <cell r="B312">
            <v>19</v>
          </cell>
          <cell r="C312">
            <v>3</v>
          </cell>
          <cell r="D312">
            <v>22</v>
          </cell>
          <cell r="E312">
            <v>311</v>
          </cell>
          <cell r="F312">
            <v>49</v>
          </cell>
          <cell r="G312">
            <v>360</v>
          </cell>
        </row>
        <row r="313">
          <cell r="A313" t="str">
            <v>S-10 SOLN  OFTAL  15 ML X 1</v>
          </cell>
          <cell r="C313">
            <v>22</v>
          </cell>
          <cell r="D313">
            <v>22</v>
          </cell>
          <cell r="E313">
            <v>0</v>
          </cell>
          <cell r="F313">
            <v>347</v>
          </cell>
          <cell r="G313">
            <v>347</v>
          </cell>
        </row>
        <row r="314">
          <cell r="A314" t="str">
            <v>OCU OFF PLUS TABL   X 30</v>
          </cell>
          <cell r="B314">
            <v>21</v>
          </cell>
          <cell r="D314">
            <v>21</v>
          </cell>
          <cell r="E314">
            <v>400</v>
          </cell>
          <cell r="F314">
            <v>0</v>
          </cell>
          <cell r="G314">
            <v>400</v>
          </cell>
        </row>
        <row r="315">
          <cell r="A315" t="str">
            <v>EYLIA VIAL 40MG 1 ML X 1</v>
          </cell>
          <cell r="B315">
            <v>18</v>
          </cell>
          <cell r="D315">
            <v>18</v>
          </cell>
          <cell r="E315">
            <v>34787</v>
          </cell>
          <cell r="F315">
            <v>0</v>
          </cell>
          <cell r="G315">
            <v>34787</v>
          </cell>
        </row>
        <row r="316">
          <cell r="A316" t="str">
            <v>PONTI OFTENO GOTAS OFTAL 0.5% 10 ML X 1</v>
          </cell>
          <cell r="B316">
            <v>14</v>
          </cell>
          <cell r="C316">
            <v>3</v>
          </cell>
          <cell r="D316">
            <v>17</v>
          </cell>
          <cell r="E316">
            <v>645</v>
          </cell>
          <cell r="F316">
            <v>140</v>
          </cell>
          <cell r="G316">
            <v>785</v>
          </cell>
        </row>
        <row r="317">
          <cell r="A317" t="str">
            <v>OPTI-FREE PUREMOIS SOLN  120 ML X 1</v>
          </cell>
          <cell r="C317">
            <v>12</v>
          </cell>
          <cell r="D317">
            <v>12</v>
          </cell>
          <cell r="E317">
            <v>0</v>
          </cell>
          <cell r="F317">
            <v>164</v>
          </cell>
          <cell r="G317">
            <v>164</v>
          </cell>
        </row>
        <row r="318">
          <cell r="A318" t="str">
            <v>UNIGESE SOLN  OFTAL 0.5% 15 ML X 1</v>
          </cell>
          <cell r="B318">
            <v>12</v>
          </cell>
          <cell r="D318">
            <v>12</v>
          </cell>
          <cell r="E318">
            <v>204</v>
          </cell>
          <cell r="F318">
            <v>0</v>
          </cell>
          <cell r="G318">
            <v>204</v>
          </cell>
        </row>
        <row r="319">
          <cell r="A319" t="str">
            <v>RETIN ACTIVE CAPS   X 30</v>
          </cell>
          <cell r="B319">
            <v>11</v>
          </cell>
          <cell r="D319">
            <v>11</v>
          </cell>
          <cell r="E319">
            <v>1202</v>
          </cell>
          <cell r="F319">
            <v>0</v>
          </cell>
          <cell r="G319">
            <v>1202</v>
          </cell>
        </row>
        <row r="320">
          <cell r="A320" t="str">
            <v>A-CERUMEN SPRAY  40 ML X 1</v>
          </cell>
          <cell r="B320">
            <v>10</v>
          </cell>
          <cell r="D320">
            <v>10</v>
          </cell>
          <cell r="E320">
            <v>106</v>
          </cell>
          <cell r="F320">
            <v>0</v>
          </cell>
          <cell r="G320">
            <v>106</v>
          </cell>
        </row>
        <row r="321">
          <cell r="A321" t="str">
            <v>OPTIDRY SOLN OFTAL  10 ML X 1</v>
          </cell>
          <cell r="B321">
            <v>9</v>
          </cell>
          <cell r="D321">
            <v>9</v>
          </cell>
          <cell r="E321">
            <v>297</v>
          </cell>
          <cell r="F321">
            <v>0</v>
          </cell>
          <cell r="G321">
            <v>297</v>
          </cell>
        </row>
        <row r="322">
          <cell r="A322" t="str">
            <v>OPTIPINK SOLN OFTAL  10 ML X 1</v>
          </cell>
          <cell r="B322">
            <v>9</v>
          </cell>
          <cell r="D322">
            <v>9</v>
          </cell>
          <cell r="E322">
            <v>248</v>
          </cell>
          <cell r="F322">
            <v>0</v>
          </cell>
          <cell r="G322">
            <v>248</v>
          </cell>
        </row>
        <row r="323">
          <cell r="A323" t="str">
            <v>AKA-DILATE GOTAS OFTAL 2.5% 15 ML X 1</v>
          </cell>
          <cell r="B323">
            <v>1</v>
          </cell>
          <cell r="C323">
            <v>6</v>
          </cell>
          <cell r="D323">
            <v>7</v>
          </cell>
          <cell r="E323">
            <v>30</v>
          </cell>
          <cell r="F323">
            <v>178</v>
          </cell>
          <cell r="G323">
            <v>208</v>
          </cell>
        </row>
        <row r="324">
          <cell r="A324" t="str">
            <v>OPTICANS SOLN OFTAL  10 ML X 1</v>
          </cell>
          <cell r="B324">
            <v>7</v>
          </cell>
          <cell r="D324">
            <v>7</v>
          </cell>
          <cell r="E324">
            <v>93</v>
          </cell>
          <cell r="F324">
            <v>0</v>
          </cell>
          <cell r="G324">
            <v>93</v>
          </cell>
        </row>
        <row r="325">
          <cell r="A325" t="str">
            <v>OFTALER SOLN  OFTAL 0.05% 10 ML X 1</v>
          </cell>
          <cell r="B325">
            <v>1</v>
          </cell>
          <cell r="C325">
            <v>4</v>
          </cell>
          <cell r="D325">
            <v>5</v>
          </cell>
          <cell r="E325">
            <v>87</v>
          </cell>
          <cell r="F325">
            <v>326</v>
          </cell>
          <cell r="G325">
            <v>413</v>
          </cell>
        </row>
        <row r="326">
          <cell r="A326" t="str">
            <v>UNICLOVYR UNGT  OFTAL 3% 3.5 G X 1</v>
          </cell>
          <cell r="B326">
            <v>4</v>
          </cell>
          <cell r="D326">
            <v>4</v>
          </cell>
          <cell r="E326">
            <v>157</v>
          </cell>
          <cell r="F326">
            <v>0</v>
          </cell>
          <cell r="G326">
            <v>157</v>
          </cell>
        </row>
        <row r="327">
          <cell r="A327" t="str">
            <v>A-CERUMEN GOTAS UNIDOS  2 ML X 10</v>
          </cell>
          <cell r="B327">
            <v>3</v>
          </cell>
          <cell r="D327">
            <v>3</v>
          </cell>
          <cell r="E327">
            <v>50</v>
          </cell>
          <cell r="F327">
            <v>0</v>
          </cell>
          <cell r="G327">
            <v>50</v>
          </cell>
        </row>
        <row r="328">
          <cell r="A328" t="str">
            <v>LAGRIMAS NATURALES SOLN  OFTAL  15 ML X 1</v>
          </cell>
          <cell r="B328">
            <v>3</v>
          </cell>
          <cell r="D328">
            <v>3</v>
          </cell>
          <cell r="E328">
            <v>255</v>
          </cell>
          <cell r="F328">
            <v>0</v>
          </cell>
          <cell r="G328">
            <v>255</v>
          </cell>
        </row>
        <row r="329">
          <cell r="A329" t="str">
            <v>OFTALMICINA GOTAS  10 ML X 1</v>
          </cell>
          <cell r="C329">
            <v>3</v>
          </cell>
          <cell r="D329">
            <v>3</v>
          </cell>
          <cell r="E329">
            <v>0</v>
          </cell>
          <cell r="F329">
            <v>51</v>
          </cell>
          <cell r="G329">
            <v>51</v>
          </cell>
        </row>
        <row r="330">
          <cell r="A330" t="str">
            <v>CLORANFENICOL-SVL UNGT  OFTAL 1% 3.5 G X 1</v>
          </cell>
          <cell r="B330">
            <v>1</v>
          </cell>
          <cell r="D330">
            <v>1</v>
          </cell>
          <cell r="E330">
            <v>28</v>
          </cell>
          <cell r="F330">
            <v>0</v>
          </cell>
          <cell r="G330">
            <v>28</v>
          </cell>
        </row>
        <row r="331">
          <cell r="A331" t="str">
            <v>OFTABIOTICO COLIRIO  10 ML X 1</v>
          </cell>
          <cell r="B331">
            <v>1</v>
          </cell>
          <cell r="D331">
            <v>1</v>
          </cell>
          <cell r="E331">
            <v>39</v>
          </cell>
          <cell r="F331">
            <v>0</v>
          </cell>
          <cell r="G331">
            <v>39</v>
          </cell>
        </row>
        <row r="332">
          <cell r="A332" t="str">
            <v>OPTIALER SOLN OFTAL  10 ML X 1</v>
          </cell>
          <cell r="B332">
            <v>1</v>
          </cell>
          <cell r="D332">
            <v>1</v>
          </cell>
          <cell r="E332">
            <v>14</v>
          </cell>
          <cell r="F332">
            <v>0</v>
          </cell>
          <cell r="G332">
            <v>14</v>
          </cell>
        </row>
        <row r="333">
          <cell r="A333" t="str">
            <v>ASTEROSS OCUVIALES 0.5% 0.5 ML X 60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A334" t="str">
            <v>CITOL MOXIFLOXACIN SOLN  OFTAL 5% 10 ML X 1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</row>
        <row r="335">
          <cell r="A335" t="str">
            <v>CLOCORT H UNGT  OFTAL  4 G X 1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</row>
        <row r="336">
          <cell r="A336" t="str">
            <v>DORLAMIDA SOLN  OFTAL 2% 5 ML X 1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</row>
        <row r="337">
          <cell r="A337" t="str">
            <v>DORSOF T SOLN  OFTAL  5 ML X 1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</row>
        <row r="338">
          <cell r="A338" t="str">
            <v>GENTEAL GEL GEL OFTAL 0.3% 10 G X 1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str">
            <v>LOBOB S/HUM.RIG AZ  30 ML X 1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</row>
        <row r="340">
          <cell r="A340" t="str">
            <v>NADIF GOTAS OFTAL 0.1% 5 ML X 1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</row>
        <row r="341">
          <cell r="A341" t="str">
            <v>NATUTEARS GOTAS UNIDOS 0.4% 6 ML X 20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</row>
        <row r="342">
          <cell r="A342" t="str">
            <v>OCUCIP SOLN  OFTAL 0.3% 5 ML X 1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</row>
        <row r="343">
          <cell r="A343" t="str">
            <v>OPTIGEN SOLN  OFTAL 0.3% 10 ML X 1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</row>
        <row r="344">
          <cell r="A344" t="str">
            <v>SAFLUTAN SOLN  OFTAL 15Y 0.3 ML X 30 (/ML)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</row>
        <row r="345">
          <cell r="A345" t="str">
            <v>SEFSON SOLN  OFTAL 2% 5 ML X 1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</row>
        <row r="346">
          <cell r="A346" t="str">
            <v>SEFSON T SOLN  OFTAL  5 ML X 1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</row>
        <row r="347">
          <cell r="A347" t="str">
            <v>SOPHIXIN OFTENO SOLN  OFTAL 0.3% 5 ML X 1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VISOCAP CAPS BLANDA   X 30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</row>
        <row r="349">
          <cell r="A349" t="str">
            <v>ZAKOL SOLN  OFTAL 0.005% 2.5 ML X 1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</row>
        <row r="350">
          <cell r="A350" t="str">
            <v>ZYMARAN SOLN  OFTAL 0.3% 5 ML X 1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</row>
        <row r="351">
          <cell r="A351" t="str">
            <v>Total general</v>
          </cell>
          <cell r="B351">
            <v>1051074</v>
          </cell>
          <cell r="C351">
            <v>683714</v>
          </cell>
          <cell r="D351">
            <v>1734788</v>
          </cell>
          <cell r="E351">
            <v>32592392</v>
          </cell>
          <cell r="F351">
            <v>6967676</v>
          </cell>
          <cell r="G351">
            <v>39560068</v>
          </cell>
        </row>
      </sheetData>
      <sheetData sheetId="4" refreshError="1"/>
      <sheetData sheetId="5" refreshError="1"/>
      <sheetData sheetId="6" refreshError="1">
        <row r="1">
          <cell r="B1" t="str">
            <v>MAT 2020-03</v>
          </cell>
          <cell r="C1" t="str">
            <v>MAT 2020-03</v>
          </cell>
          <cell r="E1" t="str">
            <v>MAT 2021-03</v>
          </cell>
          <cell r="F1" t="str">
            <v>MAT 2021-03</v>
          </cell>
          <cell r="H1" t="str">
            <v>MAT 2020-03</v>
          </cell>
          <cell r="I1" t="str">
            <v>MAT 2020-03</v>
          </cell>
          <cell r="K1" t="str">
            <v>MAT 2021-03</v>
          </cell>
          <cell r="L1" t="str">
            <v>MAT 2021-03</v>
          </cell>
        </row>
        <row r="2">
          <cell r="B2" t="str">
            <v xml:space="preserve">VENTAS </v>
          </cell>
          <cell r="C2" t="str">
            <v xml:space="preserve">VENTAS </v>
          </cell>
          <cell r="E2" t="str">
            <v xml:space="preserve">VENTAS </v>
          </cell>
          <cell r="F2" t="str">
            <v xml:space="preserve">VENTAS </v>
          </cell>
          <cell r="H2" t="str">
            <v xml:space="preserve">VENTAS </v>
          </cell>
          <cell r="I2" t="str">
            <v xml:space="preserve">VENTAS </v>
          </cell>
          <cell r="K2" t="str">
            <v xml:space="preserve">VENTAS </v>
          </cell>
          <cell r="L2" t="str">
            <v xml:space="preserve">VENTAS </v>
          </cell>
        </row>
        <row r="3">
          <cell r="A3" t="str">
            <v>PRESENTACION</v>
          </cell>
          <cell r="B3" t="str">
            <v>CADENA</v>
          </cell>
          <cell r="C3" t="str">
            <v>INDEPENDIENTE</v>
          </cell>
          <cell r="D3" t="str">
            <v>UNID 20</v>
          </cell>
          <cell r="E3" t="str">
            <v>CADENA</v>
          </cell>
          <cell r="F3" t="str">
            <v>INDEPENDIENTE</v>
          </cell>
          <cell r="G3" t="str">
            <v>UNID 21</v>
          </cell>
          <cell r="H3" t="str">
            <v>CADENA</v>
          </cell>
          <cell r="I3" t="str">
            <v>INDEPENDIENTE</v>
          </cell>
          <cell r="J3" t="str">
            <v>SOLES 20</v>
          </cell>
          <cell r="K3" t="str">
            <v>CADENA</v>
          </cell>
          <cell r="L3" t="str">
            <v>INDEPENDIENTE</v>
          </cell>
          <cell r="M3" t="str">
            <v>SOLES 21</v>
          </cell>
        </row>
        <row r="4">
          <cell r="A4" t="str">
            <v>FRAMIDEX GOTAS O/OFT  2.5 ML X 1</v>
          </cell>
          <cell r="B4">
            <v>211157</v>
          </cell>
          <cell r="C4">
            <v>412174</v>
          </cell>
          <cell r="D4">
            <v>623331</v>
          </cell>
          <cell r="E4">
            <v>170542</v>
          </cell>
          <cell r="F4">
            <v>417325</v>
          </cell>
          <cell r="G4">
            <v>587867</v>
          </cell>
          <cell r="H4">
            <v>1169873</v>
          </cell>
          <cell r="I4">
            <v>2238247</v>
          </cell>
          <cell r="J4">
            <v>3408120</v>
          </cell>
          <cell r="K4">
            <v>955126</v>
          </cell>
          <cell r="L4">
            <v>2314060</v>
          </cell>
          <cell r="M4">
            <v>3269186</v>
          </cell>
        </row>
        <row r="5">
          <cell r="A5" t="str">
            <v>FLORIL NF SOLN  OFTAL 0.03% 8 ML X 1</v>
          </cell>
          <cell r="B5">
            <v>91199</v>
          </cell>
          <cell r="C5">
            <v>347054</v>
          </cell>
          <cell r="D5">
            <v>438253</v>
          </cell>
          <cell r="E5">
            <v>64289</v>
          </cell>
          <cell r="F5">
            <v>379128</v>
          </cell>
          <cell r="G5">
            <v>443417</v>
          </cell>
          <cell r="H5">
            <v>495486</v>
          </cell>
          <cell r="I5">
            <v>1849859</v>
          </cell>
          <cell r="J5">
            <v>2345345</v>
          </cell>
          <cell r="K5">
            <v>360372</v>
          </cell>
          <cell r="L5">
            <v>2112308</v>
          </cell>
          <cell r="M5">
            <v>2472680</v>
          </cell>
        </row>
        <row r="6">
          <cell r="A6" t="str">
            <v>HUMED GOTAS OFTAL 0.3% 15 ML X 1</v>
          </cell>
          <cell r="B6">
            <v>144640</v>
          </cell>
          <cell r="C6">
            <v>92513</v>
          </cell>
          <cell r="D6">
            <v>237153</v>
          </cell>
          <cell r="E6">
            <v>201399</v>
          </cell>
          <cell r="F6">
            <v>174300</v>
          </cell>
          <cell r="G6">
            <v>375699</v>
          </cell>
          <cell r="H6">
            <v>1298705</v>
          </cell>
          <cell r="I6">
            <v>829788</v>
          </cell>
          <cell r="J6">
            <v>2128493</v>
          </cell>
          <cell r="K6">
            <v>1750487</v>
          </cell>
          <cell r="L6">
            <v>1497417</v>
          </cell>
          <cell r="M6">
            <v>3247904</v>
          </cell>
        </row>
        <row r="7">
          <cell r="A7" t="str">
            <v>FLORIL NF SOLN  OFTAL  15 ML X 1</v>
          </cell>
          <cell r="B7">
            <v>321600</v>
          </cell>
          <cell r="C7">
            <v>36482</v>
          </cell>
          <cell r="D7">
            <v>358082</v>
          </cell>
          <cell r="E7">
            <v>263668</v>
          </cell>
          <cell r="F7">
            <v>57630</v>
          </cell>
          <cell r="G7">
            <v>321298</v>
          </cell>
          <cell r="H7">
            <v>2246036</v>
          </cell>
          <cell r="I7">
            <v>256228</v>
          </cell>
          <cell r="J7">
            <v>2502264</v>
          </cell>
          <cell r="K7">
            <v>1902906</v>
          </cell>
          <cell r="L7">
            <v>416634</v>
          </cell>
          <cell r="M7">
            <v>2319540</v>
          </cell>
        </row>
        <row r="8">
          <cell r="A8" t="str">
            <v>GENTAMICINA-LNR SOLN  OFTAL 0.3% 5 ML X 1</v>
          </cell>
          <cell r="B8">
            <v>68849</v>
          </cell>
          <cell r="C8">
            <v>249968</v>
          </cell>
          <cell r="D8">
            <v>318817</v>
          </cell>
          <cell r="E8">
            <v>59535</v>
          </cell>
          <cell r="F8">
            <v>238159</v>
          </cell>
          <cell r="G8">
            <v>297694</v>
          </cell>
          <cell r="H8">
            <v>161027</v>
          </cell>
          <cell r="I8">
            <v>546335</v>
          </cell>
          <cell r="J8">
            <v>707362</v>
          </cell>
          <cell r="K8">
            <v>128906</v>
          </cell>
          <cell r="L8">
            <v>507535</v>
          </cell>
          <cell r="M8">
            <v>636441</v>
          </cell>
        </row>
        <row r="9">
          <cell r="A9" t="str">
            <v>OTOZAMBON GOTAS OTO.  10 ML X 1</v>
          </cell>
          <cell r="B9">
            <v>138601</v>
          </cell>
          <cell r="C9">
            <v>108710</v>
          </cell>
          <cell r="D9">
            <v>247311</v>
          </cell>
          <cell r="E9">
            <v>136438</v>
          </cell>
          <cell r="F9">
            <v>109721</v>
          </cell>
          <cell r="G9">
            <v>246159</v>
          </cell>
          <cell r="H9">
            <v>1688196</v>
          </cell>
          <cell r="I9">
            <v>1303372</v>
          </cell>
          <cell r="J9">
            <v>2991568</v>
          </cell>
          <cell r="K9">
            <v>1670572</v>
          </cell>
          <cell r="L9">
            <v>1335509</v>
          </cell>
          <cell r="M9">
            <v>3006081</v>
          </cell>
        </row>
        <row r="10">
          <cell r="A10" t="str">
            <v>COL.EYE-MO COLIRIO 0.05% 12 ML X 1</v>
          </cell>
          <cell r="B10">
            <v>93349</v>
          </cell>
          <cell r="C10">
            <v>84072</v>
          </cell>
          <cell r="D10">
            <v>177421</v>
          </cell>
          <cell r="E10">
            <v>76176</v>
          </cell>
          <cell r="F10">
            <v>98961</v>
          </cell>
          <cell r="G10">
            <v>175137</v>
          </cell>
          <cell r="H10">
            <v>546633</v>
          </cell>
          <cell r="I10">
            <v>484753</v>
          </cell>
          <cell r="J10">
            <v>1031386</v>
          </cell>
          <cell r="K10">
            <v>433584</v>
          </cell>
          <cell r="L10">
            <v>563549</v>
          </cell>
          <cell r="M10">
            <v>997133</v>
          </cell>
        </row>
        <row r="11">
          <cell r="A11" t="str">
            <v>COL.EYE-MO SOLN OFTAL 0.05% 8 ML X 1</v>
          </cell>
          <cell r="B11">
            <v>5802</v>
          </cell>
          <cell r="C11">
            <v>125486</v>
          </cell>
          <cell r="D11">
            <v>131288</v>
          </cell>
          <cell r="E11">
            <v>5065</v>
          </cell>
          <cell r="F11">
            <v>163055</v>
          </cell>
          <cell r="G11">
            <v>168120</v>
          </cell>
          <cell r="H11">
            <v>24712</v>
          </cell>
          <cell r="I11">
            <v>533255</v>
          </cell>
          <cell r="J11">
            <v>557967</v>
          </cell>
          <cell r="K11">
            <v>21983</v>
          </cell>
          <cell r="L11">
            <v>710151</v>
          </cell>
          <cell r="M11">
            <v>732134</v>
          </cell>
        </row>
        <row r="12">
          <cell r="A12" t="str">
            <v>KRYTANTEK OFTENO SOLN  OFTAL  5 ML X 1</v>
          </cell>
          <cell r="B12">
            <v>126576</v>
          </cell>
          <cell r="C12">
            <v>3665</v>
          </cell>
          <cell r="D12">
            <v>130241</v>
          </cell>
          <cell r="E12">
            <v>143146</v>
          </cell>
          <cell r="F12">
            <v>3400</v>
          </cell>
          <cell r="G12">
            <v>146546</v>
          </cell>
          <cell r="H12">
            <v>15547927</v>
          </cell>
          <cell r="I12">
            <v>449020</v>
          </cell>
          <cell r="J12">
            <v>15996947</v>
          </cell>
          <cell r="K12">
            <v>17698445</v>
          </cell>
          <cell r="L12">
            <v>419889</v>
          </cell>
          <cell r="M12">
            <v>18118334</v>
          </cell>
        </row>
        <row r="13">
          <cell r="A13" t="str">
            <v>MEDICORTIL GOTAS O/OFT  2.5 ML X 1</v>
          </cell>
          <cell r="B13">
            <v>32337</v>
          </cell>
          <cell r="C13">
            <v>89262</v>
          </cell>
          <cell r="D13">
            <v>121599</v>
          </cell>
          <cell r="E13">
            <v>30931</v>
          </cell>
          <cell r="F13">
            <v>97937</v>
          </cell>
          <cell r="G13">
            <v>128868</v>
          </cell>
          <cell r="H13">
            <v>193740</v>
          </cell>
          <cell r="I13">
            <v>531216</v>
          </cell>
          <cell r="J13">
            <v>724956</v>
          </cell>
          <cell r="K13">
            <v>201727</v>
          </cell>
          <cell r="L13">
            <v>633569</v>
          </cell>
          <cell r="M13">
            <v>835296</v>
          </cell>
        </row>
        <row r="14">
          <cell r="A14" t="str">
            <v>SYSTANE ULTRA SOL.OFT LUBR  10 ML X 1</v>
          </cell>
          <cell r="B14">
            <v>97816</v>
          </cell>
          <cell r="C14">
            <v>4103</v>
          </cell>
          <cell r="D14">
            <v>101919</v>
          </cell>
          <cell r="E14">
            <v>106118</v>
          </cell>
          <cell r="F14">
            <v>7248</v>
          </cell>
          <cell r="G14">
            <v>113366</v>
          </cell>
          <cell r="H14">
            <v>5481664</v>
          </cell>
          <cell r="I14">
            <v>230545</v>
          </cell>
          <cell r="J14">
            <v>5712209</v>
          </cell>
          <cell r="K14">
            <v>6548214</v>
          </cell>
          <cell r="L14">
            <v>455459</v>
          </cell>
          <cell r="M14">
            <v>7003673</v>
          </cell>
        </row>
        <row r="15">
          <cell r="A15" t="str">
            <v>TERRAMISOL-A UNGT  OFTAL  6 G X 1</v>
          </cell>
          <cell r="B15">
            <v>147844</v>
          </cell>
          <cell r="C15">
            <v>17489</v>
          </cell>
          <cell r="D15">
            <v>165333</v>
          </cell>
          <cell r="E15">
            <v>94631</v>
          </cell>
          <cell r="F15">
            <v>16562</v>
          </cell>
          <cell r="G15">
            <v>111193</v>
          </cell>
          <cell r="H15">
            <v>1372732</v>
          </cell>
          <cell r="I15">
            <v>161943</v>
          </cell>
          <cell r="J15">
            <v>1534675</v>
          </cell>
          <cell r="K15">
            <v>803843</v>
          </cell>
          <cell r="L15">
            <v>141469</v>
          </cell>
          <cell r="M15">
            <v>945312</v>
          </cell>
        </row>
        <row r="16">
          <cell r="A16" t="str">
            <v>AQUOL SOLN  OFTAL  15 ML X 1</v>
          </cell>
          <cell r="B16">
            <v>145373</v>
          </cell>
          <cell r="C16">
            <v>5528</v>
          </cell>
          <cell r="D16">
            <v>150901</v>
          </cell>
          <cell r="E16">
            <v>104580</v>
          </cell>
          <cell r="F16">
            <v>4734</v>
          </cell>
          <cell r="G16">
            <v>109314</v>
          </cell>
          <cell r="H16">
            <v>856725</v>
          </cell>
          <cell r="I16">
            <v>32129</v>
          </cell>
          <cell r="J16">
            <v>888854</v>
          </cell>
          <cell r="K16">
            <v>566043</v>
          </cell>
          <cell r="L16">
            <v>25827</v>
          </cell>
          <cell r="M16">
            <v>591870</v>
          </cell>
        </row>
        <row r="17">
          <cell r="A17" t="str">
            <v>FREEGEN GEL OFTAL 0.5% 15 ML X 1</v>
          </cell>
          <cell r="B17">
            <v>69564</v>
          </cell>
          <cell r="C17">
            <v>1984</v>
          </cell>
          <cell r="D17">
            <v>71548</v>
          </cell>
          <cell r="E17">
            <v>93293</v>
          </cell>
          <cell r="F17">
            <v>1961</v>
          </cell>
          <cell r="G17">
            <v>95254</v>
          </cell>
          <cell r="H17">
            <v>2924477</v>
          </cell>
          <cell r="I17">
            <v>85244</v>
          </cell>
          <cell r="J17">
            <v>3009721</v>
          </cell>
          <cell r="K17">
            <v>2310334</v>
          </cell>
          <cell r="L17">
            <v>48762</v>
          </cell>
          <cell r="M17">
            <v>2359096</v>
          </cell>
        </row>
        <row r="18">
          <cell r="A18" t="str">
            <v>AK TROL GOTAS OFTAL  5 ML X 1</v>
          </cell>
          <cell r="B18">
            <v>56537</v>
          </cell>
          <cell r="C18">
            <v>45309</v>
          </cell>
          <cell r="D18">
            <v>101846</v>
          </cell>
          <cell r="E18">
            <v>41119</v>
          </cell>
          <cell r="F18">
            <v>45883</v>
          </cell>
          <cell r="G18">
            <v>87002</v>
          </cell>
          <cell r="H18">
            <v>395914</v>
          </cell>
          <cell r="I18">
            <v>316314</v>
          </cell>
          <cell r="J18">
            <v>712228</v>
          </cell>
          <cell r="K18">
            <v>281112</v>
          </cell>
          <cell r="L18">
            <v>314150</v>
          </cell>
          <cell r="M18">
            <v>595262</v>
          </cell>
        </row>
        <row r="19">
          <cell r="A19" t="str">
            <v>CIPROGRAM PLUS SOLN  OFTAL  5 ML X 1</v>
          </cell>
          <cell r="B19">
            <v>104368</v>
          </cell>
          <cell r="D19">
            <v>104368</v>
          </cell>
          <cell r="E19">
            <v>82112</v>
          </cell>
          <cell r="G19">
            <v>82112</v>
          </cell>
          <cell r="H19">
            <v>1669691</v>
          </cell>
          <cell r="I19">
            <v>0</v>
          </cell>
          <cell r="J19">
            <v>1669691</v>
          </cell>
          <cell r="K19">
            <v>1313543</v>
          </cell>
          <cell r="L19">
            <v>0</v>
          </cell>
          <cell r="M19">
            <v>1313543</v>
          </cell>
        </row>
        <row r="20">
          <cell r="A20" t="str">
            <v>UNIAL SOLN  OFTAL 4MG 10 ML X 1 (/ML)</v>
          </cell>
          <cell r="B20">
            <v>72389</v>
          </cell>
          <cell r="C20">
            <v>5291</v>
          </cell>
          <cell r="D20">
            <v>77680</v>
          </cell>
          <cell r="E20">
            <v>72299</v>
          </cell>
          <cell r="F20">
            <v>6635</v>
          </cell>
          <cell r="G20">
            <v>78934</v>
          </cell>
          <cell r="H20">
            <v>2177101</v>
          </cell>
          <cell r="I20">
            <v>158706</v>
          </cell>
          <cell r="J20">
            <v>2335807</v>
          </cell>
          <cell r="K20">
            <v>2167199</v>
          </cell>
          <cell r="L20">
            <v>199009</v>
          </cell>
          <cell r="M20">
            <v>2366208</v>
          </cell>
        </row>
        <row r="21">
          <cell r="A21" t="str">
            <v>OTOMICIN GOTAS OTO.  10 ML X 1</v>
          </cell>
          <cell r="B21">
            <v>87386</v>
          </cell>
          <cell r="C21">
            <v>445</v>
          </cell>
          <cell r="D21">
            <v>87831</v>
          </cell>
          <cell r="E21">
            <v>72367</v>
          </cell>
          <cell r="F21">
            <v>307</v>
          </cell>
          <cell r="G21">
            <v>72674</v>
          </cell>
          <cell r="H21">
            <v>366397</v>
          </cell>
          <cell r="I21">
            <v>1871</v>
          </cell>
          <cell r="J21">
            <v>368268</v>
          </cell>
          <cell r="K21">
            <v>309784</v>
          </cell>
          <cell r="L21">
            <v>1145</v>
          </cell>
          <cell r="M21">
            <v>310929</v>
          </cell>
        </row>
        <row r="22">
          <cell r="A22" t="str">
            <v>TIMOLOL-LNR SOLN  OFTAL 0.5% 5 ML X 1</v>
          </cell>
          <cell r="B22">
            <v>38053</v>
          </cell>
          <cell r="C22">
            <v>10389</v>
          </cell>
          <cell r="D22">
            <v>48442</v>
          </cell>
          <cell r="E22">
            <v>44436</v>
          </cell>
          <cell r="F22">
            <v>25016</v>
          </cell>
          <cell r="G22">
            <v>69452</v>
          </cell>
          <cell r="H22">
            <v>357065</v>
          </cell>
          <cell r="I22">
            <v>97158</v>
          </cell>
          <cell r="J22">
            <v>454223</v>
          </cell>
          <cell r="K22">
            <v>345027</v>
          </cell>
          <cell r="L22">
            <v>195793</v>
          </cell>
          <cell r="M22">
            <v>540820</v>
          </cell>
        </row>
        <row r="23">
          <cell r="A23" t="str">
            <v>OTIDOL GOTAS OTO.  5 ML X 1</v>
          </cell>
          <cell r="B23">
            <v>8388</v>
          </cell>
          <cell r="C23">
            <v>42602</v>
          </cell>
          <cell r="D23">
            <v>50990</v>
          </cell>
          <cell r="E23">
            <v>7068</v>
          </cell>
          <cell r="F23">
            <v>59421</v>
          </cell>
          <cell r="G23">
            <v>66489</v>
          </cell>
          <cell r="H23">
            <v>65360</v>
          </cell>
          <cell r="I23">
            <v>331553</v>
          </cell>
          <cell r="J23">
            <v>396913</v>
          </cell>
          <cell r="K23">
            <v>53809</v>
          </cell>
          <cell r="L23">
            <v>452214</v>
          </cell>
          <cell r="M23">
            <v>506023</v>
          </cell>
        </row>
        <row r="24">
          <cell r="A24" t="str">
            <v>CIRIAX OTIC GOTAS OTO.  5 ML X 1</v>
          </cell>
          <cell r="B24">
            <v>37399</v>
          </cell>
          <cell r="C24">
            <v>17970</v>
          </cell>
          <cell r="D24">
            <v>55369</v>
          </cell>
          <cell r="E24">
            <v>41296</v>
          </cell>
          <cell r="F24">
            <v>22448</v>
          </cell>
          <cell r="G24">
            <v>63744</v>
          </cell>
          <cell r="H24">
            <v>707577</v>
          </cell>
          <cell r="I24">
            <v>337874</v>
          </cell>
          <cell r="J24">
            <v>1045451</v>
          </cell>
          <cell r="K24">
            <v>743839</v>
          </cell>
          <cell r="L24">
            <v>403745</v>
          </cell>
          <cell r="M24">
            <v>1147584</v>
          </cell>
        </row>
        <row r="25">
          <cell r="A25" t="str">
            <v>LAGRICEL OFTENO SOL.OFT UD 0.4% 0.5 ML X 20</v>
          </cell>
          <cell r="B25">
            <v>49067</v>
          </cell>
          <cell r="C25">
            <v>2535</v>
          </cell>
          <cell r="D25">
            <v>51602</v>
          </cell>
          <cell r="E25">
            <v>57530</v>
          </cell>
          <cell r="F25">
            <v>2969</v>
          </cell>
          <cell r="G25">
            <v>60499</v>
          </cell>
          <cell r="H25">
            <v>3411860</v>
          </cell>
          <cell r="I25">
            <v>176186</v>
          </cell>
          <cell r="J25">
            <v>3588046</v>
          </cell>
          <cell r="K25">
            <v>3926485</v>
          </cell>
          <cell r="L25">
            <v>202104</v>
          </cell>
          <cell r="M25">
            <v>4128589</v>
          </cell>
        </row>
        <row r="26">
          <cell r="A26" t="str">
            <v>GAAP OFTENO SOLN  OFTAL 0.005% 3 ML X 1</v>
          </cell>
          <cell r="B26">
            <v>51382</v>
          </cell>
          <cell r="C26">
            <v>1175</v>
          </cell>
          <cell r="D26">
            <v>52557</v>
          </cell>
          <cell r="E26">
            <v>58877</v>
          </cell>
          <cell r="F26">
            <v>1256</v>
          </cell>
          <cell r="G26">
            <v>60133</v>
          </cell>
          <cell r="H26">
            <v>5263883</v>
          </cell>
          <cell r="I26">
            <v>120335</v>
          </cell>
          <cell r="J26">
            <v>5384218</v>
          </cell>
          <cell r="K26">
            <v>6000170</v>
          </cell>
          <cell r="L26">
            <v>128016</v>
          </cell>
          <cell r="M26">
            <v>6128186</v>
          </cell>
        </row>
        <row r="27">
          <cell r="A27" t="str">
            <v>FRESH TEARS SOLN  OFTAL 0.5% 15 ML X 1</v>
          </cell>
          <cell r="B27">
            <v>52427</v>
          </cell>
          <cell r="C27">
            <v>2617</v>
          </cell>
          <cell r="D27">
            <v>55044</v>
          </cell>
          <cell r="E27">
            <v>57369</v>
          </cell>
          <cell r="F27">
            <v>2154</v>
          </cell>
          <cell r="G27">
            <v>59523</v>
          </cell>
          <cell r="H27">
            <v>2740907</v>
          </cell>
          <cell r="I27">
            <v>136788</v>
          </cell>
          <cell r="J27">
            <v>2877695</v>
          </cell>
          <cell r="K27">
            <v>3033292</v>
          </cell>
          <cell r="L27">
            <v>113705</v>
          </cell>
          <cell r="M27">
            <v>3146997</v>
          </cell>
        </row>
        <row r="28">
          <cell r="A28" t="str">
            <v>FREEGEN GEL GEL OFTAL 1% 15 ML X 1</v>
          </cell>
          <cell r="B28">
            <v>43660</v>
          </cell>
          <cell r="C28">
            <v>1493</v>
          </cell>
          <cell r="D28">
            <v>45153</v>
          </cell>
          <cell r="E28">
            <v>42737</v>
          </cell>
          <cell r="F28">
            <v>1257</v>
          </cell>
          <cell r="G28">
            <v>43994</v>
          </cell>
          <cell r="H28">
            <v>1930404</v>
          </cell>
          <cell r="I28">
            <v>68406</v>
          </cell>
          <cell r="J28">
            <v>1998810</v>
          </cell>
          <cell r="K28">
            <v>1411884</v>
          </cell>
          <cell r="L28">
            <v>43671</v>
          </cell>
          <cell r="M28">
            <v>1455555</v>
          </cell>
        </row>
        <row r="29">
          <cell r="A29" t="str">
            <v>OFTALIRIO COLIRIO  10 ML X 1</v>
          </cell>
          <cell r="B29">
            <v>73707</v>
          </cell>
          <cell r="C29">
            <v>196</v>
          </cell>
          <cell r="D29">
            <v>73903</v>
          </cell>
          <cell r="E29">
            <v>41254</v>
          </cell>
          <cell r="F29">
            <v>132</v>
          </cell>
          <cell r="G29">
            <v>41386</v>
          </cell>
          <cell r="H29">
            <v>358126</v>
          </cell>
          <cell r="I29">
            <v>954</v>
          </cell>
          <cell r="J29">
            <v>359080</v>
          </cell>
          <cell r="K29">
            <v>361102</v>
          </cell>
          <cell r="L29">
            <v>1124</v>
          </cell>
          <cell r="M29">
            <v>362226</v>
          </cell>
        </row>
        <row r="30">
          <cell r="A30" t="str">
            <v>TERRAMICINA UNGT  OFTAL  10 G X 1</v>
          </cell>
          <cell r="D30">
            <v>0</v>
          </cell>
          <cell r="E30">
            <v>23356</v>
          </cell>
          <cell r="F30">
            <v>17743</v>
          </cell>
          <cell r="G30">
            <v>41099</v>
          </cell>
          <cell r="H30">
            <v>0</v>
          </cell>
          <cell r="I30">
            <v>0</v>
          </cell>
          <cell r="J30">
            <v>0</v>
          </cell>
          <cell r="K30">
            <v>467529</v>
          </cell>
          <cell r="L30">
            <v>355310</v>
          </cell>
          <cell r="M30">
            <v>822839</v>
          </cell>
        </row>
        <row r="31">
          <cell r="A31" t="str">
            <v>SYSTALAN ULTRA SOLN  OFTAL  10 ML X 1</v>
          </cell>
          <cell r="B31">
            <v>29651</v>
          </cell>
          <cell r="C31">
            <v>936</v>
          </cell>
          <cell r="D31">
            <v>30587</v>
          </cell>
          <cell r="E31">
            <v>38686</v>
          </cell>
          <cell r="F31">
            <v>1593</v>
          </cell>
          <cell r="G31">
            <v>40279</v>
          </cell>
          <cell r="H31">
            <v>1035568</v>
          </cell>
          <cell r="I31">
            <v>32492</v>
          </cell>
          <cell r="J31">
            <v>1068060</v>
          </cell>
          <cell r="K31">
            <v>712516</v>
          </cell>
          <cell r="L31">
            <v>29073</v>
          </cell>
          <cell r="M31">
            <v>741589</v>
          </cell>
        </row>
        <row r="32">
          <cell r="A32" t="str">
            <v>DROPSTAR COLIRIO 0.4% 10 ML X 1</v>
          </cell>
          <cell r="B32">
            <v>39306</v>
          </cell>
          <cell r="C32">
            <v>4821</v>
          </cell>
          <cell r="D32">
            <v>44127</v>
          </cell>
          <cell r="E32">
            <v>34460</v>
          </cell>
          <cell r="F32">
            <v>5652</v>
          </cell>
          <cell r="G32">
            <v>40112</v>
          </cell>
          <cell r="H32">
            <v>1176634</v>
          </cell>
          <cell r="I32">
            <v>144298</v>
          </cell>
          <cell r="J32">
            <v>1320932</v>
          </cell>
          <cell r="K32">
            <v>984146</v>
          </cell>
          <cell r="L32">
            <v>160395</v>
          </cell>
          <cell r="M32">
            <v>1144541</v>
          </cell>
        </row>
        <row r="33">
          <cell r="A33" t="str">
            <v>COSOMIDOL SOLN  OFTAL  5 ML X 1</v>
          </cell>
          <cell r="B33">
            <v>28946</v>
          </cell>
          <cell r="C33">
            <v>810</v>
          </cell>
          <cell r="D33">
            <v>29756</v>
          </cell>
          <cell r="E33">
            <v>38305</v>
          </cell>
          <cell r="F33">
            <v>1734</v>
          </cell>
          <cell r="G33">
            <v>40039</v>
          </cell>
          <cell r="H33">
            <v>1101634</v>
          </cell>
          <cell r="I33">
            <v>30271</v>
          </cell>
          <cell r="J33">
            <v>1131905</v>
          </cell>
          <cell r="K33">
            <v>1321479</v>
          </cell>
          <cell r="L33">
            <v>59871</v>
          </cell>
          <cell r="M33">
            <v>1381350</v>
          </cell>
        </row>
        <row r="34">
          <cell r="A34" t="str">
            <v>NICOTEARS COLIRIO  20 ML X 1</v>
          </cell>
          <cell r="B34">
            <v>31964</v>
          </cell>
          <cell r="C34">
            <v>3420</v>
          </cell>
          <cell r="D34">
            <v>35384</v>
          </cell>
          <cell r="E34">
            <v>32230</v>
          </cell>
          <cell r="F34">
            <v>4157</v>
          </cell>
          <cell r="G34">
            <v>36387</v>
          </cell>
          <cell r="H34">
            <v>659844</v>
          </cell>
          <cell r="I34">
            <v>70558</v>
          </cell>
          <cell r="J34">
            <v>730402</v>
          </cell>
          <cell r="K34">
            <v>649227</v>
          </cell>
          <cell r="L34">
            <v>83778</v>
          </cell>
          <cell r="M34">
            <v>733005</v>
          </cell>
        </row>
        <row r="35">
          <cell r="A35" t="str">
            <v>HUMYLUB OFTENO FRASC.GOTERO 1.8% 15 ML X 1</v>
          </cell>
          <cell r="B35">
            <v>33400</v>
          </cell>
          <cell r="C35">
            <v>1145</v>
          </cell>
          <cell r="D35">
            <v>34545</v>
          </cell>
          <cell r="E35">
            <v>34553</v>
          </cell>
          <cell r="F35">
            <v>1344</v>
          </cell>
          <cell r="G35">
            <v>35897</v>
          </cell>
          <cell r="H35">
            <v>1893623</v>
          </cell>
          <cell r="I35">
            <v>65103</v>
          </cell>
          <cell r="J35">
            <v>1958726</v>
          </cell>
          <cell r="K35">
            <v>1922465</v>
          </cell>
          <cell r="L35">
            <v>74702</v>
          </cell>
          <cell r="M35">
            <v>1997167</v>
          </cell>
        </row>
        <row r="36">
          <cell r="A36" t="str">
            <v>TIMOX COLIRIO 0.5% 5 ML X 1</v>
          </cell>
          <cell r="B36">
            <v>17382</v>
          </cell>
          <cell r="C36">
            <v>2025</v>
          </cell>
          <cell r="D36">
            <v>19407</v>
          </cell>
          <cell r="E36">
            <v>32336</v>
          </cell>
          <cell r="F36">
            <v>2191</v>
          </cell>
          <cell r="G36">
            <v>34527</v>
          </cell>
          <cell r="H36">
            <v>294838</v>
          </cell>
          <cell r="I36">
            <v>29387</v>
          </cell>
          <cell r="J36">
            <v>324225</v>
          </cell>
          <cell r="K36">
            <v>455136</v>
          </cell>
          <cell r="L36">
            <v>30849</v>
          </cell>
          <cell r="M36">
            <v>485985</v>
          </cell>
        </row>
        <row r="37">
          <cell r="A37" t="str">
            <v>TETRALAN UNGT  OFTAL 1% 6 G X 1</v>
          </cell>
          <cell r="B37">
            <v>16283</v>
          </cell>
          <cell r="C37">
            <v>22311</v>
          </cell>
          <cell r="D37">
            <v>38594</v>
          </cell>
          <cell r="E37">
            <v>12199</v>
          </cell>
          <cell r="F37">
            <v>22223</v>
          </cell>
          <cell r="G37">
            <v>34422</v>
          </cell>
          <cell r="H37">
            <v>138891</v>
          </cell>
          <cell r="I37">
            <v>188832</v>
          </cell>
          <cell r="J37">
            <v>327723</v>
          </cell>
          <cell r="K37">
            <v>94470</v>
          </cell>
          <cell r="L37">
            <v>171494</v>
          </cell>
          <cell r="M37">
            <v>265964</v>
          </cell>
        </row>
        <row r="38">
          <cell r="A38" t="str">
            <v>MULTI-3 PLUS SOL.MPRO C/E  120 ML X 1</v>
          </cell>
          <cell r="B38">
            <v>40165</v>
          </cell>
          <cell r="C38">
            <v>2464</v>
          </cell>
          <cell r="D38">
            <v>42629</v>
          </cell>
          <cell r="E38">
            <v>28703</v>
          </cell>
          <cell r="F38">
            <v>3211</v>
          </cell>
          <cell r="G38">
            <v>31914</v>
          </cell>
          <cell r="H38">
            <v>555446</v>
          </cell>
          <cell r="I38">
            <v>33852</v>
          </cell>
          <cell r="J38">
            <v>589298</v>
          </cell>
          <cell r="K38">
            <v>432193</v>
          </cell>
          <cell r="L38">
            <v>48566</v>
          </cell>
          <cell r="M38">
            <v>480759</v>
          </cell>
        </row>
        <row r="39">
          <cell r="A39" t="str">
            <v>LANCIPROX-DX SOLN  OFTAL  5 ML X 1</v>
          </cell>
          <cell r="B39">
            <v>24028</v>
          </cell>
          <cell r="C39">
            <v>9254</v>
          </cell>
          <cell r="D39">
            <v>33282</v>
          </cell>
          <cell r="E39">
            <v>18430</v>
          </cell>
          <cell r="F39">
            <v>13063</v>
          </cell>
          <cell r="G39">
            <v>31493</v>
          </cell>
          <cell r="H39">
            <v>601908</v>
          </cell>
          <cell r="I39">
            <v>229221</v>
          </cell>
          <cell r="J39">
            <v>831129</v>
          </cell>
          <cell r="K39">
            <v>383206</v>
          </cell>
          <cell r="L39">
            <v>272737</v>
          </cell>
          <cell r="M39">
            <v>655943</v>
          </cell>
        </row>
        <row r="40">
          <cell r="A40" t="str">
            <v>LACRIMEL SOLN  OFTAL 0.3% 15 ML X 1</v>
          </cell>
          <cell r="B40">
            <v>46657</v>
          </cell>
          <cell r="D40">
            <v>46657</v>
          </cell>
          <cell r="E40">
            <v>30636</v>
          </cell>
          <cell r="G40">
            <v>30636</v>
          </cell>
          <cell r="H40">
            <v>352210</v>
          </cell>
          <cell r="I40">
            <v>0</v>
          </cell>
          <cell r="J40">
            <v>352210</v>
          </cell>
          <cell r="K40">
            <v>168678</v>
          </cell>
          <cell r="L40">
            <v>0</v>
          </cell>
          <cell r="M40">
            <v>168678</v>
          </cell>
        </row>
        <row r="41">
          <cell r="A41" t="str">
            <v>LATANOX SOLN  OFTAL 0.05MG 5 ML X 1</v>
          </cell>
          <cell r="B41">
            <v>2153</v>
          </cell>
          <cell r="C41">
            <v>19</v>
          </cell>
          <cell r="D41">
            <v>2172</v>
          </cell>
          <cell r="E41">
            <v>30236</v>
          </cell>
          <cell r="F41">
            <v>2</v>
          </cell>
          <cell r="G41">
            <v>30238</v>
          </cell>
          <cell r="H41">
            <v>76001</v>
          </cell>
          <cell r="I41">
            <v>690</v>
          </cell>
          <cell r="J41">
            <v>76691</v>
          </cell>
          <cell r="K41">
            <v>1067531</v>
          </cell>
          <cell r="L41">
            <v>71</v>
          </cell>
          <cell r="M41">
            <v>1067602</v>
          </cell>
        </row>
        <row r="42">
          <cell r="A42" t="str">
            <v>GENTILE GOTAS OFTAL 0.3% 5 ML X 1</v>
          </cell>
          <cell r="B42">
            <v>8230</v>
          </cell>
          <cell r="C42">
            <v>21747</v>
          </cell>
          <cell r="D42">
            <v>29977</v>
          </cell>
          <cell r="E42">
            <v>9791</v>
          </cell>
          <cell r="F42">
            <v>18479</v>
          </cell>
          <cell r="G42">
            <v>28270</v>
          </cell>
          <cell r="H42">
            <v>20081</v>
          </cell>
          <cell r="I42">
            <v>54715</v>
          </cell>
          <cell r="J42">
            <v>74796</v>
          </cell>
          <cell r="K42">
            <v>24974</v>
          </cell>
          <cell r="L42">
            <v>47285</v>
          </cell>
          <cell r="M42">
            <v>72259</v>
          </cell>
        </row>
        <row r="43">
          <cell r="A43" t="str">
            <v>CIPRODEX GOTAS OFTAL  5 ML X 1</v>
          </cell>
          <cell r="B43">
            <v>28168</v>
          </cell>
          <cell r="C43">
            <v>7855</v>
          </cell>
          <cell r="D43">
            <v>36023</v>
          </cell>
          <cell r="E43">
            <v>22516</v>
          </cell>
          <cell r="F43">
            <v>5593</v>
          </cell>
          <cell r="G43">
            <v>28109</v>
          </cell>
          <cell r="H43">
            <v>919165</v>
          </cell>
          <cell r="I43">
            <v>256048</v>
          </cell>
          <cell r="J43">
            <v>1175213</v>
          </cell>
          <cell r="K43">
            <v>715665</v>
          </cell>
          <cell r="L43">
            <v>176342</v>
          </cell>
          <cell r="M43">
            <v>892007</v>
          </cell>
        </row>
        <row r="44">
          <cell r="A44" t="str">
            <v>AQUOL SOLN  OFTAL 0.125MG 8 ML X 1 (/ML)</v>
          </cell>
          <cell r="B44">
            <v>20834</v>
          </cell>
          <cell r="C44">
            <v>6755</v>
          </cell>
          <cell r="D44">
            <v>27589</v>
          </cell>
          <cell r="E44">
            <v>20337</v>
          </cell>
          <cell r="F44">
            <v>6140</v>
          </cell>
          <cell r="G44">
            <v>26477</v>
          </cell>
          <cell r="H44">
            <v>90165</v>
          </cell>
          <cell r="I44">
            <v>29697</v>
          </cell>
          <cell r="J44">
            <v>119862</v>
          </cell>
          <cell r="K44">
            <v>87815</v>
          </cell>
          <cell r="L44">
            <v>26839</v>
          </cell>
          <cell r="M44">
            <v>114654</v>
          </cell>
        </row>
        <row r="45">
          <cell r="A45" t="str">
            <v>NOVO TEARS COLIRIO  10 ML X 1</v>
          </cell>
          <cell r="B45">
            <v>29324</v>
          </cell>
          <cell r="C45">
            <v>2473</v>
          </cell>
          <cell r="D45">
            <v>31797</v>
          </cell>
          <cell r="E45">
            <v>23875</v>
          </cell>
          <cell r="F45">
            <v>2601</v>
          </cell>
          <cell r="G45">
            <v>26476</v>
          </cell>
          <cell r="H45">
            <v>633119</v>
          </cell>
          <cell r="I45">
            <v>53431</v>
          </cell>
          <cell r="J45">
            <v>686550</v>
          </cell>
          <cell r="K45">
            <v>510758</v>
          </cell>
          <cell r="L45">
            <v>55643</v>
          </cell>
          <cell r="M45">
            <v>566401</v>
          </cell>
        </row>
        <row r="46">
          <cell r="A46" t="str">
            <v>ALPHAGAN P SOLN  OFTAL 0.15% 5 ML X 1</v>
          </cell>
          <cell r="B46">
            <v>26285</v>
          </cell>
          <cell r="C46">
            <v>1097</v>
          </cell>
          <cell r="D46">
            <v>27382</v>
          </cell>
          <cell r="E46">
            <v>25539</v>
          </cell>
          <cell r="F46">
            <v>840</v>
          </cell>
          <cell r="G46">
            <v>26379</v>
          </cell>
          <cell r="H46">
            <v>1899581</v>
          </cell>
          <cell r="I46">
            <v>79292</v>
          </cell>
          <cell r="J46">
            <v>1978873</v>
          </cell>
          <cell r="K46">
            <v>1849925</v>
          </cell>
          <cell r="L46">
            <v>60845</v>
          </cell>
          <cell r="M46">
            <v>1910770</v>
          </cell>
        </row>
        <row r="47">
          <cell r="A47" t="str">
            <v>TRUSOMIDA SOLN  OFTAL 2% 5 ML X 1</v>
          </cell>
          <cell r="B47">
            <v>13502</v>
          </cell>
          <cell r="C47">
            <v>409</v>
          </cell>
          <cell r="D47">
            <v>13911</v>
          </cell>
          <cell r="E47">
            <v>24975</v>
          </cell>
          <cell r="F47">
            <v>1281</v>
          </cell>
          <cell r="G47">
            <v>26256</v>
          </cell>
          <cell r="H47">
            <v>516007</v>
          </cell>
          <cell r="I47">
            <v>15563</v>
          </cell>
          <cell r="J47">
            <v>531570</v>
          </cell>
          <cell r="K47">
            <v>877838</v>
          </cell>
          <cell r="L47">
            <v>45629</v>
          </cell>
          <cell r="M47">
            <v>923467</v>
          </cell>
        </row>
        <row r="48">
          <cell r="A48" t="str">
            <v>OFTAFILM SOLN  OFTAL 4MG 10 ML X 1</v>
          </cell>
          <cell r="B48">
            <v>22136</v>
          </cell>
          <cell r="C48">
            <v>1898</v>
          </cell>
          <cell r="D48">
            <v>24034</v>
          </cell>
          <cell r="E48">
            <v>24925</v>
          </cell>
          <cell r="F48">
            <v>638</v>
          </cell>
          <cell r="G48">
            <v>25563</v>
          </cell>
          <cell r="H48">
            <v>461177</v>
          </cell>
          <cell r="I48">
            <v>40730</v>
          </cell>
          <cell r="J48">
            <v>501907</v>
          </cell>
          <cell r="K48">
            <v>479235</v>
          </cell>
          <cell r="L48">
            <v>12277</v>
          </cell>
          <cell r="M48">
            <v>491512</v>
          </cell>
        </row>
        <row r="49">
          <cell r="A49" t="str">
            <v>DIARIS CAPS   X 30</v>
          </cell>
          <cell r="B49">
            <v>26664</v>
          </cell>
          <cell r="C49">
            <v>1078</v>
          </cell>
          <cell r="D49">
            <v>27742</v>
          </cell>
          <cell r="E49">
            <v>23204</v>
          </cell>
          <cell r="F49">
            <v>1478</v>
          </cell>
          <cell r="G49">
            <v>24682</v>
          </cell>
          <cell r="H49">
            <v>1000276</v>
          </cell>
          <cell r="I49">
            <v>40466</v>
          </cell>
          <cell r="J49">
            <v>1040742</v>
          </cell>
          <cell r="K49">
            <v>825860</v>
          </cell>
          <cell r="L49">
            <v>52286</v>
          </cell>
          <cell r="M49">
            <v>878146</v>
          </cell>
        </row>
        <row r="50">
          <cell r="A50" t="str">
            <v>HYALO COMFORT SOLN OFTAL 0.4% 10 ML X 1</v>
          </cell>
          <cell r="B50">
            <v>3887</v>
          </cell>
          <cell r="C50">
            <v>5629</v>
          </cell>
          <cell r="D50">
            <v>9516</v>
          </cell>
          <cell r="E50">
            <v>16275</v>
          </cell>
          <cell r="F50">
            <v>7797</v>
          </cell>
          <cell r="G50">
            <v>24072</v>
          </cell>
          <cell r="H50">
            <v>82235</v>
          </cell>
          <cell r="I50">
            <v>120130</v>
          </cell>
          <cell r="J50">
            <v>202365</v>
          </cell>
          <cell r="K50">
            <v>263979</v>
          </cell>
          <cell r="L50">
            <v>133702</v>
          </cell>
          <cell r="M50">
            <v>397681</v>
          </cell>
        </row>
        <row r="51">
          <cell r="A51" t="str">
            <v>OPTIVE GOTAS OFTAL  15 ML X 1</v>
          </cell>
          <cell r="B51">
            <v>21425</v>
          </cell>
          <cell r="C51">
            <v>1645</v>
          </cell>
          <cell r="D51">
            <v>23070</v>
          </cell>
          <cell r="E51">
            <v>21774</v>
          </cell>
          <cell r="F51">
            <v>1872</v>
          </cell>
          <cell r="G51">
            <v>23646</v>
          </cell>
          <cell r="H51">
            <v>1271144</v>
          </cell>
          <cell r="I51">
            <v>97600</v>
          </cell>
          <cell r="J51">
            <v>1368744</v>
          </cell>
          <cell r="K51">
            <v>1323440</v>
          </cell>
          <cell r="L51">
            <v>113737</v>
          </cell>
          <cell r="M51">
            <v>1437177</v>
          </cell>
        </row>
        <row r="52">
          <cell r="A52" t="str">
            <v>AKWAGELAK GOTAS OFTAL 1% 20 ML X 1</v>
          </cell>
          <cell r="B52">
            <v>16249</v>
          </cell>
          <cell r="C52">
            <v>2667</v>
          </cell>
          <cell r="D52">
            <v>18916</v>
          </cell>
          <cell r="E52">
            <v>19637</v>
          </cell>
          <cell r="F52">
            <v>3645</v>
          </cell>
          <cell r="G52">
            <v>23282</v>
          </cell>
          <cell r="H52">
            <v>717041</v>
          </cell>
          <cell r="I52">
            <v>117294</v>
          </cell>
          <cell r="J52">
            <v>834335</v>
          </cell>
          <cell r="K52">
            <v>841280</v>
          </cell>
          <cell r="L52">
            <v>154799</v>
          </cell>
          <cell r="M52">
            <v>996079</v>
          </cell>
        </row>
        <row r="53">
          <cell r="A53" t="str">
            <v>BIOTEARS SOLN  OFTAL  15 ML X 1</v>
          </cell>
          <cell r="B53">
            <v>21776</v>
          </cell>
          <cell r="C53">
            <v>1090</v>
          </cell>
          <cell r="D53">
            <v>22866</v>
          </cell>
          <cell r="E53">
            <v>21545</v>
          </cell>
          <cell r="F53">
            <v>1405</v>
          </cell>
          <cell r="G53">
            <v>22950</v>
          </cell>
          <cell r="H53">
            <v>774679</v>
          </cell>
          <cell r="I53">
            <v>38879</v>
          </cell>
          <cell r="J53">
            <v>813558</v>
          </cell>
          <cell r="K53">
            <v>746481</v>
          </cell>
          <cell r="L53">
            <v>48709</v>
          </cell>
          <cell r="M53">
            <v>795190</v>
          </cell>
        </row>
        <row r="54">
          <cell r="A54" t="str">
            <v>VITALUX PLUS CAPS   X 30</v>
          </cell>
          <cell r="B54">
            <v>19672</v>
          </cell>
          <cell r="C54">
            <v>535</v>
          </cell>
          <cell r="D54">
            <v>20207</v>
          </cell>
          <cell r="E54">
            <v>21143</v>
          </cell>
          <cell r="F54">
            <v>941</v>
          </cell>
          <cell r="G54">
            <v>22084</v>
          </cell>
          <cell r="H54">
            <v>1119042</v>
          </cell>
          <cell r="I54">
            <v>30417</v>
          </cell>
          <cell r="J54">
            <v>1149459</v>
          </cell>
          <cell r="K54">
            <v>1229597</v>
          </cell>
          <cell r="L54">
            <v>54657</v>
          </cell>
          <cell r="M54">
            <v>1284254</v>
          </cell>
        </row>
        <row r="55">
          <cell r="A55" t="str">
            <v>MULTI-3 PLUS SOL.MPRO C/E  60 ML X 1</v>
          </cell>
          <cell r="B55">
            <v>25495</v>
          </cell>
          <cell r="C55">
            <v>4803</v>
          </cell>
          <cell r="D55">
            <v>30298</v>
          </cell>
          <cell r="E55">
            <v>16223</v>
          </cell>
          <cell r="F55">
            <v>5613</v>
          </cell>
          <cell r="G55">
            <v>21836</v>
          </cell>
          <cell r="H55">
            <v>303341</v>
          </cell>
          <cell r="I55">
            <v>57269</v>
          </cell>
          <cell r="J55">
            <v>360610</v>
          </cell>
          <cell r="K55">
            <v>198196</v>
          </cell>
          <cell r="L55">
            <v>69080</v>
          </cell>
          <cell r="M55">
            <v>267276</v>
          </cell>
        </row>
        <row r="56">
          <cell r="A56" t="str">
            <v>CLORINCORT-P UNGT  OFTAL  3.5 G X 1</v>
          </cell>
          <cell r="B56">
            <v>17666</v>
          </cell>
          <cell r="C56">
            <v>1972</v>
          </cell>
          <cell r="D56">
            <v>19638</v>
          </cell>
          <cell r="E56">
            <v>19269</v>
          </cell>
          <cell r="F56">
            <v>2399</v>
          </cell>
          <cell r="G56">
            <v>21668</v>
          </cell>
          <cell r="H56">
            <v>398630</v>
          </cell>
          <cell r="I56">
            <v>43904</v>
          </cell>
          <cell r="J56">
            <v>442534</v>
          </cell>
          <cell r="K56">
            <v>368346</v>
          </cell>
          <cell r="L56">
            <v>45906</v>
          </cell>
          <cell r="M56">
            <v>414252</v>
          </cell>
        </row>
        <row r="57">
          <cell r="A57" t="str">
            <v>DUOSTOP SOLN  OFTAL  6 ML X 1</v>
          </cell>
          <cell r="B57">
            <v>16078</v>
          </cell>
          <cell r="C57">
            <v>2</v>
          </cell>
          <cell r="D57">
            <v>16080</v>
          </cell>
          <cell r="E57">
            <v>21658</v>
          </cell>
          <cell r="F57">
            <v>2</v>
          </cell>
          <cell r="G57">
            <v>21660</v>
          </cell>
          <cell r="H57">
            <v>302378</v>
          </cell>
          <cell r="I57">
            <v>38</v>
          </cell>
          <cell r="J57">
            <v>302416</v>
          </cell>
          <cell r="K57">
            <v>407667</v>
          </cell>
          <cell r="L57">
            <v>38</v>
          </cell>
          <cell r="M57">
            <v>407705</v>
          </cell>
        </row>
        <row r="58">
          <cell r="A58" t="str">
            <v>HYLO-COMOD SOLN OFTAL 1% 10 ML X 1</v>
          </cell>
          <cell r="B58">
            <v>12260</v>
          </cell>
          <cell r="C58">
            <v>3032</v>
          </cell>
          <cell r="D58">
            <v>15292</v>
          </cell>
          <cell r="E58">
            <v>16809</v>
          </cell>
          <cell r="F58">
            <v>3695</v>
          </cell>
          <cell r="G58">
            <v>20504</v>
          </cell>
          <cell r="H58">
            <v>623491</v>
          </cell>
          <cell r="I58">
            <v>154384</v>
          </cell>
          <cell r="J58">
            <v>777875</v>
          </cell>
          <cell r="K58">
            <v>872893</v>
          </cell>
          <cell r="L58">
            <v>191626</v>
          </cell>
          <cell r="M58">
            <v>1064519</v>
          </cell>
        </row>
        <row r="59">
          <cell r="A59" t="str">
            <v>NEPAFEN SUSP OFTAL 0.1% 5 ML X 1</v>
          </cell>
          <cell r="B59">
            <v>13989</v>
          </cell>
          <cell r="C59">
            <v>1328</v>
          </cell>
          <cell r="D59">
            <v>15317</v>
          </cell>
          <cell r="E59">
            <v>18437</v>
          </cell>
          <cell r="F59">
            <v>2004</v>
          </cell>
          <cell r="G59">
            <v>20441</v>
          </cell>
          <cell r="H59">
            <v>555162</v>
          </cell>
          <cell r="I59">
            <v>52569</v>
          </cell>
          <cell r="J59">
            <v>607731</v>
          </cell>
          <cell r="K59">
            <v>728986</v>
          </cell>
          <cell r="L59">
            <v>78339</v>
          </cell>
          <cell r="M59">
            <v>807325</v>
          </cell>
        </row>
        <row r="60">
          <cell r="A60" t="str">
            <v>UNITEARS SOLN  OFTAL 1% 15 ML X 1</v>
          </cell>
          <cell r="B60">
            <v>19259</v>
          </cell>
          <cell r="C60">
            <v>1384</v>
          </cell>
          <cell r="D60">
            <v>20643</v>
          </cell>
          <cell r="E60">
            <v>18571</v>
          </cell>
          <cell r="F60">
            <v>1791</v>
          </cell>
          <cell r="G60">
            <v>20362</v>
          </cell>
          <cell r="H60">
            <v>362741</v>
          </cell>
          <cell r="I60">
            <v>25856</v>
          </cell>
          <cell r="J60">
            <v>388597</v>
          </cell>
          <cell r="K60">
            <v>339569</v>
          </cell>
          <cell r="L60">
            <v>32975</v>
          </cell>
          <cell r="M60">
            <v>372544</v>
          </cell>
        </row>
        <row r="61">
          <cell r="A61" t="str">
            <v>PRED FORTE GOTAS OFTAL 1% 5 ML X 1 (FORT)</v>
          </cell>
          <cell r="B61">
            <v>26943</v>
          </cell>
          <cell r="C61">
            <v>2326</v>
          </cell>
          <cell r="D61">
            <v>29269</v>
          </cell>
          <cell r="E61">
            <v>18952</v>
          </cell>
          <cell r="F61">
            <v>1402</v>
          </cell>
          <cell r="G61">
            <v>20354</v>
          </cell>
          <cell r="H61">
            <v>1392914</v>
          </cell>
          <cell r="I61">
            <v>120230</v>
          </cell>
          <cell r="J61">
            <v>1513144</v>
          </cell>
          <cell r="K61">
            <v>983410</v>
          </cell>
          <cell r="L61">
            <v>72341</v>
          </cell>
          <cell r="M61">
            <v>1055751</v>
          </cell>
        </row>
        <row r="62">
          <cell r="A62" t="str">
            <v>SYSTALAN SOLN  OFTAL  15 ML X 1</v>
          </cell>
          <cell r="B62">
            <v>15901</v>
          </cell>
          <cell r="C62">
            <v>1589</v>
          </cell>
          <cell r="D62">
            <v>17490</v>
          </cell>
          <cell r="E62">
            <v>17602</v>
          </cell>
          <cell r="F62">
            <v>1829</v>
          </cell>
          <cell r="G62">
            <v>19431</v>
          </cell>
          <cell r="H62">
            <v>523716</v>
          </cell>
          <cell r="I62">
            <v>52221</v>
          </cell>
          <cell r="J62">
            <v>575937</v>
          </cell>
          <cell r="K62">
            <v>557566</v>
          </cell>
          <cell r="L62">
            <v>58028</v>
          </cell>
          <cell r="M62">
            <v>615594</v>
          </cell>
        </row>
        <row r="63">
          <cell r="A63" t="str">
            <v>FLUMETOL NF OFTENO SUSP OFTAL  5 ML X 1</v>
          </cell>
          <cell r="B63">
            <v>15068</v>
          </cell>
          <cell r="C63">
            <v>2218</v>
          </cell>
          <cell r="D63">
            <v>17286</v>
          </cell>
          <cell r="E63">
            <v>16983</v>
          </cell>
          <cell r="F63">
            <v>2164</v>
          </cell>
          <cell r="G63">
            <v>19147</v>
          </cell>
          <cell r="H63">
            <v>719207</v>
          </cell>
          <cell r="I63">
            <v>105504</v>
          </cell>
          <cell r="J63">
            <v>824711</v>
          </cell>
          <cell r="K63">
            <v>798184</v>
          </cell>
          <cell r="L63">
            <v>101737</v>
          </cell>
          <cell r="M63">
            <v>899921</v>
          </cell>
        </row>
        <row r="64">
          <cell r="A64" t="str">
            <v>MEGATOB GOTAS OFTAL  5 ML X 1</v>
          </cell>
          <cell r="B64">
            <v>17854</v>
          </cell>
          <cell r="C64">
            <v>3345</v>
          </cell>
          <cell r="D64">
            <v>21199</v>
          </cell>
          <cell r="E64">
            <v>16062</v>
          </cell>
          <cell r="F64">
            <v>2530</v>
          </cell>
          <cell r="G64">
            <v>18592</v>
          </cell>
          <cell r="H64">
            <v>537993</v>
          </cell>
          <cell r="I64">
            <v>100727</v>
          </cell>
          <cell r="J64">
            <v>638720</v>
          </cell>
          <cell r="K64">
            <v>444827</v>
          </cell>
          <cell r="L64">
            <v>70134</v>
          </cell>
          <cell r="M64">
            <v>514961</v>
          </cell>
        </row>
        <row r="65">
          <cell r="A65" t="str">
            <v>LUBRIYET SOLN  OFTAL 0.5% 15 ML X 1</v>
          </cell>
          <cell r="B65">
            <v>21206</v>
          </cell>
          <cell r="D65">
            <v>21206</v>
          </cell>
          <cell r="E65">
            <v>17762</v>
          </cell>
          <cell r="F65">
            <v>800</v>
          </cell>
          <cell r="G65">
            <v>18562</v>
          </cell>
          <cell r="H65">
            <v>697253</v>
          </cell>
          <cell r="I65">
            <v>0</v>
          </cell>
          <cell r="J65">
            <v>697253</v>
          </cell>
          <cell r="K65">
            <v>556441</v>
          </cell>
          <cell r="L65">
            <v>22850</v>
          </cell>
          <cell r="M65">
            <v>579291</v>
          </cell>
        </row>
        <row r="66">
          <cell r="A66" t="str">
            <v>VISTAGEL GEL OFTAL 0.2% 12 G X 1</v>
          </cell>
          <cell r="B66">
            <v>10487</v>
          </cell>
          <cell r="C66">
            <v>1017</v>
          </cell>
          <cell r="D66">
            <v>11504</v>
          </cell>
          <cell r="E66">
            <v>16664</v>
          </cell>
          <cell r="F66">
            <v>1712</v>
          </cell>
          <cell r="G66">
            <v>18376</v>
          </cell>
          <cell r="H66">
            <v>266591</v>
          </cell>
          <cell r="I66">
            <v>26212</v>
          </cell>
          <cell r="J66">
            <v>292803</v>
          </cell>
          <cell r="K66">
            <v>361525</v>
          </cell>
          <cell r="L66">
            <v>38027</v>
          </cell>
          <cell r="M66">
            <v>399552</v>
          </cell>
        </row>
        <row r="67">
          <cell r="A67" t="str">
            <v>TRAZIDEX UNGENA UNGT  OFTAL  3.5 G X 1</v>
          </cell>
          <cell r="B67">
            <v>13103</v>
          </cell>
          <cell r="C67">
            <v>1126</v>
          </cell>
          <cell r="D67">
            <v>14229</v>
          </cell>
          <cell r="E67">
            <v>16776</v>
          </cell>
          <cell r="F67">
            <v>1560</v>
          </cell>
          <cell r="G67">
            <v>18336</v>
          </cell>
          <cell r="H67">
            <v>670584</v>
          </cell>
          <cell r="I67">
            <v>57586</v>
          </cell>
          <cell r="J67">
            <v>728170</v>
          </cell>
          <cell r="K67">
            <v>866217</v>
          </cell>
          <cell r="L67">
            <v>80704</v>
          </cell>
          <cell r="M67">
            <v>946921</v>
          </cell>
        </row>
        <row r="68">
          <cell r="A68" t="str">
            <v>PREDSO SUSP OFTAL 1% 5 ML X 1</v>
          </cell>
          <cell r="B68">
            <v>18006</v>
          </cell>
          <cell r="C68">
            <v>2975</v>
          </cell>
          <cell r="D68">
            <v>20981</v>
          </cell>
          <cell r="E68">
            <v>14565</v>
          </cell>
          <cell r="F68">
            <v>3694</v>
          </cell>
          <cell r="G68">
            <v>18259</v>
          </cell>
          <cell r="H68">
            <v>405297</v>
          </cell>
          <cell r="I68">
            <v>66759</v>
          </cell>
          <cell r="J68">
            <v>472056</v>
          </cell>
          <cell r="K68">
            <v>314503</v>
          </cell>
          <cell r="L68">
            <v>79901</v>
          </cell>
          <cell r="M68">
            <v>394404</v>
          </cell>
        </row>
        <row r="69">
          <cell r="A69" t="str">
            <v>GOTABIOTIC PLUS SOLN  OFTAL  5 ML X 1</v>
          </cell>
          <cell r="B69">
            <v>18189</v>
          </cell>
          <cell r="C69">
            <v>4590</v>
          </cell>
          <cell r="D69">
            <v>22779</v>
          </cell>
          <cell r="E69">
            <v>13475</v>
          </cell>
          <cell r="F69">
            <v>3946</v>
          </cell>
          <cell r="G69">
            <v>17421</v>
          </cell>
          <cell r="H69">
            <v>612164</v>
          </cell>
          <cell r="I69">
            <v>154644</v>
          </cell>
          <cell r="J69">
            <v>766808</v>
          </cell>
          <cell r="K69">
            <v>392668</v>
          </cell>
          <cell r="L69">
            <v>114630</v>
          </cell>
          <cell r="M69">
            <v>507298</v>
          </cell>
        </row>
        <row r="70">
          <cell r="A70" t="str">
            <v>MULTICONFORT SOLN  60 ML X 1</v>
          </cell>
          <cell r="B70">
            <v>9809</v>
          </cell>
          <cell r="C70">
            <v>10513</v>
          </cell>
          <cell r="D70">
            <v>20322</v>
          </cell>
          <cell r="E70">
            <v>8093</v>
          </cell>
          <cell r="F70">
            <v>9181</v>
          </cell>
          <cell r="G70">
            <v>17274</v>
          </cell>
          <cell r="H70">
            <v>68771</v>
          </cell>
          <cell r="I70">
            <v>73848</v>
          </cell>
          <cell r="J70">
            <v>142619</v>
          </cell>
          <cell r="K70">
            <v>63477</v>
          </cell>
          <cell r="L70">
            <v>72380</v>
          </cell>
          <cell r="M70">
            <v>135857</v>
          </cell>
        </row>
        <row r="71">
          <cell r="A71" t="str">
            <v>MACUVIT CAPS BLANDA   X 60</v>
          </cell>
          <cell r="B71">
            <v>8853</v>
          </cell>
          <cell r="C71">
            <v>2862</v>
          </cell>
          <cell r="D71">
            <v>11715</v>
          </cell>
          <cell r="E71">
            <v>13189</v>
          </cell>
          <cell r="F71">
            <v>3784</v>
          </cell>
          <cell r="G71">
            <v>16973</v>
          </cell>
          <cell r="H71">
            <v>437724</v>
          </cell>
          <cell r="I71">
            <v>142298</v>
          </cell>
          <cell r="J71">
            <v>580022</v>
          </cell>
          <cell r="K71">
            <v>628477</v>
          </cell>
          <cell r="L71">
            <v>180505</v>
          </cell>
          <cell r="M71">
            <v>808982</v>
          </cell>
        </row>
        <row r="72">
          <cell r="A72" t="str">
            <v>MULTI-3 MAX FCO  120 ML X 1</v>
          </cell>
          <cell r="B72">
            <v>25321</v>
          </cell>
          <cell r="C72">
            <v>575</v>
          </cell>
          <cell r="D72">
            <v>25896</v>
          </cell>
          <cell r="E72">
            <v>16547</v>
          </cell>
          <cell r="F72">
            <v>293</v>
          </cell>
          <cell r="G72">
            <v>16840</v>
          </cell>
          <cell r="H72">
            <v>286841</v>
          </cell>
          <cell r="I72">
            <v>6301</v>
          </cell>
          <cell r="J72">
            <v>293142</v>
          </cell>
          <cell r="K72">
            <v>185208</v>
          </cell>
          <cell r="L72">
            <v>3270</v>
          </cell>
          <cell r="M72">
            <v>188478</v>
          </cell>
        </row>
        <row r="73">
          <cell r="A73" t="str">
            <v>RETARON CAPS BLANDA   X 30</v>
          </cell>
          <cell r="B73">
            <v>4596</v>
          </cell>
          <cell r="C73">
            <v>2631</v>
          </cell>
          <cell r="D73">
            <v>7227</v>
          </cell>
          <cell r="E73">
            <v>12705</v>
          </cell>
          <cell r="F73">
            <v>3885</v>
          </cell>
          <cell r="G73">
            <v>16590</v>
          </cell>
          <cell r="H73">
            <v>195735</v>
          </cell>
          <cell r="I73">
            <v>114296</v>
          </cell>
          <cell r="J73">
            <v>310031</v>
          </cell>
          <cell r="K73">
            <v>549659</v>
          </cell>
          <cell r="L73">
            <v>165429</v>
          </cell>
          <cell r="M73">
            <v>715088</v>
          </cell>
        </row>
        <row r="74">
          <cell r="A74" t="str">
            <v>UNIPRED-F GOTAS OFTAL 1% 5 ML X 1</v>
          </cell>
          <cell r="B74">
            <v>17445</v>
          </cell>
          <cell r="C74">
            <v>2194</v>
          </cell>
          <cell r="D74">
            <v>19639</v>
          </cell>
          <cell r="E74">
            <v>14359</v>
          </cell>
          <cell r="F74">
            <v>2164</v>
          </cell>
          <cell r="G74">
            <v>16523</v>
          </cell>
          <cell r="H74">
            <v>590939</v>
          </cell>
          <cell r="I74">
            <v>74339</v>
          </cell>
          <cell r="J74">
            <v>665278</v>
          </cell>
          <cell r="K74">
            <v>480846</v>
          </cell>
          <cell r="L74">
            <v>72544</v>
          </cell>
          <cell r="M74">
            <v>553390</v>
          </cell>
        </row>
        <row r="75">
          <cell r="A75" t="str">
            <v>REFRESKAN T PLUS SOLN  OFTAL 0.5% 15 ML X 1</v>
          </cell>
          <cell r="B75">
            <v>2333</v>
          </cell>
          <cell r="C75">
            <v>1768</v>
          </cell>
          <cell r="D75">
            <v>4101</v>
          </cell>
          <cell r="E75">
            <v>12089</v>
          </cell>
          <cell r="F75">
            <v>4020</v>
          </cell>
          <cell r="G75">
            <v>16109</v>
          </cell>
          <cell r="H75">
            <v>51042</v>
          </cell>
          <cell r="I75">
            <v>38988</v>
          </cell>
          <cell r="J75">
            <v>90030</v>
          </cell>
          <cell r="K75">
            <v>200174</v>
          </cell>
          <cell r="L75">
            <v>70707</v>
          </cell>
          <cell r="M75">
            <v>270881</v>
          </cell>
        </row>
        <row r="76">
          <cell r="A76" t="str">
            <v>CIPROVAL GOTAS OFTAL 0.3% 5 ML X 1</v>
          </cell>
          <cell r="B76">
            <v>20188</v>
          </cell>
          <cell r="C76">
            <v>698</v>
          </cell>
          <cell r="D76">
            <v>20886</v>
          </cell>
          <cell r="E76">
            <v>15064</v>
          </cell>
          <cell r="F76">
            <v>467</v>
          </cell>
          <cell r="G76">
            <v>15531</v>
          </cell>
          <cell r="H76">
            <v>219048</v>
          </cell>
          <cell r="I76">
            <v>7657</v>
          </cell>
          <cell r="J76">
            <v>226705</v>
          </cell>
          <cell r="K76">
            <v>243609</v>
          </cell>
          <cell r="L76">
            <v>7894</v>
          </cell>
          <cell r="M76">
            <v>251503</v>
          </cell>
        </row>
        <row r="77">
          <cell r="A77" t="str">
            <v>SYSTANE GOTAS OFTAL  15 ML X 1</v>
          </cell>
          <cell r="B77">
            <v>13853</v>
          </cell>
          <cell r="C77">
            <v>407</v>
          </cell>
          <cell r="D77">
            <v>14260</v>
          </cell>
          <cell r="E77">
            <v>14340</v>
          </cell>
          <cell r="F77">
            <v>1087</v>
          </cell>
          <cell r="G77">
            <v>15427</v>
          </cell>
          <cell r="H77">
            <v>1185637</v>
          </cell>
          <cell r="I77">
            <v>34990</v>
          </cell>
          <cell r="J77">
            <v>1220627</v>
          </cell>
          <cell r="K77">
            <v>1303167</v>
          </cell>
          <cell r="L77">
            <v>99031</v>
          </cell>
          <cell r="M77">
            <v>1402198</v>
          </cell>
        </row>
        <row r="78">
          <cell r="A78" t="str">
            <v>LAGRIFRESH GOTAS OFTAL 0.5% 15 ML X 1</v>
          </cell>
          <cell r="B78">
            <v>8049</v>
          </cell>
          <cell r="C78">
            <v>1788</v>
          </cell>
          <cell r="D78">
            <v>9837</v>
          </cell>
          <cell r="E78">
            <v>14296</v>
          </cell>
          <cell r="F78">
            <v>915</v>
          </cell>
          <cell r="G78">
            <v>15211</v>
          </cell>
          <cell r="H78">
            <v>137288</v>
          </cell>
          <cell r="I78">
            <v>28479</v>
          </cell>
          <cell r="J78">
            <v>165767</v>
          </cell>
          <cell r="K78">
            <v>267988</v>
          </cell>
          <cell r="L78">
            <v>17122</v>
          </cell>
          <cell r="M78">
            <v>285110</v>
          </cell>
        </row>
        <row r="79">
          <cell r="A79" t="str">
            <v>DICLOPTIC SOLN  OFTAL 0.1% 5 ML X 1</v>
          </cell>
          <cell r="B79">
            <v>12373</v>
          </cell>
          <cell r="C79">
            <v>1013</v>
          </cell>
          <cell r="D79">
            <v>13386</v>
          </cell>
          <cell r="E79">
            <v>13131</v>
          </cell>
          <cell r="F79">
            <v>1555</v>
          </cell>
          <cell r="G79">
            <v>14686</v>
          </cell>
          <cell r="H79">
            <v>246525</v>
          </cell>
          <cell r="I79">
            <v>19916</v>
          </cell>
          <cell r="J79">
            <v>266441</v>
          </cell>
          <cell r="K79">
            <v>150757</v>
          </cell>
          <cell r="L79">
            <v>17564</v>
          </cell>
          <cell r="M79">
            <v>168321</v>
          </cell>
        </row>
        <row r="80">
          <cell r="A80" t="str">
            <v>GLAUCOTENSIL T SOLN  OFTAL  5 ML X 1</v>
          </cell>
          <cell r="B80">
            <v>13580</v>
          </cell>
          <cell r="C80">
            <v>1236</v>
          </cell>
          <cell r="D80">
            <v>14816</v>
          </cell>
          <cell r="E80">
            <v>13014</v>
          </cell>
          <cell r="F80">
            <v>1578</v>
          </cell>
          <cell r="G80">
            <v>14592</v>
          </cell>
          <cell r="H80">
            <v>662396</v>
          </cell>
          <cell r="I80">
            <v>58956</v>
          </cell>
          <cell r="J80">
            <v>721352</v>
          </cell>
          <cell r="K80">
            <v>561211</v>
          </cell>
          <cell r="L80">
            <v>67571</v>
          </cell>
          <cell r="M80">
            <v>628782</v>
          </cell>
        </row>
        <row r="81">
          <cell r="A81" t="str">
            <v>VIGADEXA SOLN  OFTAL  5 ML X 1</v>
          </cell>
          <cell r="B81">
            <v>22982</v>
          </cell>
          <cell r="C81">
            <v>1118</v>
          </cell>
          <cell r="D81">
            <v>24100</v>
          </cell>
          <cell r="E81">
            <v>13170</v>
          </cell>
          <cell r="F81">
            <v>1097</v>
          </cell>
          <cell r="G81">
            <v>14267</v>
          </cell>
          <cell r="H81">
            <v>1879410</v>
          </cell>
          <cell r="I81">
            <v>90652</v>
          </cell>
          <cell r="J81">
            <v>1970062</v>
          </cell>
          <cell r="K81">
            <v>1086390</v>
          </cell>
          <cell r="L81">
            <v>90918</v>
          </cell>
          <cell r="M81">
            <v>1177308</v>
          </cell>
        </row>
        <row r="82">
          <cell r="A82" t="str">
            <v>TIDORZAK SOLN  OFTAL  5 ML X 1</v>
          </cell>
          <cell r="B82">
            <v>8675</v>
          </cell>
          <cell r="C82">
            <v>1484</v>
          </cell>
          <cell r="D82">
            <v>10159</v>
          </cell>
          <cell r="E82">
            <v>11694</v>
          </cell>
          <cell r="F82">
            <v>1884</v>
          </cell>
          <cell r="G82">
            <v>13578</v>
          </cell>
          <cell r="H82">
            <v>626062</v>
          </cell>
          <cell r="I82">
            <v>107261</v>
          </cell>
          <cell r="J82">
            <v>733323</v>
          </cell>
          <cell r="K82">
            <v>804825</v>
          </cell>
          <cell r="L82">
            <v>129516</v>
          </cell>
          <cell r="M82">
            <v>934341</v>
          </cell>
        </row>
        <row r="83">
          <cell r="A83" t="str">
            <v>OFTAFILM SP SOLN  OFTAL 0.4% 10 ML X 1</v>
          </cell>
          <cell r="B83">
            <v>7651</v>
          </cell>
          <cell r="C83">
            <v>1504</v>
          </cell>
          <cell r="D83">
            <v>9155</v>
          </cell>
          <cell r="E83">
            <v>11424</v>
          </cell>
          <cell r="F83">
            <v>1638</v>
          </cell>
          <cell r="G83">
            <v>13062</v>
          </cell>
          <cell r="H83">
            <v>233621</v>
          </cell>
          <cell r="I83">
            <v>44188</v>
          </cell>
          <cell r="J83">
            <v>277809</v>
          </cell>
          <cell r="K83">
            <v>291407</v>
          </cell>
          <cell r="L83">
            <v>42030</v>
          </cell>
          <cell r="M83">
            <v>333437</v>
          </cell>
        </row>
        <row r="84">
          <cell r="A84" t="str">
            <v>TRAVATAN BAK FREE GOTAS 0.004% 2.5 ML X 1</v>
          </cell>
          <cell r="B84">
            <v>13024</v>
          </cell>
          <cell r="C84">
            <v>207</v>
          </cell>
          <cell r="D84">
            <v>13231</v>
          </cell>
          <cell r="E84">
            <v>12695</v>
          </cell>
          <cell r="F84">
            <v>280</v>
          </cell>
          <cell r="G84">
            <v>12975</v>
          </cell>
          <cell r="H84">
            <v>1573337</v>
          </cell>
          <cell r="I84">
            <v>24663</v>
          </cell>
          <cell r="J84">
            <v>1598000</v>
          </cell>
          <cell r="K84">
            <v>1593663</v>
          </cell>
          <cell r="L84">
            <v>35226</v>
          </cell>
          <cell r="M84">
            <v>1628889</v>
          </cell>
        </row>
        <row r="85">
          <cell r="A85" t="str">
            <v>LAGRIMAS ISOTONICA COLIRIO 1.4% 15 ML X 1</v>
          </cell>
          <cell r="B85">
            <v>10031</v>
          </cell>
          <cell r="C85">
            <v>2396</v>
          </cell>
          <cell r="D85">
            <v>12427</v>
          </cell>
          <cell r="E85">
            <v>10408</v>
          </cell>
          <cell r="F85">
            <v>2526</v>
          </cell>
          <cell r="G85">
            <v>12934</v>
          </cell>
          <cell r="H85">
            <v>167899</v>
          </cell>
          <cell r="I85">
            <v>39866</v>
          </cell>
          <cell r="J85">
            <v>207765</v>
          </cell>
          <cell r="K85">
            <v>158806</v>
          </cell>
          <cell r="L85">
            <v>38579</v>
          </cell>
          <cell r="M85">
            <v>197385</v>
          </cell>
        </row>
        <row r="86">
          <cell r="A86" t="str">
            <v>LUMIGAN RC SOLN  OFTAL 0.01% 3 ML X 1</v>
          </cell>
          <cell r="B86">
            <v>10674</v>
          </cell>
          <cell r="C86">
            <v>347</v>
          </cell>
          <cell r="D86">
            <v>11021</v>
          </cell>
          <cell r="E86">
            <v>12391</v>
          </cell>
          <cell r="F86">
            <v>349</v>
          </cell>
          <cell r="G86">
            <v>12740</v>
          </cell>
          <cell r="H86">
            <v>1027149</v>
          </cell>
          <cell r="I86">
            <v>33394</v>
          </cell>
          <cell r="J86">
            <v>1060543</v>
          </cell>
          <cell r="K86">
            <v>1196397</v>
          </cell>
          <cell r="L86">
            <v>33696</v>
          </cell>
          <cell r="M86">
            <v>1230093</v>
          </cell>
        </row>
        <row r="87">
          <cell r="A87" t="str">
            <v>COMBIGAN SOLN  OFTAL  5 ML X 1</v>
          </cell>
          <cell r="B87">
            <v>10779</v>
          </cell>
          <cell r="C87">
            <v>377</v>
          </cell>
          <cell r="D87">
            <v>11156</v>
          </cell>
          <cell r="E87">
            <v>12100</v>
          </cell>
          <cell r="F87">
            <v>428</v>
          </cell>
          <cell r="G87">
            <v>12528</v>
          </cell>
          <cell r="H87">
            <v>1023172</v>
          </cell>
          <cell r="I87">
            <v>35802</v>
          </cell>
          <cell r="J87">
            <v>1058974</v>
          </cell>
          <cell r="K87">
            <v>1150889</v>
          </cell>
          <cell r="L87">
            <v>40705</v>
          </cell>
          <cell r="M87">
            <v>1191594</v>
          </cell>
        </row>
        <row r="88">
          <cell r="A88" t="str">
            <v>UNITOB-S SUSP OFTAL  5 ML X 1</v>
          </cell>
          <cell r="B88">
            <v>8179</v>
          </cell>
          <cell r="C88">
            <v>742</v>
          </cell>
          <cell r="D88">
            <v>8921</v>
          </cell>
          <cell r="E88">
            <v>10217</v>
          </cell>
          <cell r="F88">
            <v>2270</v>
          </cell>
          <cell r="G88">
            <v>12487</v>
          </cell>
          <cell r="H88">
            <v>291010</v>
          </cell>
          <cell r="I88">
            <v>26380</v>
          </cell>
          <cell r="J88">
            <v>317390</v>
          </cell>
          <cell r="K88">
            <v>359004</v>
          </cell>
          <cell r="L88">
            <v>79927</v>
          </cell>
          <cell r="M88">
            <v>438931</v>
          </cell>
        </row>
        <row r="89">
          <cell r="A89" t="str">
            <v>NAPHACEL OFTENO SOLN  OFTAL  15 ML X 1</v>
          </cell>
          <cell r="B89">
            <v>13088</v>
          </cell>
          <cell r="C89">
            <v>1474</v>
          </cell>
          <cell r="D89">
            <v>14562</v>
          </cell>
          <cell r="E89">
            <v>11354</v>
          </cell>
          <cell r="F89">
            <v>1066</v>
          </cell>
          <cell r="G89">
            <v>12420</v>
          </cell>
          <cell r="H89">
            <v>536042</v>
          </cell>
          <cell r="I89">
            <v>60371</v>
          </cell>
          <cell r="J89">
            <v>596413</v>
          </cell>
          <cell r="K89">
            <v>465730</v>
          </cell>
          <cell r="L89">
            <v>43674</v>
          </cell>
          <cell r="M89">
            <v>509404</v>
          </cell>
        </row>
        <row r="90">
          <cell r="A90" t="str">
            <v>LANCIPROX SOLN  OFTAL 0.3% 5 ML X 1</v>
          </cell>
          <cell r="B90">
            <v>5545</v>
          </cell>
          <cell r="C90">
            <v>8144</v>
          </cell>
          <cell r="D90">
            <v>13689</v>
          </cell>
          <cell r="E90">
            <v>4216</v>
          </cell>
          <cell r="F90">
            <v>7992</v>
          </cell>
          <cell r="G90">
            <v>12208</v>
          </cell>
          <cell r="H90">
            <v>119017</v>
          </cell>
          <cell r="I90">
            <v>171560</v>
          </cell>
          <cell r="J90">
            <v>290577</v>
          </cell>
          <cell r="K90">
            <v>87642</v>
          </cell>
          <cell r="L90">
            <v>165147</v>
          </cell>
          <cell r="M90">
            <v>252789</v>
          </cell>
        </row>
        <row r="91">
          <cell r="A91" t="str">
            <v>VISTACLOF GOTAS OFTAL 0.005% 2.5 ML X 1</v>
          </cell>
          <cell r="B91">
            <v>4529</v>
          </cell>
          <cell r="C91">
            <v>2103</v>
          </cell>
          <cell r="D91">
            <v>6632</v>
          </cell>
          <cell r="E91">
            <v>10548</v>
          </cell>
          <cell r="F91">
            <v>1381</v>
          </cell>
          <cell r="G91">
            <v>11929</v>
          </cell>
          <cell r="H91">
            <v>198680</v>
          </cell>
          <cell r="I91">
            <v>75504</v>
          </cell>
          <cell r="J91">
            <v>274184</v>
          </cell>
          <cell r="K91">
            <v>490031</v>
          </cell>
          <cell r="L91">
            <v>64233</v>
          </cell>
          <cell r="M91">
            <v>554264</v>
          </cell>
        </row>
        <row r="92">
          <cell r="A92" t="str">
            <v>GENTAOFTAL GOTAS OFTAL 3% 10 ML X 1</v>
          </cell>
          <cell r="B92">
            <v>3186</v>
          </cell>
          <cell r="C92">
            <v>273</v>
          </cell>
          <cell r="D92">
            <v>3459</v>
          </cell>
          <cell r="E92">
            <v>11327</v>
          </cell>
          <cell r="F92">
            <v>71</v>
          </cell>
          <cell r="G92">
            <v>11398</v>
          </cell>
          <cell r="H92">
            <v>25711</v>
          </cell>
          <cell r="I92">
            <v>2174</v>
          </cell>
          <cell r="J92">
            <v>27885</v>
          </cell>
          <cell r="K92">
            <v>70640</v>
          </cell>
          <cell r="L92">
            <v>432</v>
          </cell>
          <cell r="M92">
            <v>71072</v>
          </cell>
        </row>
        <row r="93">
          <cell r="A93" t="str">
            <v>TERRACORSOL UNGT O/OFT  3.5 G X 1</v>
          </cell>
          <cell r="B93">
            <v>11306</v>
          </cell>
          <cell r="C93">
            <v>3057</v>
          </cell>
          <cell r="D93">
            <v>14363</v>
          </cell>
          <cell r="E93">
            <v>8211</v>
          </cell>
          <cell r="F93">
            <v>3081</v>
          </cell>
          <cell r="G93">
            <v>11292</v>
          </cell>
          <cell r="H93">
            <v>131678</v>
          </cell>
          <cell r="I93">
            <v>35654</v>
          </cell>
          <cell r="J93">
            <v>167332</v>
          </cell>
          <cell r="K93">
            <v>87621</v>
          </cell>
          <cell r="L93">
            <v>32904</v>
          </cell>
          <cell r="M93">
            <v>120525</v>
          </cell>
        </row>
        <row r="94">
          <cell r="A94" t="str">
            <v>UNITEARS-D SOLN  OFTAL  15 ML X 1</v>
          </cell>
          <cell r="B94">
            <v>9358</v>
          </cell>
          <cell r="C94">
            <v>998</v>
          </cell>
          <cell r="D94">
            <v>10356</v>
          </cell>
          <cell r="E94">
            <v>10063</v>
          </cell>
          <cell r="F94">
            <v>1092</v>
          </cell>
          <cell r="G94">
            <v>11155</v>
          </cell>
          <cell r="H94">
            <v>278872</v>
          </cell>
          <cell r="I94">
            <v>29710</v>
          </cell>
          <cell r="J94">
            <v>308582</v>
          </cell>
          <cell r="K94">
            <v>299278</v>
          </cell>
          <cell r="L94">
            <v>32469</v>
          </cell>
          <cell r="M94">
            <v>331747</v>
          </cell>
        </row>
        <row r="95">
          <cell r="A95" t="str">
            <v>NICOTEARS GEL OFTAL  5 G X 1</v>
          </cell>
          <cell r="B95">
            <v>10953</v>
          </cell>
          <cell r="C95">
            <v>1057</v>
          </cell>
          <cell r="D95">
            <v>12010</v>
          </cell>
          <cell r="E95">
            <v>10061</v>
          </cell>
          <cell r="F95">
            <v>991</v>
          </cell>
          <cell r="G95">
            <v>11052</v>
          </cell>
          <cell r="H95">
            <v>286622</v>
          </cell>
          <cell r="I95">
            <v>27657</v>
          </cell>
          <cell r="J95">
            <v>314279</v>
          </cell>
          <cell r="K95">
            <v>255232</v>
          </cell>
          <cell r="L95">
            <v>25195</v>
          </cell>
          <cell r="M95">
            <v>280427</v>
          </cell>
        </row>
        <row r="96">
          <cell r="A96" t="str">
            <v>AGGLAD OFTENO SOLN  OFTAL 0.2% 5 ML X 1</v>
          </cell>
          <cell r="B96">
            <v>7630</v>
          </cell>
          <cell r="C96">
            <v>597</v>
          </cell>
          <cell r="D96">
            <v>8227</v>
          </cell>
          <cell r="E96">
            <v>10289</v>
          </cell>
          <cell r="F96">
            <v>732</v>
          </cell>
          <cell r="G96">
            <v>11021</v>
          </cell>
          <cell r="H96">
            <v>471565</v>
          </cell>
          <cell r="I96">
            <v>36922</v>
          </cell>
          <cell r="J96">
            <v>508487</v>
          </cell>
          <cell r="K96">
            <v>642202</v>
          </cell>
          <cell r="L96">
            <v>45688</v>
          </cell>
          <cell r="M96">
            <v>687890</v>
          </cell>
        </row>
        <row r="97">
          <cell r="A97" t="str">
            <v>AZARGA SUSP. OFTAL 10MG 5 ML X 1 (/ML)</v>
          </cell>
          <cell r="B97">
            <v>12012</v>
          </cell>
          <cell r="C97">
            <v>188</v>
          </cell>
          <cell r="D97">
            <v>12200</v>
          </cell>
          <cell r="E97">
            <v>10652</v>
          </cell>
          <cell r="F97">
            <v>238</v>
          </cell>
          <cell r="G97">
            <v>10890</v>
          </cell>
          <cell r="H97">
            <v>1352513</v>
          </cell>
          <cell r="I97">
            <v>21132</v>
          </cell>
          <cell r="J97">
            <v>1373645</v>
          </cell>
          <cell r="K97">
            <v>1259386</v>
          </cell>
          <cell r="L97">
            <v>28123</v>
          </cell>
          <cell r="M97">
            <v>1287509</v>
          </cell>
        </row>
        <row r="98">
          <cell r="A98" t="str">
            <v>OFTOL FORTE GOTAS OFTAL 5MG 1 ML X 1</v>
          </cell>
          <cell r="B98">
            <v>9700</v>
          </cell>
          <cell r="C98">
            <v>2261</v>
          </cell>
          <cell r="D98">
            <v>11961</v>
          </cell>
          <cell r="E98">
            <v>8532</v>
          </cell>
          <cell r="F98">
            <v>2339</v>
          </cell>
          <cell r="G98">
            <v>10871</v>
          </cell>
          <cell r="H98">
            <v>257147</v>
          </cell>
          <cell r="I98">
            <v>60345</v>
          </cell>
          <cell r="J98">
            <v>317492</v>
          </cell>
          <cell r="K98">
            <v>221865</v>
          </cell>
          <cell r="L98">
            <v>61411</v>
          </cell>
          <cell r="M98">
            <v>283276</v>
          </cell>
        </row>
        <row r="99">
          <cell r="A99" t="str">
            <v>MULTICONFORT SOLN  120 ML X 1</v>
          </cell>
          <cell r="B99">
            <v>4920</v>
          </cell>
          <cell r="C99">
            <v>4107</v>
          </cell>
          <cell r="D99">
            <v>9027</v>
          </cell>
          <cell r="E99">
            <v>5450</v>
          </cell>
          <cell r="F99">
            <v>5199</v>
          </cell>
          <cell r="G99">
            <v>10649</v>
          </cell>
          <cell r="H99">
            <v>56607</v>
          </cell>
          <cell r="I99">
            <v>47354</v>
          </cell>
          <cell r="J99">
            <v>103961</v>
          </cell>
          <cell r="K99">
            <v>62890</v>
          </cell>
          <cell r="L99">
            <v>60182</v>
          </cell>
          <cell r="M99">
            <v>123072</v>
          </cell>
        </row>
        <row r="100">
          <cell r="A100" t="str">
            <v>CLEAR EYES SOLN  OFTAL 1.4% 15 ML X 1</v>
          </cell>
          <cell r="B100">
            <v>9897</v>
          </cell>
          <cell r="C100">
            <v>601</v>
          </cell>
          <cell r="D100">
            <v>10498</v>
          </cell>
          <cell r="E100">
            <v>10018</v>
          </cell>
          <cell r="F100">
            <v>476</v>
          </cell>
          <cell r="G100">
            <v>10494</v>
          </cell>
          <cell r="H100">
            <v>131759</v>
          </cell>
          <cell r="I100">
            <v>7651</v>
          </cell>
          <cell r="J100">
            <v>139410</v>
          </cell>
          <cell r="K100">
            <v>125933</v>
          </cell>
          <cell r="L100">
            <v>5823</v>
          </cell>
          <cell r="M100">
            <v>131756</v>
          </cell>
        </row>
        <row r="101">
          <cell r="A101" t="str">
            <v>PATADINE PLUS SOLN  OFTAL 0.1% 5 ML X 1</v>
          </cell>
          <cell r="B101">
            <v>9695</v>
          </cell>
          <cell r="C101">
            <v>1556</v>
          </cell>
          <cell r="D101">
            <v>11251</v>
          </cell>
          <cell r="E101">
            <v>9185</v>
          </cell>
          <cell r="F101">
            <v>1296</v>
          </cell>
          <cell r="G101">
            <v>10481</v>
          </cell>
          <cell r="H101">
            <v>383456</v>
          </cell>
          <cell r="I101">
            <v>61358</v>
          </cell>
          <cell r="J101">
            <v>444814</v>
          </cell>
          <cell r="K101">
            <v>322304</v>
          </cell>
          <cell r="L101">
            <v>45573</v>
          </cell>
          <cell r="M101">
            <v>367877</v>
          </cell>
        </row>
        <row r="102">
          <cell r="A102" t="str">
            <v>UNIMOX SOLN  OFTAL 5.45MG 5 ML X 1 (/ML)</v>
          </cell>
          <cell r="B102">
            <v>10100</v>
          </cell>
          <cell r="C102">
            <v>1626</v>
          </cell>
          <cell r="D102">
            <v>11726</v>
          </cell>
          <cell r="E102">
            <v>9154</v>
          </cell>
          <cell r="F102">
            <v>1255</v>
          </cell>
          <cell r="G102">
            <v>10409</v>
          </cell>
          <cell r="H102">
            <v>532879</v>
          </cell>
          <cell r="I102">
            <v>85735</v>
          </cell>
          <cell r="J102">
            <v>618614</v>
          </cell>
          <cell r="K102">
            <v>473899</v>
          </cell>
          <cell r="L102">
            <v>65035</v>
          </cell>
          <cell r="M102">
            <v>538934</v>
          </cell>
        </row>
        <row r="103">
          <cell r="A103" t="str">
            <v>SOPHIXIN DX OFTENO FRA.GOT 0.1% 0.3% 5 ML X 1</v>
          </cell>
          <cell r="B103">
            <v>11338</v>
          </cell>
          <cell r="C103">
            <v>827</v>
          </cell>
          <cell r="D103">
            <v>12165</v>
          </cell>
          <cell r="E103">
            <v>9629</v>
          </cell>
          <cell r="F103">
            <v>653</v>
          </cell>
          <cell r="G103">
            <v>10282</v>
          </cell>
          <cell r="H103">
            <v>624853</v>
          </cell>
          <cell r="I103">
            <v>45546</v>
          </cell>
          <cell r="J103">
            <v>670399</v>
          </cell>
          <cell r="K103">
            <v>536941</v>
          </cell>
          <cell r="L103">
            <v>36401</v>
          </cell>
          <cell r="M103">
            <v>573342</v>
          </cell>
        </row>
        <row r="104">
          <cell r="A104" t="str">
            <v>NAPHAVIT GOTAS OFTAL 0.1% 15 ML X 1</v>
          </cell>
          <cell r="B104">
            <v>6667</v>
          </cell>
          <cell r="C104">
            <v>1273</v>
          </cell>
          <cell r="D104">
            <v>7940</v>
          </cell>
          <cell r="E104">
            <v>6844</v>
          </cell>
          <cell r="F104">
            <v>3305</v>
          </cell>
          <cell r="G104">
            <v>10149</v>
          </cell>
          <cell r="H104">
            <v>109511</v>
          </cell>
          <cell r="I104">
            <v>20837</v>
          </cell>
          <cell r="J104">
            <v>130348</v>
          </cell>
          <cell r="K104">
            <v>108315</v>
          </cell>
          <cell r="L104">
            <v>47446</v>
          </cell>
          <cell r="M104">
            <v>155761</v>
          </cell>
        </row>
        <row r="105">
          <cell r="A105" t="str">
            <v>TIOF PLUS SOLN  OFTAL  6 ML X 1</v>
          </cell>
          <cell r="B105">
            <v>10186</v>
          </cell>
          <cell r="C105">
            <v>276</v>
          </cell>
          <cell r="D105">
            <v>10462</v>
          </cell>
          <cell r="E105">
            <v>9852</v>
          </cell>
          <cell r="F105">
            <v>269</v>
          </cell>
          <cell r="G105">
            <v>10121</v>
          </cell>
          <cell r="H105">
            <v>680899</v>
          </cell>
          <cell r="I105">
            <v>16865</v>
          </cell>
          <cell r="J105">
            <v>697764</v>
          </cell>
          <cell r="K105">
            <v>786088</v>
          </cell>
          <cell r="L105">
            <v>21077</v>
          </cell>
          <cell r="M105">
            <v>807165</v>
          </cell>
        </row>
        <row r="106">
          <cell r="A106" t="str">
            <v>REFRESH LIQUIGEL LIQUIGEL 1% 15 ML X 1</v>
          </cell>
          <cell r="B106">
            <v>7868</v>
          </cell>
          <cell r="C106">
            <v>858</v>
          </cell>
          <cell r="D106">
            <v>8726</v>
          </cell>
          <cell r="E106">
            <v>8949</v>
          </cell>
          <cell r="F106">
            <v>1134</v>
          </cell>
          <cell r="G106">
            <v>10083</v>
          </cell>
          <cell r="H106">
            <v>413998</v>
          </cell>
          <cell r="I106">
            <v>45242</v>
          </cell>
          <cell r="J106">
            <v>459240</v>
          </cell>
          <cell r="K106">
            <v>476050</v>
          </cell>
          <cell r="L106">
            <v>60425</v>
          </cell>
          <cell r="M106">
            <v>536475</v>
          </cell>
        </row>
        <row r="107">
          <cell r="A107" t="str">
            <v>SYSTANE GEL DROPS GEL OFTAL  10 ML X 1</v>
          </cell>
          <cell r="B107">
            <v>6896</v>
          </cell>
          <cell r="C107">
            <v>934</v>
          </cell>
          <cell r="D107">
            <v>7830</v>
          </cell>
          <cell r="E107">
            <v>8759</v>
          </cell>
          <cell r="F107">
            <v>966</v>
          </cell>
          <cell r="G107">
            <v>9725</v>
          </cell>
          <cell r="H107">
            <v>509044</v>
          </cell>
          <cell r="I107">
            <v>69346</v>
          </cell>
          <cell r="J107">
            <v>578390</v>
          </cell>
          <cell r="K107">
            <v>647042</v>
          </cell>
          <cell r="L107">
            <v>73976</v>
          </cell>
          <cell r="M107">
            <v>721018</v>
          </cell>
        </row>
        <row r="108">
          <cell r="A108" t="str">
            <v>NEVANAC SUSP OFTAL 0.1% 5 ML X 1</v>
          </cell>
          <cell r="B108">
            <v>11842</v>
          </cell>
          <cell r="C108">
            <v>624</v>
          </cell>
          <cell r="D108">
            <v>12466</v>
          </cell>
          <cell r="E108">
            <v>8879</v>
          </cell>
          <cell r="F108">
            <v>539</v>
          </cell>
          <cell r="G108">
            <v>9418</v>
          </cell>
          <cell r="H108">
            <v>875086</v>
          </cell>
          <cell r="I108">
            <v>46416</v>
          </cell>
          <cell r="J108">
            <v>921502</v>
          </cell>
          <cell r="K108">
            <v>700999</v>
          </cell>
          <cell r="L108">
            <v>42207</v>
          </cell>
          <cell r="M108">
            <v>743206</v>
          </cell>
        </row>
        <row r="109">
          <cell r="A109" t="str">
            <v>GOTABIOTIC CPTO SOLN  OFTAL  5 ML X 1</v>
          </cell>
          <cell r="B109">
            <v>9537</v>
          </cell>
          <cell r="C109">
            <v>3021</v>
          </cell>
          <cell r="D109">
            <v>12558</v>
          </cell>
          <cell r="E109">
            <v>6621</v>
          </cell>
          <cell r="F109">
            <v>2677</v>
          </cell>
          <cell r="G109">
            <v>9298</v>
          </cell>
          <cell r="H109">
            <v>344358</v>
          </cell>
          <cell r="I109">
            <v>107466</v>
          </cell>
          <cell r="J109">
            <v>451824</v>
          </cell>
          <cell r="K109">
            <v>211997</v>
          </cell>
          <cell r="L109">
            <v>85070</v>
          </cell>
          <cell r="M109">
            <v>297067</v>
          </cell>
        </row>
        <row r="110">
          <cell r="A110" t="str">
            <v>ALERGIPAT SOLN  OFTAL 0.2% 5 ML X 1</v>
          </cell>
          <cell r="B110">
            <v>8237</v>
          </cell>
          <cell r="C110">
            <v>1129</v>
          </cell>
          <cell r="D110">
            <v>9366</v>
          </cell>
          <cell r="E110">
            <v>8249</v>
          </cell>
          <cell r="F110">
            <v>1047</v>
          </cell>
          <cell r="G110">
            <v>9296</v>
          </cell>
          <cell r="H110">
            <v>364238</v>
          </cell>
          <cell r="I110">
            <v>49850</v>
          </cell>
          <cell r="J110">
            <v>414088</v>
          </cell>
          <cell r="K110">
            <v>356263</v>
          </cell>
          <cell r="L110">
            <v>45346</v>
          </cell>
          <cell r="M110">
            <v>401609</v>
          </cell>
        </row>
        <row r="111">
          <cell r="A111" t="str">
            <v>FLORIL OFFICE SOLN  OFTAL 0.3MG 10 ML X 1</v>
          </cell>
          <cell r="B111">
            <v>1930</v>
          </cell>
          <cell r="C111">
            <v>2381</v>
          </cell>
          <cell r="D111">
            <v>4311</v>
          </cell>
          <cell r="E111">
            <v>4507</v>
          </cell>
          <cell r="F111">
            <v>4624</v>
          </cell>
          <cell r="G111">
            <v>9131</v>
          </cell>
          <cell r="H111">
            <v>14842</v>
          </cell>
          <cell r="I111">
            <v>18678</v>
          </cell>
          <cell r="J111">
            <v>33520</v>
          </cell>
          <cell r="K111">
            <v>31936</v>
          </cell>
          <cell r="L111">
            <v>32660</v>
          </cell>
          <cell r="M111">
            <v>64596</v>
          </cell>
        </row>
        <row r="112">
          <cell r="A112" t="str">
            <v>ACETAZOLAMIDA-FTR TABL 250MG  X 30</v>
          </cell>
          <cell r="B112">
            <v>5095</v>
          </cell>
          <cell r="C112">
            <v>4779</v>
          </cell>
          <cell r="D112">
            <v>9874</v>
          </cell>
          <cell r="E112">
            <v>3974</v>
          </cell>
          <cell r="F112">
            <v>4963</v>
          </cell>
          <cell r="G112">
            <v>8937</v>
          </cell>
          <cell r="H112">
            <v>62337</v>
          </cell>
          <cell r="I112">
            <v>58516</v>
          </cell>
          <cell r="J112">
            <v>120853</v>
          </cell>
          <cell r="K112">
            <v>47232</v>
          </cell>
          <cell r="L112">
            <v>57242</v>
          </cell>
          <cell r="M112">
            <v>104474</v>
          </cell>
        </row>
        <row r="113">
          <cell r="A113" t="str">
            <v>OLOMUC SOLN  OFTAL 0.2% 5 ML X 1</v>
          </cell>
          <cell r="B113">
            <v>14451</v>
          </cell>
          <cell r="C113">
            <v>342</v>
          </cell>
          <cell r="D113">
            <v>14793</v>
          </cell>
          <cell r="E113">
            <v>8796</v>
          </cell>
          <cell r="F113">
            <v>128</v>
          </cell>
          <cell r="G113">
            <v>8924</v>
          </cell>
          <cell r="H113">
            <v>784988</v>
          </cell>
          <cell r="I113">
            <v>18399</v>
          </cell>
          <cell r="J113">
            <v>803387</v>
          </cell>
          <cell r="K113">
            <v>294365</v>
          </cell>
          <cell r="L113">
            <v>4061</v>
          </cell>
          <cell r="M113">
            <v>298426</v>
          </cell>
        </row>
        <row r="114">
          <cell r="A114" t="str">
            <v>XALOPTIC SOLN  OFTAL 0.05MG 2.5 ML X 1</v>
          </cell>
          <cell r="B114">
            <v>5183</v>
          </cell>
          <cell r="C114">
            <v>575</v>
          </cell>
          <cell r="D114">
            <v>5758</v>
          </cell>
          <cell r="E114">
            <v>7833</v>
          </cell>
          <cell r="F114">
            <v>1009</v>
          </cell>
          <cell r="G114">
            <v>8842</v>
          </cell>
          <cell r="H114">
            <v>127385</v>
          </cell>
          <cell r="I114">
            <v>13756</v>
          </cell>
          <cell r="J114">
            <v>141141</v>
          </cell>
          <cell r="K114">
            <v>292977</v>
          </cell>
          <cell r="L114">
            <v>37407</v>
          </cell>
          <cell r="M114">
            <v>330384</v>
          </cell>
        </row>
        <row r="115">
          <cell r="A115" t="str">
            <v>MOXOF SOLN  OFTAL 0.5% 5 ML X 1</v>
          </cell>
          <cell r="B115">
            <v>6878</v>
          </cell>
          <cell r="C115">
            <v>705</v>
          </cell>
          <cell r="D115">
            <v>7583</v>
          </cell>
          <cell r="E115">
            <v>7873</v>
          </cell>
          <cell r="F115">
            <v>590</v>
          </cell>
          <cell r="G115">
            <v>8463</v>
          </cell>
          <cell r="H115">
            <v>261613</v>
          </cell>
          <cell r="I115">
            <v>26964</v>
          </cell>
          <cell r="J115">
            <v>288577</v>
          </cell>
          <cell r="K115">
            <v>282208</v>
          </cell>
          <cell r="L115">
            <v>21240</v>
          </cell>
          <cell r="M115">
            <v>303448</v>
          </cell>
        </row>
        <row r="116">
          <cell r="A116" t="str">
            <v>LOTESOFT SUSP OFTAL 0.5% 5 ML X 1</v>
          </cell>
          <cell r="B116">
            <v>5895</v>
          </cell>
          <cell r="C116">
            <v>2068</v>
          </cell>
          <cell r="D116">
            <v>7963</v>
          </cell>
          <cell r="E116">
            <v>5708</v>
          </cell>
          <cell r="F116">
            <v>2723</v>
          </cell>
          <cell r="G116">
            <v>8431</v>
          </cell>
          <cell r="H116">
            <v>182321</v>
          </cell>
          <cell r="I116">
            <v>63845</v>
          </cell>
          <cell r="J116">
            <v>246166</v>
          </cell>
          <cell r="K116">
            <v>170296</v>
          </cell>
          <cell r="L116">
            <v>81041</v>
          </cell>
          <cell r="M116">
            <v>251337</v>
          </cell>
        </row>
        <row r="117">
          <cell r="A117" t="str">
            <v>OTICUM GOTAS OTO.  5 ML X 1</v>
          </cell>
          <cell r="B117">
            <v>11943</v>
          </cell>
          <cell r="C117">
            <v>8822</v>
          </cell>
          <cell r="D117">
            <v>20765</v>
          </cell>
          <cell r="E117">
            <v>4434</v>
          </cell>
          <cell r="F117">
            <v>3991</v>
          </cell>
          <cell r="G117">
            <v>8425</v>
          </cell>
          <cell r="H117">
            <v>84017</v>
          </cell>
          <cell r="I117">
            <v>61973</v>
          </cell>
          <cell r="J117">
            <v>145990</v>
          </cell>
          <cell r="K117">
            <v>34661</v>
          </cell>
          <cell r="L117">
            <v>27875</v>
          </cell>
          <cell r="M117">
            <v>62536</v>
          </cell>
        </row>
        <row r="118">
          <cell r="A118" t="str">
            <v>PERMEAFILM SOLN  OFTAL 1.4% 15 ML X 1</v>
          </cell>
          <cell r="B118">
            <v>7694</v>
          </cell>
          <cell r="C118">
            <v>5603</v>
          </cell>
          <cell r="D118">
            <v>13297</v>
          </cell>
          <cell r="E118">
            <v>4930</v>
          </cell>
          <cell r="F118">
            <v>3486</v>
          </cell>
          <cell r="G118">
            <v>8416</v>
          </cell>
          <cell r="H118">
            <v>61244</v>
          </cell>
          <cell r="I118">
            <v>43629</v>
          </cell>
          <cell r="J118">
            <v>104873</v>
          </cell>
          <cell r="K118">
            <v>39085</v>
          </cell>
          <cell r="L118">
            <v>27194</v>
          </cell>
          <cell r="M118">
            <v>66279</v>
          </cell>
        </row>
        <row r="119">
          <cell r="A119" t="str">
            <v>TRUCTUM GOTAS OTO. 0.3% 10 ML X 1</v>
          </cell>
          <cell r="B119">
            <v>7384</v>
          </cell>
          <cell r="C119">
            <v>2194</v>
          </cell>
          <cell r="D119">
            <v>9578</v>
          </cell>
          <cell r="E119">
            <v>6370</v>
          </cell>
          <cell r="F119">
            <v>2013</v>
          </cell>
          <cell r="G119">
            <v>8383</v>
          </cell>
          <cell r="H119">
            <v>298241</v>
          </cell>
          <cell r="I119">
            <v>87914</v>
          </cell>
          <cell r="J119">
            <v>386155</v>
          </cell>
          <cell r="K119">
            <v>262329</v>
          </cell>
          <cell r="L119">
            <v>83035</v>
          </cell>
          <cell r="M119">
            <v>345364</v>
          </cell>
        </row>
        <row r="120">
          <cell r="A120" t="str">
            <v>SYSTANE BALANCE SOLN  OFTAL  10 ML X 1</v>
          </cell>
          <cell r="B120">
            <v>5722</v>
          </cell>
          <cell r="C120">
            <v>763</v>
          </cell>
          <cell r="D120">
            <v>6485</v>
          </cell>
          <cell r="E120">
            <v>7496</v>
          </cell>
          <cell r="F120">
            <v>815</v>
          </cell>
          <cell r="G120">
            <v>8311</v>
          </cell>
          <cell r="H120">
            <v>427526</v>
          </cell>
          <cell r="I120">
            <v>57317</v>
          </cell>
          <cell r="J120">
            <v>484843</v>
          </cell>
          <cell r="K120">
            <v>577773</v>
          </cell>
          <cell r="L120">
            <v>63295</v>
          </cell>
          <cell r="M120">
            <v>641068</v>
          </cell>
        </row>
        <row r="121">
          <cell r="A121" t="str">
            <v>TRAZIDEX OFTENO SUSP OFTAL  5 ML X 1</v>
          </cell>
          <cell r="B121">
            <v>5970</v>
          </cell>
          <cell r="C121">
            <v>882</v>
          </cell>
          <cell r="D121">
            <v>6852</v>
          </cell>
          <cell r="E121">
            <v>7287</v>
          </cell>
          <cell r="F121">
            <v>730</v>
          </cell>
          <cell r="G121">
            <v>8017</v>
          </cell>
          <cell r="H121">
            <v>253519</v>
          </cell>
          <cell r="I121">
            <v>37466</v>
          </cell>
          <cell r="J121">
            <v>290985</v>
          </cell>
          <cell r="K121">
            <v>320188</v>
          </cell>
          <cell r="L121">
            <v>31843</v>
          </cell>
          <cell r="M121">
            <v>352031</v>
          </cell>
        </row>
        <row r="122">
          <cell r="A122" t="str">
            <v>MULTI-3 MAX FCO  60 ML X 1</v>
          </cell>
          <cell r="B122">
            <v>9800</v>
          </cell>
          <cell r="C122">
            <v>2520</v>
          </cell>
          <cell r="D122">
            <v>12320</v>
          </cell>
          <cell r="E122">
            <v>5940</v>
          </cell>
          <cell r="F122">
            <v>1976</v>
          </cell>
          <cell r="G122">
            <v>7916</v>
          </cell>
          <cell r="H122">
            <v>119533</v>
          </cell>
          <cell r="I122">
            <v>30841</v>
          </cell>
          <cell r="J122">
            <v>150374</v>
          </cell>
          <cell r="K122">
            <v>73539</v>
          </cell>
          <cell r="L122">
            <v>24570</v>
          </cell>
          <cell r="M122">
            <v>98109</v>
          </cell>
        </row>
        <row r="123">
          <cell r="A123" t="str">
            <v>BRONAX SOLN  OFTAL 0.09% 5 ML X 1</v>
          </cell>
          <cell r="B123">
            <v>8403</v>
          </cell>
          <cell r="C123">
            <v>1652</v>
          </cell>
          <cell r="D123">
            <v>10055</v>
          </cell>
          <cell r="E123">
            <v>6499</v>
          </cell>
          <cell r="F123">
            <v>1384</v>
          </cell>
          <cell r="G123">
            <v>7883</v>
          </cell>
          <cell r="H123">
            <v>420164</v>
          </cell>
          <cell r="I123">
            <v>82606</v>
          </cell>
          <cell r="J123">
            <v>502770</v>
          </cell>
          <cell r="K123">
            <v>306893</v>
          </cell>
          <cell r="L123">
            <v>65055</v>
          </cell>
          <cell r="M123">
            <v>371948</v>
          </cell>
        </row>
        <row r="124">
          <cell r="A124" t="str">
            <v>UNIDORZO-T GOTAS OFTAL  5 ML X 1</v>
          </cell>
          <cell r="B124">
            <v>7241</v>
          </cell>
          <cell r="C124">
            <v>498</v>
          </cell>
          <cell r="D124">
            <v>7739</v>
          </cell>
          <cell r="E124">
            <v>7107</v>
          </cell>
          <cell r="F124">
            <v>666</v>
          </cell>
          <cell r="G124">
            <v>7773</v>
          </cell>
          <cell r="H124">
            <v>475273</v>
          </cell>
          <cell r="I124">
            <v>32606</v>
          </cell>
          <cell r="J124">
            <v>507879</v>
          </cell>
          <cell r="K124">
            <v>463300</v>
          </cell>
          <cell r="L124">
            <v>43437</v>
          </cell>
          <cell r="M124">
            <v>506737</v>
          </cell>
        </row>
        <row r="125">
          <cell r="A125" t="str">
            <v>HUMEDBIO SOLN  OFTAL 0.3% 15 ML X 1</v>
          </cell>
          <cell r="B125">
            <v>6839</v>
          </cell>
          <cell r="C125">
            <v>2710</v>
          </cell>
          <cell r="D125">
            <v>9549</v>
          </cell>
          <cell r="E125">
            <v>5619</v>
          </cell>
          <cell r="F125">
            <v>2020</v>
          </cell>
          <cell r="G125">
            <v>7639</v>
          </cell>
          <cell r="H125">
            <v>123102</v>
          </cell>
          <cell r="I125">
            <v>36820</v>
          </cell>
          <cell r="J125">
            <v>159922</v>
          </cell>
          <cell r="K125">
            <v>99699</v>
          </cell>
          <cell r="L125">
            <v>33279</v>
          </cell>
          <cell r="M125">
            <v>132978</v>
          </cell>
        </row>
        <row r="126">
          <cell r="A126" t="str">
            <v>CIPROXXAK SUSP OFTAL  5 ML X 1</v>
          </cell>
          <cell r="B126">
            <v>4631</v>
          </cell>
          <cell r="C126">
            <v>1602</v>
          </cell>
          <cell r="D126">
            <v>6233</v>
          </cell>
          <cell r="E126">
            <v>5648</v>
          </cell>
          <cell r="F126">
            <v>1875</v>
          </cell>
          <cell r="G126">
            <v>7523</v>
          </cell>
          <cell r="H126">
            <v>212319</v>
          </cell>
          <cell r="I126">
            <v>73319</v>
          </cell>
          <cell r="J126">
            <v>285638</v>
          </cell>
          <cell r="K126">
            <v>250395</v>
          </cell>
          <cell r="L126">
            <v>82696</v>
          </cell>
          <cell r="M126">
            <v>333091</v>
          </cell>
        </row>
        <row r="127">
          <cell r="A127" t="str">
            <v>HIDROTEARS GOTAS OFTAL 0.3% 15 ML X 1</v>
          </cell>
          <cell r="B127">
            <v>8749</v>
          </cell>
          <cell r="D127">
            <v>8749</v>
          </cell>
          <cell r="E127">
            <v>7300</v>
          </cell>
          <cell r="G127">
            <v>7300</v>
          </cell>
          <cell r="H127">
            <v>444456</v>
          </cell>
          <cell r="I127">
            <v>0</v>
          </cell>
          <cell r="J127">
            <v>444456</v>
          </cell>
          <cell r="K127">
            <v>370807</v>
          </cell>
          <cell r="L127">
            <v>0</v>
          </cell>
          <cell r="M127">
            <v>370807</v>
          </cell>
        </row>
        <row r="128">
          <cell r="A128" t="str">
            <v>DUOTRAV SOLN  OFTAL  2.5 ML X 1</v>
          </cell>
          <cell r="B128">
            <v>7844</v>
          </cell>
          <cell r="C128">
            <v>109</v>
          </cell>
          <cell r="D128">
            <v>7953</v>
          </cell>
          <cell r="E128">
            <v>7041</v>
          </cell>
          <cell r="F128">
            <v>135</v>
          </cell>
          <cell r="G128">
            <v>7176</v>
          </cell>
          <cell r="H128">
            <v>1060712</v>
          </cell>
          <cell r="I128">
            <v>14808</v>
          </cell>
          <cell r="J128">
            <v>1075520</v>
          </cell>
          <cell r="K128">
            <v>985366</v>
          </cell>
          <cell r="L128">
            <v>18916</v>
          </cell>
          <cell r="M128">
            <v>1004282</v>
          </cell>
        </row>
        <row r="129">
          <cell r="A129" t="str">
            <v>TOBRACORT COLIRIO  6 ML X 1</v>
          </cell>
          <cell r="B129">
            <v>12761</v>
          </cell>
          <cell r="C129">
            <v>1</v>
          </cell>
          <cell r="D129">
            <v>12762</v>
          </cell>
          <cell r="E129">
            <v>7016</v>
          </cell>
          <cell r="F129">
            <v>84</v>
          </cell>
          <cell r="G129">
            <v>7100</v>
          </cell>
          <cell r="H129">
            <v>265281</v>
          </cell>
          <cell r="I129">
            <v>21</v>
          </cell>
          <cell r="J129">
            <v>265302</v>
          </cell>
          <cell r="K129">
            <v>142559</v>
          </cell>
          <cell r="L129">
            <v>1558</v>
          </cell>
          <cell r="M129">
            <v>144117</v>
          </cell>
        </row>
        <row r="130">
          <cell r="A130" t="str">
            <v>XALATAN SOLN  OFTAL 0.005% 2.5 ML X 1</v>
          </cell>
          <cell r="B130">
            <v>5311</v>
          </cell>
          <cell r="C130">
            <v>341</v>
          </cell>
          <cell r="D130">
            <v>5652</v>
          </cell>
          <cell r="E130">
            <v>6634</v>
          </cell>
          <cell r="F130">
            <v>415</v>
          </cell>
          <cell r="G130">
            <v>7049</v>
          </cell>
          <cell r="H130">
            <v>540975</v>
          </cell>
          <cell r="I130">
            <v>34274</v>
          </cell>
          <cell r="J130">
            <v>575249</v>
          </cell>
          <cell r="K130">
            <v>824976</v>
          </cell>
          <cell r="L130">
            <v>50618</v>
          </cell>
          <cell r="M130">
            <v>875594</v>
          </cell>
        </row>
        <row r="131">
          <cell r="A131" t="str">
            <v>LUTEIN CAPS BLANDA 6MG  X 60</v>
          </cell>
          <cell r="B131">
            <v>5038</v>
          </cell>
          <cell r="D131">
            <v>5038</v>
          </cell>
          <cell r="E131">
            <v>6987</v>
          </cell>
          <cell r="G131">
            <v>6987</v>
          </cell>
          <cell r="H131">
            <v>112605</v>
          </cell>
          <cell r="I131">
            <v>0</v>
          </cell>
          <cell r="J131">
            <v>112605</v>
          </cell>
          <cell r="K131">
            <v>150408</v>
          </cell>
          <cell r="L131">
            <v>0</v>
          </cell>
          <cell r="M131">
            <v>150408</v>
          </cell>
        </row>
        <row r="132">
          <cell r="A132" t="str">
            <v>HYLO-GEL COLIRIO  10 ML X 1</v>
          </cell>
          <cell r="B132">
            <v>2201</v>
          </cell>
          <cell r="C132">
            <v>1004</v>
          </cell>
          <cell r="D132">
            <v>3205</v>
          </cell>
          <cell r="E132">
            <v>4879</v>
          </cell>
          <cell r="F132">
            <v>1878</v>
          </cell>
          <cell r="G132">
            <v>6757</v>
          </cell>
          <cell r="H132">
            <v>126276</v>
          </cell>
          <cell r="I132">
            <v>57299</v>
          </cell>
          <cell r="J132">
            <v>183575</v>
          </cell>
          <cell r="K132">
            <v>272914</v>
          </cell>
          <cell r="L132">
            <v>104371</v>
          </cell>
          <cell r="M132">
            <v>377285</v>
          </cell>
        </row>
        <row r="133">
          <cell r="A133" t="str">
            <v>LATOF SOLN  OFTAL 0.005% 2.5 ML X 1</v>
          </cell>
          <cell r="B133">
            <v>4437</v>
          </cell>
          <cell r="C133">
            <v>1487</v>
          </cell>
          <cell r="D133">
            <v>5924</v>
          </cell>
          <cell r="E133">
            <v>5336</v>
          </cell>
          <cell r="F133">
            <v>1390</v>
          </cell>
          <cell r="G133">
            <v>6726</v>
          </cell>
          <cell r="H133">
            <v>124266</v>
          </cell>
          <cell r="I133">
            <v>42037</v>
          </cell>
          <cell r="J133">
            <v>166303</v>
          </cell>
          <cell r="K133">
            <v>140907</v>
          </cell>
          <cell r="L133">
            <v>37225</v>
          </cell>
          <cell r="M133">
            <v>178132</v>
          </cell>
        </row>
        <row r="134">
          <cell r="A134" t="str">
            <v>ACETAK TABL 250MG  X 20</v>
          </cell>
          <cell r="B134">
            <v>8213</v>
          </cell>
          <cell r="C134">
            <v>46</v>
          </cell>
          <cell r="D134">
            <v>8259</v>
          </cell>
          <cell r="E134">
            <v>6584</v>
          </cell>
          <cell r="F134">
            <v>65</v>
          </cell>
          <cell r="G134">
            <v>6649</v>
          </cell>
          <cell r="H134">
            <v>255072</v>
          </cell>
          <cell r="I134">
            <v>1403</v>
          </cell>
          <cell r="J134">
            <v>256475</v>
          </cell>
          <cell r="K134">
            <v>204072</v>
          </cell>
          <cell r="L134">
            <v>2021</v>
          </cell>
          <cell r="M134">
            <v>206093</v>
          </cell>
        </row>
        <row r="135">
          <cell r="A135" t="str">
            <v>OPTI-FREE EXPRESS SOL.MULTPROP  355 ML X 1</v>
          </cell>
          <cell r="B135">
            <v>1961</v>
          </cell>
          <cell r="D135">
            <v>1961</v>
          </cell>
          <cell r="E135">
            <v>6318</v>
          </cell>
          <cell r="G135">
            <v>6318</v>
          </cell>
          <cell r="H135">
            <v>62161</v>
          </cell>
          <cell r="I135">
            <v>0</v>
          </cell>
          <cell r="J135">
            <v>62161</v>
          </cell>
          <cell r="K135">
            <v>76890</v>
          </cell>
          <cell r="L135">
            <v>0</v>
          </cell>
          <cell r="M135">
            <v>76890</v>
          </cell>
        </row>
        <row r="136">
          <cell r="A136" t="str">
            <v>CRISTALTEARS SOL OFTA EST 0.5% 10 ML X 1</v>
          </cell>
          <cell r="B136">
            <v>4016</v>
          </cell>
          <cell r="C136">
            <v>1872</v>
          </cell>
          <cell r="D136">
            <v>5888</v>
          </cell>
          <cell r="E136">
            <v>4328</v>
          </cell>
          <cell r="F136">
            <v>1971</v>
          </cell>
          <cell r="G136">
            <v>6299</v>
          </cell>
          <cell r="H136">
            <v>155140</v>
          </cell>
          <cell r="I136">
            <v>72225</v>
          </cell>
          <cell r="J136">
            <v>227365</v>
          </cell>
          <cell r="K136">
            <v>160019</v>
          </cell>
          <cell r="L136">
            <v>72942</v>
          </cell>
          <cell r="M136">
            <v>232961</v>
          </cell>
        </row>
        <row r="137">
          <cell r="A137" t="str">
            <v>ATROPINA-LNR GOTAS OFTAL 1% 5 ML X 1</v>
          </cell>
          <cell r="B137">
            <v>5089</v>
          </cell>
          <cell r="C137">
            <v>661</v>
          </cell>
          <cell r="D137">
            <v>5750</v>
          </cell>
          <cell r="E137">
            <v>5688</v>
          </cell>
          <cell r="F137">
            <v>573</v>
          </cell>
          <cell r="G137">
            <v>6261</v>
          </cell>
          <cell r="H137">
            <v>108714</v>
          </cell>
          <cell r="I137">
            <v>14134</v>
          </cell>
          <cell r="J137">
            <v>122848</v>
          </cell>
          <cell r="K137">
            <v>87193</v>
          </cell>
          <cell r="L137">
            <v>8752</v>
          </cell>
          <cell r="M137">
            <v>95945</v>
          </cell>
        </row>
        <row r="138">
          <cell r="A138" t="str">
            <v>OLOPAK SOLN  OFTAL 2% 5 ML X 1</v>
          </cell>
          <cell r="B138">
            <v>3444</v>
          </cell>
          <cell r="C138">
            <v>1410</v>
          </cell>
          <cell r="D138">
            <v>4854</v>
          </cell>
          <cell r="E138">
            <v>4590</v>
          </cell>
          <cell r="F138">
            <v>1469</v>
          </cell>
          <cell r="G138">
            <v>6059</v>
          </cell>
          <cell r="H138">
            <v>202235</v>
          </cell>
          <cell r="I138">
            <v>82638</v>
          </cell>
          <cell r="J138">
            <v>284873</v>
          </cell>
          <cell r="K138">
            <v>260273</v>
          </cell>
          <cell r="L138">
            <v>83024</v>
          </cell>
          <cell r="M138">
            <v>343297</v>
          </cell>
        </row>
        <row r="139">
          <cell r="A139" t="str">
            <v>UNITRAV SOLN  OFTAL 0.04MG 3 ML X 1 (/ML)</v>
          </cell>
          <cell r="B139">
            <v>4806</v>
          </cell>
          <cell r="C139">
            <v>332</v>
          </cell>
          <cell r="D139">
            <v>5138</v>
          </cell>
          <cell r="E139">
            <v>5642</v>
          </cell>
          <cell r="F139">
            <v>406</v>
          </cell>
          <cell r="G139">
            <v>6048</v>
          </cell>
          <cell r="H139">
            <v>313524</v>
          </cell>
          <cell r="I139">
            <v>21845</v>
          </cell>
          <cell r="J139">
            <v>335369</v>
          </cell>
          <cell r="K139">
            <v>363439</v>
          </cell>
          <cell r="L139">
            <v>25930</v>
          </cell>
          <cell r="M139">
            <v>389369</v>
          </cell>
        </row>
        <row r="140">
          <cell r="A140" t="str">
            <v>BRINZOLAN  T SUSP OFTAL  5 ML X 1</v>
          </cell>
          <cell r="B140">
            <v>2949</v>
          </cell>
          <cell r="C140">
            <v>91</v>
          </cell>
          <cell r="D140">
            <v>3040</v>
          </cell>
          <cell r="E140">
            <v>5760</v>
          </cell>
          <cell r="F140">
            <v>165</v>
          </cell>
          <cell r="G140">
            <v>5925</v>
          </cell>
          <cell r="H140">
            <v>247359</v>
          </cell>
          <cell r="I140">
            <v>8306</v>
          </cell>
          <cell r="J140">
            <v>255665</v>
          </cell>
          <cell r="K140">
            <v>335725</v>
          </cell>
          <cell r="L140">
            <v>9677</v>
          </cell>
          <cell r="M140">
            <v>345402</v>
          </cell>
        </row>
        <row r="141">
          <cell r="A141" t="str">
            <v>CIPRODEX UNGT  OFTAL  3.5 G X 1</v>
          </cell>
          <cell r="B141">
            <v>5810</v>
          </cell>
          <cell r="C141">
            <v>873</v>
          </cell>
          <cell r="D141">
            <v>6683</v>
          </cell>
          <cell r="E141">
            <v>5020</v>
          </cell>
          <cell r="F141">
            <v>856</v>
          </cell>
          <cell r="G141">
            <v>5876</v>
          </cell>
          <cell r="H141">
            <v>221149</v>
          </cell>
          <cell r="I141">
            <v>33286</v>
          </cell>
          <cell r="J141">
            <v>254435</v>
          </cell>
          <cell r="K141">
            <v>190464</v>
          </cell>
          <cell r="L141">
            <v>33001</v>
          </cell>
          <cell r="M141">
            <v>223465</v>
          </cell>
        </row>
        <row r="142">
          <cell r="A142" t="str">
            <v>NAZIL OFTENO SOLN  OFTAL 0.1% 15 ML X 1</v>
          </cell>
          <cell r="D142">
            <v>0</v>
          </cell>
          <cell r="E142">
            <v>5839</v>
          </cell>
          <cell r="F142">
            <v>11</v>
          </cell>
          <cell r="G142">
            <v>5850</v>
          </cell>
          <cell r="H142">
            <v>0</v>
          </cell>
          <cell r="I142">
            <v>0</v>
          </cell>
          <cell r="J142">
            <v>0</v>
          </cell>
          <cell r="K142">
            <v>23435</v>
          </cell>
          <cell r="L142">
            <v>45</v>
          </cell>
          <cell r="M142">
            <v>23480</v>
          </cell>
        </row>
        <row r="143">
          <cell r="A143" t="str">
            <v>TOBRADEX SUSP OFTAL  5 ML X 1</v>
          </cell>
          <cell r="B143">
            <v>6034</v>
          </cell>
          <cell r="C143">
            <v>484</v>
          </cell>
          <cell r="D143">
            <v>6518</v>
          </cell>
          <cell r="E143">
            <v>5515</v>
          </cell>
          <cell r="F143">
            <v>318</v>
          </cell>
          <cell r="G143">
            <v>5833</v>
          </cell>
          <cell r="H143">
            <v>408022</v>
          </cell>
          <cell r="I143">
            <v>33106</v>
          </cell>
          <cell r="J143">
            <v>441128</v>
          </cell>
          <cell r="K143">
            <v>380033</v>
          </cell>
          <cell r="L143">
            <v>21901</v>
          </cell>
          <cell r="M143">
            <v>401934</v>
          </cell>
        </row>
        <row r="144">
          <cell r="A144" t="str">
            <v>CETRAXAL PLUS GOTAS OTO.  10 ML X 1</v>
          </cell>
          <cell r="B144">
            <v>5705</v>
          </cell>
          <cell r="C144">
            <v>1107</v>
          </cell>
          <cell r="D144">
            <v>6812</v>
          </cell>
          <cell r="E144">
            <v>4691</v>
          </cell>
          <cell r="F144">
            <v>1133</v>
          </cell>
          <cell r="G144">
            <v>5824</v>
          </cell>
          <cell r="H144">
            <v>94599</v>
          </cell>
          <cell r="I144">
            <v>18469</v>
          </cell>
          <cell r="J144">
            <v>113068</v>
          </cell>
          <cell r="K144">
            <v>79131</v>
          </cell>
          <cell r="L144">
            <v>19040</v>
          </cell>
          <cell r="M144">
            <v>98171</v>
          </cell>
        </row>
        <row r="145">
          <cell r="A145" t="str">
            <v>AKWA R GOTAS OFTAL 0.3% 20 ML X 1</v>
          </cell>
          <cell r="B145">
            <v>3918</v>
          </cell>
          <cell r="C145">
            <v>1893</v>
          </cell>
          <cell r="D145">
            <v>5811</v>
          </cell>
          <cell r="E145">
            <v>3941</v>
          </cell>
          <cell r="F145">
            <v>1875</v>
          </cell>
          <cell r="G145">
            <v>5816</v>
          </cell>
          <cell r="H145">
            <v>150852</v>
          </cell>
          <cell r="I145">
            <v>70305</v>
          </cell>
          <cell r="J145">
            <v>221157</v>
          </cell>
          <cell r="K145">
            <v>142217</v>
          </cell>
          <cell r="L145">
            <v>69342</v>
          </cell>
          <cell r="M145">
            <v>211559</v>
          </cell>
        </row>
        <row r="146">
          <cell r="A146" t="str">
            <v>OPTI-FREE EXPRESS SOL.MULTPROP  120 ML X 1</v>
          </cell>
          <cell r="B146">
            <v>7018</v>
          </cell>
          <cell r="D146">
            <v>7018</v>
          </cell>
          <cell r="E146">
            <v>5799</v>
          </cell>
          <cell r="F146">
            <v>9</v>
          </cell>
          <cell r="G146">
            <v>5808</v>
          </cell>
          <cell r="H146">
            <v>75285</v>
          </cell>
          <cell r="I146">
            <v>0</v>
          </cell>
          <cell r="J146">
            <v>75285</v>
          </cell>
          <cell r="K146">
            <v>44303</v>
          </cell>
          <cell r="L146">
            <v>64</v>
          </cell>
          <cell r="M146">
            <v>44367</v>
          </cell>
        </row>
        <row r="147">
          <cell r="A147" t="str">
            <v>LAMOFLOX GOTA ORAL 0.5% 5 ML X 1</v>
          </cell>
          <cell r="B147">
            <v>5332</v>
          </cell>
          <cell r="C147">
            <v>913</v>
          </cell>
          <cell r="D147">
            <v>6245</v>
          </cell>
          <cell r="E147">
            <v>4718</v>
          </cell>
          <cell r="F147">
            <v>1084</v>
          </cell>
          <cell r="G147">
            <v>5802</v>
          </cell>
          <cell r="H147">
            <v>233650</v>
          </cell>
          <cell r="I147">
            <v>39634</v>
          </cell>
          <cell r="J147">
            <v>273284</v>
          </cell>
          <cell r="K147">
            <v>166089</v>
          </cell>
          <cell r="L147">
            <v>38478</v>
          </cell>
          <cell r="M147">
            <v>204567</v>
          </cell>
        </row>
        <row r="148">
          <cell r="A148" t="str">
            <v>MULTI-3 PLUS SOL.MPRO C/E  360 ML X 1</v>
          </cell>
          <cell r="B148">
            <v>6315</v>
          </cell>
          <cell r="C148">
            <v>401</v>
          </cell>
          <cell r="D148">
            <v>6716</v>
          </cell>
          <cell r="E148">
            <v>5351</v>
          </cell>
          <cell r="F148">
            <v>428</v>
          </cell>
          <cell r="G148">
            <v>5779</v>
          </cell>
          <cell r="H148">
            <v>257890</v>
          </cell>
          <cell r="I148">
            <v>16322</v>
          </cell>
          <cell r="J148">
            <v>274212</v>
          </cell>
          <cell r="K148">
            <v>217680</v>
          </cell>
          <cell r="L148">
            <v>17514</v>
          </cell>
          <cell r="M148">
            <v>235194</v>
          </cell>
        </row>
        <row r="149">
          <cell r="A149" t="str">
            <v>BIOTEARS G GEL OFTAL 0.03% 12 G X 1</v>
          </cell>
          <cell r="B149">
            <v>2823</v>
          </cell>
          <cell r="C149">
            <v>815</v>
          </cell>
          <cell r="D149">
            <v>3638</v>
          </cell>
          <cell r="E149">
            <v>5034</v>
          </cell>
          <cell r="F149">
            <v>701</v>
          </cell>
          <cell r="G149">
            <v>5735</v>
          </cell>
          <cell r="H149">
            <v>102204</v>
          </cell>
          <cell r="I149">
            <v>29735</v>
          </cell>
          <cell r="J149">
            <v>131939</v>
          </cell>
          <cell r="K149">
            <v>185998</v>
          </cell>
          <cell r="L149">
            <v>25976</v>
          </cell>
          <cell r="M149">
            <v>211974</v>
          </cell>
        </row>
        <row r="150">
          <cell r="A150" t="str">
            <v>GLAUCOTENSIL D SOLN  OFTAL 2% 5 ML X 1</v>
          </cell>
          <cell r="B150">
            <v>4805</v>
          </cell>
          <cell r="C150">
            <v>376</v>
          </cell>
          <cell r="D150">
            <v>5181</v>
          </cell>
          <cell r="E150">
            <v>4981</v>
          </cell>
          <cell r="F150">
            <v>608</v>
          </cell>
          <cell r="G150">
            <v>5589</v>
          </cell>
          <cell r="H150">
            <v>192966</v>
          </cell>
          <cell r="I150">
            <v>15047</v>
          </cell>
          <cell r="J150">
            <v>208013</v>
          </cell>
          <cell r="K150">
            <v>191539</v>
          </cell>
          <cell r="L150">
            <v>23432</v>
          </cell>
          <cell r="M150">
            <v>214971</v>
          </cell>
        </row>
        <row r="151">
          <cell r="A151" t="str">
            <v>DORTIM SOLN OF 5MG/ 20MG 6 ML X 1</v>
          </cell>
          <cell r="B151">
            <v>4923</v>
          </cell>
          <cell r="C151">
            <v>176</v>
          </cell>
          <cell r="D151">
            <v>5099</v>
          </cell>
          <cell r="E151">
            <v>5210</v>
          </cell>
          <cell r="F151">
            <v>142</v>
          </cell>
          <cell r="G151">
            <v>5352</v>
          </cell>
          <cell r="H151">
            <v>223573</v>
          </cell>
          <cell r="I151">
            <v>8539</v>
          </cell>
          <cell r="J151">
            <v>232112</v>
          </cell>
          <cell r="K151">
            <v>191392</v>
          </cell>
          <cell r="L151">
            <v>4430</v>
          </cell>
          <cell r="M151">
            <v>195822</v>
          </cell>
        </row>
        <row r="152">
          <cell r="A152" t="str">
            <v>CRISTALTEARS SOL OFTA EST 1% 10 ML X 1</v>
          </cell>
          <cell r="B152">
            <v>3386</v>
          </cell>
          <cell r="C152">
            <v>1567</v>
          </cell>
          <cell r="D152">
            <v>4953</v>
          </cell>
          <cell r="E152">
            <v>3444</v>
          </cell>
          <cell r="F152">
            <v>1855</v>
          </cell>
          <cell r="G152">
            <v>5299</v>
          </cell>
          <cell r="H152">
            <v>129874</v>
          </cell>
          <cell r="I152">
            <v>60570</v>
          </cell>
          <cell r="J152">
            <v>190444</v>
          </cell>
          <cell r="K152">
            <v>126668</v>
          </cell>
          <cell r="L152">
            <v>68262</v>
          </cell>
          <cell r="M152">
            <v>194930</v>
          </cell>
        </row>
        <row r="153">
          <cell r="A153" t="str">
            <v>VINIL SOLN OFTAL 0.1% 10 ML X 1</v>
          </cell>
          <cell r="B153">
            <v>4472</v>
          </cell>
          <cell r="C153">
            <v>87</v>
          </cell>
          <cell r="D153">
            <v>4559</v>
          </cell>
          <cell r="E153">
            <v>5082</v>
          </cell>
          <cell r="F153">
            <v>125</v>
          </cell>
          <cell r="G153">
            <v>5207</v>
          </cell>
          <cell r="H153">
            <v>71500</v>
          </cell>
          <cell r="I153">
            <v>1433</v>
          </cell>
          <cell r="J153">
            <v>72933</v>
          </cell>
          <cell r="K153">
            <v>57806</v>
          </cell>
          <cell r="L153">
            <v>1424</v>
          </cell>
          <cell r="M153">
            <v>59230</v>
          </cell>
        </row>
        <row r="154">
          <cell r="A154" t="str">
            <v>LERGITIN SOLN  OFTAL 0.2% 3 ML X 1</v>
          </cell>
          <cell r="B154">
            <v>5651</v>
          </cell>
          <cell r="C154">
            <v>1</v>
          </cell>
          <cell r="D154">
            <v>5652</v>
          </cell>
          <cell r="E154">
            <v>5062</v>
          </cell>
          <cell r="F154">
            <v>45</v>
          </cell>
          <cell r="G154">
            <v>5107</v>
          </cell>
          <cell r="H154">
            <v>199532</v>
          </cell>
          <cell r="I154">
            <v>35</v>
          </cell>
          <cell r="J154">
            <v>199567</v>
          </cell>
          <cell r="K154">
            <v>186287</v>
          </cell>
          <cell r="L154">
            <v>1624</v>
          </cell>
          <cell r="M154">
            <v>187911</v>
          </cell>
        </row>
        <row r="155">
          <cell r="A155" t="str">
            <v>METICEL OFTENO SOLN  OFTAL 0.5% 10 ML X 1</v>
          </cell>
          <cell r="B155">
            <v>5102</v>
          </cell>
          <cell r="C155">
            <v>216</v>
          </cell>
          <cell r="D155">
            <v>5318</v>
          </cell>
          <cell r="E155">
            <v>4789</v>
          </cell>
          <cell r="F155">
            <v>226</v>
          </cell>
          <cell r="G155">
            <v>5015</v>
          </cell>
          <cell r="H155">
            <v>211760</v>
          </cell>
          <cell r="I155">
            <v>8984</v>
          </cell>
          <cell r="J155">
            <v>220744</v>
          </cell>
          <cell r="K155">
            <v>201636</v>
          </cell>
          <cell r="L155">
            <v>9461</v>
          </cell>
          <cell r="M155">
            <v>211097</v>
          </cell>
        </row>
        <row r="156">
          <cell r="A156" t="str">
            <v>MULTI-3 MAX FCO  360 ML X 1</v>
          </cell>
          <cell r="B156">
            <v>6293</v>
          </cell>
          <cell r="C156">
            <v>301</v>
          </cell>
          <cell r="D156">
            <v>6594</v>
          </cell>
          <cell r="E156">
            <v>4670</v>
          </cell>
          <cell r="F156">
            <v>311</v>
          </cell>
          <cell r="G156">
            <v>4981</v>
          </cell>
          <cell r="H156">
            <v>260751</v>
          </cell>
          <cell r="I156">
            <v>12389</v>
          </cell>
          <cell r="J156">
            <v>273140</v>
          </cell>
          <cell r="K156">
            <v>194850</v>
          </cell>
          <cell r="L156">
            <v>12913</v>
          </cell>
          <cell r="M156">
            <v>207763</v>
          </cell>
        </row>
        <row r="157">
          <cell r="A157" t="str">
            <v>ATERGIT SOLN  OFTAL 0.05% 5 ML X 1</v>
          </cell>
          <cell r="B157">
            <v>5494</v>
          </cell>
          <cell r="C157">
            <v>973</v>
          </cell>
          <cell r="D157">
            <v>6467</v>
          </cell>
          <cell r="E157">
            <v>4104</v>
          </cell>
          <cell r="F157">
            <v>746</v>
          </cell>
          <cell r="G157">
            <v>4850</v>
          </cell>
          <cell r="H157">
            <v>256418</v>
          </cell>
          <cell r="I157">
            <v>44997</v>
          </cell>
          <cell r="J157">
            <v>301415</v>
          </cell>
          <cell r="K157">
            <v>175336</v>
          </cell>
          <cell r="L157">
            <v>31542</v>
          </cell>
          <cell r="M157">
            <v>206878</v>
          </cell>
        </row>
        <row r="158">
          <cell r="A158" t="str">
            <v>TOBRAZOL DX SUSP OFTAL  5 ML X 1</v>
          </cell>
          <cell r="B158">
            <v>5374</v>
          </cell>
          <cell r="C158">
            <v>2371</v>
          </cell>
          <cell r="D158">
            <v>7745</v>
          </cell>
          <cell r="E158">
            <v>3021</v>
          </cell>
          <cell r="F158">
            <v>1695</v>
          </cell>
          <cell r="G158">
            <v>4716</v>
          </cell>
          <cell r="H158">
            <v>146873</v>
          </cell>
          <cell r="I158">
            <v>64474</v>
          </cell>
          <cell r="J158">
            <v>211347</v>
          </cell>
          <cell r="K158">
            <v>79681</v>
          </cell>
          <cell r="L158">
            <v>44692</v>
          </cell>
          <cell r="M158">
            <v>124373</v>
          </cell>
        </row>
        <row r="159">
          <cell r="A159" t="str">
            <v>UNIXINE S UNGT  OFTAL  3.5 G X 1</v>
          </cell>
          <cell r="B159">
            <v>20849</v>
          </cell>
          <cell r="C159">
            <v>2298</v>
          </cell>
          <cell r="D159">
            <v>23147</v>
          </cell>
          <cell r="E159">
            <v>3480</v>
          </cell>
          <cell r="F159">
            <v>1221</v>
          </cell>
          <cell r="G159">
            <v>4701</v>
          </cell>
          <cell r="H159">
            <v>806396</v>
          </cell>
          <cell r="I159">
            <v>88738</v>
          </cell>
          <cell r="J159">
            <v>895134</v>
          </cell>
          <cell r="K159">
            <v>131707</v>
          </cell>
          <cell r="L159">
            <v>45932</v>
          </cell>
          <cell r="M159">
            <v>177639</v>
          </cell>
        </row>
        <row r="160">
          <cell r="A160" t="str">
            <v>UNIFLOX SOLN  OFTAL 0.3% 5 ML X 1</v>
          </cell>
          <cell r="B160">
            <v>5667</v>
          </cell>
          <cell r="C160">
            <v>1627</v>
          </cell>
          <cell r="D160">
            <v>7294</v>
          </cell>
          <cell r="E160">
            <v>3549</v>
          </cell>
          <cell r="F160">
            <v>1099</v>
          </cell>
          <cell r="G160">
            <v>4648</v>
          </cell>
          <cell r="H160">
            <v>160255</v>
          </cell>
          <cell r="I160">
            <v>46064</v>
          </cell>
          <cell r="J160">
            <v>206319</v>
          </cell>
          <cell r="K160">
            <v>97551</v>
          </cell>
          <cell r="L160">
            <v>30094</v>
          </cell>
          <cell r="M160">
            <v>127645</v>
          </cell>
        </row>
        <row r="161">
          <cell r="A161" t="str">
            <v>UNIFEN GOTAS OFTAL 0.1% 5 ML X 1</v>
          </cell>
          <cell r="B161">
            <v>4212</v>
          </cell>
          <cell r="C161">
            <v>1247</v>
          </cell>
          <cell r="D161">
            <v>5459</v>
          </cell>
          <cell r="E161">
            <v>3288</v>
          </cell>
          <cell r="F161">
            <v>1292</v>
          </cell>
          <cell r="G161">
            <v>4580</v>
          </cell>
          <cell r="H161">
            <v>129494</v>
          </cell>
          <cell r="I161">
            <v>38282</v>
          </cell>
          <cell r="J161">
            <v>167776</v>
          </cell>
          <cell r="K161">
            <v>97470</v>
          </cell>
          <cell r="L161">
            <v>38925</v>
          </cell>
          <cell r="M161">
            <v>136395</v>
          </cell>
        </row>
        <row r="162">
          <cell r="A162" t="str">
            <v>MULTI-3 MAX HUMECT.  10 ML X 1</v>
          </cell>
          <cell r="B162">
            <v>8106</v>
          </cell>
          <cell r="C162">
            <v>413</v>
          </cell>
          <cell r="D162">
            <v>8519</v>
          </cell>
          <cell r="E162">
            <v>4321</v>
          </cell>
          <cell r="F162">
            <v>226</v>
          </cell>
          <cell r="G162">
            <v>4547</v>
          </cell>
          <cell r="H162">
            <v>83343</v>
          </cell>
          <cell r="I162">
            <v>4258</v>
          </cell>
          <cell r="J162">
            <v>87601</v>
          </cell>
          <cell r="K162">
            <v>45702</v>
          </cell>
          <cell r="L162">
            <v>2405</v>
          </cell>
          <cell r="M162">
            <v>48107</v>
          </cell>
        </row>
        <row r="163">
          <cell r="A163" t="str">
            <v>UNIDORZO GOTAS OFTAL 2% 5 ML X 1</v>
          </cell>
          <cell r="B163">
            <v>3657</v>
          </cell>
          <cell r="C163">
            <v>279</v>
          </cell>
          <cell r="D163">
            <v>3936</v>
          </cell>
          <cell r="E163">
            <v>3939</v>
          </cell>
          <cell r="F163">
            <v>526</v>
          </cell>
          <cell r="G163">
            <v>4465</v>
          </cell>
          <cell r="H163">
            <v>180597</v>
          </cell>
          <cell r="I163">
            <v>13706</v>
          </cell>
          <cell r="J163">
            <v>194303</v>
          </cell>
          <cell r="K163">
            <v>192996</v>
          </cell>
          <cell r="L163">
            <v>25961</v>
          </cell>
          <cell r="M163">
            <v>218957</v>
          </cell>
        </row>
        <row r="164">
          <cell r="A164" t="str">
            <v>LOBOB SOL.LIMP.RIG  30 ML X 1</v>
          </cell>
          <cell r="B164">
            <v>5350</v>
          </cell>
          <cell r="C164">
            <v>144</v>
          </cell>
          <cell r="D164">
            <v>5494</v>
          </cell>
          <cell r="E164">
            <v>4270</v>
          </cell>
          <cell r="F164">
            <v>148</v>
          </cell>
          <cell r="G164">
            <v>4418</v>
          </cell>
          <cell r="H164">
            <v>139590</v>
          </cell>
          <cell r="I164">
            <v>3757</v>
          </cell>
          <cell r="J164">
            <v>143347</v>
          </cell>
          <cell r="K164">
            <v>109922</v>
          </cell>
          <cell r="L164">
            <v>3811</v>
          </cell>
          <cell r="M164">
            <v>113733</v>
          </cell>
        </row>
        <row r="165">
          <cell r="A165" t="str">
            <v>AKWA-TEARS SOLN  OFTAL 1.4% 15 ML X 1</v>
          </cell>
          <cell r="B165">
            <v>4153</v>
          </cell>
          <cell r="C165">
            <v>1248</v>
          </cell>
          <cell r="D165">
            <v>5401</v>
          </cell>
          <cell r="E165">
            <v>3229</v>
          </cell>
          <cell r="F165">
            <v>1104</v>
          </cell>
          <cell r="G165">
            <v>4333</v>
          </cell>
          <cell r="H165">
            <v>144613</v>
          </cell>
          <cell r="I165">
            <v>43604</v>
          </cell>
          <cell r="J165">
            <v>188217</v>
          </cell>
          <cell r="K165">
            <v>105158</v>
          </cell>
          <cell r="L165">
            <v>37333</v>
          </cell>
          <cell r="M165">
            <v>142491</v>
          </cell>
        </row>
        <row r="166">
          <cell r="A166" t="str">
            <v>XENDA SOLN OFTAL 0.005% 3 ML X 1</v>
          </cell>
          <cell r="D166">
            <v>0</v>
          </cell>
          <cell r="E166">
            <v>3764</v>
          </cell>
          <cell r="F166">
            <v>505</v>
          </cell>
          <cell r="G166">
            <v>4269</v>
          </cell>
          <cell r="H166">
            <v>0</v>
          </cell>
          <cell r="I166">
            <v>0</v>
          </cell>
          <cell r="J166">
            <v>0</v>
          </cell>
          <cell r="K166">
            <v>154387</v>
          </cell>
          <cell r="L166">
            <v>22828</v>
          </cell>
          <cell r="M166">
            <v>177215</v>
          </cell>
        </row>
        <row r="167">
          <cell r="A167" t="str">
            <v>VIGAMOX SOLN  OFTAL 0.5% 5 ML X 1</v>
          </cell>
          <cell r="B167">
            <v>4855</v>
          </cell>
          <cell r="C167">
            <v>453</v>
          </cell>
          <cell r="D167">
            <v>5308</v>
          </cell>
          <cell r="E167">
            <v>3776</v>
          </cell>
          <cell r="F167">
            <v>462</v>
          </cell>
          <cell r="G167">
            <v>4238</v>
          </cell>
          <cell r="H167">
            <v>346513</v>
          </cell>
          <cell r="I167">
            <v>32356</v>
          </cell>
          <cell r="J167">
            <v>378869</v>
          </cell>
          <cell r="K167">
            <v>297798</v>
          </cell>
          <cell r="L167">
            <v>36751</v>
          </cell>
          <cell r="M167">
            <v>334549</v>
          </cell>
        </row>
        <row r="168">
          <cell r="A168" t="str">
            <v>SOPHIPREN OFTENO SUSP OFTAL 1% 5 ML X 1</v>
          </cell>
          <cell r="B168">
            <v>4364</v>
          </cell>
          <cell r="C168">
            <v>385</v>
          </cell>
          <cell r="D168">
            <v>4749</v>
          </cell>
          <cell r="E168">
            <v>4008</v>
          </cell>
          <cell r="F168">
            <v>188</v>
          </cell>
          <cell r="G168">
            <v>4196</v>
          </cell>
          <cell r="H168">
            <v>227669</v>
          </cell>
          <cell r="I168">
            <v>20060</v>
          </cell>
          <cell r="J168">
            <v>247729</v>
          </cell>
          <cell r="K168">
            <v>208064</v>
          </cell>
          <cell r="L168">
            <v>9547</v>
          </cell>
          <cell r="M168">
            <v>217611</v>
          </cell>
        </row>
        <row r="169">
          <cell r="A169" t="str">
            <v>GOTABIOTIC SOLN  OFTAL 0.3% 5 ML X 1</v>
          </cell>
          <cell r="B169">
            <v>7047</v>
          </cell>
          <cell r="C169">
            <v>1672</v>
          </cell>
          <cell r="D169">
            <v>8719</v>
          </cell>
          <cell r="E169">
            <v>3129</v>
          </cell>
          <cell r="F169">
            <v>1035</v>
          </cell>
          <cell r="G169">
            <v>4164</v>
          </cell>
          <cell r="H169">
            <v>227077</v>
          </cell>
          <cell r="I169">
            <v>53752</v>
          </cell>
          <cell r="J169">
            <v>280829</v>
          </cell>
          <cell r="K169">
            <v>90565</v>
          </cell>
          <cell r="L169">
            <v>29893</v>
          </cell>
          <cell r="M169">
            <v>120458</v>
          </cell>
        </row>
        <row r="170">
          <cell r="A170" t="str">
            <v>AUDAL NF GOTAS OTO.  10 ML X 1</v>
          </cell>
          <cell r="D170">
            <v>0</v>
          </cell>
          <cell r="E170">
            <v>1530</v>
          </cell>
          <cell r="F170">
            <v>2624</v>
          </cell>
          <cell r="G170">
            <v>4154</v>
          </cell>
          <cell r="H170">
            <v>0</v>
          </cell>
          <cell r="I170">
            <v>0</v>
          </cell>
          <cell r="J170">
            <v>0</v>
          </cell>
          <cell r="K170">
            <v>16990</v>
          </cell>
          <cell r="L170">
            <v>27727</v>
          </cell>
          <cell r="M170">
            <v>44717</v>
          </cell>
        </row>
        <row r="171">
          <cell r="A171" t="str">
            <v>LOUTEN SOLN  OFTAL 0.005% 2.5 ML X 1</v>
          </cell>
          <cell r="B171">
            <v>4111</v>
          </cell>
          <cell r="C171">
            <v>841</v>
          </cell>
          <cell r="D171">
            <v>4952</v>
          </cell>
          <cell r="E171">
            <v>2478</v>
          </cell>
          <cell r="F171">
            <v>1609</v>
          </cell>
          <cell r="G171">
            <v>4087</v>
          </cell>
          <cell r="H171">
            <v>229505</v>
          </cell>
          <cell r="I171">
            <v>47052</v>
          </cell>
          <cell r="J171">
            <v>276557</v>
          </cell>
          <cell r="K171">
            <v>149726</v>
          </cell>
          <cell r="L171">
            <v>97998</v>
          </cell>
          <cell r="M171">
            <v>247724</v>
          </cell>
        </row>
        <row r="172">
          <cell r="A172" t="str">
            <v>PATANOL S SOLN  OFTAL 0.2% 2.5 ML X 1</v>
          </cell>
          <cell r="B172">
            <v>4503</v>
          </cell>
          <cell r="C172">
            <v>353</v>
          </cell>
          <cell r="D172">
            <v>4856</v>
          </cell>
          <cell r="E172">
            <v>3712</v>
          </cell>
          <cell r="F172">
            <v>373</v>
          </cell>
          <cell r="G172">
            <v>4085</v>
          </cell>
          <cell r="H172">
            <v>385189</v>
          </cell>
          <cell r="I172">
            <v>30151</v>
          </cell>
          <cell r="J172">
            <v>415340</v>
          </cell>
          <cell r="K172">
            <v>330602</v>
          </cell>
          <cell r="L172">
            <v>33262</v>
          </cell>
          <cell r="M172">
            <v>363864</v>
          </cell>
        </row>
        <row r="173">
          <cell r="A173" t="str">
            <v>TOBRAZOL SOLN  OFTAL 0.3% 5 ML X 1</v>
          </cell>
          <cell r="B173">
            <v>2502</v>
          </cell>
          <cell r="C173">
            <v>1465</v>
          </cell>
          <cell r="D173">
            <v>3967</v>
          </cell>
          <cell r="E173">
            <v>2572</v>
          </cell>
          <cell r="F173">
            <v>1466</v>
          </cell>
          <cell r="G173">
            <v>4038</v>
          </cell>
          <cell r="H173">
            <v>63752</v>
          </cell>
          <cell r="I173">
            <v>37502</v>
          </cell>
          <cell r="J173">
            <v>101254</v>
          </cell>
          <cell r="K173">
            <v>59206</v>
          </cell>
          <cell r="L173">
            <v>33985</v>
          </cell>
          <cell r="M173">
            <v>93191</v>
          </cell>
        </row>
        <row r="174">
          <cell r="A174" t="str">
            <v>GOTABIOTIC PLUS CREMA 0.3% 3.5 G X 1 (/0.1) /0.1</v>
          </cell>
          <cell r="B174">
            <v>3478</v>
          </cell>
          <cell r="C174">
            <v>1307</v>
          </cell>
          <cell r="D174">
            <v>4785</v>
          </cell>
          <cell r="E174">
            <v>2725</v>
          </cell>
          <cell r="F174">
            <v>1209</v>
          </cell>
          <cell r="G174">
            <v>3934</v>
          </cell>
          <cell r="H174">
            <v>141393</v>
          </cell>
          <cell r="I174">
            <v>53124</v>
          </cell>
          <cell r="J174">
            <v>194517</v>
          </cell>
          <cell r="K174">
            <v>103671</v>
          </cell>
          <cell r="L174">
            <v>45619</v>
          </cell>
          <cell r="M174">
            <v>149290</v>
          </cell>
        </row>
        <row r="175">
          <cell r="A175" t="str">
            <v>AKA-PRED SOLN OFTA AC 10MG 5 ML X 1 (/ML)</v>
          </cell>
          <cell r="B175">
            <v>1239</v>
          </cell>
          <cell r="C175">
            <v>577</v>
          </cell>
          <cell r="D175">
            <v>1816</v>
          </cell>
          <cell r="E175">
            <v>3147</v>
          </cell>
          <cell r="F175">
            <v>770</v>
          </cell>
          <cell r="G175">
            <v>3917</v>
          </cell>
          <cell r="H175">
            <v>29540</v>
          </cell>
          <cell r="I175">
            <v>16111</v>
          </cell>
          <cell r="J175">
            <v>45651</v>
          </cell>
          <cell r="K175">
            <v>75610</v>
          </cell>
          <cell r="L175">
            <v>18243</v>
          </cell>
          <cell r="M175">
            <v>93853</v>
          </cell>
        </row>
        <row r="176">
          <cell r="A176" t="str">
            <v>CIPROTOP GOTAS OTO. 0.3% 10 ML X 1</v>
          </cell>
          <cell r="B176">
            <v>4565</v>
          </cell>
          <cell r="C176">
            <v>284</v>
          </cell>
          <cell r="D176">
            <v>4849</v>
          </cell>
          <cell r="E176">
            <v>3700</v>
          </cell>
          <cell r="F176">
            <v>97</v>
          </cell>
          <cell r="G176">
            <v>3797</v>
          </cell>
          <cell r="H176">
            <v>48832</v>
          </cell>
          <cell r="I176">
            <v>3102</v>
          </cell>
          <cell r="J176">
            <v>51934</v>
          </cell>
          <cell r="K176">
            <v>46576</v>
          </cell>
          <cell r="L176">
            <v>1185</v>
          </cell>
          <cell r="M176">
            <v>47761</v>
          </cell>
        </row>
        <row r="177">
          <cell r="A177" t="str">
            <v>DEXAOFTAL GOTAS OFTAL 1% 10 ML X 1</v>
          </cell>
          <cell r="B177">
            <v>1744</v>
          </cell>
          <cell r="C177">
            <v>338</v>
          </cell>
          <cell r="D177">
            <v>2082</v>
          </cell>
          <cell r="E177">
            <v>3638</v>
          </cell>
          <cell r="F177">
            <v>146</v>
          </cell>
          <cell r="G177">
            <v>3784</v>
          </cell>
          <cell r="H177">
            <v>13420</v>
          </cell>
          <cell r="I177">
            <v>2594</v>
          </cell>
          <cell r="J177">
            <v>16014</v>
          </cell>
          <cell r="K177">
            <v>25976</v>
          </cell>
          <cell r="L177">
            <v>1008</v>
          </cell>
          <cell r="M177">
            <v>26984</v>
          </cell>
        </row>
        <row r="178">
          <cell r="A178" t="str">
            <v>DORLAMIDA SOLN  OFTAL 2% 5 ML X 1</v>
          </cell>
          <cell r="B178">
            <v>2138</v>
          </cell>
          <cell r="D178">
            <v>2138</v>
          </cell>
          <cell r="E178">
            <v>3741</v>
          </cell>
          <cell r="G178">
            <v>3741</v>
          </cell>
          <cell r="H178">
            <v>14325</v>
          </cell>
          <cell r="I178">
            <v>0</v>
          </cell>
          <cell r="J178">
            <v>14325</v>
          </cell>
          <cell r="K178">
            <v>25065</v>
          </cell>
          <cell r="L178">
            <v>0</v>
          </cell>
          <cell r="M178">
            <v>25065</v>
          </cell>
        </row>
        <row r="179">
          <cell r="A179" t="str">
            <v>UNIGEL GEL OFTAL 0.2% 5 G X 1</v>
          </cell>
          <cell r="B179">
            <v>8208</v>
          </cell>
          <cell r="C179">
            <v>1500</v>
          </cell>
          <cell r="D179">
            <v>9708</v>
          </cell>
          <cell r="E179">
            <v>2771</v>
          </cell>
          <cell r="F179">
            <v>869</v>
          </cell>
          <cell r="G179">
            <v>3640</v>
          </cell>
          <cell r="H179">
            <v>272996</v>
          </cell>
          <cell r="I179">
            <v>49662</v>
          </cell>
          <cell r="J179">
            <v>322658</v>
          </cell>
          <cell r="K179">
            <v>90313</v>
          </cell>
          <cell r="L179">
            <v>27746</v>
          </cell>
          <cell r="M179">
            <v>118059</v>
          </cell>
        </row>
        <row r="180">
          <cell r="A180" t="str">
            <v>NEOTROL GOTAS OFTAL  5 ML X 1</v>
          </cell>
          <cell r="B180">
            <v>1691</v>
          </cell>
          <cell r="C180">
            <v>2946</v>
          </cell>
          <cell r="D180">
            <v>4637</v>
          </cell>
          <cell r="E180">
            <v>1336</v>
          </cell>
          <cell r="F180">
            <v>2283</v>
          </cell>
          <cell r="G180">
            <v>3619</v>
          </cell>
          <cell r="H180">
            <v>18702</v>
          </cell>
          <cell r="I180">
            <v>23006</v>
          </cell>
          <cell r="J180">
            <v>41708</v>
          </cell>
          <cell r="K180">
            <v>19302</v>
          </cell>
          <cell r="L180">
            <v>31595</v>
          </cell>
          <cell r="M180">
            <v>50897</v>
          </cell>
        </row>
        <row r="181">
          <cell r="A181" t="str">
            <v>LATOF-T SOLN  OFTAL  2.5 ML X 1</v>
          </cell>
          <cell r="B181">
            <v>2763</v>
          </cell>
          <cell r="C181">
            <v>338</v>
          </cell>
          <cell r="D181">
            <v>3101</v>
          </cell>
          <cell r="E181">
            <v>3222</v>
          </cell>
          <cell r="F181">
            <v>341</v>
          </cell>
          <cell r="G181">
            <v>3563</v>
          </cell>
          <cell r="H181">
            <v>103002</v>
          </cell>
          <cell r="I181">
            <v>12793</v>
          </cell>
          <cell r="J181">
            <v>115795</v>
          </cell>
          <cell r="K181">
            <v>114201</v>
          </cell>
          <cell r="L181">
            <v>12188</v>
          </cell>
          <cell r="M181">
            <v>126389</v>
          </cell>
        </row>
        <row r="182">
          <cell r="A182" t="str">
            <v>HOPRIX OCUVIALES  0.3 ML X 30</v>
          </cell>
          <cell r="B182">
            <v>2248</v>
          </cell>
          <cell r="C182">
            <v>681</v>
          </cell>
          <cell r="D182">
            <v>2929</v>
          </cell>
          <cell r="E182">
            <v>2737</v>
          </cell>
          <cell r="F182">
            <v>795</v>
          </cell>
          <cell r="G182">
            <v>3532</v>
          </cell>
          <cell r="H182">
            <v>161236</v>
          </cell>
          <cell r="I182">
            <v>47930</v>
          </cell>
          <cell r="J182">
            <v>209166</v>
          </cell>
          <cell r="K182">
            <v>195118</v>
          </cell>
          <cell r="L182">
            <v>57417</v>
          </cell>
          <cell r="M182">
            <v>252535</v>
          </cell>
        </row>
        <row r="183">
          <cell r="A183" t="str">
            <v>GENTAGRAM GOTAS OFTAL 0.3% 8 ML X 1</v>
          </cell>
          <cell r="B183">
            <v>6094</v>
          </cell>
          <cell r="C183">
            <v>154</v>
          </cell>
          <cell r="D183">
            <v>6248</v>
          </cell>
          <cell r="E183">
            <v>3280</v>
          </cell>
          <cell r="F183">
            <v>112</v>
          </cell>
          <cell r="G183">
            <v>3392</v>
          </cell>
          <cell r="H183">
            <v>49572</v>
          </cell>
          <cell r="I183">
            <v>1305</v>
          </cell>
          <cell r="J183">
            <v>50877</v>
          </cell>
          <cell r="K183">
            <v>33504</v>
          </cell>
          <cell r="L183">
            <v>1227</v>
          </cell>
          <cell r="M183">
            <v>34731</v>
          </cell>
        </row>
        <row r="184">
          <cell r="A184" t="str">
            <v>POENBIOTIC SUSP OFTAL  5 ML X 1</v>
          </cell>
          <cell r="B184">
            <v>3617</v>
          </cell>
          <cell r="C184">
            <v>1728</v>
          </cell>
          <cell r="D184">
            <v>5345</v>
          </cell>
          <cell r="E184">
            <v>2096</v>
          </cell>
          <cell r="F184">
            <v>1281</v>
          </cell>
          <cell r="G184">
            <v>3377</v>
          </cell>
          <cell r="H184">
            <v>143886</v>
          </cell>
          <cell r="I184">
            <v>68284</v>
          </cell>
          <cell r="J184">
            <v>212170</v>
          </cell>
          <cell r="K184">
            <v>79053</v>
          </cell>
          <cell r="L184">
            <v>48117</v>
          </cell>
          <cell r="M184">
            <v>127170</v>
          </cell>
        </row>
        <row r="185">
          <cell r="A185" t="str">
            <v>ASTEROSS OCUVIALES 0.5% 0.5 ML X 30</v>
          </cell>
          <cell r="C185">
            <v>113</v>
          </cell>
          <cell r="D185">
            <v>113</v>
          </cell>
          <cell r="E185">
            <v>2666</v>
          </cell>
          <cell r="F185">
            <v>689</v>
          </cell>
          <cell r="G185">
            <v>3355</v>
          </cell>
          <cell r="H185">
            <v>0</v>
          </cell>
          <cell r="I185">
            <v>3407</v>
          </cell>
          <cell r="J185">
            <v>3407</v>
          </cell>
          <cell r="K185">
            <v>88242</v>
          </cell>
          <cell r="L185">
            <v>23229</v>
          </cell>
          <cell r="M185">
            <v>111471</v>
          </cell>
        </row>
        <row r="186">
          <cell r="A186" t="str">
            <v>GLAMAX OCUVIALES  0.3 ML X 30</v>
          </cell>
          <cell r="B186">
            <v>1600</v>
          </cell>
          <cell r="C186">
            <v>985</v>
          </cell>
          <cell r="D186">
            <v>2585</v>
          </cell>
          <cell r="E186">
            <v>2281</v>
          </cell>
          <cell r="F186">
            <v>944</v>
          </cell>
          <cell r="G186">
            <v>3225</v>
          </cell>
          <cell r="H186">
            <v>62017</v>
          </cell>
          <cell r="I186">
            <v>37864</v>
          </cell>
          <cell r="J186">
            <v>99881</v>
          </cell>
          <cell r="K186">
            <v>96722</v>
          </cell>
          <cell r="L186">
            <v>40385</v>
          </cell>
          <cell r="M186">
            <v>137107</v>
          </cell>
        </row>
        <row r="187">
          <cell r="A187" t="str">
            <v>LOBOB S/CON.DES VE  60 ML X 1</v>
          </cell>
          <cell r="B187">
            <v>3140</v>
          </cell>
          <cell r="C187">
            <v>138</v>
          </cell>
          <cell r="D187">
            <v>3278</v>
          </cell>
          <cell r="E187">
            <v>2965</v>
          </cell>
          <cell r="F187">
            <v>189</v>
          </cell>
          <cell r="G187">
            <v>3154</v>
          </cell>
          <cell r="H187">
            <v>46365</v>
          </cell>
          <cell r="I187">
            <v>2033</v>
          </cell>
          <cell r="J187">
            <v>48398</v>
          </cell>
          <cell r="K187">
            <v>44770</v>
          </cell>
          <cell r="L187">
            <v>2824</v>
          </cell>
          <cell r="M187">
            <v>47594</v>
          </cell>
        </row>
        <row r="188">
          <cell r="A188" t="str">
            <v>CLOCORT H NF UNGT OFTAL  3 G X 1</v>
          </cell>
          <cell r="B188">
            <v>4020</v>
          </cell>
          <cell r="D188">
            <v>4020</v>
          </cell>
          <cell r="E188">
            <v>3106</v>
          </cell>
          <cell r="G188">
            <v>3106</v>
          </cell>
          <cell r="H188">
            <v>177955</v>
          </cell>
          <cell r="I188">
            <v>0</v>
          </cell>
          <cell r="J188">
            <v>177955</v>
          </cell>
          <cell r="K188">
            <v>99199</v>
          </cell>
          <cell r="L188">
            <v>0</v>
          </cell>
          <cell r="M188">
            <v>99199</v>
          </cell>
        </row>
        <row r="189">
          <cell r="A189" t="str">
            <v>QUALITEARS SOLN  OFTAL  15 ML X 1</v>
          </cell>
          <cell r="B189">
            <v>3646</v>
          </cell>
          <cell r="D189">
            <v>3646</v>
          </cell>
          <cell r="E189">
            <v>3062</v>
          </cell>
          <cell r="G189">
            <v>3062</v>
          </cell>
          <cell r="H189">
            <v>138790</v>
          </cell>
          <cell r="I189">
            <v>0</v>
          </cell>
          <cell r="J189">
            <v>138790</v>
          </cell>
          <cell r="K189">
            <v>108786</v>
          </cell>
          <cell r="L189">
            <v>0</v>
          </cell>
          <cell r="M189">
            <v>108786</v>
          </cell>
        </row>
        <row r="190">
          <cell r="A190" t="str">
            <v>GENTAMICINA-LNR UNGT  OFTAL 0.3% 3.5 G X 1</v>
          </cell>
          <cell r="B190">
            <v>3269</v>
          </cell>
          <cell r="C190">
            <v>1713</v>
          </cell>
          <cell r="D190">
            <v>4982</v>
          </cell>
          <cell r="E190">
            <v>1032</v>
          </cell>
          <cell r="F190">
            <v>2010</v>
          </cell>
          <cell r="G190">
            <v>3042</v>
          </cell>
          <cell r="H190">
            <v>19867</v>
          </cell>
          <cell r="I190">
            <v>10461</v>
          </cell>
          <cell r="J190">
            <v>30328</v>
          </cell>
          <cell r="K190">
            <v>6338</v>
          </cell>
          <cell r="L190">
            <v>12437</v>
          </cell>
          <cell r="M190">
            <v>18775</v>
          </cell>
        </row>
        <row r="191">
          <cell r="A191" t="str">
            <v>PREFOX-T SUSP OFTAL  5 ML X 1</v>
          </cell>
          <cell r="B191">
            <v>4210</v>
          </cell>
          <cell r="C191">
            <v>256</v>
          </cell>
          <cell r="D191">
            <v>4466</v>
          </cell>
          <cell r="E191">
            <v>2883</v>
          </cell>
          <cell r="F191">
            <v>115</v>
          </cell>
          <cell r="G191">
            <v>2998</v>
          </cell>
          <cell r="H191">
            <v>148684</v>
          </cell>
          <cell r="I191">
            <v>9304</v>
          </cell>
          <cell r="J191">
            <v>157988</v>
          </cell>
          <cell r="K191">
            <v>77376</v>
          </cell>
          <cell r="L191">
            <v>2938</v>
          </cell>
          <cell r="M191">
            <v>80314</v>
          </cell>
        </row>
        <row r="192">
          <cell r="A192" t="str">
            <v>ACICLOVIR-LNR UNGT  OFTAL 3% 3.5 G X 1</v>
          </cell>
          <cell r="B192">
            <v>2397</v>
          </cell>
          <cell r="C192">
            <v>313</v>
          </cell>
          <cell r="D192">
            <v>2710</v>
          </cell>
          <cell r="E192">
            <v>2458</v>
          </cell>
          <cell r="F192">
            <v>518</v>
          </cell>
          <cell r="G192">
            <v>2976</v>
          </cell>
          <cell r="H192">
            <v>49005</v>
          </cell>
          <cell r="I192">
            <v>6382</v>
          </cell>
          <cell r="J192">
            <v>55387</v>
          </cell>
          <cell r="K192">
            <v>39102</v>
          </cell>
          <cell r="L192">
            <v>8220</v>
          </cell>
          <cell r="M192">
            <v>47322</v>
          </cell>
        </row>
        <row r="193">
          <cell r="A193" t="str">
            <v>LOCARPIN-F SOLN  OFTAL  10 ML X 1</v>
          </cell>
          <cell r="B193">
            <v>3074</v>
          </cell>
          <cell r="C193">
            <v>283</v>
          </cell>
          <cell r="D193">
            <v>3357</v>
          </cell>
          <cell r="E193">
            <v>2762</v>
          </cell>
          <cell r="F193">
            <v>204</v>
          </cell>
          <cell r="G193">
            <v>2966</v>
          </cell>
          <cell r="H193">
            <v>118288</v>
          </cell>
          <cell r="I193">
            <v>10989</v>
          </cell>
          <cell r="J193">
            <v>129277</v>
          </cell>
          <cell r="K193">
            <v>101066</v>
          </cell>
          <cell r="L193">
            <v>7580</v>
          </cell>
          <cell r="M193">
            <v>108646</v>
          </cell>
        </row>
        <row r="194">
          <cell r="A194" t="str">
            <v>HYLOFRESH GOTAS OFTAL 0.3MG 10 ML X 1</v>
          </cell>
          <cell r="B194">
            <v>644</v>
          </cell>
          <cell r="C194">
            <v>350</v>
          </cell>
          <cell r="D194">
            <v>994</v>
          </cell>
          <cell r="E194">
            <v>2425</v>
          </cell>
          <cell r="F194">
            <v>409</v>
          </cell>
          <cell r="G194">
            <v>2834</v>
          </cell>
          <cell r="H194">
            <v>31417</v>
          </cell>
          <cell r="I194">
            <v>16520</v>
          </cell>
          <cell r="J194">
            <v>47937</v>
          </cell>
          <cell r="K194">
            <v>107455</v>
          </cell>
          <cell r="L194">
            <v>18113</v>
          </cell>
          <cell r="M194">
            <v>125568</v>
          </cell>
        </row>
        <row r="195">
          <cell r="A195" t="str">
            <v>DIFENAK SOLN  OFTAL 0.1% 5 ML X 1</v>
          </cell>
          <cell r="B195">
            <v>2394</v>
          </cell>
          <cell r="C195">
            <v>869</v>
          </cell>
          <cell r="D195">
            <v>3263</v>
          </cell>
          <cell r="E195">
            <v>2311</v>
          </cell>
          <cell r="F195">
            <v>487</v>
          </cell>
          <cell r="G195">
            <v>2798</v>
          </cell>
          <cell r="H195">
            <v>60430</v>
          </cell>
          <cell r="I195">
            <v>20467</v>
          </cell>
          <cell r="J195">
            <v>80897</v>
          </cell>
          <cell r="K195">
            <v>54873</v>
          </cell>
          <cell r="L195">
            <v>10486</v>
          </cell>
          <cell r="M195">
            <v>65359</v>
          </cell>
        </row>
        <row r="196">
          <cell r="A196" t="str">
            <v>CIPROLAK SOLN  OFTAL 0.3% 2.5 ML X 1</v>
          </cell>
          <cell r="B196">
            <v>2295</v>
          </cell>
          <cell r="C196">
            <v>4041</v>
          </cell>
          <cell r="D196">
            <v>6336</v>
          </cell>
          <cell r="E196">
            <v>1254</v>
          </cell>
          <cell r="F196">
            <v>1525</v>
          </cell>
          <cell r="G196">
            <v>2779</v>
          </cell>
          <cell r="H196">
            <v>47493</v>
          </cell>
          <cell r="I196">
            <v>83659</v>
          </cell>
          <cell r="J196">
            <v>131152</v>
          </cell>
          <cell r="K196">
            <v>24580</v>
          </cell>
          <cell r="L196">
            <v>29848</v>
          </cell>
          <cell r="M196">
            <v>54428</v>
          </cell>
        </row>
        <row r="197">
          <cell r="A197" t="str">
            <v>HYLO-DUAL SOLN OFTAL  10 ML X 1</v>
          </cell>
          <cell r="B197">
            <v>664</v>
          </cell>
          <cell r="C197">
            <v>322</v>
          </cell>
          <cell r="D197">
            <v>986</v>
          </cell>
          <cell r="E197">
            <v>2175</v>
          </cell>
          <cell r="F197">
            <v>598</v>
          </cell>
          <cell r="G197">
            <v>2773</v>
          </cell>
          <cell r="H197">
            <v>40747</v>
          </cell>
          <cell r="I197">
            <v>19736</v>
          </cell>
          <cell r="J197">
            <v>60483</v>
          </cell>
          <cell r="K197">
            <v>127054</v>
          </cell>
          <cell r="L197">
            <v>34839</v>
          </cell>
          <cell r="M197">
            <v>161893</v>
          </cell>
        </row>
        <row r="198">
          <cell r="A198" t="str">
            <v>EYE 3 CAPS BLANDA 1G  X 60</v>
          </cell>
          <cell r="B198">
            <v>2176</v>
          </cell>
          <cell r="C198">
            <v>572</v>
          </cell>
          <cell r="D198">
            <v>2748</v>
          </cell>
          <cell r="E198">
            <v>2087</v>
          </cell>
          <cell r="F198">
            <v>677</v>
          </cell>
          <cell r="G198">
            <v>2764</v>
          </cell>
          <cell r="H198">
            <v>134220</v>
          </cell>
          <cell r="I198">
            <v>35594</v>
          </cell>
          <cell r="J198">
            <v>169814</v>
          </cell>
          <cell r="K198">
            <v>129863</v>
          </cell>
          <cell r="L198">
            <v>42350</v>
          </cell>
          <cell r="M198">
            <v>172213</v>
          </cell>
        </row>
        <row r="199">
          <cell r="A199" t="str">
            <v>AKAMOXX SOLN  OFTAL 0.5% 5 ML X 1</v>
          </cell>
          <cell r="B199">
            <v>2413</v>
          </cell>
          <cell r="C199">
            <v>427</v>
          </cell>
          <cell r="D199">
            <v>2840</v>
          </cell>
          <cell r="E199">
            <v>2257</v>
          </cell>
          <cell r="F199">
            <v>502</v>
          </cell>
          <cell r="G199">
            <v>2759</v>
          </cell>
          <cell r="H199">
            <v>102757</v>
          </cell>
          <cell r="I199">
            <v>17909</v>
          </cell>
          <cell r="J199">
            <v>120666</v>
          </cell>
          <cell r="K199">
            <v>95181</v>
          </cell>
          <cell r="L199">
            <v>20491</v>
          </cell>
          <cell r="M199">
            <v>115672</v>
          </cell>
        </row>
        <row r="200">
          <cell r="A200" t="str">
            <v>OFTOL PLUS SUSP OFTAL  5 ML X 1</v>
          </cell>
          <cell r="B200">
            <v>2715</v>
          </cell>
          <cell r="C200">
            <v>1093</v>
          </cell>
          <cell r="D200">
            <v>3808</v>
          </cell>
          <cell r="E200">
            <v>1921</v>
          </cell>
          <cell r="F200">
            <v>804</v>
          </cell>
          <cell r="G200">
            <v>2725</v>
          </cell>
          <cell r="H200">
            <v>95001</v>
          </cell>
          <cell r="I200">
            <v>38422</v>
          </cell>
          <cell r="J200">
            <v>133423</v>
          </cell>
          <cell r="K200">
            <v>64294</v>
          </cell>
          <cell r="L200">
            <v>27329</v>
          </cell>
          <cell r="M200">
            <v>91623</v>
          </cell>
        </row>
        <row r="201">
          <cell r="A201" t="str">
            <v>TEARS NATURALE II GOTAS OFTAL  15 ML X 1</v>
          </cell>
          <cell r="B201">
            <v>2459</v>
          </cell>
          <cell r="C201">
            <v>91</v>
          </cell>
          <cell r="D201">
            <v>2550</v>
          </cell>
          <cell r="E201">
            <v>2589</v>
          </cell>
          <cell r="F201">
            <v>116</v>
          </cell>
          <cell r="G201">
            <v>2705</v>
          </cell>
          <cell r="H201">
            <v>205688</v>
          </cell>
          <cell r="I201">
            <v>7520</v>
          </cell>
          <cell r="J201">
            <v>213208</v>
          </cell>
          <cell r="K201">
            <v>225602</v>
          </cell>
          <cell r="L201">
            <v>9894</v>
          </cell>
          <cell r="M201">
            <v>235496</v>
          </cell>
        </row>
        <row r="202">
          <cell r="A202" t="str">
            <v>AZOPT GOTAS OFTAL 1% 5 ML X 1</v>
          </cell>
          <cell r="B202">
            <v>2406</v>
          </cell>
          <cell r="C202">
            <v>76</v>
          </cell>
          <cell r="D202">
            <v>2482</v>
          </cell>
          <cell r="E202">
            <v>2591</v>
          </cell>
          <cell r="F202">
            <v>93</v>
          </cell>
          <cell r="G202">
            <v>2684</v>
          </cell>
          <cell r="H202">
            <v>246722</v>
          </cell>
          <cell r="I202">
            <v>7828</v>
          </cell>
          <cell r="J202">
            <v>254550</v>
          </cell>
          <cell r="K202">
            <v>281445</v>
          </cell>
          <cell r="L202">
            <v>10129</v>
          </cell>
          <cell r="M202">
            <v>291574</v>
          </cell>
        </row>
        <row r="203">
          <cell r="A203" t="str">
            <v>RELESTAT SOLN  OFTAL 0.05% 5 ML X 1</v>
          </cell>
          <cell r="B203">
            <v>2633</v>
          </cell>
          <cell r="C203">
            <v>672</v>
          </cell>
          <cell r="D203">
            <v>3305</v>
          </cell>
          <cell r="E203">
            <v>2212</v>
          </cell>
          <cell r="F203">
            <v>428</v>
          </cell>
          <cell r="G203">
            <v>2640</v>
          </cell>
          <cell r="H203">
            <v>156334</v>
          </cell>
          <cell r="I203">
            <v>39926</v>
          </cell>
          <cell r="J203">
            <v>196260</v>
          </cell>
          <cell r="K203">
            <v>133760</v>
          </cell>
          <cell r="L203">
            <v>25795</v>
          </cell>
          <cell r="M203">
            <v>159555</v>
          </cell>
        </row>
        <row r="204">
          <cell r="A204" t="str">
            <v>FLOBACT D SUSP OFTAL  5 ML X 1</v>
          </cell>
          <cell r="B204">
            <v>5481</v>
          </cell>
          <cell r="C204">
            <v>998</v>
          </cell>
          <cell r="D204">
            <v>6479</v>
          </cell>
          <cell r="E204">
            <v>2226</v>
          </cell>
          <cell r="F204">
            <v>407</v>
          </cell>
          <cell r="G204">
            <v>2633</v>
          </cell>
          <cell r="H204">
            <v>131889</v>
          </cell>
          <cell r="I204">
            <v>23979</v>
          </cell>
          <cell r="J204">
            <v>155868</v>
          </cell>
          <cell r="K204">
            <v>62196</v>
          </cell>
          <cell r="L204">
            <v>11587</v>
          </cell>
          <cell r="M204">
            <v>73783</v>
          </cell>
        </row>
        <row r="205">
          <cell r="A205" t="str">
            <v>OPTIMOL SOLN  OFTAL 0.5% 5 ML X 1</v>
          </cell>
          <cell r="B205">
            <v>4449</v>
          </cell>
          <cell r="C205">
            <v>331</v>
          </cell>
          <cell r="D205">
            <v>4780</v>
          </cell>
          <cell r="E205">
            <v>2180</v>
          </cell>
          <cell r="F205">
            <v>431</v>
          </cell>
          <cell r="G205">
            <v>2611</v>
          </cell>
          <cell r="H205">
            <v>123613</v>
          </cell>
          <cell r="I205">
            <v>9240</v>
          </cell>
          <cell r="J205">
            <v>132853</v>
          </cell>
          <cell r="K205">
            <v>61372</v>
          </cell>
          <cell r="L205">
            <v>12132</v>
          </cell>
          <cell r="M205">
            <v>73504</v>
          </cell>
        </row>
        <row r="206">
          <cell r="A206" t="str">
            <v>PREDNISOLONA-LNR SUSP OFTAL 1% 5 ML X 1</v>
          </cell>
          <cell r="C206">
            <v>2466</v>
          </cell>
          <cell r="D206">
            <v>2466</v>
          </cell>
          <cell r="F206">
            <v>2590</v>
          </cell>
          <cell r="G206">
            <v>2590</v>
          </cell>
          <cell r="H206">
            <v>0</v>
          </cell>
          <cell r="I206">
            <v>32938</v>
          </cell>
          <cell r="J206">
            <v>32938</v>
          </cell>
          <cell r="K206">
            <v>0</v>
          </cell>
          <cell r="L206">
            <v>35650</v>
          </cell>
          <cell r="M206">
            <v>35650</v>
          </cell>
        </row>
        <row r="207">
          <cell r="A207" t="str">
            <v>UNIGEL UNGT  OFTAL 2% 10 G X 1</v>
          </cell>
          <cell r="B207">
            <v>3957</v>
          </cell>
          <cell r="C207">
            <v>263</v>
          </cell>
          <cell r="D207">
            <v>4220</v>
          </cell>
          <cell r="E207">
            <v>2134</v>
          </cell>
          <cell r="F207">
            <v>425</v>
          </cell>
          <cell r="G207">
            <v>2559</v>
          </cell>
          <cell r="H207">
            <v>193155</v>
          </cell>
          <cell r="I207">
            <v>12647</v>
          </cell>
          <cell r="J207">
            <v>205802</v>
          </cell>
          <cell r="K207">
            <v>100647</v>
          </cell>
          <cell r="L207">
            <v>19676</v>
          </cell>
          <cell r="M207">
            <v>120323</v>
          </cell>
        </row>
        <row r="208">
          <cell r="A208" t="str">
            <v>VISTA-TEARS SOLN OFTAL 0.3% 10 ML X 1</v>
          </cell>
          <cell r="D208">
            <v>0</v>
          </cell>
          <cell r="E208">
            <v>2196</v>
          </cell>
          <cell r="F208">
            <v>280</v>
          </cell>
          <cell r="G208">
            <v>2476</v>
          </cell>
          <cell r="H208">
            <v>0</v>
          </cell>
          <cell r="I208">
            <v>0</v>
          </cell>
          <cell r="J208">
            <v>0</v>
          </cell>
          <cell r="K208">
            <v>17746</v>
          </cell>
          <cell r="L208">
            <v>2377</v>
          </cell>
          <cell r="M208">
            <v>20123</v>
          </cell>
        </row>
        <row r="209">
          <cell r="A209" t="str">
            <v>FLORIL OCUVIALES 0.03% 50 ML X 5</v>
          </cell>
          <cell r="B209">
            <v>4</v>
          </cell>
          <cell r="C209">
            <v>473</v>
          </cell>
          <cell r="D209">
            <v>477</v>
          </cell>
          <cell r="F209">
            <v>2462</v>
          </cell>
          <cell r="G209">
            <v>2462</v>
          </cell>
          <cell r="H209">
            <v>12</v>
          </cell>
          <cell r="I209">
            <v>1463</v>
          </cell>
          <cell r="J209">
            <v>1475</v>
          </cell>
          <cell r="K209">
            <v>0</v>
          </cell>
          <cell r="L209">
            <v>7177</v>
          </cell>
          <cell r="M209">
            <v>7177</v>
          </cell>
        </row>
        <row r="210">
          <cell r="A210" t="str">
            <v>CIPROLAK SOLN  OFTAL 0.3% 5 ML X 1</v>
          </cell>
          <cell r="B210">
            <v>1785</v>
          </cell>
          <cell r="C210">
            <v>724</v>
          </cell>
          <cell r="D210">
            <v>2509</v>
          </cell>
          <cell r="E210">
            <v>1459</v>
          </cell>
          <cell r="F210">
            <v>845</v>
          </cell>
          <cell r="G210">
            <v>2304</v>
          </cell>
          <cell r="H210">
            <v>67292</v>
          </cell>
          <cell r="I210">
            <v>27074</v>
          </cell>
          <cell r="J210">
            <v>94366</v>
          </cell>
          <cell r="K210">
            <v>49633</v>
          </cell>
          <cell r="L210">
            <v>28730</v>
          </cell>
          <cell r="M210">
            <v>78363</v>
          </cell>
        </row>
        <row r="211">
          <cell r="A211" t="str">
            <v>XALACOM GOTAS OFTAL  2.5 ML X 1</v>
          </cell>
          <cell r="B211">
            <v>2223</v>
          </cell>
          <cell r="C211">
            <v>141</v>
          </cell>
          <cell r="D211">
            <v>2364</v>
          </cell>
          <cell r="E211">
            <v>2192</v>
          </cell>
          <cell r="F211">
            <v>99</v>
          </cell>
          <cell r="G211">
            <v>2291</v>
          </cell>
          <cell r="H211">
            <v>239184</v>
          </cell>
          <cell r="I211">
            <v>14935</v>
          </cell>
          <cell r="J211">
            <v>254119</v>
          </cell>
          <cell r="K211">
            <v>281998</v>
          </cell>
          <cell r="L211">
            <v>12594</v>
          </cell>
          <cell r="M211">
            <v>294592</v>
          </cell>
        </row>
        <row r="212">
          <cell r="A212" t="str">
            <v>AZ OFTENO SOLN  OFTAL 0.05% 5 ML X 1</v>
          </cell>
          <cell r="B212">
            <v>3435</v>
          </cell>
          <cell r="C212">
            <v>303</v>
          </cell>
          <cell r="D212">
            <v>3738</v>
          </cell>
          <cell r="E212">
            <v>2153</v>
          </cell>
          <cell r="F212">
            <v>112</v>
          </cell>
          <cell r="G212">
            <v>2265</v>
          </cell>
          <cell r="H212">
            <v>156756</v>
          </cell>
          <cell r="I212">
            <v>13894</v>
          </cell>
          <cell r="J212">
            <v>170650</v>
          </cell>
          <cell r="K212">
            <v>107166</v>
          </cell>
          <cell r="L212">
            <v>5530</v>
          </cell>
          <cell r="M212">
            <v>112696</v>
          </cell>
        </row>
        <row r="213">
          <cell r="A213" t="str">
            <v>CLARIVIS SOLN  OFTAL 0.025% 5 ML X 1</v>
          </cell>
          <cell r="B213">
            <v>3171</v>
          </cell>
          <cell r="C213">
            <v>143</v>
          </cell>
          <cell r="D213">
            <v>3314</v>
          </cell>
          <cell r="E213">
            <v>2186</v>
          </cell>
          <cell r="F213">
            <v>45</v>
          </cell>
          <cell r="G213">
            <v>2231</v>
          </cell>
          <cell r="H213">
            <v>102520</v>
          </cell>
          <cell r="I213">
            <v>4891</v>
          </cell>
          <cell r="J213">
            <v>107411</v>
          </cell>
          <cell r="K213">
            <v>48514</v>
          </cell>
          <cell r="L213">
            <v>1077</v>
          </cell>
          <cell r="M213">
            <v>49591</v>
          </cell>
        </row>
        <row r="214">
          <cell r="A214" t="str">
            <v>GENTAMICINA-NDC SOLN  OFTAL 0.3% 5 ML X 1</v>
          </cell>
          <cell r="B214">
            <v>7701</v>
          </cell>
          <cell r="C214">
            <v>2350</v>
          </cell>
          <cell r="D214">
            <v>10051</v>
          </cell>
          <cell r="E214">
            <v>1586</v>
          </cell>
          <cell r="F214">
            <v>633</v>
          </cell>
          <cell r="G214">
            <v>2219</v>
          </cell>
          <cell r="H214">
            <v>19263</v>
          </cell>
          <cell r="I214">
            <v>5901</v>
          </cell>
          <cell r="J214">
            <v>25164</v>
          </cell>
          <cell r="K214">
            <v>3647</v>
          </cell>
          <cell r="L214">
            <v>1483</v>
          </cell>
          <cell r="M214">
            <v>5130</v>
          </cell>
        </row>
        <row r="215">
          <cell r="A215" t="str">
            <v>BRIMOPRESS T SOLN  OFTAL  5 ML X 1</v>
          </cell>
          <cell r="B215">
            <v>1547</v>
          </cell>
          <cell r="C215">
            <v>380</v>
          </cell>
          <cell r="D215">
            <v>1927</v>
          </cell>
          <cell r="E215">
            <v>1611</v>
          </cell>
          <cell r="F215">
            <v>589</v>
          </cell>
          <cell r="G215">
            <v>2200</v>
          </cell>
          <cell r="H215">
            <v>90662</v>
          </cell>
          <cell r="I215">
            <v>22426</v>
          </cell>
          <cell r="J215">
            <v>113088</v>
          </cell>
          <cell r="K215">
            <v>88801</v>
          </cell>
          <cell r="L215">
            <v>32470</v>
          </cell>
          <cell r="M215">
            <v>121271</v>
          </cell>
        </row>
        <row r="216">
          <cell r="A216" t="str">
            <v>EYEMICIN SOLN OFTAL 0.3% 10 ML X 1</v>
          </cell>
          <cell r="B216">
            <v>1318</v>
          </cell>
          <cell r="C216">
            <v>2163</v>
          </cell>
          <cell r="D216">
            <v>3481</v>
          </cell>
          <cell r="E216">
            <v>850</v>
          </cell>
          <cell r="F216">
            <v>1347</v>
          </cell>
          <cell r="G216">
            <v>2197</v>
          </cell>
          <cell r="H216">
            <v>7175</v>
          </cell>
          <cell r="I216">
            <v>11012</v>
          </cell>
          <cell r="J216">
            <v>18187</v>
          </cell>
          <cell r="K216">
            <v>4943</v>
          </cell>
          <cell r="L216">
            <v>7399</v>
          </cell>
          <cell r="M216">
            <v>12342</v>
          </cell>
        </row>
        <row r="217">
          <cell r="A217" t="str">
            <v>DORSOF SOLN  OFTAL 2% 5 ML X 1</v>
          </cell>
          <cell r="B217">
            <v>2151</v>
          </cell>
          <cell r="D217">
            <v>2151</v>
          </cell>
          <cell r="E217">
            <v>2188</v>
          </cell>
          <cell r="G217">
            <v>2188</v>
          </cell>
          <cell r="H217">
            <v>108854</v>
          </cell>
          <cell r="I217">
            <v>0</v>
          </cell>
          <cell r="J217">
            <v>108854</v>
          </cell>
          <cell r="K217">
            <v>102882</v>
          </cell>
          <cell r="L217">
            <v>0</v>
          </cell>
          <cell r="M217">
            <v>102882</v>
          </cell>
        </row>
        <row r="218">
          <cell r="A218" t="str">
            <v>ZYMAXID SOLN OFTAL 0.5% 5 ML X 1</v>
          </cell>
          <cell r="B218">
            <v>2148</v>
          </cell>
          <cell r="C218">
            <v>458</v>
          </cell>
          <cell r="D218">
            <v>2606</v>
          </cell>
          <cell r="E218">
            <v>1785</v>
          </cell>
          <cell r="F218">
            <v>356</v>
          </cell>
          <cell r="G218">
            <v>2141</v>
          </cell>
          <cell r="H218">
            <v>129097</v>
          </cell>
          <cell r="I218">
            <v>27459</v>
          </cell>
          <cell r="J218">
            <v>156556</v>
          </cell>
          <cell r="K218">
            <v>107688</v>
          </cell>
          <cell r="L218">
            <v>21228</v>
          </cell>
          <cell r="M218">
            <v>128916</v>
          </cell>
        </row>
        <row r="219">
          <cell r="A219" t="str">
            <v>TERRAMISOL-A UNGT  OFTAL  6 G X 25</v>
          </cell>
          <cell r="B219">
            <v>90</v>
          </cell>
          <cell r="C219">
            <v>1562</v>
          </cell>
          <cell r="D219">
            <v>1652</v>
          </cell>
          <cell r="E219">
            <v>1</v>
          </cell>
          <cell r="F219">
            <v>2122</v>
          </cell>
          <cell r="G219">
            <v>2123</v>
          </cell>
          <cell r="H219">
            <v>20076</v>
          </cell>
          <cell r="I219">
            <v>327662</v>
          </cell>
          <cell r="J219">
            <v>347738</v>
          </cell>
          <cell r="K219">
            <v>209</v>
          </cell>
          <cell r="L219">
            <v>419555</v>
          </cell>
          <cell r="M219">
            <v>419764</v>
          </cell>
        </row>
        <row r="220">
          <cell r="A220" t="str">
            <v>UNITOB GOTAS OFTAL 0.3% 5 ML X 1</v>
          </cell>
          <cell r="B220">
            <v>4363</v>
          </cell>
          <cell r="C220">
            <v>3144</v>
          </cell>
          <cell r="D220">
            <v>7507</v>
          </cell>
          <cell r="E220">
            <v>1176</v>
          </cell>
          <cell r="F220">
            <v>889</v>
          </cell>
          <cell r="G220">
            <v>2065</v>
          </cell>
          <cell r="H220">
            <v>144403</v>
          </cell>
          <cell r="I220">
            <v>102921</v>
          </cell>
          <cell r="J220">
            <v>247324</v>
          </cell>
          <cell r="K220">
            <v>37815</v>
          </cell>
          <cell r="L220">
            <v>28558</v>
          </cell>
          <cell r="M220">
            <v>66373</v>
          </cell>
        </row>
        <row r="221">
          <cell r="A221" t="str">
            <v>LUBRICAN SOLN OFTAL 0.5% 15 ML X 1</v>
          </cell>
          <cell r="B221">
            <v>223</v>
          </cell>
          <cell r="D221">
            <v>223</v>
          </cell>
          <cell r="E221">
            <v>1800</v>
          </cell>
          <cell r="F221">
            <v>175</v>
          </cell>
          <cell r="G221">
            <v>1975</v>
          </cell>
          <cell r="H221">
            <v>16636</v>
          </cell>
          <cell r="I221">
            <v>0</v>
          </cell>
          <cell r="J221">
            <v>16636</v>
          </cell>
          <cell r="K221">
            <v>52905</v>
          </cell>
          <cell r="L221">
            <v>3495</v>
          </cell>
          <cell r="M221">
            <v>56400</v>
          </cell>
        </row>
        <row r="222">
          <cell r="A222" t="str">
            <v>FLU-SURE GOTAS OFTAL 0.1% 5 ML X 1</v>
          </cell>
          <cell r="B222">
            <v>2490</v>
          </cell>
          <cell r="C222">
            <v>860</v>
          </cell>
          <cell r="D222">
            <v>3350</v>
          </cell>
          <cell r="E222">
            <v>1676</v>
          </cell>
          <cell r="F222">
            <v>286</v>
          </cell>
          <cell r="G222">
            <v>1962</v>
          </cell>
          <cell r="H222">
            <v>98031</v>
          </cell>
          <cell r="I222">
            <v>35311</v>
          </cell>
          <cell r="J222">
            <v>133342</v>
          </cell>
          <cell r="K222">
            <v>50196</v>
          </cell>
          <cell r="L222">
            <v>8111</v>
          </cell>
          <cell r="M222">
            <v>58307</v>
          </cell>
        </row>
        <row r="223">
          <cell r="A223" t="str">
            <v>HIALFREE SOLN OFTAL 0.4% 10 ML X 1</v>
          </cell>
          <cell r="B223">
            <v>2879</v>
          </cell>
          <cell r="C223">
            <v>45</v>
          </cell>
          <cell r="D223">
            <v>2924</v>
          </cell>
          <cell r="E223">
            <v>1874</v>
          </cell>
          <cell r="F223">
            <v>86</v>
          </cell>
          <cell r="G223">
            <v>1960</v>
          </cell>
          <cell r="H223">
            <v>90546</v>
          </cell>
          <cell r="I223">
            <v>1405</v>
          </cell>
          <cell r="J223">
            <v>91951</v>
          </cell>
          <cell r="K223">
            <v>53957</v>
          </cell>
          <cell r="L223">
            <v>2584</v>
          </cell>
          <cell r="M223">
            <v>56541</v>
          </cell>
        </row>
        <row r="224">
          <cell r="A224" t="str">
            <v>ACULAR LS SOLN  OFTAL 0.4% 5 ML X 1</v>
          </cell>
          <cell r="B224">
            <v>1717</v>
          </cell>
          <cell r="C224">
            <v>581</v>
          </cell>
          <cell r="D224">
            <v>2298</v>
          </cell>
          <cell r="E224">
            <v>1666</v>
          </cell>
          <cell r="F224">
            <v>268</v>
          </cell>
          <cell r="G224">
            <v>1934</v>
          </cell>
          <cell r="H224">
            <v>91341</v>
          </cell>
          <cell r="I224">
            <v>31004</v>
          </cell>
          <cell r="J224">
            <v>122345</v>
          </cell>
          <cell r="K224">
            <v>85674</v>
          </cell>
          <cell r="L224">
            <v>13839</v>
          </cell>
          <cell r="M224">
            <v>99513</v>
          </cell>
        </row>
        <row r="225">
          <cell r="A225" t="str">
            <v>ATENSOR SOLN  OFTAL 2% 5 ML X 1</v>
          </cell>
          <cell r="B225">
            <v>712</v>
          </cell>
          <cell r="C225">
            <v>559</v>
          </cell>
          <cell r="D225">
            <v>1271</v>
          </cell>
          <cell r="E225">
            <v>1095</v>
          </cell>
          <cell r="F225">
            <v>837</v>
          </cell>
          <cell r="G225">
            <v>1932</v>
          </cell>
          <cell r="H225">
            <v>22204</v>
          </cell>
          <cell r="I225">
            <v>15345</v>
          </cell>
          <cell r="J225">
            <v>37549</v>
          </cell>
          <cell r="K225">
            <v>34908</v>
          </cell>
          <cell r="L225">
            <v>23812</v>
          </cell>
          <cell r="M225">
            <v>58720</v>
          </cell>
        </row>
        <row r="226">
          <cell r="A226" t="str">
            <v>GANFORT GOTAS OFTAL  3 ML X 1</v>
          </cell>
          <cell r="B226">
            <v>1183</v>
          </cell>
          <cell r="C226">
            <v>143</v>
          </cell>
          <cell r="D226">
            <v>1326</v>
          </cell>
          <cell r="E226">
            <v>1702</v>
          </cell>
          <cell r="F226">
            <v>214</v>
          </cell>
          <cell r="G226">
            <v>1916</v>
          </cell>
          <cell r="H226">
            <v>126840</v>
          </cell>
          <cell r="I226">
            <v>15152</v>
          </cell>
          <cell r="J226">
            <v>141992</v>
          </cell>
          <cell r="K226">
            <v>181949</v>
          </cell>
          <cell r="L226">
            <v>22935</v>
          </cell>
          <cell r="M226">
            <v>204884</v>
          </cell>
        </row>
        <row r="227">
          <cell r="A227" t="str">
            <v>TOBRADEX UNGT  OFTAL  3.5 G X 1</v>
          </cell>
          <cell r="B227">
            <v>1475</v>
          </cell>
          <cell r="C227">
            <v>156</v>
          </cell>
          <cell r="D227">
            <v>1631</v>
          </cell>
          <cell r="E227">
            <v>1629</v>
          </cell>
          <cell r="F227">
            <v>171</v>
          </cell>
          <cell r="G227">
            <v>1800</v>
          </cell>
          <cell r="H227">
            <v>98869</v>
          </cell>
          <cell r="I227">
            <v>10495</v>
          </cell>
          <cell r="J227">
            <v>109364</v>
          </cell>
          <cell r="K227">
            <v>113242</v>
          </cell>
          <cell r="L227">
            <v>11902</v>
          </cell>
          <cell r="M227">
            <v>125144</v>
          </cell>
        </row>
        <row r="228">
          <cell r="A228" t="str">
            <v>ELIPTIC OFTENO SOLN  OFTAL  5 ML X 1</v>
          </cell>
          <cell r="B228">
            <v>510</v>
          </cell>
          <cell r="C228">
            <v>56</v>
          </cell>
          <cell r="D228">
            <v>566</v>
          </cell>
          <cell r="E228">
            <v>1707</v>
          </cell>
          <cell r="F228">
            <v>57</v>
          </cell>
          <cell r="G228">
            <v>1764</v>
          </cell>
          <cell r="H228">
            <v>30927</v>
          </cell>
          <cell r="I228">
            <v>3548</v>
          </cell>
          <cell r="J228">
            <v>34475</v>
          </cell>
          <cell r="K228">
            <v>105854</v>
          </cell>
          <cell r="L228">
            <v>3520</v>
          </cell>
          <cell r="M228">
            <v>109374</v>
          </cell>
        </row>
        <row r="229">
          <cell r="A229" t="str">
            <v>HIALFREE SOLN OFTAL 0.4% 15 ML X 1</v>
          </cell>
          <cell r="B229">
            <v>1939</v>
          </cell>
          <cell r="C229">
            <v>178</v>
          </cell>
          <cell r="D229">
            <v>2117</v>
          </cell>
          <cell r="E229">
            <v>1608</v>
          </cell>
          <cell r="F229">
            <v>127</v>
          </cell>
          <cell r="G229">
            <v>1735</v>
          </cell>
          <cell r="H229">
            <v>71960</v>
          </cell>
          <cell r="I229">
            <v>6543</v>
          </cell>
          <cell r="J229">
            <v>78503</v>
          </cell>
          <cell r="K229">
            <v>56190</v>
          </cell>
          <cell r="L229">
            <v>4739</v>
          </cell>
          <cell r="M229">
            <v>60929</v>
          </cell>
        </row>
        <row r="230">
          <cell r="A230" t="str">
            <v>AK FLUOR A.IV 10% 5 ML X 1</v>
          </cell>
          <cell r="B230">
            <v>823</v>
          </cell>
          <cell r="C230">
            <v>1084</v>
          </cell>
          <cell r="D230">
            <v>1907</v>
          </cell>
          <cell r="E230">
            <v>855</v>
          </cell>
          <cell r="F230">
            <v>804</v>
          </cell>
          <cell r="G230">
            <v>1659</v>
          </cell>
          <cell r="H230">
            <v>40929</v>
          </cell>
          <cell r="I230">
            <v>53716</v>
          </cell>
          <cell r="J230">
            <v>94645</v>
          </cell>
          <cell r="K230">
            <v>34787</v>
          </cell>
          <cell r="L230">
            <v>32597</v>
          </cell>
          <cell r="M230">
            <v>67384</v>
          </cell>
        </row>
        <row r="231">
          <cell r="A231" t="str">
            <v>OLOF SOLN OFTAL 0.2% 5 ML X 1</v>
          </cell>
          <cell r="B231">
            <v>651</v>
          </cell>
          <cell r="C231">
            <v>331</v>
          </cell>
          <cell r="D231">
            <v>982</v>
          </cell>
          <cell r="E231">
            <v>1531</v>
          </cell>
          <cell r="F231">
            <v>103</v>
          </cell>
          <cell r="G231">
            <v>1634</v>
          </cell>
          <cell r="H231">
            <v>15622</v>
          </cell>
          <cell r="I231">
            <v>9158</v>
          </cell>
          <cell r="J231">
            <v>24780</v>
          </cell>
          <cell r="K231">
            <v>40704</v>
          </cell>
          <cell r="L231">
            <v>2666</v>
          </cell>
          <cell r="M231">
            <v>43370</v>
          </cell>
        </row>
        <row r="232">
          <cell r="A232" t="str">
            <v>UNIFLOX-S UNGT  OFTAL  3.5 G X 1</v>
          </cell>
          <cell r="B232">
            <v>2668</v>
          </cell>
          <cell r="C232">
            <v>635</v>
          </cell>
          <cell r="D232">
            <v>3303</v>
          </cell>
          <cell r="E232">
            <v>1238</v>
          </cell>
          <cell r="F232">
            <v>336</v>
          </cell>
          <cell r="G232">
            <v>1574</v>
          </cell>
          <cell r="H232">
            <v>103510</v>
          </cell>
          <cell r="I232">
            <v>24615</v>
          </cell>
          <cell r="J232">
            <v>128125</v>
          </cell>
          <cell r="K232">
            <v>42961</v>
          </cell>
          <cell r="L232">
            <v>12406</v>
          </cell>
          <cell r="M232">
            <v>55367</v>
          </cell>
        </row>
        <row r="233">
          <cell r="A233" t="str">
            <v>MULTI-3 PLUS SOL.MPRO C/E  90 ML X 1</v>
          </cell>
          <cell r="B233">
            <v>1381</v>
          </cell>
          <cell r="C233">
            <v>793</v>
          </cell>
          <cell r="D233">
            <v>2174</v>
          </cell>
          <cell r="E233">
            <v>863</v>
          </cell>
          <cell r="F233">
            <v>685</v>
          </cell>
          <cell r="G233">
            <v>1548</v>
          </cell>
          <cell r="H233">
            <v>19877</v>
          </cell>
          <cell r="I233">
            <v>11467</v>
          </cell>
          <cell r="J233">
            <v>31344</v>
          </cell>
          <cell r="K233">
            <v>12623</v>
          </cell>
          <cell r="L233">
            <v>10066</v>
          </cell>
          <cell r="M233">
            <v>22689</v>
          </cell>
        </row>
        <row r="234">
          <cell r="A234" t="str">
            <v>CLORIN SOLN  OFTAL 0.5% 10 ML X 1</v>
          </cell>
          <cell r="B234">
            <v>945</v>
          </cell>
          <cell r="C234">
            <v>80</v>
          </cell>
          <cell r="D234">
            <v>1025</v>
          </cell>
          <cell r="E234">
            <v>1467</v>
          </cell>
          <cell r="F234">
            <v>73</v>
          </cell>
          <cell r="G234">
            <v>1540</v>
          </cell>
          <cell r="H234">
            <v>16069</v>
          </cell>
          <cell r="I234">
            <v>1717</v>
          </cell>
          <cell r="J234">
            <v>17786</v>
          </cell>
          <cell r="K234">
            <v>16312</v>
          </cell>
          <cell r="L234">
            <v>843</v>
          </cell>
          <cell r="M234">
            <v>17155</v>
          </cell>
        </row>
        <row r="235">
          <cell r="A235" t="str">
            <v>AKA-PRED SOLN  OFTAL 1% 5 ML X 1</v>
          </cell>
          <cell r="B235">
            <v>1979</v>
          </cell>
          <cell r="C235">
            <v>877</v>
          </cell>
          <cell r="D235">
            <v>2856</v>
          </cell>
          <cell r="E235">
            <v>985</v>
          </cell>
          <cell r="F235">
            <v>512</v>
          </cell>
          <cell r="G235">
            <v>1497</v>
          </cell>
          <cell r="H235">
            <v>65013</v>
          </cell>
          <cell r="I235">
            <v>29041</v>
          </cell>
          <cell r="J235">
            <v>94054</v>
          </cell>
          <cell r="K235">
            <v>30812</v>
          </cell>
          <cell r="L235">
            <v>15420</v>
          </cell>
          <cell r="M235">
            <v>46232</v>
          </cell>
        </row>
        <row r="236">
          <cell r="A236" t="str">
            <v>CLACIER SOLN OFT UNI 0.05% 0.4 ML X 30</v>
          </cell>
          <cell r="B236">
            <v>571</v>
          </cell>
          <cell r="C236">
            <v>373</v>
          </cell>
          <cell r="D236">
            <v>944</v>
          </cell>
          <cell r="E236">
            <v>1213</v>
          </cell>
          <cell r="F236">
            <v>283</v>
          </cell>
          <cell r="G236">
            <v>1496</v>
          </cell>
          <cell r="H236">
            <v>41819</v>
          </cell>
          <cell r="I236">
            <v>27781</v>
          </cell>
          <cell r="J236">
            <v>69600</v>
          </cell>
          <cell r="K236">
            <v>83418</v>
          </cell>
          <cell r="L236">
            <v>19862</v>
          </cell>
          <cell r="M236">
            <v>103280</v>
          </cell>
        </row>
        <row r="237">
          <cell r="A237" t="str">
            <v>BRIMODUAL SOLN OFTAL 0.15% 5 ML X 1</v>
          </cell>
          <cell r="B237">
            <v>281</v>
          </cell>
          <cell r="C237">
            <v>176</v>
          </cell>
          <cell r="D237">
            <v>457</v>
          </cell>
          <cell r="E237">
            <v>1219</v>
          </cell>
          <cell r="F237">
            <v>271</v>
          </cell>
          <cell r="G237">
            <v>1490</v>
          </cell>
          <cell r="H237">
            <v>23474</v>
          </cell>
          <cell r="I237">
            <v>15131</v>
          </cell>
          <cell r="J237">
            <v>38605</v>
          </cell>
          <cell r="K237">
            <v>94197</v>
          </cell>
          <cell r="L237">
            <v>21048</v>
          </cell>
          <cell r="M237">
            <v>115245</v>
          </cell>
        </row>
        <row r="238">
          <cell r="A238" t="str">
            <v>UNICLOR SOLN  OFTAL 0.5% 10 ML X 1</v>
          </cell>
          <cell r="B238">
            <v>1689</v>
          </cell>
          <cell r="C238">
            <v>499</v>
          </cell>
          <cell r="D238">
            <v>2188</v>
          </cell>
          <cell r="E238">
            <v>1177</v>
          </cell>
          <cell r="F238">
            <v>305</v>
          </cell>
          <cell r="G238">
            <v>1482</v>
          </cell>
          <cell r="H238">
            <v>42520</v>
          </cell>
          <cell r="I238">
            <v>12600</v>
          </cell>
          <cell r="J238">
            <v>55120</v>
          </cell>
          <cell r="K238">
            <v>27999</v>
          </cell>
          <cell r="L238">
            <v>7266</v>
          </cell>
          <cell r="M238">
            <v>35265</v>
          </cell>
        </row>
        <row r="239">
          <cell r="A239" t="str">
            <v>OPTI-FREE PUREMOIS SOLN  300 ML X 1</v>
          </cell>
          <cell r="B239">
            <v>1558</v>
          </cell>
          <cell r="C239">
            <v>11</v>
          </cell>
          <cell r="D239">
            <v>1569</v>
          </cell>
          <cell r="E239">
            <v>1425</v>
          </cell>
          <cell r="G239">
            <v>1425</v>
          </cell>
          <cell r="H239">
            <v>52403</v>
          </cell>
          <cell r="I239">
            <v>344</v>
          </cell>
          <cell r="J239">
            <v>52747</v>
          </cell>
          <cell r="K239">
            <v>44602</v>
          </cell>
          <cell r="L239">
            <v>0</v>
          </cell>
          <cell r="M239">
            <v>44602</v>
          </cell>
        </row>
        <row r="240">
          <cell r="A240" t="str">
            <v>RENU PLUS SO.MLT N/RUB  60 ML X 1</v>
          </cell>
          <cell r="B240">
            <v>2479</v>
          </cell>
          <cell r="D240">
            <v>2479</v>
          </cell>
          <cell r="E240">
            <v>1419</v>
          </cell>
          <cell r="G240">
            <v>1419</v>
          </cell>
          <cell r="H240">
            <v>21195</v>
          </cell>
          <cell r="I240">
            <v>0</v>
          </cell>
          <cell r="J240">
            <v>21195</v>
          </cell>
          <cell r="K240">
            <v>12920</v>
          </cell>
          <cell r="L240">
            <v>0</v>
          </cell>
          <cell r="M240">
            <v>12920</v>
          </cell>
        </row>
        <row r="241">
          <cell r="A241" t="str">
            <v>MODUSIK-A OFTENO SOLN  OFTAL 0.1% 5 ML X 1</v>
          </cell>
          <cell r="B241">
            <v>1841</v>
          </cell>
          <cell r="C241">
            <v>271</v>
          </cell>
          <cell r="D241">
            <v>2112</v>
          </cell>
          <cell r="E241">
            <v>1275</v>
          </cell>
          <cell r="F241">
            <v>137</v>
          </cell>
          <cell r="G241">
            <v>1412</v>
          </cell>
          <cell r="H241">
            <v>128410</v>
          </cell>
          <cell r="I241">
            <v>18882</v>
          </cell>
          <cell r="J241">
            <v>147292</v>
          </cell>
          <cell r="K241">
            <v>88406</v>
          </cell>
          <cell r="L241">
            <v>9483</v>
          </cell>
          <cell r="M241">
            <v>97889</v>
          </cell>
        </row>
        <row r="242">
          <cell r="A242" t="str">
            <v>UNICLOR-S GOTAS OFTAL  5 ML X 1</v>
          </cell>
          <cell r="B242">
            <v>1618</v>
          </cell>
          <cell r="C242">
            <v>337</v>
          </cell>
          <cell r="D242">
            <v>1955</v>
          </cell>
          <cell r="E242">
            <v>1140</v>
          </cell>
          <cell r="F242">
            <v>270</v>
          </cell>
          <cell r="G242">
            <v>1410</v>
          </cell>
          <cell r="H242">
            <v>64865</v>
          </cell>
          <cell r="I242">
            <v>13448</v>
          </cell>
          <cell r="J242">
            <v>78313</v>
          </cell>
          <cell r="K242">
            <v>42391</v>
          </cell>
          <cell r="L242">
            <v>10180</v>
          </cell>
          <cell r="M242">
            <v>52571</v>
          </cell>
        </row>
        <row r="243">
          <cell r="A243" t="str">
            <v>RENU PLUS SO.MLT N/RUB  500 ML X 1</v>
          </cell>
          <cell r="B243">
            <v>2200</v>
          </cell>
          <cell r="D243">
            <v>2200</v>
          </cell>
          <cell r="E243">
            <v>1399</v>
          </cell>
          <cell r="G243">
            <v>1399</v>
          </cell>
          <cell r="H243">
            <v>90503</v>
          </cell>
          <cell r="I243">
            <v>0</v>
          </cell>
          <cell r="J243">
            <v>90503</v>
          </cell>
          <cell r="K243">
            <v>61484</v>
          </cell>
          <cell r="L243">
            <v>0</v>
          </cell>
          <cell r="M243">
            <v>61484</v>
          </cell>
        </row>
        <row r="244">
          <cell r="A244" t="str">
            <v>CIPROGRAM SOLN  OFTAL 0.3% 2.5 ML X 1</v>
          </cell>
          <cell r="B244">
            <v>2061</v>
          </cell>
          <cell r="D244">
            <v>2061</v>
          </cell>
          <cell r="E244">
            <v>1349</v>
          </cell>
          <cell r="G244">
            <v>1349</v>
          </cell>
          <cell r="H244">
            <v>86851</v>
          </cell>
          <cell r="I244">
            <v>0</v>
          </cell>
          <cell r="J244">
            <v>86851</v>
          </cell>
          <cell r="K244">
            <v>56830</v>
          </cell>
          <cell r="L244">
            <v>0</v>
          </cell>
          <cell r="M244">
            <v>56830</v>
          </cell>
        </row>
        <row r="245">
          <cell r="A245" t="str">
            <v>NAPHCON-A SOLN  OFTAL  15 ML X 1</v>
          </cell>
          <cell r="B245">
            <v>1826</v>
          </cell>
          <cell r="C245">
            <v>47</v>
          </cell>
          <cell r="D245">
            <v>1873</v>
          </cell>
          <cell r="E245">
            <v>1268</v>
          </cell>
          <cell r="F245">
            <v>64</v>
          </cell>
          <cell r="G245">
            <v>1332</v>
          </cell>
          <cell r="H245">
            <v>121031</v>
          </cell>
          <cell r="I245">
            <v>3160</v>
          </cell>
          <cell r="J245">
            <v>124191</v>
          </cell>
          <cell r="K245">
            <v>90145</v>
          </cell>
          <cell r="L245">
            <v>4475</v>
          </cell>
          <cell r="M245">
            <v>94620</v>
          </cell>
        </row>
        <row r="246">
          <cell r="A246" t="str">
            <v>UNICLOR UNGT  OFTAL 1% 3.5 G X 1</v>
          </cell>
          <cell r="B246">
            <v>1724</v>
          </cell>
          <cell r="C246">
            <v>323</v>
          </cell>
          <cell r="D246">
            <v>2047</v>
          </cell>
          <cell r="E246">
            <v>1040</v>
          </cell>
          <cell r="F246">
            <v>292</v>
          </cell>
          <cell r="G246">
            <v>1332</v>
          </cell>
          <cell r="H246">
            <v>48058</v>
          </cell>
          <cell r="I246">
            <v>8987</v>
          </cell>
          <cell r="J246">
            <v>57045</v>
          </cell>
          <cell r="K246">
            <v>26788</v>
          </cell>
          <cell r="L246">
            <v>7627</v>
          </cell>
          <cell r="M246">
            <v>34415</v>
          </cell>
        </row>
        <row r="247">
          <cell r="A247" t="str">
            <v>ACETAZOLAMIDA-MRC TABL 250MG  X 100</v>
          </cell>
          <cell r="B247">
            <v>1374</v>
          </cell>
          <cell r="C247">
            <v>380</v>
          </cell>
          <cell r="D247">
            <v>1754</v>
          </cell>
          <cell r="E247">
            <v>1016</v>
          </cell>
          <cell r="F247">
            <v>250</v>
          </cell>
          <cell r="G247">
            <v>1266</v>
          </cell>
          <cell r="H247">
            <v>44157</v>
          </cell>
          <cell r="I247">
            <v>11679</v>
          </cell>
          <cell r="J247">
            <v>55836</v>
          </cell>
          <cell r="K247">
            <v>33421</v>
          </cell>
          <cell r="L247">
            <v>8373</v>
          </cell>
          <cell r="M247">
            <v>41794</v>
          </cell>
        </row>
        <row r="248">
          <cell r="A248" t="str">
            <v>MANZANILLA SOPHIA SOLN  OFTAL  15 ML X 1</v>
          </cell>
          <cell r="B248">
            <v>4620</v>
          </cell>
          <cell r="C248">
            <v>470</v>
          </cell>
          <cell r="D248">
            <v>5090</v>
          </cell>
          <cell r="E248">
            <v>1096</v>
          </cell>
          <cell r="F248">
            <v>138</v>
          </cell>
          <cell r="G248">
            <v>1234</v>
          </cell>
          <cell r="H248">
            <v>41013</v>
          </cell>
          <cell r="I248">
            <v>4249</v>
          </cell>
          <cell r="J248">
            <v>45262</v>
          </cell>
          <cell r="K248">
            <v>10524</v>
          </cell>
          <cell r="L248">
            <v>1210</v>
          </cell>
          <cell r="M248">
            <v>11734</v>
          </cell>
        </row>
        <row r="249">
          <cell r="A249" t="str">
            <v>CIPROFLOXACINO-JPS SOLN  OFTAL 0.03% 5 ML X 1</v>
          </cell>
          <cell r="C249">
            <v>597</v>
          </cell>
          <cell r="D249">
            <v>597</v>
          </cell>
          <cell r="F249">
            <v>1232</v>
          </cell>
          <cell r="G249">
            <v>1232</v>
          </cell>
          <cell r="H249">
            <v>0</v>
          </cell>
          <cell r="I249">
            <v>4931</v>
          </cell>
          <cell r="J249">
            <v>4931</v>
          </cell>
          <cell r="K249">
            <v>0</v>
          </cell>
          <cell r="L249">
            <v>9867</v>
          </cell>
          <cell r="M249">
            <v>9867</v>
          </cell>
        </row>
        <row r="250">
          <cell r="A250" t="str">
            <v>MULTI-3 SOL.MULTPROP  120 ML X 1</v>
          </cell>
          <cell r="B250">
            <v>48</v>
          </cell>
          <cell r="C250">
            <v>886</v>
          </cell>
          <cell r="D250">
            <v>934</v>
          </cell>
          <cell r="E250">
            <v>150</v>
          </cell>
          <cell r="F250">
            <v>1059</v>
          </cell>
          <cell r="G250">
            <v>1209</v>
          </cell>
          <cell r="H250">
            <v>1192</v>
          </cell>
          <cell r="I250">
            <v>22006</v>
          </cell>
          <cell r="J250">
            <v>23198</v>
          </cell>
          <cell r="K250">
            <v>3720</v>
          </cell>
          <cell r="L250">
            <v>26277</v>
          </cell>
          <cell r="M250">
            <v>29997</v>
          </cell>
        </row>
        <row r="251">
          <cell r="A251" t="str">
            <v>CLORIN UNGT  OFTAL 1% 3.5 G X 1</v>
          </cell>
          <cell r="B251">
            <v>1023</v>
          </cell>
          <cell r="C251">
            <v>214</v>
          </cell>
          <cell r="D251">
            <v>1237</v>
          </cell>
          <cell r="E251">
            <v>1000</v>
          </cell>
          <cell r="F251">
            <v>208</v>
          </cell>
          <cell r="G251">
            <v>1208</v>
          </cell>
          <cell r="H251">
            <v>20527</v>
          </cell>
          <cell r="I251">
            <v>4289</v>
          </cell>
          <cell r="J251">
            <v>24816</v>
          </cell>
          <cell r="K251">
            <v>14302</v>
          </cell>
          <cell r="L251">
            <v>2983</v>
          </cell>
          <cell r="M251">
            <v>17285</v>
          </cell>
        </row>
        <row r="252">
          <cell r="A252" t="str">
            <v>HIALFREE SOLN OFTAL 0.4% 5 ML X 1</v>
          </cell>
          <cell r="B252">
            <v>2146</v>
          </cell>
          <cell r="C252">
            <v>212</v>
          </cell>
          <cell r="D252">
            <v>2358</v>
          </cell>
          <cell r="E252">
            <v>1069</v>
          </cell>
          <cell r="F252">
            <v>127</v>
          </cell>
          <cell r="G252">
            <v>1196</v>
          </cell>
          <cell r="H252">
            <v>39296</v>
          </cell>
          <cell r="I252">
            <v>3855</v>
          </cell>
          <cell r="J252">
            <v>43151</v>
          </cell>
          <cell r="K252">
            <v>19081</v>
          </cell>
          <cell r="L252">
            <v>2165</v>
          </cell>
          <cell r="M252">
            <v>21246</v>
          </cell>
        </row>
        <row r="253">
          <cell r="A253" t="str">
            <v>TIOF COLIRIO 0.5% 10 ML X 1</v>
          </cell>
          <cell r="B253">
            <v>1004</v>
          </cell>
          <cell r="C253">
            <v>272</v>
          </cell>
          <cell r="D253">
            <v>1276</v>
          </cell>
          <cell r="E253">
            <v>933</v>
          </cell>
          <cell r="F253">
            <v>251</v>
          </cell>
          <cell r="G253">
            <v>1184</v>
          </cell>
          <cell r="H253">
            <v>53118</v>
          </cell>
          <cell r="I253">
            <v>14398</v>
          </cell>
          <cell r="J253">
            <v>67516</v>
          </cell>
          <cell r="K253">
            <v>55350</v>
          </cell>
          <cell r="L253">
            <v>14168</v>
          </cell>
          <cell r="M253">
            <v>69518</v>
          </cell>
        </row>
        <row r="254">
          <cell r="A254" t="str">
            <v>IMOT OFTENO SOLN  OFTAL 0.5% 15 ML X 1</v>
          </cell>
          <cell r="B254">
            <v>1185</v>
          </cell>
          <cell r="C254">
            <v>80</v>
          </cell>
          <cell r="D254">
            <v>1265</v>
          </cell>
          <cell r="E254">
            <v>1108</v>
          </cell>
          <cell r="F254">
            <v>52</v>
          </cell>
          <cell r="G254">
            <v>1160</v>
          </cell>
          <cell r="H254">
            <v>51733</v>
          </cell>
          <cell r="I254">
            <v>3240</v>
          </cell>
          <cell r="J254">
            <v>54973</v>
          </cell>
          <cell r="K254">
            <v>40735</v>
          </cell>
          <cell r="L254">
            <v>1982</v>
          </cell>
          <cell r="M254">
            <v>42717</v>
          </cell>
        </row>
        <row r="255">
          <cell r="A255" t="str">
            <v>TELMICIN-P SOLN OFTAL 0.3% 5 ML X 1</v>
          </cell>
          <cell r="B255">
            <v>1902</v>
          </cell>
          <cell r="C255">
            <v>515</v>
          </cell>
          <cell r="D255">
            <v>2417</v>
          </cell>
          <cell r="E255">
            <v>896</v>
          </cell>
          <cell r="F255">
            <v>264</v>
          </cell>
          <cell r="G255">
            <v>1160</v>
          </cell>
          <cell r="H255">
            <v>63426</v>
          </cell>
          <cell r="I255">
            <v>17215</v>
          </cell>
          <cell r="J255">
            <v>80641</v>
          </cell>
          <cell r="K255">
            <v>30002</v>
          </cell>
          <cell r="L255">
            <v>8942</v>
          </cell>
          <cell r="M255">
            <v>38944</v>
          </cell>
        </row>
        <row r="256">
          <cell r="A256" t="str">
            <v>SURGOT SOLN  OFTAL 1% 2.5 ML X 1</v>
          </cell>
          <cell r="B256">
            <v>1030</v>
          </cell>
          <cell r="C256">
            <v>663</v>
          </cell>
          <cell r="D256">
            <v>1693</v>
          </cell>
          <cell r="E256">
            <v>717</v>
          </cell>
          <cell r="F256">
            <v>407</v>
          </cell>
          <cell r="G256">
            <v>1124</v>
          </cell>
          <cell r="H256">
            <v>34766</v>
          </cell>
          <cell r="I256">
            <v>22391</v>
          </cell>
          <cell r="J256">
            <v>57157</v>
          </cell>
          <cell r="K256">
            <v>23870</v>
          </cell>
          <cell r="L256">
            <v>13523</v>
          </cell>
          <cell r="M256">
            <v>37393</v>
          </cell>
        </row>
        <row r="257">
          <cell r="A257" t="str">
            <v>FOTORRETIN SOLN  OFTAL  5 ML X 1</v>
          </cell>
          <cell r="B257">
            <v>872</v>
          </cell>
          <cell r="C257">
            <v>1215</v>
          </cell>
          <cell r="D257">
            <v>2087</v>
          </cell>
          <cell r="E257">
            <v>264</v>
          </cell>
          <cell r="F257">
            <v>852</v>
          </cell>
          <cell r="G257">
            <v>1116</v>
          </cell>
          <cell r="H257">
            <v>42444</v>
          </cell>
          <cell r="I257">
            <v>59083</v>
          </cell>
          <cell r="J257">
            <v>101527</v>
          </cell>
          <cell r="K257">
            <v>12348</v>
          </cell>
          <cell r="L257">
            <v>39584</v>
          </cell>
          <cell r="M257">
            <v>51932</v>
          </cell>
        </row>
        <row r="258">
          <cell r="A258" t="str">
            <v>MELIUS OCUVIALES 0.2% 0.3 ML X 30</v>
          </cell>
          <cell r="B258">
            <v>580</v>
          </cell>
          <cell r="C258">
            <v>588</v>
          </cell>
          <cell r="D258">
            <v>1168</v>
          </cell>
          <cell r="E258">
            <v>494</v>
          </cell>
          <cell r="F258">
            <v>615</v>
          </cell>
          <cell r="G258">
            <v>1109</v>
          </cell>
          <cell r="H258">
            <v>25739</v>
          </cell>
          <cell r="I258">
            <v>25469</v>
          </cell>
          <cell r="J258">
            <v>51208</v>
          </cell>
          <cell r="K258">
            <v>23438</v>
          </cell>
          <cell r="L258">
            <v>29171</v>
          </cell>
          <cell r="M258">
            <v>52609</v>
          </cell>
        </row>
        <row r="259">
          <cell r="A259" t="str">
            <v>TOBREX SOLN  OFTAL 0.3% 5 ML X 1</v>
          </cell>
          <cell r="B259">
            <v>1429</v>
          </cell>
          <cell r="C259">
            <v>59</v>
          </cell>
          <cell r="D259">
            <v>1488</v>
          </cell>
          <cell r="E259">
            <v>983</v>
          </cell>
          <cell r="F259">
            <v>93</v>
          </cell>
          <cell r="G259">
            <v>1076</v>
          </cell>
          <cell r="H259">
            <v>92118</v>
          </cell>
          <cell r="I259">
            <v>3779</v>
          </cell>
          <cell r="J259">
            <v>95897</v>
          </cell>
          <cell r="K259">
            <v>69009</v>
          </cell>
          <cell r="L259">
            <v>6568</v>
          </cell>
          <cell r="M259">
            <v>75577</v>
          </cell>
        </row>
        <row r="260">
          <cell r="A260" t="str">
            <v>NAPHTEARS SOLN  OFTAL  15 ML X 1</v>
          </cell>
          <cell r="B260">
            <v>1272</v>
          </cell>
          <cell r="C260">
            <v>6</v>
          </cell>
          <cell r="D260">
            <v>1278</v>
          </cell>
          <cell r="E260">
            <v>1007</v>
          </cell>
          <cell r="F260">
            <v>37</v>
          </cell>
          <cell r="G260">
            <v>1044</v>
          </cell>
          <cell r="H260">
            <v>90539</v>
          </cell>
          <cell r="I260">
            <v>445</v>
          </cell>
          <cell r="J260">
            <v>90984</v>
          </cell>
          <cell r="K260">
            <v>73785</v>
          </cell>
          <cell r="L260">
            <v>2645</v>
          </cell>
          <cell r="M260">
            <v>76430</v>
          </cell>
        </row>
        <row r="261">
          <cell r="A261" t="str">
            <v>XALOPTIC T SOLN  OFTAL 0.05MG 2.5 ML X 1 (/7) /7</v>
          </cell>
          <cell r="B261">
            <v>661</v>
          </cell>
          <cell r="C261">
            <v>135</v>
          </cell>
          <cell r="D261">
            <v>796</v>
          </cell>
          <cell r="E261">
            <v>692</v>
          </cell>
          <cell r="F261">
            <v>325</v>
          </cell>
          <cell r="G261">
            <v>1017</v>
          </cell>
          <cell r="H261">
            <v>25591</v>
          </cell>
          <cell r="I261">
            <v>4876</v>
          </cell>
          <cell r="J261">
            <v>30467</v>
          </cell>
          <cell r="K261">
            <v>25279</v>
          </cell>
          <cell r="L261">
            <v>11900</v>
          </cell>
          <cell r="M261">
            <v>37179</v>
          </cell>
        </row>
        <row r="262">
          <cell r="A262" t="str">
            <v>CUBRIS GOTAS 0.5% 5 ML X 1</v>
          </cell>
          <cell r="B262">
            <v>1764</v>
          </cell>
          <cell r="C262">
            <v>136</v>
          </cell>
          <cell r="D262">
            <v>1900</v>
          </cell>
          <cell r="E262">
            <v>920</v>
          </cell>
          <cell r="F262">
            <v>49</v>
          </cell>
          <cell r="G262">
            <v>969</v>
          </cell>
          <cell r="H262">
            <v>79521</v>
          </cell>
          <cell r="I262">
            <v>6064</v>
          </cell>
          <cell r="J262">
            <v>85585</v>
          </cell>
          <cell r="K262">
            <v>36427</v>
          </cell>
          <cell r="L262">
            <v>1958</v>
          </cell>
          <cell r="M262">
            <v>38385</v>
          </cell>
        </row>
        <row r="263">
          <cell r="A263" t="str">
            <v>DUSTALOX GOTAS OFTAL 0.5% 5 ML X 1</v>
          </cell>
          <cell r="B263">
            <v>565</v>
          </cell>
          <cell r="C263">
            <v>345</v>
          </cell>
          <cell r="D263">
            <v>910</v>
          </cell>
          <cell r="E263">
            <v>696</v>
          </cell>
          <cell r="F263">
            <v>268</v>
          </cell>
          <cell r="G263">
            <v>964</v>
          </cell>
          <cell r="H263">
            <v>24709</v>
          </cell>
          <cell r="I263">
            <v>15137</v>
          </cell>
          <cell r="J263">
            <v>39846</v>
          </cell>
          <cell r="K263">
            <v>31015</v>
          </cell>
          <cell r="L263">
            <v>11865</v>
          </cell>
          <cell r="M263">
            <v>42880</v>
          </cell>
        </row>
        <row r="264">
          <cell r="A264" t="str">
            <v>TOBRACOMP SOLN  OFTAL  5 ML X 1</v>
          </cell>
          <cell r="B264">
            <v>1348</v>
          </cell>
          <cell r="D264">
            <v>1348</v>
          </cell>
          <cell r="E264">
            <v>964</v>
          </cell>
          <cell r="G264">
            <v>964</v>
          </cell>
          <cell r="H264">
            <v>46502</v>
          </cell>
          <cell r="I264">
            <v>0</v>
          </cell>
          <cell r="J264">
            <v>46502</v>
          </cell>
          <cell r="K264">
            <v>25472</v>
          </cell>
          <cell r="L264">
            <v>0</v>
          </cell>
          <cell r="M264">
            <v>25472</v>
          </cell>
        </row>
        <row r="265">
          <cell r="A265" t="str">
            <v>GENTAMICINA-LUS SOLN  OFTAL 0.3% 5 ML X 1</v>
          </cell>
          <cell r="B265">
            <v>7553</v>
          </cell>
          <cell r="C265">
            <v>517</v>
          </cell>
          <cell r="D265">
            <v>8070</v>
          </cell>
          <cell r="E265">
            <v>689</v>
          </cell>
          <cell r="F265">
            <v>230</v>
          </cell>
          <cell r="G265">
            <v>919</v>
          </cell>
          <cell r="H265">
            <v>24214</v>
          </cell>
          <cell r="I265">
            <v>1929</v>
          </cell>
          <cell r="J265">
            <v>26143</v>
          </cell>
          <cell r="K265">
            <v>3492</v>
          </cell>
          <cell r="L265">
            <v>1132</v>
          </cell>
          <cell r="M265">
            <v>4624</v>
          </cell>
        </row>
        <row r="266">
          <cell r="A266" t="str">
            <v>UNITENO SOLN  OFTAL 0.025% 10 ML X 1</v>
          </cell>
          <cell r="B266">
            <v>848</v>
          </cell>
          <cell r="C266">
            <v>234</v>
          </cell>
          <cell r="D266">
            <v>1082</v>
          </cell>
          <cell r="E266">
            <v>630</v>
          </cell>
          <cell r="F266">
            <v>282</v>
          </cell>
          <cell r="G266">
            <v>912</v>
          </cell>
          <cell r="H266">
            <v>45863</v>
          </cell>
          <cell r="I266">
            <v>12662</v>
          </cell>
          <cell r="J266">
            <v>58525</v>
          </cell>
          <cell r="K266">
            <v>33268</v>
          </cell>
          <cell r="L266">
            <v>14971</v>
          </cell>
          <cell r="M266">
            <v>48239</v>
          </cell>
        </row>
        <row r="267">
          <cell r="A267" t="str">
            <v>LOBOB S/LI.RIG ROJ  10 ML X 1</v>
          </cell>
          <cell r="B267">
            <v>1344</v>
          </cell>
          <cell r="C267">
            <v>96</v>
          </cell>
          <cell r="D267">
            <v>1440</v>
          </cell>
          <cell r="E267">
            <v>783</v>
          </cell>
          <cell r="F267">
            <v>127</v>
          </cell>
          <cell r="G267">
            <v>910</v>
          </cell>
          <cell r="H267">
            <v>18968</v>
          </cell>
          <cell r="I267">
            <v>1338</v>
          </cell>
          <cell r="J267">
            <v>20306</v>
          </cell>
          <cell r="K267">
            <v>10788</v>
          </cell>
          <cell r="L267">
            <v>1796</v>
          </cell>
          <cell r="M267">
            <v>12584</v>
          </cell>
        </row>
        <row r="268">
          <cell r="A268" t="str">
            <v>MIRACRYL SOLN  OFTAL 0.05% 10 ML X 1</v>
          </cell>
          <cell r="B268">
            <v>1047</v>
          </cell>
          <cell r="C268">
            <v>225</v>
          </cell>
          <cell r="D268">
            <v>1272</v>
          </cell>
          <cell r="E268">
            <v>701</v>
          </cell>
          <cell r="F268">
            <v>199</v>
          </cell>
          <cell r="G268">
            <v>900</v>
          </cell>
          <cell r="H268">
            <v>25714</v>
          </cell>
          <cell r="I268">
            <v>5583</v>
          </cell>
          <cell r="J268">
            <v>31297</v>
          </cell>
          <cell r="K268">
            <v>17569</v>
          </cell>
          <cell r="L268">
            <v>4958</v>
          </cell>
          <cell r="M268">
            <v>22527</v>
          </cell>
        </row>
        <row r="269">
          <cell r="A269" t="str">
            <v>TOBRAXONA SUSP OFTAL  5 ML X 1</v>
          </cell>
          <cell r="B269">
            <v>131</v>
          </cell>
          <cell r="C269">
            <v>952</v>
          </cell>
          <cell r="D269">
            <v>1083</v>
          </cell>
          <cell r="E269">
            <v>138</v>
          </cell>
          <cell r="F269">
            <v>746</v>
          </cell>
          <cell r="G269">
            <v>884</v>
          </cell>
          <cell r="H269">
            <v>5891</v>
          </cell>
          <cell r="I269">
            <v>42121</v>
          </cell>
          <cell r="J269">
            <v>48012</v>
          </cell>
          <cell r="K269">
            <v>5141</v>
          </cell>
          <cell r="L269">
            <v>27400</v>
          </cell>
          <cell r="M269">
            <v>32541</v>
          </cell>
        </row>
        <row r="270">
          <cell r="A270" t="str">
            <v>A-CERUMEN SPRAY  40 ML X 1</v>
          </cell>
          <cell r="B270">
            <v>696</v>
          </cell>
          <cell r="C270">
            <v>44</v>
          </cell>
          <cell r="D270">
            <v>740</v>
          </cell>
          <cell r="E270">
            <v>861</v>
          </cell>
          <cell r="F270">
            <v>3</v>
          </cell>
          <cell r="G270">
            <v>864</v>
          </cell>
          <cell r="H270">
            <v>14955</v>
          </cell>
          <cell r="I270">
            <v>667</v>
          </cell>
          <cell r="J270">
            <v>15622</v>
          </cell>
          <cell r="K270">
            <v>12334</v>
          </cell>
          <cell r="L270">
            <v>114</v>
          </cell>
          <cell r="M270">
            <v>12448</v>
          </cell>
        </row>
        <row r="271">
          <cell r="A271" t="str">
            <v>MULTICONFORT SOLN  30 ML X 1</v>
          </cell>
          <cell r="C271">
            <v>510</v>
          </cell>
          <cell r="D271">
            <v>510</v>
          </cell>
          <cell r="E271">
            <v>482</v>
          </cell>
          <cell r="F271">
            <v>380</v>
          </cell>
          <cell r="G271">
            <v>862</v>
          </cell>
          <cell r="H271">
            <v>0</v>
          </cell>
          <cell r="I271">
            <v>2780</v>
          </cell>
          <cell r="J271">
            <v>2780</v>
          </cell>
          <cell r="K271">
            <v>2899</v>
          </cell>
          <cell r="L271">
            <v>2251</v>
          </cell>
          <cell r="M271">
            <v>5150</v>
          </cell>
        </row>
        <row r="272">
          <cell r="A272" t="str">
            <v>RETIN ACTIVE CAPS   X 30</v>
          </cell>
          <cell r="B272">
            <v>1254</v>
          </cell>
          <cell r="D272">
            <v>1254</v>
          </cell>
          <cell r="E272">
            <v>825</v>
          </cell>
          <cell r="G272">
            <v>825</v>
          </cell>
          <cell r="H272">
            <v>137050</v>
          </cell>
          <cell r="I272">
            <v>0</v>
          </cell>
          <cell r="J272">
            <v>137050</v>
          </cell>
          <cell r="K272">
            <v>90164</v>
          </cell>
          <cell r="L272">
            <v>0</v>
          </cell>
          <cell r="M272">
            <v>90164</v>
          </cell>
        </row>
        <row r="273">
          <cell r="A273" t="str">
            <v>DORLIP SOLN  OFTAL 2% 5 ML X 1</v>
          </cell>
          <cell r="D273">
            <v>0</v>
          </cell>
          <cell r="E273">
            <v>800</v>
          </cell>
          <cell r="G273">
            <v>800</v>
          </cell>
          <cell r="H273">
            <v>0</v>
          </cell>
          <cell r="I273">
            <v>0</v>
          </cell>
          <cell r="J273">
            <v>0</v>
          </cell>
          <cell r="K273">
            <v>43184</v>
          </cell>
          <cell r="L273">
            <v>0</v>
          </cell>
          <cell r="M273">
            <v>43184</v>
          </cell>
        </row>
        <row r="274">
          <cell r="A274" t="str">
            <v>NATUTEARS GOTAS UNIDOS 0.4% 6 ML X 20</v>
          </cell>
          <cell r="B274">
            <v>6544</v>
          </cell>
          <cell r="D274">
            <v>6544</v>
          </cell>
          <cell r="E274">
            <v>773</v>
          </cell>
          <cell r="G274">
            <v>773</v>
          </cell>
          <cell r="H274">
            <v>386991</v>
          </cell>
          <cell r="I274">
            <v>0</v>
          </cell>
          <cell r="J274">
            <v>386991</v>
          </cell>
          <cell r="K274">
            <v>25834</v>
          </cell>
          <cell r="L274">
            <v>0</v>
          </cell>
          <cell r="M274">
            <v>25834</v>
          </cell>
        </row>
        <row r="275">
          <cell r="A275" t="str">
            <v>FLORIL OCUVIAL OCUVIALES 0.03% 0.5 ML X 60</v>
          </cell>
          <cell r="C275">
            <v>3249</v>
          </cell>
          <cell r="D275">
            <v>3249</v>
          </cell>
          <cell r="F275">
            <v>768</v>
          </cell>
          <cell r="G275">
            <v>768</v>
          </cell>
          <cell r="H275">
            <v>0</v>
          </cell>
          <cell r="I275">
            <v>26674</v>
          </cell>
          <cell r="J275">
            <v>26674</v>
          </cell>
          <cell r="K275">
            <v>0</v>
          </cell>
          <cell r="L275">
            <v>24285</v>
          </cell>
          <cell r="M275">
            <v>24285</v>
          </cell>
        </row>
        <row r="276">
          <cell r="A276" t="str">
            <v>KUARA SOLN OFT 0.2% 3 ML X 1</v>
          </cell>
          <cell r="C276">
            <v>99</v>
          </cell>
          <cell r="D276">
            <v>99</v>
          </cell>
          <cell r="E276">
            <v>217</v>
          </cell>
          <cell r="F276">
            <v>536</v>
          </cell>
          <cell r="G276">
            <v>753</v>
          </cell>
          <cell r="H276">
            <v>0</v>
          </cell>
          <cell r="I276">
            <v>3967</v>
          </cell>
          <cell r="J276">
            <v>3967</v>
          </cell>
          <cell r="K276">
            <v>9381</v>
          </cell>
          <cell r="L276">
            <v>23270</v>
          </cell>
          <cell r="M276">
            <v>32651</v>
          </cell>
        </row>
        <row r="277">
          <cell r="A277" t="str">
            <v>POENGATIF SOLN  OFTAL 0.3% 5 ML X 1</v>
          </cell>
          <cell r="B277">
            <v>1294</v>
          </cell>
          <cell r="C277">
            <v>269</v>
          </cell>
          <cell r="D277">
            <v>1563</v>
          </cell>
          <cell r="E277">
            <v>426</v>
          </cell>
          <cell r="F277">
            <v>272</v>
          </cell>
          <cell r="G277">
            <v>698</v>
          </cell>
          <cell r="H277">
            <v>63750</v>
          </cell>
          <cell r="I277">
            <v>13212</v>
          </cell>
          <cell r="J277">
            <v>76962</v>
          </cell>
          <cell r="K277">
            <v>19280</v>
          </cell>
          <cell r="L277">
            <v>11878</v>
          </cell>
          <cell r="M277">
            <v>31158</v>
          </cell>
        </row>
        <row r="278">
          <cell r="A278" t="str">
            <v>NEPOCORT GOTAS OFTAL  5 ML X 1</v>
          </cell>
          <cell r="B278">
            <v>3081</v>
          </cell>
          <cell r="C278">
            <v>586</v>
          </cell>
          <cell r="D278">
            <v>3667</v>
          </cell>
          <cell r="E278">
            <v>656</v>
          </cell>
          <cell r="F278">
            <v>29</v>
          </cell>
          <cell r="G278">
            <v>685</v>
          </cell>
          <cell r="H278">
            <v>105639</v>
          </cell>
          <cell r="I278">
            <v>20128</v>
          </cell>
          <cell r="J278">
            <v>125767</v>
          </cell>
          <cell r="K278">
            <v>22563</v>
          </cell>
          <cell r="L278">
            <v>1115</v>
          </cell>
          <cell r="M278">
            <v>23678</v>
          </cell>
        </row>
        <row r="279">
          <cell r="A279" t="str">
            <v>MIRACRYL-A SOLN  OFTAL  10 ML X 1</v>
          </cell>
          <cell r="B279">
            <v>503</v>
          </cell>
          <cell r="C279">
            <v>191</v>
          </cell>
          <cell r="D279">
            <v>694</v>
          </cell>
          <cell r="E279">
            <v>391</v>
          </cell>
          <cell r="F279">
            <v>271</v>
          </cell>
          <cell r="G279">
            <v>662</v>
          </cell>
          <cell r="H279">
            <v>15025</v>
          </cell>
          <cell r="I279">
            <v>5709</v>
          </cell>
          <cell r="J279">
            <v>20734</v>
          </cell>
          <cell r="K279">
            <v>11718</v>
          </cell>
          <cell r="L279">
            <v>8173</v>
          </cell>
          <cell r="M279">
            <v>19891</v>
          </cell>
        </row>
        <row r="280">
          <cell r="A280" t="str">
            <v>MAXITROL SOLN  OFTAL  5 ML X 1</v>
          </cell>
          <cell r="B280">
            <v>680</v>
          </cell>
          <cell r="C280">
            <v>130</v>
          </cell>
          <cell r="D280">
            <v>810</v>
          </cell>
          <cell r="E280">
            <v>568</v>
          </cell>
          <cell r="F280">
            <v>81</v>
          </cell>
          <cell r="G280">
            <v>649</v>
          </cell>
          <cell r="H280">
            <v>45966</v>
          </cell>
          <cell r="I280">
            <v>8596</v>
          </cell>
          <cell r="J280">
            <v>54562</v>
          </cell>
          <cell r="K280">
            <v>39241</v>
          </cell>
          <cell r="L280">
            <v>5518</v>
          </cell>
          <cell r="M280">
            <v>44759</v>
          </cell>
        </row>
        <row r="281">
          <cell r="A281" t="str">
            <v>GLAUCOZOL TABL 250MG  X 30</v>
          </cell>
          <cell r="B281">
            <v>3187</v>
          </cell>
          <cell r="C281">
            <v>2</v>
          </cell>
          <cell r="D281">
            <v>3189</v>
          </cell>
          <cell r="E281">
            <v>639</v>
          </cell>
          <cell r="F281">
            <v>8</v>
          </cell>
          <cell r="G281">
            <v>647</v>
          </cell>
          <cell r="H281">
            <v>60571</v>
          </cell>
          <cell r="I281">
            <v>38</v>
          </cell>
          <cell r="J281">
            <v>60609</v>
          </cell>
          <cell r="K281">
            <v>14297</v>
          </cell>
          <cell r="L281">
            <v>194</v>
          </cell>
          <cell r="M281">
            <v>14491</v>
          </cell>
        </row>
        <row r="282">
          <cell r="A282" t="str">
            <v>SYSTALAN OCUVIALES  0.4 ML X 30</v>
          </cell>
          <cell r="B282">
            <v>611</v>
          </cell>
          <cell r="C282">
            <v>156</v>
          </cell>
          <cell r="D282">
            <v>767</v>
          </cell>
          <cell r="E282">
            <v>516</v>
          </cell>
          <cell r="F282">
            <v>131</v>
          </cell>
          <cell r="G282">
            <v>647</v>
          </cell>
          <cell r="H282">
            <v>41974</v>
          </cell>
          <cell r="I282">
            <v>10401</v>
          </cell>
          <cell r="J282">
            <v>52375</v>
          </cell>
          <cell r="K282">
            <v>36342</v>
          </cell>
          <cell r="L282">
            <v>9333</v>
          </cell>
          <cell r="M282">
            <v>45675</v>
          </cell>
        </row>
        <row r="283">
          <cell r="A283" t="str">
            <v>OFTACRIL COLIRIO 2% 5 ML X 1</v>
          </cell>
          <cell r="B283">
            <v>786</v>
          </cell>
          <cell r="D283">
            <v>786</v>
          </cell>
          <cell r="E283">
            <v>627</v>
          </cell>
          <cell r="G283">
            <v>627</v>
          </cell>
          <cell r="H283">
            <v>46033</v>
          </cell>
          <cell r="I283">
            <v>0</v>
          </cell>
          <cell r="J283">
            <v>46033</v>
          </cell>
          <cell r="K283">
            <v>33954</v>
          </cell>
          <cell r="L283">
            <v>0</v>
          </cell>
          <cell r="M283">
            <v>33954</v>
          </cell>
        </row>
        <row r="284">
          <cell r="A284" t="str">
            <v>RENU PLUS SO.MLT N/RUB  120 ML X 1</v>
          </cell>
          <cell r="B284">
            <v>235</v>
          </cell>
          <cell r="D284">
            <v>235</v>
          </cell>
          <cell r="E284">
            <v>514</v>
          </cell>
          <cell r="G284">
            <v>514</v>
          </cell>
          <cell r="H284">
            <v>4178</v>
          </cell>
          <cell r="I284">
            <v>0</v>
          </cell>
          <cell r="J284">
            <v>4178</v>
          </cell>
          <cell r="K284">
            <v>4430</v>
          </cell>
          <cell r="L284">
            <v>0</v>
          </cell>
          <cell r="M284">
            <v>4430</v>
          </cell>
        </row>
        <row r="285">
          <cell r="A285" t="str">
            <v>MIDILAR T SOLN  OFTAL 1% 15 ML X 1</v>
          </cell>
          <cell r="B285">
            <v>441</v>
          </cell>
          <cell r="C285">
            <v>148</v>
          </cell>
          <cell r="D285">
            <v>589</v>
          </cell>
          <cell r="E285">
            <v>419</v>
          </cell>
          <cell r="F285">
            <v>91</v>
          </cell>
          <cell r="G285">
            <v>510</v>
          </cell>
          <cell r="H285">
            <v>10666</v>
          </cell>
          <cell r="I285">
            <v>3650</v>
          </cell>
          <cell r="J285">
            <v>14316</v>
          </cell>
          <cell r="K285">
            <v>8919</v>
          </cell>
          <cell r="L285">
            <v>2090</v>
          </cell>
          <cell r="M285">
            <v>11009</v>
          </cell>
        </row>
        <row r="286">
          <cell r="A286" t="str">
            <v>UNIOF SOLN  OFTAL 0.1% 5 ML X 1</v>
          </cell>
          <cell r="B286">
            <v>610</v>
          </cell>
          <cell r="C286">
            <v>210</v>
          </cell>
          <cell r="D286">
            <v>820</v>
          </cell>
          <cell r="E286">
            <v>324</v>
          </cell>
          <cell r="F286">
            <v>153</v>
          </cell>
          <cell r="G286">
            <v>477</v>
          </cell>
          <cell r="H286">
            <v>23072</v>
          </cell>
          <cell r="I286">
            <v>7997</v>
          </cell>
          <cell r="J286">
            <v>31069</v>
          </cell>
          <cell r="K286">
            <v>12586</v>
          </cell>
          <cell r="L286">
            <v>6003</v>
          </cell>
          <cell r="M286">
            <v>18589</v>
          </cell>
        </row>
        <row r="287">
          <cell r="A287" t="str">
            <v>TIMOFTA GOTAS OFTAL 0.5% 5 ML X 1</v>
          </cell>
          <cell r="B287">
            <v>550</v>
          </cell>
          <cell r="D287">
            <v>550</v>
          </cell>
          <cell r="E287">
            <v>458</v>
          </cell>
          <cell r="G287">
            <v>458</v>
          </cell>
          <cell r="H287">
            <v>10323</v>
          </cell>
          <cell r="I287">
            <v>0</v>
          </cell>
          <cell r="J287">
            <v>10323</v>
          </cell>
          <cell r="K287">
            <v>11645</v>
          </cell>
          <cell r="L287">
            <v>0</v>
          </cell>
          <cell r="M287">
            <v>11645</v>
          </cell>
        </row>
        <row r="288">
          <cell r="A288" t="str">
            <v>3-A OFTENO SOLN  OFTAL 0.1% 5 ML X 1</v>
          </cell>
          <cell r="B288">
            <v>279</v>
          </cell>
          <cell r="C288">
            <v>359</v>
          </cell>
          <cell r="D288">
            <v>638</v>
          </cell>
          <cell r="E288">
            <v>253</v>
          </cell>
          <cell r="F288">
            <v>195</v>
          </cell>
          <cell r="G288">
            <v>448</v>
          </cell>
          <cell r="H288">
            <v>12381</v>
          </cell>
          <cell r="I288">
            <v>15870</v>
          </cell>
          <cell r="J288">
            <v>28251</v>
          </cell>
          <cell r="K288">
            <v>11566</v>
          </cell>
          <cell r="L288">
            <v>8843</v>
          </cell>
          <cell r="M288">
            <v>20409</v>
          </cell>
        </row>
        <row r="289">
          <cell r="A289" t="str">
            <v>AFLAREX SUSP OFTAL 0.1% 5 ML X 1</v>
          </cell>
          <cell r="B289">
            <v>637</v>
          </cell>
          <cell r="C289">
            <v>17</v>
          </cell>
          <cell r="D289">
            <v>654</v>
          </cell>
          <cell r="E289">
            <v>404</v>
          </cell>
          <cell r="F289">
            <v>15</v>
          </cell>
          <cell r="G289">
            <v>419</v>
          </cell>
          <cell r="H289">
            <v>50089</v>
          </cell>
          <cell r="I289">
            <v>1297</v>
          </cell>
          <cell r="J289">
            <v>51386</v>
          </cell>
          <cell r="K289">
            <v>33130</v>
          </cell>
          <cell r="L289">
            <v>1209</v>
          </cell>
          <cell r="M289">
            <v>34339</v>
          </cell>
        </row>
        <row r="290">
          <cell r="A290" t="str">
            <v>LOBOB SOL.CON.DESI  240 ML X 1</v>
          </cell>
          <cell r="B290">
            <v>880</v>
          </cell>
          <cell r="C290">
            <v>8</v>
          </cell>
          <cell r="D290">
            <v>888</v>
          </cell>
          <cell r="E290">
            <v>396</v>
          </cell>
          <cell r="F290">
            <v>11</v>
          </cell>
          <cell r="G290">
            <v>407</v>
          </cell>
          <cell r="H290">
            <v>29375</v>
          </cell>
          <cell r="I290">
            <v>269</v>
          </cell>
          <cell r="J290">
            <v>29644</v>
          </cell>
          <cell r="K290">
            <v>12213</v>
          </cell>
          <cell r="L290">
            <v>375</v>
          </cell>
          <cell r="M290">
            <v>12588</v>
          </cell>
        </row>
        <row r="291">
          <cell r="A291" t="str">
            <v>OFTAVITA TABL.RECUBIE   X 30</v>
          </cell>
          <cell r="B291">
            <v>253</v>
          </cell>
          <cell r="C291">
            <v>353</v>
          </cell>
          <cell r="D291">
            <v>606</v>
          </cell>
          <cell r="E291">
            <v>72</v>
          </cell>
          <cell r="F291">
            <v>327</v>
          </cell>
          <cell r="G291">
            <v>399</v>
          </cell>
          <cell r="H291">
            <v>9314</v>
          </cell>
          <cell r="I291">
            <v>12576</v>
          </cell>
          <cell r="J291">
            <v>21890</v>
          </cell>
          <cell r="K291">
            <v>2482</v>
          </cell>
          <cell r="L291">
            <v>9968</v>
          </cell>
          <cell r="M291">
            <v>12450</v>
          </cell>
        </row>
        <row r="292">
          <cell r="A292" t="str">
            <v>MULTI-3 MAX FCO  90 ML X 1</v>
          </cell>
          <cell r="B292">
            <v>753</v>
          </cell>
          <cell r="C292">
            <v>345</v>
          </cell>
          <cell r="D292">
            <v>1098</v>
          </cell>
          <cell r="E292">
            <v>210</v>
          </cell>
          <cell r="F292">
            <v>173</v>
          </cell>
          <cell r="G292">
            <v>383</v>
          </cell>
          <cell r="H292">
            <v>11112</v>
          </cell>
          <cell r="I292">
            <v>5112</v>
          </cell>
          <cell r="J292">
            <v>16224</v>
          </cell>
          <cell r="K292">
            <v>3400</v>
          </cell>
          <cell r="L292">
            <v>2788</v>
          </cell>
          <cell r="M292">
            <v>6188</v>
          </cell>
        </row>
        <row r="293">
          <cell r="A293" t="str">
            <v>BRIMODUAL-T SP SOLN OFTAL  5 ML X 1</v>
          </cell>
          <cell r="C293">
            <v>5</v>
          </cell>
          <cell r="D293">
            <v>5</v>
          </cell>
          <cell r="E293">
            <v>270</v>
          </cell>
          <cell r="F293">
            <v>111</v>
          </cell>
          <cell r="G293">
            <v>381</v>
          </cell>
          <cell r="H293">
            <v>0</v>
          </cell>
          <cell r="I293">
            <v>515</v>
          </cell>
          <cell r="J293">
            <v>515</v>
          </cell>
          <cell r="K293">
            <v>26977</v>
          </cell>
          <cell r="L293">
            <v>11159</v>
          </cell>
          <cell r="M293">
            <v>38136</v>
          </cell>
        </row>
        <row r="294">
          <cell r="A294" t="str">
            <v>TROPICACYL SOLN  OFTAL 1% 15 ML X 1</v>
          </cell>
          <cell r="B294">
            <v>285</v>
          </cell>
          <cell r="C294">
            <v>200</v>
          </cell>
          <cell r="D294">
            <v>485</v>
          </cell>
          <cell r="E294">
            <v>256</v>
          </cell>
          <cell r="F294">
            <v>114</v>
          </cell>
          <cell r="G294">
            <v>370</v>
          </cell>
          <cell r="H294">
            <v>11691</v>
          </cell>
          <cell r="I294">
            <v>8095</v>
          </cell>
          <cell r="J294">
            <v>19786</v>
          </cell>
          <cell r="K294">
            <v>10411</v>
          </cell>
          <cell r="L294">
            <v>4174</v>
          </cell>
          <cell r="M294">
            <v>14585</v>
          </cell>
        </row>
        <row r="295">
          <cell r="A295" t="str">
            <v>GANCIVIR GEL OFTAL 0.15% 5 G X 1</v>
          </cell>
          <cell r="B295">
            <v>273</v>
          </cell>
          <cell r="C295">
            <v>250</v>
          </cell>
          <cell r="D295">
            <v>523</v>
          </cell>
          <cell r="E295">
            <v>196</v>
          </cell>
          <cell r="F295">
            <v>126</v>
          </cell>
          <cell r="G295">
            <v>322</v>
          </cell>
          <cell r="H295">
            <v>8216</v>
          </cell>
          <cell r="I295">
            <v>7516</v>
          </cell>
          <cell r="J295">
            <v>15732</v>
          </cell>
          <cell r="K295">
            <v>5922</v>
          </cell>
          <cell r="L295">
            <v>3805</v>
          </cell>
          <cell r="M295">
            <v>9727</v>
          </cell>
        </row>
        <row r="296">
          <cell r="A296" t="str">
            <v>TIOF PLUS SOLN  OFTAL  10 ML X 1</v>
          </cell>
          <cell r="C296">
            <v>277</v>
          </cell>
          <cell r="D296">
            <v>277</v>
          </cell>
          <cell r="E296">
            <v>2</v>
          </cell>
          <cell r="F296">
            <v>303</v>
          </cell>
          <cell r="G296">
            <v>305</v>
          </cell>
          <cell r="H296">
            <v>0</v>
          </cell>
          <cell r="I296">
            <v>14436</v>
          </cell>
          <cell r="J296">
            <v>14436</v>
          </cell>
          <cell r="K296">
            <v>101</v>
          </cell>
          <cell r="L296">
            <v>15274</v>
          </cell>
          <cell r="M296">
            <v>15375</v>
          </cell>
        </row>
        <row r="297">
          <cell r="A297" t="str">
            <v>CIPROFTA GOTAS OFTAL 0.3% 5 ML X 1</v>
          </cell>
          <cell r="B297">
            <v>622</v>
          </cell>
          <cell r="D297">
            <v>622</v>
          </cell>
          <cell r="E297">
            <v>303</v>
          </cell>
          <cell r="G297">
            <v>303</v>
          </cell>
          <cell r="H297">
            <v>20993</v>
          </cell>
          <cell r="I297">
            <v>0</v>
          </cell>
          <cell r="J297">
            <v>20993</v>
          </cell>
          <cell r="K297">
            <v>10089</v>
          </cell>
          <cell r="L297">
            <v>0</v>
          </cell>
          <cell r="M297">
            <v>10089</v>
          </cell>
        </row>
        <row r="298">
          <cell r="A298" t="str">
            <v>ALCAINE SOLN  OFTAL 0.5% 15 ML X 1</v>
          </cell>
          <cell r="B298">
            <v>606</v>
          </cell>
          <cell r="C298">
            <v>506</v>
          </cell>
          <cell r="D298">
            <v>1112</v>
          </cell>
          <cell r="E298">
            <v>168</v>
          </cell>
          <cell r="F298">
            <v>116</v>
          </cell>
          <cell r="G298">
            <v>284</v>
          </cell>
          <cell r="H298">
            <v>49041</v>
          </cell>
          <cell r="I298">
            <v>40949</v>
          </cell>
          <cell r="J298">
            <v>89990</v>
          </cell>
          <cell r="K298">
            <v>13868</v>
          </cell>
          <cell r="L298">
            <v>9577</v>
          </cell>
          <cell r="M298">
            <v>23445</v>
          </cell>
        </row>
        <row r="299">
          <cell r="A299" t="str">
            <v>OCUCIP SOLN  OFTAL 0.3% 5 ML X 1</v>
          </cell>
          <cell r="B299">
            <v>2356</v>
          </cell>
          <cell r="D299">
            <v>2356</v>
          </cell>
          <cell r="E299">
            <v>259</v>
          </cell>
          <cell r="G299">
            <v>259</v>
          </cell>
          <cell r="H299">
            <v>72070</v>
          </cell>
          <cell r="I299">
            <v>0</v>
          </cell>
          <cell r="J299">
            <v>72070</v>
          </cell>
          <cell r="K299">
            <v>7923</v>
          </cell>
          <cell r="L299">
            <v>0</v>
          </cell>
          <cell r="M299">
            <v>7923</v>
          </cell>
        </row>
        <row r="300">
          <cell r="A300" t="str">
            <v>CIPROVAL UNGT  OFTAL 0.3% 3.5 G X 1</v>
          </cell>
          <cell r="B300">
            <v>153</v>
          </cell>
          <cell r="C300">
            <v>217</v>
          </cell>
          <cell r="D300">
            <v>370</v>
          </cell>
          <cell r="E300">
            <v>93</v>
          </cell>
          <cell r="F300">
            <v>151</v>
          </cell>
          <cell r="G300">
            <v>244</v>
          </cell>
          <cell r="H300">
            <v>7174</v>
          </cell>
          <cell r="I300">
            <v>10198</v>
          </cell>
          <cell r="J300">
            <v>17372</v>
          </cell>
          <cell r="K300">
            <v>4341</v>
          </cell>
          <cell r="L300">
            <v>6707</v>
          </cell>
          <cell r="M300">
            <v>11048</v>
          </cell>
        </row>
        <row r="301">
          <cell r="A301" t="str">
            <v>AKA-NEFRIN SOLN  OFTAL 0.12% 15 ML X 1</v>
          </cell>
          <cell r="B301">
            <v>118</v>
          </cell>
          <cell r="C301">
            <v>255</v>
          </cell>
          <cell r="D301">
            <v>373</v>
          </cell>
          <cell r="E301">
            <v>92</v>
          </cell>
          <cell r="F301">
            <v>147</v>
          </cell>
          <cell r="G301">
            <v>239</v>
          </cell>
          <cell r="H301">
            <v>3759</v>
          </cell>
          <cell r="I301">
            <v>7270</v>
          </cell>
          <cell r="J301">
            <v>11029</v>
          </cell>
          <cell r="K301">
            <v>3007</v>
          </cell>
          <cell r="L301">
            <v>2793</v>
          </cell>
          <cell r="M301">
            <v>5800</v>
          </cell>
        </row>
        <row r="302">
          <cell r="A302" t="str">
            <v>T-EYES SOLN  OFTAL 0.05% 15 ML X 1</v>
          </cell>
          <cell r="B302">
            <v>623</v>
          </cell>
          <cell r="D302">
            <v>623</v>
          </cell>
          <cell r="E302">
            <v>239</v>
          </cell>
          <cell r="G302">
            <v>239</v>
          </cell>
          <cell r="H302">
            <v>14886</v>
          </cell>
          <cell r="I302">
            <v>0</v>
          </cell>
          <cell r="J302">
            <v>14886</v>
          </cell>
          <cell r="K302">
            <v>5284</v>
          </cell>
          <cell r="L302">
            <v>0</v>
          </cell>
          <cell r="M302">
            <v>5284</v>
          </cell>
        </row>
        <row r="303">
          <cell r="A303" t="str">
            <v>CIPROVAL GOTAS OTO. 0.3% 5 ML X 1</v>
          </cell>
          <cell r="B303">
            <v>65</v>
          </cell>
          <cell r="C303">
            <v>455</v>
          </cell>
          <cell r="D303">
            <v>520</v>
          </cell>
          <cell r="E303">
            <v>38</v>
          </cell>
          <cell r="F303">
            <v>198</v>
          </cell>
          <cell r="G303">
            <v>236</v>
          </cell>
          <cell r="H303">
            <v>1135</v>
          </cell>
          <cell r="I303">
            <v>8066</v>
          </cell>
          <cell r="J303">
            <v>9201</v>
          </cell>
          <cell r="K303">
            <v>670</v>
          </cell>
          <cell r="L303">
            <v>3476</v>
          </cell>
          <cell r="M303">
            <v>4146</v>
          </cell>
        </row>
        <row r="304">
          <cell r="A304" t="str">
            <v>OFTAGEN COLIRIO 0.3% 5 ML X 1</v>
          </cell>
          <cell r="B304">
            <v>606</v>
          </cell>
          <cell r="C304">
            <v>53</v>
          </cell>
          <cell r="D304">
            <v>659</v>
          </cell>
          <cell r="E304">
            <v>204</v>
          </cell>
          <cell r="F304">
            <v>27</v>
          </cell>
          <cell r="G304">
            <v>231</v>
          </cell>
          <cell r="H304">
            <v>5644</v>
          </cell>
          <cell r="I304">
            <v>516</v>
          </cell>
          <cell r="J304">
            <v>6160</v>
          </cell>
          <cell r="K304">
            <v>2853</v>
          </cell>
          <cell r="L304">
            <v>565</v>
          </cell>
          <cell r="M304">
            <v>3418</v>
          </cell>
        </row>
        <row r="305">
          <cell r="A305" t="str">
            <v>DORSOF T SOLN  OFTAL  5 ML X 1</v>
          </cell>
          <cell r="B305">
            <v>807</v>
          </cell>
          <cell r="D305">
            <v>807</v>
          </cell>
          <cell r="E305">
            <v>222</v>
          </cell>
          <cell r="G305">
            <v>222</v>
          </cell>
          <cell r="H305">
            <v>51383</v>
          </cell>
          <cell r="I305">
            <v>0</v>
          </cell>
          <cell r="J305">
            <v>51383</v>
          </cell>
          <cell r="K305">
            <v>14047</v>
          </cell>
          <cell r="L305">
            <v>0</v>
          </cell>
          <cell r="M305">
            <v>14047</v>
          </cell>
        </row>
        <row r="306">
          <cell r="A306" t="str">
            <v>TROPICAMIDA GOTAS OFTAL 1% 15 ML X 1</v>
          </cell>
          <cell r="C306">
            <v>129</v>
          </cell>
          <cell r="D306">
            <v>129</v>
          </cell>
          <cell r="F306">
            <v>172</v>
          </cell>
          <cell r="G306">
            <v>172</v>
          </cell>
          <cell r="H306">
            <v>0</v>
          </cell>
          <cell r="I306">
            <v>3199</v>
          </cell>
          <cell r="J306">
            <v>3199</v>
          </cell>
          <cell r="K306">
            <v>0</v>
          </cell>
          <cell r="L306">
            <v>4294</v>
          </cell>
          <cell r="M306">
            <v>4294</v>
          </cell>
        </row>
        <row r="307">
          <cell r="A307" t="str">
            <v>A-CERUMEN GOTAS UNIDOS  2 ML X 10</v>
          </cell>
          <cell r="B307">
            <v>277</v>
          </cell>
          <cell r="C307">
            <v>19</v>
          </cell>
          <cell r="D307">
            <v>296</v>
          </cell>
          <cell r="E307">
            <v>154</v>
          </cell>
          <cell r="F307">
            <v>14</v>
          </cell>
          <cell r="G307">
            <v>168</v>
          </cell>
          <cell r="H307">
            <v>4798</v>
          </cell>
          <cell r="I307">
            <v>289</v>
          </cell>
          <cell r="J307">
            <v>5087</v>
          </cell>
          <cell r="K307">
            <v>2575</v>
          </cell>
          <cell r="L307">
            <v>258</v>
          </cell>
          <cell r="M307">
            <v>2833</v>
          </cell>
        </row>
        <row r="308">
          <cell r="A308" t="str">
            <v>S-10 SOLN  OFTAL  15 ML X 1</v>
          </cell>
          <cell r="C308">
            <v>279</v>
          </cell>
          <cell r="D308">
            <v>279</v>
          </cell>
          <cell r="F308">
            <v>161</v>
          </cell>
          <cell r="G308">
            <v>161</v>
          </cell>
          <cell r="H308">
            <v>0</v>
          </cell>
          <cell r="I308">
            <v>4335</v>
          </cell>
          <cell r="J308">
            <v>4335</v>
          </cell>
          <cell r="K308">
            <v>0</v>
          </cell>
          <cell r="L308">
            <v>2513</v>
          </cell>
          <cell r="M308">
            <v>2513</v>
          </cell>
        </row>
        <row r="309">
          <cell r="A309" t="str">
            <v>AKA-DILATE GOTAS OFTAL 10% 5 ML X 1</v>
          </cell>
          <cell r="C309">
            <v>84</v>
          </cell>
          <cell r="D309">
            <v>84</v>
          </cell>
          <cell r="E309">
            <v>116</v>
          </cell>
          <cell r="F309">
            <v>44</v>
          </cell>
          <cell r="G309">
            <v>160</v>
          </cell>
          <cell r="H309">
            <v>0</v>
          </cell>
          <cell r="I309">
            <v>3862</v>
          </cell>
          <cell r="J309">
            <v>3862</v>
          </cell>
          <cell r="K309">
            <v>5941</v>
          </cell>
          <cell r="L309">
            <v>1597</v>
          </cell>
          <cell r="M309">
            <v>7538</v>
          </cell>
        </row>
        <row r="310">
          <cell r="A310" t="str">
            <v>UNICLOVYR UNGT  OFTAL 3% 3.5 G X 1</v>
          </cell>
          <cell r="B310">
            <v>630</v>
          </cell>
          <cell r="C310">
            <v>176</v>
          </cell>
          <cell r="D310">
            <v>806</v>
          </cell>
          <cell r="E310">
            <v>94</v>
          </cell>
          <cell r="F310">
            <v>46</v>
          </cell>
          <cell r="G310">
            <v>140</v>
          </cell>
          <cell r="H310">
            <v>24414</v>
          </cell>
          <cell r="I310">
            <v>6895</v>
          </cell>
          <cell r="J310">
            <v>31309</v>
          </cell>
          <cell r="K310">
            <v>3776</v>
          </cell>
          <cell r="L310">
            <v>1895</v>
          </cell>
          <cell r="M310">
            <v>5671</v>
          </cell>
        </row>
        <row r="311">
          <cell r="A311" t="str">
            <v>MAXITROL UNGT  OFTAL  3.5 G X 1</v>
          </cell>
          <cell r="B311">
            <v>149</v>
          </cell>
          <cell r="C311">
            <v>28</v>
          </cell>
          <cell r="D311">
            <v>177</v>
          </cell>
          <cell r="E311">
            <v>91</v>
          </cell>
          <cell r="F311">
            <v>47</v>
          </cell>
          <cell r="G311">
            <v>138</v>
          </cell>
          <cell r="H311">
            <v>11798</v>
          </cell>
          <cell r="I311">
            <v>2249</v>
          </cell>
          <cell r="J311">
            <v>14047</v>
          </cell>
          <cell r="K311">
            <v>6588</v>
          </cell>
          <cell r="L311">
            <v>3574</v>
          </cell>
          <cell r="M311">
            <v>10162</v>
          </cell>
        </row>
        <row r="312">
          <cell r="A312" t="str">
            <v>MILFLOX SOLN OFTAL 0.5% 5 ML X 1</v>
          </cell>
          <cell r="D312">
            <v>0</v>
          </cell>
          <cell r="E312">
            <v>44</v>
          </cell>
          <cell r="F312">
            <v>92</v>
          </cell>
          <cell r="G312">
            <v>136</v>
          </cell>
          <cell r="H312">
            <v>0</v>
          </cell>
          <cell r="I312">
            <v>0</v>
          </cell>
          <cell r="J312">
            <v>0</v>
          </cell>
          <cell r="K312">
            <v>1743</v>
          </cell>
          <cell r="L312">
            <v>2660</v>
          </cell>
          <cell r="M312">
            <v>4403</v>
          </cell>
        </row>
        <row r="313">
          <cell r="A313" t="str">
            <v>ACETAK TABL 250MG  X 100</v>
          </cell>
          <cell r="B313">
            <v>23</v>
          </cell>
          <cell r="C313">
            <v>174</v>
          </cell>
          <cell r="D313">
            <v>197</v>
          </cell>
          <cell r="E313">
            <v>41</v>
          </cell>
          <cell r="F313">
            <v>91</v>
          </cell>
          <cell r="G313">
            <v>132</v>
          </cell>
          <cell r="H313">
            <v>2556</v>
          </cell>
          <cell r="I313">
            <v>19120</v>
          </cell>
          <cell r="J313">
            <v>21676</v>
          </cell>
          <cell r="K313">
            <v>4632</v>
          </cell>
          <cell r="L313">
            <v>9877</v>
          </cell>
          <cell r="M313">
            <v>14509</v>
          </cell>
        </row>
        <row r="314">
          <cell r="A314" t="str">
            <v>OCU OFF PLUS TABL   X 30</v>
          </cell>
          <cell r="B314">
            <v>34</v>
          </cell>
          <cell r="C314">
            <v>10</v>
          </cell>
          <cell r="D314">
            <v>44</v>
          </cell>
          <cell r="E314">
            <v>115</v>
          </cell>
          <cell r="F314">
            <v>16</v>
          </cell>
          <cell r="G314">
            <v>131</v>
          </cell>
          <cell r="H314">
            <v>1297</v>
          </cell>
          <cell r="I314">
            <v>381</v>
          </cell>
          <cell r="J314">
            <v>1678</v>
          </cell>
          <cell r="K314">
            <v>2192</v>
          </cell>
          <cell r="L314">
            <v>305</v>
          </cell>
          <cell r="M314">
            <v>2497</v>
          </cell>
        </row>
        <row r="315">
          <cell r="A315" t="str">
            <v>PROXTEN PLUS SOLN OFTAL 1% 5 ML X 1 (/ML)</v>
          </cell>
          <cell r="B315">
            <v>446</v>
          </cell>
          <cell r="C315">
            <v>38</v>
          </cell>
          <cell r="D315">
            <v>484</v>
          </cell>
          <cell r="E315">
            <v>115</v>
          </cell>
          <cell r="F315">
            <v>6</v>
          </cell>
          <cell r="G315">
            <v>121</v>
          </cell>
          <cell r="H315">
            <v>12175</v>
          </cell>
          <cell r="I315">
            <v>984</v>
          </cell>
          <cell r="J315">
            <v>13159</v>
          </cell>
          <cell r="K315">
            <v>3410</v>
          </cell>
          <cell r="L315">
            <v>178</v>
          </cell>
          <cell r="M315">
            <v>3588</v>
          </cell>
        </row>
        <row r="316">
          <cell r="A316" t="str">
            <v>FENILEFRINA-LNR GOTAS OFTAL 10% 5 ML X 1</v>
          </cell>
          <cell r="C316">
            <v>154</v>
          </cell>
          <cell r="D316">
            <v>154</v>
          </cell>
          <cell r="F316">
            <v>115</v>
          </cell>
          <cell r="G316">
            <v>115</v>
          </cell>
          <cell r="H316">
            <v>0</v>
          </cell>
          <cell r="I316">
            <v>4012</v>
          </cell>
          <cell r="J316">
            <v>4012</v>
          </cell>
          <cell r="K316">
            <v>0</v>
          </cell>
          <cell r="L316">
            <v>2905</v>
          </cell>
          <cell r="M316">
            <v>2905</v>
          </cell>
        </row>
        <row r="317">
          <cell r="A317" t="str">
            <v>ANESTEARS SOLN  OFTAL 0.5% 15 ML X 1</v>
          </cell>
          <cell r="C317">
            <v>77</v>
          </cell>
          <cell r="D317">
            <v>77</v>
          </cell>
          <cell r="E317">
            <v>18</v>
          </cell>
          <cell r="F317">
            <v>95</v>
          </cell>
          <cell r="G317">
            <v>113</v>
          </cell>
          <cell r="H317">
            <v>0</v>
          </cell>
          <cell r="I317">
            <v>1859</v>
          </cell>
          <cell r="J317">
            <v>1859</v>
          </cell>
          <cell r="K317">
            <v>425</v>
          </cell>
          <cell r="L317">
            <v>2287</v>
          </cell>
          <cell r="M317">
            <v>2712</v>
          </cell>
        </row>
        <row r="318">
          <cell r="A318" t="str">
            <v>BIOTEARS GEL OFTAL  12 G X 1</v>
          </cell>
          <cell r="B318">
            <v>33</v>
          </cell>
          <cell r="D318">
            <v>33</v>
          </cell>
          <cell r="E318">
            <v>41</v>
          </cell>
          <cell r="F318">
            <v>52</v>
          </cell>
          <cell r="G318">
            <v>93</v>
          </cell>
          <cell r="H318">
            <v>1196</v>
          </cell>
          <cell r="I318">
            <v>0</v>
          </cell>
          <cell r="J318">
            <v>1196</v>
          </cell>
          <cell r="K318">
            <v>1472</v>
          </cell>
          <cell r="L318">
            <v>1881</v>
          </cell>
          <cell r="M318">
            <v>3353</v>
          </cell>
        </row>
        <row r="319">
          <cell r="A319" t="str">
            <v>FLOBACT SOLN  OFTAL 0.03% 5 ML X 1</v>
          </cell>
          <cell r="B319">
            <v>63</v>
          </cell>
          <cell r="C319">
            <v>136</v>
          </cell>
          <cell r="D319">
            <v>199</v>
          </cell>
          <cell r="E319">
            <v>24</v>
          </cell>
          <cell r="F319">
            <v>67</v>
          </cell>
          <cell r="G319">
            <v>91</v>
          </cell>
          <cell r="H319">
            <v>2491</v>
          </cell>
          <cell r="I319">
            <v>5633</v>
          </cell>
          <cell r="J319">
            <v>8124</v>
          </cell>
          <cell r="K319">
            <v>732</v>
          </cell>
          <cell r="L319">
            <v>2022</v>
          </cell>
          <cell r="M319">
            <v>2754</v>
          </cell>
        </row>
        <row r="320">
          <cell r="A320" t="str">
            <v>OFTALMICINA GOTAS  10 ML X 1</v>
          </cell>
          <cell r="C320">
            <v>317</v>
          </cell>
          <cell r="D320">
            <v>317</v>
          </cell>
          <cell r="F320">
            <v>78</v>
          </cell>
          <cell r="G320">
            <v>78</v>
          </cell>
          <cell r="H320">
            <v>0</v>
          </cell>
          <cell r="I320">
            <v>5437</v>
          </cell>
          <cell r="J320">
            <v>5437</v>
          </cell>
          <cell r="K320">
            <v>0</v>
          </cell>
          <cell r="L320">
            <v>1395</v>
          </cell>
          <cell r="M320">
            <v>1395</v>
          </cell>
        </row>
        <row r="321">
          <cell r="A321" t="str">
            <v>MYDRIACYL SOLN  OFTAL 1% 15 ML X 1</v>
          </cell>
          <cell r="B321">
            <v>60</v>
          </cell>
          <cell r="C321">
            <v>11</v>
          </cell>
          <cell r="D321">
            <v>71</v>
          </cell>
          <cell r="E321">
            <v>70</v>
          </cell>
          <cell r="F321">
            <v>3</v>
          </cell>
          <cell r="G321">
            <v>73</v>
          </cell>
          <cell r="H321">
            <v>6120</v>
          </cell>
          <cell r="I321">
            <v>1122</v>
          </cell>
          <cell r="J321">
            <v>7242</v>
          </cell>
          <cell r="K321">
            <v>7300</v>
          </cell>
          <cell r="L321">
            <v>314</v>
          </cell>
          <cell r="M321">
            <v>7614</v>
          </cell>
        </row>
        <row r="322">
          <cell r="A322" t="str">
            <v>EYLIA VIAL 40MG 1 ML X 1</v>
          </cell>
          <cell r="B322">
            <v>8</v>
          </cell>
          <cell r="C322">
            <v>20</v>
          </cell>
          <cell r="D322">
            <v>28</v>
          </cell>
          <cell r="E322">
            <v>67</v>
          </cell>
          <cell r="G322">
            <v>67</v>
          </cell>
          <cell r="H322">
            <v>15461</v>
          </cell>
          <cell r="I322">
            <v>35469</v>
          </cell>
          <cell r="J322">
            <v>50930</v>
          </cell>
          <cell r="K322">
            <v>129486</v>
          </cell>
          <cell r="L322">
            <v>0</v>
          </cell>
          <cell r="M322">
            <v>129486</v>
          </cell>
        </row>
        <row r="323">
          <cell r="A323" t="str">
            <v>RED OFF SOLN  OFTAL 0.125% 15 ML X 1</v>
          </cell>
          <cell r="D323">
            <v>0</v>
          </cell>
          <cell r="F323">
            <v>52</v>
          </cell>
          <cell r="G323">
            <v>52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195</v>
          </cell>
          <cell r="M323">
            <v>195</v>
          </cell>
        </row>
        <row r="324">
          <cell r="A324" t="str">
            <v>UNIGESE SOLN  OFTAL 0.5% 15 ML X 1</v>
          </cell>
          <cell r="B324">
            <v>94</v>
          </cell>
          <cell r="C324">
            <v>19</v>
          </cell>
          <cell r="D324">
            <v>113</v>
          </cell>
          <cell r="E324">
            <v>44</v>
          </cell>
          <cell r="F324">
            <v>3</v>
          </cell>
          <cell r="G324">
            <v>47</v>
          </cell>
          <cell r="H324">
            <v>2441</v>
          </cell>
          <cell r="I324">
            <v>496</v>
          </cell>
          <cell r="J324">
            <v>2937</v>
          </cell>
          <cell r="K324">
            <v>894</v>
          </cell>
          <cell r="L324">
            <v>90</v>
          </cell>
          <cell r="M324">
            <v>984</v>
          </cell>
        </row>
        <row r="325">
          <cell r="A325" t="str">
            <v>OPTI-FREE EXPRESS SOL.MULTPROP  60 ML X 1</v>
          </cell>
          <cell r="B325">
            <v>29</v>
          </cell>
          <cell r="D325">
            <v>29</v>
          </cell>
          <cell r="E325">
            <v>45</v>
          </cell>
          <cell r="G325">
            <v>45</v>
          </cell>
          <cell r="H325">
            <v>337</v>
          </cell>
          <cell r="I325">
            <v>0</v>
          </cell>
          <cell r="J325">
            <v>337</v>
          </cell>
          <cell r="K325">
            <v>395</v>
          </cell>
          <cell r="L325">
            <v>0</v>
          </cell>
          <cell r="M325">
            <v>395</v>
          </cell>
        </row>
        <row r="326">
          <cell r="A326" t="str">
            <v>PIODOR-T SP SOLN OFTAL  5 ML X 1</v>
          </cell>
          <cell r="D326">
            <v>0</v>
          </cell>
          <cell r="E326">
            <v>1</v>
          </cell>
          <cell r="F326">
            <v>40</v>
          </cell>
          <cell r="G326">
            <v>41</v>
          </cell>
          <cell r="H326">
            <v>0</v>
          </cell>
          <cell r="I326">
            <v>0</v>
          </cell>
          <cell r="J326">
            <v>0</v>
          </cell>
          <cell r="K326">
            <v>82</v>
          </cell>
          <cell r="L326">
            <v>3264</v>
          </cell>
          <cell r="M326">
            <v>3346</v>
          </cell>
        </row>
        <row r="327">
          <cell r="A327" t="str">
            <v>PONTI OFTENO GOTAS OFTAL 0.5% 10 ML X 1</v>
          </cell>
          <cell r="C327">
            <v>141</v>
          </cell>
          <cell r="D327">
            <v>141</v>
          </cell>
          <cell r="E327">
            <v>27</v>
          </cell>
          <cell r="F327">
            <v>10</v>
          </cell>
          <cell r="G327">
            <v>37</v>
          </cell>
          <cell r="H327">
            <v>0</v>
          </cell>
          <cell r="I327">
            <v>6405</v>
          </cell>
          <cell r="J327">
            <v>6405</v>
          </cell>
          <cell r="K327">
            <v>1223</v>
          </cell>
          <cell r="L327">
            <v>465</v>
          </cell>
          <cell r="M327">
            <v>1688</v>
          </cell>
        </row>
        <row r="328">
          <cell r="A328" t="str">
            <v>OFTALER SOLN  OFTAL 0.05% 10 ML X 1</v>
          </cell>
          <cell r="B328">
            <v>20</v>
          </cell>
          <cell r="C328">
            <v>40</v>
          </cell>
          <cell r="D328">
            <v>60</v>
          </cell>
          <cell r="E328">
            <v>1</v>
          </cell>
          <cell r="F328">
            <v>35</v>
          </cell>
          <cell r="G328">
            <v>36</v>
          </cell>
          <cell r="H328">
            <v>1738</v>
          </cell>
          <cell r="I328">
            <v>3461</v>
          </cell>
          <cell r="J328">
            <v>5199</v>
          </cell>
          <cell r="K328">
            <v>87</v>
          </cell>
          <cell r="L328">
            <v>2927</v>
          </cell>
          <cell r="M328">
            <v>3014</v>
          </cell>
        </row>
        <row r="329">
          <cell r="A329" t="str">
            <v>LOUTEN T SOLN  OFTAL  2.5 ML X 1</v>
          </cell>
          <cell r="D329">
            <v>0</v>
          </cell>
          <cell r="F329">
            <v>35</v>
          </cell>
          <cell r="G329">
            <v>35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2246</v>
          </cell>
          <cell r="M329">
            <v>2246</v>
          </cell>
        </row>
        <row r="330">
          <cell r="A330" t="str">
            <v>VISOCAP CAPS BLANDA   X 30</v>
          </cell>
          <cell r="B330">
            <v>49</v>
          </cell>
          <cell r="D330">
            <v>49</v>
          </cell>
          <cell r="E330">
            <v>31</v>
          </cell>
          <cell r="G330">
            <v>31</v>
          </cell>
          <cell r="H330">
            <v>1127</v>
          </cell>
          <cell r="I330">
            <v>0</v>
          </cell>
          <cell r="J330">
            <v>1127</v>
          </cell>
          <cell r="K330">
            <v>713</v>
          </cell>
          <cell r="L330">
            <v>0</v>
          </cell>
          <cell r="M330">
            <v>713</v>
          </cell>
        </row>
        <row r="331">
          <cell r="A331" t="str">
            <v>NADIF GOTAS OFTAL 0.1% 5 ML X 1</v>
          </cell>
          <cell r="B331">
            <v>536</v>
          </cell>
          <cell r="D331">
            <v>536</v>
          </cell>
          <cell r="E331">
            <v>30</v>
          </cell>
          <cell r="G331">
            <v>30</v>
          </cell>
          <cell r="H331">
            <v>26791</v>
          </cell>
          <cell r="I331">
            <v>0</v>
          </cell>
          <cell r="J331">
            <v>26791</v>
          </cell>
          <cell r="K331">
            <v>1500</v>
          </cell>
          <cell r="L331">
            <v>0</v>
          </cell>
          <cell r="M331">
            <v>1500</v>
          </cell>
        </row>
        <row r="332">
          <cell r="A332" t="str">
            <v>TERRAMICINA UNGT  OFTAL  6 G X 1</v>
          </cell>
          <cell r="D332">
            <v>0</v>
          </cell>
          <cell r="E332">
            <v>27</v>
          </cell>
          <cell r="G332">
            <v>27</v>
          </cell>
          <cell r="H332">
            <v>0</v>
          </cell>
          <cell r="I332">
            <v>0</v>
          </cell>
          <cell r="J332">
            <v>0</v>
          </cell>
          <cell r="K332">
            <v>453</v>
          </cell>
          <cell r="L332">
            <v>0</v>
          </cell>
          <cell r="M332">
            <v>453</v>
          </cell>
        </row>
        <row r="333">
          <cell r="A333" t="str">
            <v>ZYMARAN SOLN  OFTAL 0.3% 5 ML X 1</v>
          </cell>
          <cell r="B333">
            <v>148</v>
          </cell>
          <cell r="D333">
            <v>148</v>
          </cell>
          <cell r="F333">
            <v>24</v>
          </cell>
          <cell r="G333">
            <v>24</v>
          </cell>
          <cell r="H333">
            <v>10490</v>
          </cell>
          <cell r="I333">
            <v>0</v>
          </cell>
          <cell r="J333">
            <v>10490</v>
          </cell>
          <cell r="K333">
            <v>0</v>
          </cell>
          <cell r="L333">
            <v>927</v>
          </cell>
          <cell r="M333">
            <v>927</v>
          </cell>
        </row>
        <row r="334">
          <cell r="A334" t="str">
            <v>ZAKOL SOLN  OFTAL 0.005% 2.5 ML X 1</v>
          </cell>
          <cell r="B334">
            <v>2503</v>
          </cell>
          <cell r="C334">
            <v>378</v>
          </cell>
          <cell r="D334">
            <v>2881</v>
          </cell>
          <cell r="E334">
            <v>17</v>
          </cell>
          <cell r="F334">
            <v>1</v>
          </cell>
          <cell r="G334">
            <v>18</v>
          </cell>
          <cell r="H334">
            <v>30487</v>
          </cell>
          <cell r="I334">
            <v>6356</v>
          </cell>
          <cell r="J334">
            <v>36843</v>
          </cell>
          <cell r="K334">
            <v>235</v>
          </cell>
          <cell r="L334">
            <v>14</v>
          </cell>
          <cell r="M334">
            <v>249</v>
          </cell>
        </row>
        <row r="335">
          <cell r="A335" t="str">
            <v>LAGRIMAS NATURALES SOLN  OFTAL  15 ML X 1</v>
          </cell>
          <cell r="B335">
            <v>843</v>
          </cell>
          <cell r="C335">
            <v>78</v>
          </cell>
          <cell r="D335">
            <v>921</v>
          </cell>
          <cell r="E335">
            <v>17</v>
          </cell>
          <cell r="G335">
            <v>17</v>
          </cell>
          <cell r="H335">
            <v>63706</v>
          </cell>
          <cell r="I335">
            <v>5764</v>
          </cell>
          <cell r="J335">
            <v>69470</v>
          </cell>
          <cell r="K335">
            <v>1447</v>
          </cell>
          <cell r="L335">
            <v>0</v>
          </cell>
          <cell r="M335">
            <v>1447</v>
          </cell>
        </row>
        <row r="336">
          <cell r="A336" t="str">
            <v>OPTICANS SOLN OFTAL  10 ML X 1</v>
          </cell>
          <cell r="B336">
            <v>32</v>
          </cell>
          <cell r="C336">
            <v>107</v>
          </cell>
          <cell r="D336">
            <v>139</v>
          </cell>
          <cell r="E336">
            <v>15</v>
          </cell>
          <cell r="G336">
            <v>15</v>
          </cell>
          <cell r="H336">
            <v>674</v>
          </cell>
          <cell r="I336">
            <v>2244</v>
          </cell>
          <cell r="J336">
            <v>2918</v>
          </cell>
          <cell r="K336">
            <v>201</v>
          </cell>
          <cell r="L336">
            <v>0</v>
          </cell>
          <cell r="M336">
            <v>201</v>
          </cell>
        </row>
        <row r="337">
          <cell r="A337" t="str">
            <v>OPTIPINK SOLN OFTAL  10 ML X 1</v>
          </cell>
          <cell r="B337">
            <v>68</v>
          </cell>
          <cell r="C337">
            <v>135</v>
          </cell>
          <cell r="D337">
            <v>203</v>
          </cell>
          <cell r="E337">
            <v>15</v>
          </cell>
          <cell r="G337">
            <v>15</v>
          </cell>
          <cell r="H337">
            <v>1497</v>
          </cell>
          <cell r="I337">
            <v>2610</v>
          </cell>
          <cell r="J337">
            <v>4107</v>
          </cell>
          <cell r="K337">
            <v>413</v>
          </cell>
          <cell r="L337">
            <v>0</v>
          </cell>
          <cell r="M337">
            <v>413</v>
          </cell>
        </row>
        <row r="338">
          <cell r="A338" t="str">
            <v>OFTABIOTICO COLIRIO  10 ML X 1</v>
          </cell>
          <cell r="B338">
            <v>122</v>
          </cell>
          <cell r="C338">
            <v>2</v>
          </cell>
          <cell r="D338">
            <v>124</v>
          </cell>
          <cell r="E338">
            <v>13</v>
          </cell>
          <cell r="G338">
            <v>13</v>
          </cell>
          <cell r="H338">
            <v>4755</v>
          </cell>
          <cell r="I338">
            <v>78</v>
          </cell>
          <cell r="J338">
            <v>4833</v>
          </cell>
          <cell r="K338">
            <v>507</v>
          </cell>
          <cell r="L338">
            <v>0</v>
          </cell>
          <cell r="M338">
            <v>507</v>
          </cell>
        </row>
        <row r="339">
          <cell r="A339" t="str">
            <v>OPTIDRY SOLN OFTAL  10 ML X 1</v>
          </cell>
          <cell r="B339">
            <v>129</v>
          </cell>
          <cell r="C339">
            <v>275</v>
          </cell>
          <cell r="D339">
            <v>404</v>
          </cell>
          <cell r="E339">
            <v>13</v>
          </cell>
          <cell r="G339">
            <v>13</v>
          </cell>
          <cell r="H339">
            <v>2441</v>
          </cell>
          <cell r="I339">
            <v>5048</v>
          </cell>
          <cell r="J339">
            <v>7489</v>
          </cell>
          <cell r="K339">
            <v>430</v>
          </cell>
          <cell r="L339">
            <v>0</v>
          </cell>
          <cell r="M339">
            <v>430</v>
          </cell>
        </row>
        <row r="340">
          <cell r="A340" t="str">
            <v>AKA-DILATE GOTAS OFTAL 2.5% 15 ML X 1</v>
          </cell>
          <cell r="C340">
            <v>55</v>
          </cell>
          <cell r="D340">
            <v>55</v>
          </cell>
          <cell r="E340">
            <v>1</v>
          </cell>
          <cell r="F340">
            <v>11</v>
          </cell>
          <cell r="G340">
            <v>12</v>
          </cell>
          <cell r="H340">
            <v>0</v>
          </cell>
          <cell r="I340">
            <v>2778</v>
          </cell>
          <cell r="J340">
            <v>2778</v>
          </cell>
          <cell r="K340">
            <v>30</v>
          </cell>
          <cell r="L340">
            <v>443</v>
          </cell>
          <cell r="M340">
            <v>473</v>
          </cell>
        </row>
        <row r="341">
          <cell r="A341" t="str">
            <v>OPTI-FREE PUREMOIS SOLN  120 ML X 1</v>
          </cell>
          <cell r="B341">
            <v>44</v>
          </cell>
          <cell r="D341">
            <v>44</v>
          </cell>
          <cell r="F341">
            <v>12</v>
          </cell>
          <cell r="G341">
            <v>12</v>
          </cell>
          <cell r="H341">
            <v>1429</v>
          </cell>
          <cell r="I341">
            <v>0</v>
          </cell>
          <cell r="J341">
            <v>1429</v>
          </cell>
          <cell r="K341">
            <v>0</v>
          </cell>
          <cell r="L341">
            <v>164</v>
          </cell>
          <cell r="M341">
            <v>164</v>
          </cell>
        </row>
        <row r="342">
          <cell r="A342" t="str">
            <v>OPTI-FREE EXPRESS NO RUB SOLN  355 ML X 1</v>
          </cell>
          <cell r="D342">
            <v>0</v>
          </cell>
          <cell r="F342">
            <v>9</v>
          </cell>
          <cell r="G342">
            <v>9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113</v>
          </cell>
          <cell r="M342">
            <v>113</v>
          </cell>
        </row>
        <row r="343">
          <cell r="A343" t="str">
            <v>LUCENTIS LIVI VIAL 10MG 0.23 ML X 1 (/ML)</v>
          </cell>
          <cell r="B343">
            <v>1</v>
          </cell>
          <cell r="C343">
            <v>4</v>
          </cell>
          <cell r="D343">
            <v>5</v>
          </cell>
          <cell r="F343">
            <v>7</v>
          </cell>
          <cell r="G343">
            <v>7</v>
          </cell>
          <cell r="H343">
            <v>1875</v>
          </cell>
          <cell r="I343">
            <v>10740</v>
          </cell>
          <cell r="J343">
            <v>12615</v>
          </cell>
          <cell r="K343">
            <v>0</v>
          </cell>
          <cell r="L343">
            <v>15039</v>
          </cell>
          <cell r="M343">
            <v>15039</v>
          </cell>
        </row>
        <row r="344">
          <cell r="A344" t="str">
            <v>SEFSON T SOLN  OFTAL  5 ML X 1</v>
          </cell>
          <cell r="B344">
            <v>5063</v>
          </cell>
          <cell r="C344">
            <v>956</v>
          </cell>
          <cell r="D344">
            <v>6019</v>
          </cell>
          <cell r="E344">
            <v>6</v>
          </cell>
          <cell r="G344">
            <v>6</v>
          </cell>
          <cell r="H344">
            <v>85445</v>
          </cell>
          <cell r="I344">
            <v>16056</v>
          </cell>
          <cell r="J344">
            <v>101501</v>
          </cell>
          <cell r="K344">
            <v>120</v>
          </cell>
          <cell r="L344">
            <v>0</v>
          </cell>
          <cell r="M344">
            <v>120</v>
          </cell>
        </row>
        <row r="345">
          <cell r="A345" t="str">
            <v>BIO ORBI SOLN  OFTAL 0.5MG 15 ML X 1 (/ML)</v>
          </cell>
          <cell r="D345">
            <v>0</v>
          </cell>
          <cell r="F345">
            <v>4</v>
          </cell>
          <cell r="G345">
            <v>4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93</v>
          </cell>
          <cell r="M345">
            <v>93</v>
          </cell>
        </row>
        <row r="346">
          <cell r="A346" t="str">
            <v>SEFSON SOLN  OFTAL 2% 5 ML X 1</v>
          </cell>
          <cell r="B346">
            <v>191</v>
          </cell>
          <cell r="C346">
            <v>13</v>
          </cell>
          <cell r="D346">
            <v>204</v>
          </cell>
          <cell r="E346">
            <v>4</v>
          </cell>
          <cell r="G346">
            <v>4</v>
          </cell>
          <cell r="H346">
            <v>9233</v>
          </cell>
          <cell r="I346">
            <v>628</v>
          </cell>
          <cell r="J346">
            <v>9861</v>
          </cell>
          <cell r="K346">
            <v>194</v>
          </cell>
          <cell r="L346">
            <v>0</v>
          </cell>
          <cell r="M346">
            <v>194</v>
          </cell>
        </row>
        <row r="347">
          <cell r="A347" t="str">
            <v>VISINE COLIRIO SOLN  OFTAL 0.05% 15 ML X 1</v>
          </cell>
          <cell r="D347">
            <v>0</v>
          </cell>
          <cell r="F347">
            <v>4</v>
          </cell>
          <cell r="G347">
            <v>4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36</v>
          </cell>
          <cell r="M347">
            <v>36</v>
          </cell>
        </row>
        <row r="348">
          <cell r="A348" t="str">
            <v>ASTEROSS OCUVIALES 0.5% 0.5 ML X 60</v>
          </cell>
          <cell r="B348">
            <v>1000</v>
          </cell>
          <cell r="C348">
            <v>379</v>
          </cell>
          <cell r="D348">
            <v>1379</v>
          </cell>
          <cell r="E348">
            <v>3</v>
          </cell>
          <cell r="G348">
            <v>3</v>
          </cell>
          <cell r="H348">
            <v>54576</v>
          </cell>
          <cell r="I348">
            <v>20456</v>
          </cell>
          <cell r="J348">
            <v>75032</v>
          </cell>
          <cell r="K348">
            <v>150</v>
          </cell>
          <cell r="L348">
            <v>0</v>
          </cell>
          <cell r="M348">
            <v>150</v>
          </cell>
        </row>
        <row r="349">
          <cell r="A349" t="str">
            <v>CLORANFENICOL-SVL UNGT  OFTAL 1% 3.5 G X 1</v>
          </cell>
          <cell r="B349">
            <v>12</v>
          </cell>
          <cell r="D349">
            <v>12</v>
          </cell>
          <cell r="E349">
            <v>3</v>
          </cell>
          <cell r="G349">
            <v>3</v>
          </cell>
          <cell r="H349">
            <v>338</v>
          </cell>
          <cell r="I349">
            <v>0</v>
          </cell>
          <cell r="J349">
            <v>338</v>
          </cell>
          <cell r="K349">
            <v>84</v>
          </cell>
          <cell r="L349">
            <v>0</v>
          </cell>
          <cell r="M349">
            <v>84</v>
          </cell>
        </row>
        <row r="350">
          <cell r="A350" t="str">
            <v>OJO SAN COLIRIO GOTAS OFTAL 0.6% 8 ML X 1</v>
          </cell>
          <cell r="D350">
            <v>0</v>
          </cell>
          <cell r="F350">
            <v>3</v>
          </cell>
          <cell r="G350">
            <v>3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26</v>
          </cell>
          <cell r="M350">
            <v>26</v>
          </cell>
        </row>
        <row r="351">
          <cell r="A351" t="str">
            <v>CITOL MOXIFLOXACIN SOLN  OFTAL 5% 10 ML X 1</v>
          </cell>
          <cell r="B351">
            <v>120</v>
          </cell>
          <cell r="D351">
            <v>120</v>
          </cell>
          <cell r="E351">
            <v>2</v>
          </cell>
          <cell r="G351">
            <v>2</v>
          </cell>
          <cell r="H351">
            <v>9212</v>
          </cell>
          <cell r="I351">
            <v>0</v>
          </cell>
          <cell r="J351">
            <v>9212</v>
          </cell>
          <cell r="K351">
            <v>154</v>
          </cell>
          <cell r="L351">
            <v>0</v>
          </cell>
          <cell r="M351">
            <v>154</v>
          </cell>
        </row>
        <row r="352">
          <cell r="A352" t="str">
            <v>SAFLUTAN SOLN  OFTAL 15Y 0.3 ML X 30 (/ML)</v>
          </cell>
          <cell r="B352">
            <v>20</v>
          </cell>
          <cell r="D352">
            <v>20</v>
          </cell>
          <cell r="E352">
            <v>2</v>
          </cell>
          <cell r="G352">
            <v>2</v>
          </cell>
          <cell r="H352">
            <v>2364</v>
          </cell>
          <cell r="I352">
            <v>0</v>
          </cell>
          <cell r="J352">
            <v>2364</v>
          </cell>
          <cell r="K352">
            <v>236</v>
          </cell>
          <cell r="L352">
            <v>0</v>
          </cell>
          <cell r="M352">
            <v>236</v>
          </cell>
        </row>
        <row r="353">
          <cell r="A353" t="str">
            <v>CLORIN SOLN  OFTAL 0.5% 5 ML X 1</v>
          </cell>
          <cell r="D353">
            <v>0</v>
          </cell>
          <cell r="F353">
            <v>1</v>
          </cell>
          <cell r="G353">
            <v>1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</v>
          </cell>
          <cell r="M353">
            <v>13</v>
          </cell>
        </row>
        <row r="354">
          <cell r="A354" t="str">
            <v>LACRIMEL SOLN  OFTAL 0.3% 10 ML X 1</v>
          </cell>
          <cell r="B354">
            <v>14</v>
          </cell>
          <cell r="D354">
            <v>14</v>
          </cell>
          <cell r="E354">
            <v>1</v>
          </cell>
          <cell r="G354">
            <v>1</v>
          </cell>
          <cell r="H354">
            <v>155</v>
          </cell>
          <cell r="I354">
            <v>0</v>
          </cell>
          <cell r="J354">
            <v>155</v>
          </cell>
          <cell r="K354">
            <v>11</v>
          </cell>
          <cell r="L354">
            <v>0</v>
          </cell>
          <cell r="M354">
            <v>11</v>
          </cell>
        </row>
        <row r="355">
          <cell r="A355" t="str">
            <v>OPTIALER SOLN OFTAL  10 ML X 1</v>
          </cell>
          <cell r="B355">
            <v>70</v>
          </cell>
          <cell r="C355">
            <v>140</v>
          </cell>
          <cell r="D355">
            <v>210</v>
          </cell>
          <cell r="E355">
            <v>1</v>
          </cell>
          <cell r="G355">
            <v>1</v>
          </cell>
          <cell r="H355">
            <v>1439</v>
          </cell>
          <cell r="I355">
            <v>2602</v>
          </cell>
          <cell r="J355">
            <v>4041</v>
          </cell>
          <cell r="K355">
            <v>14</v>
          </cell>
          <cell r="L355">
            <v>0</v>
          </cell>
          <cell r="M355">
            <v>14</v>
          </cell>
        </row>
        <row r="356">
          <cell r="A356" t="str">
            <v>CITOL BRIM SOLN  OFTAL 2MG 5 ML X 1 (/ML)</v>
          </cell>
          <cell r="B356">
            <v>612</v>
          </cell>
          <cell r="D356">
            <v>612</v>
          </cell>
          <cell r="G356">
            <v>0</v>
          </cell>
          <cell r="H356">
            <v>64994</v>
          </cell>
          <cell r="I356">
            <v>0</v>
          </cell>
          <cell r="J356">
            <v>64994</v>
          </cell>
          <cell r="K356">
            <v>0</v>
          </cell>
          <cell r="L356">
            <v>0</v>
          </cell>
          <cell r="M356">
            <v>0</v>
          </cell>
        </row>
        <row r="357">
          <cell r="A357" t="str">
            <v>CLOCORT H UNGT  OFTAL  4 G X 1</v>
          </cell>
          <cell r="B357">
            <v>120</v>
          </cell>
          <cell r="D357">
            <v>120</v>
          </cell>
          <cell r="G357">
            <v>0</v>
          </cell>
          <cell r="H357">
            <v>4701</v>
          </cell>
          <cell r="I357">
            <v>0</v>
          </cell>
          <cell r="J357">
            <v>4701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COSOPT SOLN  OFTAL  5 ML X 1</v>
          </cell>
          <cell r="B358">
            <v>145</v>
          </cell>
          <cell r="C358">
            <v>24</v>
          </cell>
          <cell r="D358">
            <v>169</v>
          </cell>
          <cell r="G358">
            <v>0</v>
          </cell>
          <cell r="H358">
            <v>19778</v>
          </cell>
          <cell r="I358">
            <v>3274</v>
          </cell>
          <cell r="J358">
            <v>23052</v>
          </cell>
          <cell r="K358">
            <v>0</v>
          </cell>
          <cell r="L358">
            <v>0</v>
          </cell>
          <cell r="M358">
            <v>0</v>
          </cell>
        </row>
        <row r="359">
          <cell r="A359" t="str">
            <v>COXYLAM OFTENO GOTAS OFTAL 0.03% 5 ML X 1</v>
          </cell>
          <cell r="B359">
            <v>2</v>
          </cell>
          <cell r="D359">
            <v>2</v>
          </cell>
          <cell r="G359">
            <v>0</v>
          </cell>
          <cell r="H359">
            <v>85</v>
          </cell>
          <cell r="I359">
            <v>0</v>
          </cell>
          <cell r="J359">
            <v>85</v>
          </cell>
          <cell r="K359">
            <v>0</v>
          </cell>
          <cell r="L359">
            <v>0</v>
          </cell>
          <cell r="M359">
            <v>0</v>
          </cell>
        </row>
        <row r="360">
          <cell r="A360" t="str">
            <v>DORLAMIDA T SOLN  OFTAL  5 ML X 1</v>
          </cell>
          <cell r="B360">
            <v>20</v>
          </cell>
          <cell r="D360">
            <v>20</v>
          </cell>
          <cell r="G360">
            <v>0</v>
          </cell>
          <cell r="H360">
            <v>1011</v>
          </cell>
          <cell r="I360">
            <v>0</v>
          </cell>
          <cell r="J360">
            <v>1011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GENTEAL GEL GEL OFTAL 0.3% 10 G X 1</v>
          </cell>
          <cell r="B361">
            <v>152</v>
          </cell>
          <cell r="C361">
            <v>16</v>
          </cell>
          <cell r="D361">
            <v>168</v>
          </cell>
          <cell r="G361">
            <v>0</v>
          </cell>
          <cell r="H361">
            <v>17232</v>
          </cell>
          <cell r="I361">
            <v>1814</v>
          </cell>
          <cell r="J361">
            <v>19046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GLAMAX OCUVIALES  0.3 ML X 60</v>
          </cell>
          <cell r="B362">
            <v>3</v>
          </cell>
          <cell r="C362">
            <v>20</v>
          </cell>
          <cell r="D362">
            <v>23</v>
          </cell>
          <cell r="G362">
            <v>0</v>
          </cell>
          <cell r="H362">
            <v>189</v>
          </cell>
          <cell r="I362">
            <v>1258</v>
          </cell>
          <cell r="J362">
            <v>1447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GLAUCOX DOU SOLN OFTAL  5 ML X 1</v>
          </cell>
          <cell r="B363">
            <v>11</v>
          </cell>
          <cell r="D363">
            <v>11</v>
          </cell>
          <cell r="G363">
            <v>0</v>
          </cell>
          <cell r="H363">
            <v>1450</v>
          </cell>
          <cell r="I363">
            <v>0</v>
          </cell>
          <cell r="J363">
            <v>1450</v>
          </cell>
          <cell r="K363">
            <v>0</v>
          </cell>
          <cell r="L363">
            <v>0</v>
          </cell>
          <cell r="M363">
            <v>0</v>
          </cell>
        </row>
        <row r="364">
          <cell r="A364" t="str">
            <v>LEVOTUZ SOLN  OFTAL 0.004% 2.5 ML X 1</v>
          </cell>
          <cell r="B364">
            <v>9</v>
          </cell>
          <cell r="C364">
            <v>2</v>
          </cell>
          <cell r="D364">
            <v>11</v>
          </cell>
          <cell r="G364">
            <v>0</v>
          </cell>
          <cell r="H364">
            <v>436</v>
          </cell>
          <cell r="I364">
            <v>97</v>
          </cell>
          <cell r="J364">
            <v>533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LOBOB S/HUM.RIG AZ  30 ML X 1</v>
          </cell>
          <cell r="B365">
            <v>5</v>
          </cell>
          <cell r="D365">
            <v>5</v>
          </cell>
          <cell r="G365">
            <v>0</v>
          </cell>
          <cell r="H365">
            <v>151</v>
          </cell>
          <cell r="I365">
            <v>0</v>
          </cell>
          <cell r="J365">
            <v>151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MERSOLAT D SOLN  OFTAL 2% 5 ML X 1</v>
          </cell>
          <cell r="B366">
            <v>30</v>
          </cell>
          <cell r="D366">
            <v>30</v>
          </cell>
          <cell r="G366">
            <v>0</v>
          </cell>
          <cell r="H366">
            <v>7361</v>
          </cell>
          <cell r="I366">
            <v>0</v>
          </cell>
          <cell r="J366">
            <v>7361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MULTI-3 MAX FCO  240 ML X 1</v>
          </cell>
          <cell r="B367">
            <v>15</v>
          </cell>
          <cell r="D367">
            <v>15</v>
          </cell>
          <cell r="G367">
            <v>0</v>
          </cell>
          <cell r="H367">
            <v>551</v>
          </cell>
          <cell r="I367">
            <v>0</v>
          </cell>
          <cell r="J367">
            <v>551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MULTI-3 PLUS SOL.MPRO C/E  240 ML X 1</v>
          </cell>
          <cell r="B368">
            <v>11</v>
          </cell>
          <cell r="D368">
            <v>11</v>
          </cell>
          <cell r="G368">
            <v>0</v>
          </cell>
          <cell r="H368">
            <v>414</v>
          </cell>
          <cell r="I368">
            <v>0</v>
          </cell>
          <cell r="J368">
            <v>414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OPTIGEN SOLN  OFTAL 0.3% 10 ML X 1</v>
          </cell>
          <cell r="B369">
            <v>18</v>
          </cell>
          <cell r="D369">
            <v>18</v>
          </cell>
          <cell r="G369">
            <v>0</v>
          </cell>
          <cell r="H369">
            <v>83</v>
          </cell>
          <cell r="I369">
            <v>0</v>
          </cell>
          <cell r="J369">
            <v>83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PATANOL SOLN  OFTAL 0.1% 5 ML X 1</v>
          </cell>
          <cell r="B370">
            <v>3</v>
          </cell>
          <cell r="D370">
            <v>3</v>
          </cell>
          <cell r="G370">
            <v>0</v>
          </cell>
          <cell r="H370">
            <v>282</v>
          </cell>
          <cell r="I370">
            <v>0</v>
          </cell>
          <cell r="J370">
            <v>282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RENU PLUS GOTAS OFTAL  8 ML X 1</v>
          </cell>
          <cell r="B371">
            <v>1</v>
          </cell>
          <cell r="D371">
            <v>1</v>
          </cell>
          <cell r="G371">
            <v>0</v>
          </cell>
          <cell r="H371">
            <v>15</v>
          </cell>
          <cell r="I371">
            <v>0</v>
          </cell>
          <cell r="J371">
            <v>15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SOPHIXIN OFTENO SOLN  OFTAL 0.3% 5 ML X 1</v>
          </cell>
          <cell r="B372">
            <v>7</v>
          </cell>
          <cell r="D372">
            <v>7</v>
          </cell>
          <cell r="G372">
            <v>0</v>
          </cell>
          <cell r="H372">
            <v>272</v>
          </cell>
          <cell r="I372">
            <v>0</v>
          </cell>
          <cell r="J372">
            <v>272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TETRACICLINA-LNR UNGT  OFTAL 1% 6 G X 1</v>
          </cell>
          <cell r="C373">
            <v>271</v>
          </cell>
          <cell r="D373">
            <v>271</v>
          </cell>
          <cell r="G373">
            <v>0</v>
          </cell>
          <cell r="H373">
            <v>0</v>
          </cell>
          <cell r="I373">
            <v>2344</v>
          </cell>
          <cell r="J373">
            <v>2344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VISTAGEL GEL OFTAL 0.3% 15 G X 1</v>
          </cell>
          <cell r="B374">
            <v>1371</v>
          </cell>
          <cell r="C374">
            <v>16</v>
          </cell>
          <cell r="D374">
            <v>1387</v>
          </cell>
          <cell r="G374">
            <v>0</v>
          </cell>
          <cell r="H374">
            <v>20502</v>
          </cell>
          <cell r="I374">
            <v>239</v>
          </cell>
          <cell r="J374">
            <v>20741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Total general</v>
          </cell>
          <cell r="B375">
            <v>4227741</v>
          </cell>
          <cell r="C375">
            <v>2052470</v>
          </cell>
          <cell r="D375">
            <v>6280211</v>
          </cell>
          <cell r="E375">
            <v>3987358</v>
          </cell>
          <cell r="F375">
            <v>2295250</v>
          </cell>
          <cell r="G375">
            <v>6282608</v>
          </cell>
          <cell r="H375">
            <v>121888223</v>
          </cell>
          <cell r="I375">
            <v>20578222</v>
          </cell>
          <cell r="J375">
            <v>142466445</v>
          </cell>
          <cell r="K375">
            <v>121411872</v>
          </cell>
          <cell r="L375">
            <v>22895453</v>
          </cell>
          <cell r="M375">
            <v>144307325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2:AN61"/>
  <sheetViews>
    <sheetView showGridLines="0" workbookViewId="0">
      <pane xSplit="2" ySplit="7" topLeftCell="C8" activePane="bottomRight" state="frozen"/>
      <selection activeCell="C8" sqref="C8"/>
      <selection pane="topRight" activeCell="C8" sqref="C8"/>
      <selection pane="bottomLeft" activeCell="C8" sqref="C8"/>
      <selection pane="bottomRight" activeCell="B29" sqref="B29"/>
    </sheetView>
  </sheetViews>
  <sheetFormatPr baseColWidth="10" defaultRowHeight="14.25" customHeight="1" x14ac:dyDescent="0.25"/>
  <cols>
    <col min="1" max="1" width="0.85546875" style="2" customWidth="1"/>
    <col min="2" max="2" width="33.7109375" style="2" bestFit="1" customWidth="1"/>
    <col min="3" max="3" width="11.42578125" style="2"/>
    <col min="4" max="4" width="7.42578125" style="2" customWidth="1"/>
    <col min="5" max="5" width="4.28515625" style="41" customWidth="1"/>
    <col min="6" max="7" width="6.85546875" style="2" customWidth="1"/>
    <col min="8" max="8" width="0.85546875" style="2" customWidth="1"/>
    <col min="9" max="10" width="7.7109375" style="2" customWidth="1"/>
    <col min="11" max="11" width="7.140625" style="2" customWidth="1"/>
    <col min="12" max="12" width="8.42578125" style="2" customWidth="1"/>
    <col min="13" max="13" width="7.140625" style="2" customWidth="1"/>
    <col min="14" max="15" width="7.7109375" style="2" customWidth="1"/>
    <col min="16" max="16" width="7.140625" style="2" customWidth="1"/>
    <col min="17" max="17" width="7.7109375" style="2" customWidth="1"/>
    <col min="18" max="18" width="7.140625" style="2" customWidth="1"/>
    <col min="19" max="20" width="7.7109375" style="2" customWidth="1"/>
    <col min="21" max="21" width="7.140625" style="2" customWidth="1"/>
    <col min="22" max="22" width="8.7109375" style="2" bestFit="1" customWidth="1"/>
    <col min="23" max="23" width="7.140625" style="2" customWidth="1"/>
    <col min="24" max="25" width="7.7109375" style="2" customWidth="1"/>
    <col min="26" max="27" width="7.140625" style="2" customWidth="1"/>
    <col min="28" max="28" width="8.7109375" style="2" bestFit="1" customWidth="1"/>
    <col min="29" max="30" width="7.140625" style="2" customWidth="1"/>
    <col min="31" max="31" width="1.28515625" customWidth="1"/>
    <col min="32" max="32" width="5.85546875" style="54" hidden="1" customWidth="1"/>
    <col min="33" max="33" width="1.28515625" hidden="1" customWidth="1"/>
    <col min="34" max="34" width="5.85546875" style="54" hidden="1" customWidth="1"/>
    <col min="35" max="35" width="1.28515625" hidden="1" customWidth="1"/>
    <col min="36" max="36" width="5.85546875" style="54" hidden="1" customWidth="1"/>
    <col min="37" max="37" width="5.5703125" style="54" hidden="1" customWidth="1"/>
    <col min="38" max="38" width="1.28515625" hidden="1" customWidth="1"/>
    <col min="39" max="39" width="5.85546875" style="54" hidden="1" customWidth="1"/>
    <col min="40" max="40" width="5.5703125" style="54" hidden="1" customWidth="1"/>
    <col min="41" max="16384" width="11.42578125" style="2"/>
  </cols>
  <sheetData>
    <row r="2" spans="2:40" ht="14.25" customHeight="1" x14ac:dyDescent="0.25">
      <c r="C2" s="122" t="s">
        <v>422</v>
      </c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J2" s="119" t="s">
        <v>418</v>
      </c>
      <c r="AK2" s="120"/>
      <c r="AL2" s="120"/>
      <c r="AM2" s="120"/>
      <c r="AN2" s="121"/>
    </row>
    <row r="3" spans="2:40" ht="13.5" customHeight="1" x14ac:dyDescent="0.25"/>
    <row r="4" spans="2:40" ht="14.25" customHeight="1" x14ac:dyDescent="0.25">
      <c r="C4" s="123" t="s">
        <v>33</v>
      </c>
      <c r="D4" s="124"/>
      <c r="E4" s="125"/>
      <c r="F4" s="135" t="s">
        <v>34</v>
      </c>
      <c r="G4" s="141" t="s">
        <v>35</v>
      </c>
      <c r="H4" s="7"/>
      <c r="I4" s="135" t="s">
        <v>419</v>
      </c>
      <c r="J4" s="136"/>
      <c r="K4" s="136"/>
      <c r="L4" s="136"/>
      <c r="M4" s="137"/>
      <c r="N4" s="135" t="s">
        <v>45</v>
      </c>
      <c r="O4" s="136"/>
      <c r="P4" s="136"/>
      <c r="Q4" s="136"/>
      <c r="R4" s="137"/>
      <c r="S4" s="135" t="s">
        <v>47</v>
      </c>
      <c r="T4" s="136"/>
      <c r="U4" s="136"/>
      <c r="V4" s="136"/>
      <c r="W4" s="137"/>
      <c r="X4" s="135" t="s">
        <v>48</v>
      </c>
      <c r="Y4" s="136"/>
      <c r="Z4" s="136"/>
      <c r="AA4" s="136"/>
      <c r="AB4" s="136"/>
      <c r="AC4" s="136"/>
      <c r="AD4" s="137"/>
      <c r="AF4" s="126" t="s">
        <v>51</v>
      </c>
      <c r="AH4" s="126" t="s">
        <v>54</v>
      </c>
      <c r="AJ4" s="129" t="s">
        <v>39</v>
      </c>
      <c r="AK4" s="132">
        <v>43891</v>
      </c>
      <c r="AM4" s="129" t="s">
        <v>39</v>
      </c>
      <c r="AN4" s="116" t="s">
        <v>417</v>
      </c>
    </row>
    <row r="5" spans="2:40" ht="14.25" customHeight="1" x14ac:dyDescent="0.25">
      <c r="C5" s="17"/>
      <c r="D5" s="14"/>
      <c r="E5" s="37"/>
      <c r="F5" s="144"/>
      <c r="G5" s="142"/>
      <c r="H5" s="7"/>
      <c r="I5" s="138"/>
      <c r="J5" s="139"/>
      <c r="K5" s="139"/>
      <c r="L5" s="139"/>
      <c r="M5" s="140"/>
      <c r="N5" s="138"/>
      <c r="O5" s="139"/>
      <c r="P5" s="139"/>
      <c r="Q5" s="139"/>
      <c r="R5" s="140"/>
      <c r="S5" s="138"/>
      <c r="T5" s="139"/>
      <c r="U5" s="139"/>
      <c r="V5" s="139"/>
      <c r="W5" s="140"/>
      <c r="X5" s="138"/>
      <c r="Y5" s="139"/>
      <c r="Z5" s="139"/>
      <c r="AA5" s="139"/>
      <c r="AB5" s="139"/>
      <c r="AC5" s="139"/>
      <c r="AD5" s="140"/>
      <c r="AF5" s="127"/>
      <c r="AH5" s="127"/>
      <c r="AJ5" s="130"/>
      <c r="AK5" s="133"/>
      <c r="AM5" s="130"/>
      <c r="AN5" s="117"/>
    </row>
    <row r="6" spans="2:40" s="1" customFormat="1" ht="22.5" x14ac:dyDescent="0.25">
      <c r="B6" s="95" t="s">
        <v>427</v>
      </c>
      <c r="C6" s="17" t="s">
        <v>32</v>
      </c>
      <c r="D6" s="7"/>
      <c r="E6" s="8"/>
      <c r="F6" s="138"/>
      <c r="G6" s="143"/>
      <c r="H6" s="7"/>
      <c r="I6" s="22" t="s">
        <v>39</v>
      </c>
      <c r="J6" s="23" t="s">
        <v>40</v>
      </c>
      <c r="K6" s="23" t="s">
        <v>36</v>
      </c>
      <c r="L6" s="25" t="s">
        <v>37</v>
      </c>
      <c r="M6" s="24" t="s">
        <v>38</v>
      </c>
      <c r="N6" s="22" t="s">
        <v>39</v>
      </c>
      <c r="O6" s="23" t="s">
        <v>40</v>
      </c>
      <c r="P6" s="23" t="s">
        <v>36</v>
      </c>
      <c r="Q6" s="25" t="s">
        <v>37</v>
      </c>
      <c r="R6" s="24" t="s">
        <v>38</v>
      </c>
      <c r="S6" s="22" t="s">
        <v>39</v>
      </c>
      <c r="T6" s="23" t="s">
        <v>40</v>
      </c>
      <c r="U6" s="23" t="s">
        <v>36</v>
      </c>
      <c r="V6" s="25" t="s">
        <v>37</v>
      </c>
      <c r="W6" s="24" t="s">
        <v>38</v>
      </c>
      <c r="X6" s="22" t="s">
        <v>39</v>
      </c>
      <c r="Y6" s="23" t="s">
        <v>40</v>
      </c>
      <c r="Z6" s="23" t="s">
        <v>36</v>
      </c>
      <c r="AA6" s="23" t="s">
        <v>53</v>
      </c>
      <c r="AB6" s="25" t="s">
        <v>37</v>
      </c>
      <c r="AC6" s="23" t="s">
        <v>38</v>
      </c>
      <c r="AD6" s="24" t="s">
        <v>53</v>
      </c>
      <c r="AE6"/>
      <c r="AF6" s="128"/>
      <c r="AG6"/>
      <c r="AH6" s="128"/>
      <c r="AI6"/>
      <c r="AJ6" s="131"/>
      <c r="AK6" s="134"/>
      <c r="AL6"/>
      <c r="AM6" s="131"/>
      <c r="AN6" s="118"/>
    </row>
    <row r="7" spans="2:40" s="1" customFormat="1" ht="14.25" customHeight="1" x14ac:dyDescent="0.25">
      <c r="B7" s="56" t="s">
        <v>0</v>
      </c>
      <c r="C7" s="56" t="s">
        <v>1</v>
      </c>
      <c r="D7" s="57" t="s">
        <v>23</v>
      </c>
      <c r="E7" s="58" t="s">
        <v>52</v>
      </c>
      <c r="F7" s="4"/>
      <c r="G7" s="5"/>
      <c r="I7" s="6"/>
      <c r="J7" s="7"/>
      <c r="K7" s="7"/>
      <c r="L7" s="26"/>
      <c r="M7" s="8"/>
      <c r="N7" s="6"/>
      <c r="O7" s="7"/>
      <c r="P7" s="7"/>
      <c r="Q7" s="26"/>
      <c r="R7" s="8"/>
      <c r="S7" s="6"/>
      <c r="T7" s="7"/>
      <c r="U7" s="7"/>
      <c r="V7" s="26"/>
      <c r="W7" s="8"/>
      <c r="X7" s="6"/>
      <c r="Y7" s="7"/>
      <c r="Z7" s="7"/>
      <c r="AA7" s="7"/>
      <c r="AB7" s="26"/>
      <c r="AC7" s="7"/>
      <c r="AD7" s="8"/>
      <c r="AE7"/>
      <c r="AG7"/>
      <c r="AI7"/>
      <c r="AL7"/>
    </row>
    <row r="8" spans="2:40" s="3" customFormat="1" ht="14.25" customHeight="1" x14ac:dyDescent="0.25">
      <c r="B8" s="31"/>
      <c r="C8" s="31"/>
      <c r="D8" s="10"/>
      <c r="E8" s="38"/>
      <c r="F8" s="31"/>
      <c r="G8" s="32"/>
      <c r="I8" s="9">
        <f t="shared" ref="I8:Z8" si="0">SUM(I9:I20)</f>
        <v>25257</v>
      </c>
      <c r="J8" s="11">
        <f t="shared" si="0"/>
        <v>136863</v>
      </c>
      <c r="K8" s="45">
        <f t="shared" si="0"/>
        <v>0.99999999999999989</v>
      </c>
      <c r="L8" s="27">
        <f t="shared" si="0"/>
        <v>896289</v>
      </c>
      <c r="M8" s="12">
        <f t="shared" si="0"/>
        <v>1</v>
      </c>
      <c r="N8" s="9">
        <f t="shared" si="0"/>
        <v>72433</v>
      </c>
      <c r="O8" s="11">
        <f t="shared" si="0"/>
        <v>398758</v>
      </c>
      <c r="P8" s="45">
        <f t="shared" si="0"/>
        <v>1</v>
      </c>
      <c r="Q8" s="27">
        <f t="shared" si="0"/>
        <v>2596252</v>
      </c>
      <c r="R8" s="12">
        <f t="shared" si="0"/>
        <v>1</v>
      </c>
      <c r="S8" s="9">
        <f t="shared" si="0"/>
        <v>230057</v>
      </c>
      <c r="T8" s="11">
        <f t="shared" si="0"/>
        <v>1334831</v>
      </c>
      <c r="U8" s="45">
        <f t="shared" si="0"/>
        <v>1.0000000000000002</v>
      </c>
      <c r="V8" s="27">
        <f t="shared" si="0"/>
        <v>8827462</v>
      </c>
      <c r="W8" s="12">
        <f t="shared" si="0"/>
        <v>0.99999999999999989</v>
      </c>
      <c r="X8" s="9">
        <f t="shared" si="0"/>
        <v>247906</v>
      </c>
      <c r="Y8" s="11">
        <f t="shared" si="0"/>
        <v>1412074</v>
      </c>
      <c r="Z8" s="45">
        <f t="shared" si="0"/>
        <v>1.0000000000000002</v>
      </c>
      <c r="AA8" s="44">
        <f>(X8-S8)/S8</f>
        <v>7.7585120209339428E-2</v>
      </c>
      <c r="AB8" s="27">
        <f>SUM(AB9:AB20)</f>
        <v>9026518</v>
      </c>
      <c r="AC8" s="45">
        <f>SUM(AC9:AC20)</f>
        <v>1</v>
      </c>
      <c r="AD8" s="47">
        <f>(AB8-V8)/V8</f>
        <v>2.2549629780337768E-2</v>
      </c>
      <c r="AE8"/>
      <c r="AF8" s="55"/>
      <c r="AG8"/>
      <c r="AH8" s="55"/>
      <c r="AI8"/>
      <c r="AJ8" s="55"/>
      <c r="AK8" s="55"/>
      <c r="AL8"/>
      <c r="AM8" s="55"/>
      <c r="AN8" s="55"/>
    </row>
    <row r="9" spans="2:40" ht="14.25" customHeight="1" x14ac:dyDescent="0.25">
      <c r="B9" s="74" t="s">
        <v>2</v>
      </c>
      <c r="C9" s="17" t="s">
        <v>16</v>
      </c>
      <c r="D9" s="14" t="s">
        <v>28</v>
      </c>
      <c r="E9" s="37">
        <v>20</v>
      </c>
      <c r="F9" s="33">
        <f>AB9/X9</f>
        <v>68.242268467247399</v>
      </c>
      <c r="G9" s="34">
        <f>F9/E9</f>
        <v>3.4121134233623698</v>
      </c>
      <c r="I9" s="13">
        <f>VLOOKUP(B9,MES!A:D,4,0)</f>
        <v>5874</v>
      </c>
      <c r="J9" s="15">
        <f>I9*E9</f>
        <v>117480</v>
      </c>
      <c r="K9" s="43">
        <f>J9/$J$8</f>
        <v>0.85837662479998245</v>
      </c>
      <c r="L9" s="28">
        <f>VLOOKUP(B9,MES!A:G,7,0)</f>
        <v>406715</v>
      </c>
      <c r="M9" s="16">
        <f>L9/$L$8</f>
        <v>0.45377662785106143</v>
      </c>
      <c r="N9" s="13">
        <f>VLOOKUP(B9,YTD!A:D,4,0)</f>
        <v>17175</v>
      </c>
      <c r="O9" s="15">
        <f>N9*E9</f>
        <v>343500</v>
      </c>
      <c r="P9" s="43">
        <f>O9/$O$8</f>
        <v>0.86142472376729751</v>
      </c>
      <c r="Q9" s="28">
        <f>VLOOKUP(B9,YTD!A:G,7,0)</f>
        <v>1188889</v>
      </c>
      <c r="R9" s="16">
        <f>Q9/$Q$8</f>
        <v>0.4579251166681817</v>
      </c>
      <c r="S9" s="13">
        <f>VLOOKUP(B9,MAT!A:D,4,0)</f>
        <v>51602</v>
      </c>
      <c r="T9" s="15">
        <f>S9*E9</f>
        <v>1032040</v>
      </c>
      <c r="U9" s="43">
        <f>T9/$T$8</f>
        <v>0.77316154629312628</v>
      </c>
      <c r="V9" s="28">
        <f>VLOOKUP(B9,MAT!A:J,10,0)</f>
        <v>3588046</v>
      </c>
      <c r="W9" s="16">
        <f>V9/$V$8</f>
        <v>0.40646405501377408</v>
      </c>
      <c r="X9" s="13">
        <f>VLOOKUP(B9,MAT!A:G,7,0)</f>
        <v>60499</v>
      </c>
      <c r="Y9" s="15">
        <f>X9*E9</f>
        <v>1209980</v>
      </c>
      <c r="Z9" s="43">
        <f>Y9/$Y$8</f>
        <v>0.85688143822490892</v>
      </c>
      <c r="AA9" s="42">
        <f t="shared" ref="AA9:AA17" si="1">(X9-S9)/S9</f>
        <v>0.17241579783729313</v>
      </c>
      <c r="AB9" s="28">
        <f>VLOOKUP(B9,MAT!A:M,13,0)</f>
        <v>4128589</v>
      </c>
      <c r="AC9" s="43">
        <f>AB9/$AB$8</f>
        <v>0.45738445322991655</v>
      </c>
      <c r="AD9" s="48">
        <f t="shared" ref="AD9:AD17" si="2">(AB9-V9)/V9</f>
        <v>0.15065107860936008</v>
      </c>
    </row>
    <row r="10" spans="2:40" ht="14.25" customHeight="1" x14ac:dyDescent="0.25">
      <c r="B10" s="74" t="s">
        <v>3</v>
      </c>
      <c r="C10" s="17" t="s">
        <v>17</v>
      </c>
      <c r="D10" s="14" t="s">
        <v>24</v>
      </c>
      <c r="E10" s="37">
        <v>1</v>
      </c>
      <c r="F10" s="33">
        <f t="shared" ref="F10:F17" si="3">AB10/X10</f>
        <v>29.9770441128031</v>
      </c>
      <c r="G10" s="34">
        <f t="shared" ref="G10:G17" si="4">F10/E10</f>
        <v>29.9770441128031</v>
      </c>
      <c r="I10" s="13">
        <f>VLOOKUP(B10,MES!A:D,4,0)</f>
        <v>7868</v>
      </c>
      <c r="J10" s="15">
        <f t="shared" ref="J10:J17" si="5">I10*E10</f>
        <v>7868</v>
      </c>
      <c r="K10" s="43">
        <f t="shared" ref="K10:K17" si="6">J10/$J$8</f>
        <v>5.7488145079385954E-2</v>
      </c>
      <c r="L10" s="28">
        <f>VLOOKUP(B10,MES!A:G,7,0)</f>
        <v>236276</v>
      </c>
      <c r="M10" s="16">
        <f t="shared" ref="M10:M17" si="7">L10/$L$8</f>
        <v>0.26361586497212397</v>
      </c>
      <c r="N10" s="13">
        <f>VLOOKUP(B10,YTD!A:D,4,0)</f>
        <v>22295</v>
      </c>
      <c r="O10" s="15">
        <f t="shared" ref="O10:O17" si="8">N10*E10</f>
        <v>22295</v>
      </c>
      <c r="P10" s="43">
        <f t="shared" ref="P10:P17" si="9">O10/$O$8</f>
        <v>5.5911103977851227E-2</v>
      </c>
      <c r="Q10" s="28">
        <f>VLOOKUP(B10,YTD!A:G,7,0)</f>
        <v>672426</v>
      </c>
      <c r="R10" s="16">
        <f t="shared" ref="R10:R17" si="10">Q10/$Q$8</f>
        <v>0.25899874126240441</v>
      </c>
      <c r="S10" s="13">
        <f>VLOOKUP(B10,MAT!A:D,4,0)</f>
        <v>77680</v>
      </c>
      <c r="T10" s="15">
        <f t="shared" ref="T10:T17" si="11">S10*E10</f>
        <v>77680</v>
      </c>
      <c r="U10" s="43">
        <f t="shared" ref="U10:U17" si="12">T10/$T$8</f>
        <v>5.819463287861909E-2</v>
      </c>
      <c r="V10" s="28">
        <f>VLOOKUP(B10,MAT!A:J,10,0)</f>
        <v>2335807</v>
      </c>
      <c r="W10" s="16">
        <f t="shared" ref="W10:W17" si="13">V10/$V$8</f>
        <v>0.2646068598199573</v>
      </c>
      <c r="X10" s="13">
        <f>VLOOKUP(B10,MAT!A:G,7,0)</f>
        <v>78934</v>
      </c>
      <c r="Y10" s="15">
        <f t="shared" ref="Y10:Y17" si="14">X10*E10</f>
        <v>78934</v>
      </c>
      <c r="Z10" s="43">
        <f t="shared" ref="Z10:Z17" si="15">Y10/$Y$8</f>
        <v>5.5899336720313525E-2</v>
      </c>
      <c r="AA10" s="42">
        <f t="shared" si="1"/>
        <v>1.6143151390319257E-2</v>
      </c>
      <c r="AB10" s="28">
        <f>VLOOKUP(B10,MAT!A:M,13,0)</f>
        <v>2366208</v>
      </c>
      <c r="AC10" s="43">
        <f t="shared" ref="AC10:AC17" si="16">AB10/$AB$8</f>
        <v>0.26213962017247405</v>
      </c>
      <c r="AD10" s="48">
        <f t="shared" si="2"/>
        <v>1.3015202026537295E-2</v>
      </c>
    </row>
    <row r="11" spans="2:40" ht="14.25" customHeight="1" x14ac:dyDescent="0.25">
      <c r="B11" s="74" t="s">
        <v>5</v>
      </c>
      <c r="C11" s="17" t="s">
        <v>18</v>
      </c>
      <c r="D11" s="14" t="s">
        <v>27</v>
      </c>
      <c r="E11" s="37">
        <v>1</v>
      </c>
      <c r="F11" s="33">
        <f t="shared" si="3"/>
        <v>28.533630833665736</v>
      </c>
      <c r="G11" s="34">
        <f t="shared" si="4"/>
        <v>28.533630833665736</v>
      </c>
      <c r="I11" s="13">
        <f>VLOOKUP(B11,MES!A:D,4,0)</f>
        <v>4053</v>
      </c>
      <c r="J11" s="15">
        <f t="shared" si="5"/>
        <v>4053</v>
      </c>
      <c r="K11" s="43">
        <f t="shared" si="6"/>
        <v>2.9613555161000418E-2</v>
      </c>
      <c r="L11" s="28">
        <f>VLOOKUP(B11,MES!A:G,7,0)</f>
        <v>112917</v>
      </c>
      <c r="M11" s="16">
        <f t="shared" si="7"/>
        <v>0.12598280242198664</v>
      </c>
      <c r="N11" s="13">
        <f>VLOOKUP(B11,YTD!A:D,4,0)</f>
        <v>11938</v>
      </c>
      <c r="O11" s="15">
        <f t="shared" si="8"/>
        <v>11938</v>
      </c>
      <c r="P11" s="43">
        <f t="shared" si="9"/>
        <v>2.9937957357595333E-2</v>
      </c>
      <c r="Q11" s="28">
        <f>VLOOKUP(B11,YTD!A:G,7,0)</f>
        <v>333503</v>
      </c>
      <c r="R11" s="16">
        <f t="shared" si="10"/>
        <v>0.12845555824319058</v>
      </c>
      <c r="S11" s="13">
        <f>VLOOKUP(B11,MAT!A:D,4,0)</f>
        <v>44127</v>
      </c>
      <c r="T11" s="15">
        <f t="shared" si="11"/>
        <v>44127</v>
      </c>
      <c r="U11" s="43">
        <f t="shared" si="12"/>
        <v>3.3058117469552326E-2</v>
      </c>
      <c r="V11" s="28">
        <f>VLOOKUP(B11,MAT!A:J,10,0)</f>
        <v>1320932</v>
      </c>
      <c r="W11" s="16">
        <f t="shared" si="13"/>
        <v>0.1496389335915578</v>
      </c>
      <c r="X11" s="13">
        <f>VLOOKUP(B11,MAT!A:G,7,0)</f>
        <v>40112</v>
      </c>
      <c r="Y11" s="15">
        <f t="shared" si="14"/>
        <v>40112</v>
      </c>
      <c r="Z11" s="43">
        <f t="shared" si="15"/>
        <v>2.8406443288382904E-2</v>
      </c>
      <c r="AA11" s="42">
        <f t="shared" si="1"/>
        <v>-9.0987377342670026E-2</v>
      </c>
      <c r="AB11" s="28">
        <f>VLOOKUP(B11,MAT!A:M,13,0)</f>
        <v>1144541</v>
      </c>
      <c r="AC11" s="43">
        <f t="shared" si="16"/>
        <v>0.12679762007897175</v>
      </c>
      <c r="AD11" s="48">
        <f t="shared" si="2"/>
        <v>-0.13353526146690367</v>
      </c>
    </row>
    <row r="12" spans="2:40" ht="14.25" customHeight="1" x14ac:dyDescent="0.25">
      <c r="B12" s="74" t="s">
        <v>7</v>
      </c>
      <c r="C12" s="17" t="s">
        <v>20</v>
      </c>
      <c r="D12" s="14" t="s">
        <v>29</v>
      </c>
      <c r="E12" s="37">
        <v>1</v>
      </c>
      <c r="F12" s="33">
        <f t="shared" si="3"/>
        <v>19.227477213159645</v>
      </c>
      <c r="G12" s="34">
        <f t="shared" si="4"/>
        <v>19.227477213159645</v>
      </c>
      <c r="I12" s="13">
        <f>VLOOKUP(B12,MES!A:D,4,0)</f>
        <v>2394</v>
      </c>
      <c r="J12" s="15">
        <f t="shared" si="5"/>
        <v>2394</v>
      </c>
      <c r="K12" s="43">
        <f t="shared" si="6"/>
        <v>1.749194449924377E-2</v>
      </c>
      <c r="L12" s="28">
        <f>VLOOKUP(B12,MES!A:G,7,0)</f>
        <v>45174</v>
      </c>
      <c r="M12" s="16">
        <f t="shared" si="7"/>
        <v>5.0401154092039512E-2</v>
      </c>
      <c r="N12" s="13">
        <f>VLOOKUP(B12,YTD!A:D,4,0)</f>
        <v>7080</v>
      </c>
      <c r="O12" s="15">
        <f t="shared" si="8"/>
        <v>7080</v>
      </c>
      <c r="P12" s="43">
        <f t="shared" si="9"/>
        <v>1.7755129677649101E-2</v>
      </c>
      <c r="Q12" s="28">
        <f>VLOOKUP(B12,YTD!A:G,7,0)</f>
        <v>135360</v>
      </c>
      <c r="R12" s="16">
        <f t="shared" si="10"/>
        <v>5.2136695513378517E-2</v>
      </c>
      <c r="S12" s="13">
        <f>VLOOKUP(B12,MAT!A:D,4,0)</f>
        <v>24034</v>
      </c>
      <c r="T12" s="15">
        <f t="shared" si="11"/>
        <v>24034</v>
      </c>
      <c r="U12" s="43">
        <f t="shared" si="12"/>
        <v>1.8005275574211266E-2</v>
      </c>
      <c r="V12" s="28">
        <f>VLOOKUP(B12,MAT!A:J,10,0)</f>
        <v>501907</v>
      </c>
      <c r="W12" s="16">
        <f t="shared" si="13"/>
        <v>5.6857452345872458E-2</v>
      </c>
      <c r="X12" s="13">
        <f>VLOOKUP(B12,MAT!A:G,7,0)</f>
        <v>25563</v>
      </c>
      <c r="Y12" s="15">
        <f t="shared" si="14"/>
        <v>25563</v>
      </c>
      <c r="Z12" s="43">
        <f t="shared" si="15"/>
        <v>1.8103158899604413E-2</v>
      </c>
      <c r="AA12" s="42">
        <f t="shared" si="1"/>
        <v>6.3618207539319294E-2</v>
      </c>
      <c r="AB12" s="28">
        <f>VLOOKUP(B12,MAT!A:M,13,0)</f>
        <v>491512</v>
      </c>
      <c r="AC12" s="43">
        <f t="shared" si="16"/>
        <v>5.4452004637890267E-2</v>
      </c>
      <c r="AD12" s="48">
        <f t="shared" si="2"/>
        <v>-2.0711008214669251E-2</v>
      </c>
    </row>
    <row r="13" spans="2:40" s="79" customFormat="1" ht="14.25" customHeight="1" x14ac:dyDescent="0.25">
      <c r="B13" s="59" t="s">
        <v>8</v>
      </c>
      <c r="C13" s="59" t="s">
        <v>21</v>
      </c>
      <c r="D13" s="60" t="s">
        <v>30</v>
      </c>
      <c r="E13" s="61">
        <v>1</v>
      </c>
      <c r="F13" s="77">
        <f t="shared" si="3"/>
        <v>16.520480225988699</v>
      </c>
      <c r="G13" s="78">
        <f t="shared" si="4"/>
        <v>16.520480225988699</v>
      </c>
      <c r="I13" s="80">
        <f>VLOOKUP(B13,MES!A:D,4,0)</f>
        <v>3282</v>
      </c>
      <c r="J13" s="81">
        <f t="shared" si="5"/>
        <v>3282</v>
      </c>
      <c r="K13" s="82">
        <f t="shared" si="6"/>
        <v>2.3980184564126171E-2</v>
      </c>
      <c r="L13" s="83">
        <f>VLOOKUP(B13,MES!A:G,7,0)</f>
        <v>49460</v>
      </c>
      <c r="M13" s="84">
        <f t="shared" si="7"/>
        <v>5.5183093845846597E-2</v>
      </c>
      <c r="N13" s="80">
        <f>VLOOKUP(B13,YTD!A:D,4,0)</f>
        <v>9263</v>
      </c>
      <c r="O13" s="81">
        <f t="shared" si="8"/>
        <v>9263</v>
      </c>
      <c r="P13" s="82">
        <f t="shared" si="9"/>
        <v>2.3229627994924239E-2</v>
      </c>
      <c r="Q13" s="83">
        <f>VLOOKUP(B13,YTD!A:G,7,0)</f>
        <v>142859</v>
      </c>
      <c r="R13" s="84">
        <f t="shared" si="10"/>
        <v>5.502509001437457E-2</v>
      </c>
      <c r="S13" s="80">
        <f>VLOOKUP(B13,MAT!A:D,4,0)</f>
        <v>9516</v>
      </c>
      <c r="T13" s="81">
        <f t="shared" si="11"/>
        <v>9516</v>
      </c>
      <c r="U13" s="82">
        <f t="shared" si="12"/>
        <v>7.1289923593323796E-3</v>
      </c>
      <c r="V13" s="83">
        <f>VLOOKUP(B13,MAT!A:J,10,0)</f>
        <v>202365</v>
      </c>
      <c r="W13" s="84">
        <f t="shared" si="13"/>
        <v>2.2924482710885642E-2</v>
      </c>
      <c r="X13" s="80">
        <f>VLOOKUP(B13,MAT!A:G,7,0)</f>
        <v>24072</v>
      </c>
      <c r="Y13" s="81">
        <f t="shared" si="14"/>
        <v>24072</v>
      </c>
      <c r="Z13" s="82">
        <f t="shared" si="15"/>
        <v>1.7047265228309565E-2</v>
      </c>
      <c r="AA13" s="85">
        <f t="shared" si="1"/>
        <v>1.5296343001261035</v>
      </c>
      <c r="AB13" s="83">
        <f>VLOOKUP(B13,MAT!A:M,13,0)</f>
        <v>397681</v>
      </c>
      <c r="AC13" s="82">
        <f t="shared" si="16"/>
        <v>4.4056966373966132E-2</v>
      </c>
      <c r="AD13" s="86">
        <f t="shared" si="2"/>
        <v>0.96516690139105077</v>
      </c>
      <c r="AE13" s="87"/>
      <c r="AF13" s="88">
        <v>42300</v>
      </c>
      <c r="AG13" s="87"/>
      <c r="AH13" s="88">
        <f>N13</f>
        <v>9263</v>
      </c>
      <c r="AI13" s="87"/>
      <c r="AJ13" s="88">
        <v>7406</v>
      </c>
      <c r="AK13" s="89">
        <f>AJ13/AF13</f>
        <v>0.17508274231678486</v>
      </c>
      <c r="AL13" s="87"/>
      <c r="AM13" s="88">
        <v>16070</v>
      </c>
      <c r="AN13" s="89">
        <f>AM13/AF13</f>
        <v>0.37990543735224586</v>
      </c>
    </row>
    <row r="14" spans="2:40" ht="14.25" customHeight="1" x14ac:dyDescent="0.25">
      <c r="B14" s="74" t="s">
        <v>10</v>
      </c>
      <c r="C14" s="17" t="s">
        <v>20</v>
      </c>
      <c r="D14" s="14" t="s">
        <v>26</v>
      </c>
      <c r="E14" s="37">
        <v>1</v>
      </c>
      <c r="F14" s="33">
        <f t="shared" si="3"/>
        <v>25.527254631756239</v>
      </c>
      <c r="G14" s="34">
        <f t="shared" si="4"/>
        <v>25.527254631756239</v>
      </c>
      <c r="I14" s="13">
        <f>VLOOKUP(B14,MES!A:D,4,0)</f>
        <v>1310</v>
      </c>
      <c r="J14" s="15">
        <f t="shared" si="5"/>
        <v>1310</v>
      </c>
      <c r="K14" s="43">
        <f t="shared" si="6"/>
        <v>9.5716154110314696E-3</v>
      </c>
      <c r="L14" s="28">
        <f>VLOOKUP(B14,MES!A:G,7,0)</f>
        <v>32619</v>
      </c>
      <c r="M14" s="16">
        <f t="shared" si="7"/>
        <v>3.6393395433838863E-2</v>
      </c>
      <c r="N14" s="13">
        <f>VLOOKUP(B14,YTD!A:D,4,0)</f>
        <v>3810</v>
      </c>
      <c r="O14" s="15">
        <f t="shared" si="8"/>
        <v>3810</v>
      </c>
      <c r="P14" s="43">
        <f t="shared" si="9"/>
        <v>9.5546672417857453E-3</v>
      </c>
      <c r="Q14" s="28">
        <f>VLOOKUP(B14,YTD!A:G,7,0)</f>
        <v>95635</v>
      </c>
      <c r="R14" s="16">
        <f t="shared" si="10"/>
        <v>3.6835792519370233E-2</v>
      </c>
      <c r="S14" s="13">
        <f>VLOOKUP(B14,MAT!A:D,4,0)</f>
        <v>9155</v>
      </c>
      <c r="T14" s="15">
        <f t="shared" si="11"/>
        <v>9155</v>
      </c>
      <c r="U14" s="43">
        <f t="shared" si="12"/>
        <v>6.8585461380504349E-3</v>
      </c>
      <c r="V14" s="28">
        <f>VLOOKUP(B14,MAT!A:J,10,0)</f>
        <v>277809</v>
      </c>
      <c r="W14" s="16">
        <f t="shared" si="13"/>
        <v>3.1470993587964471E-2</v>
      </c>
      <c r="X14" s="13">
        <f>VLOOKUP(B14,MAT!A:G,7,0)</f>
        <v>13062</v>
      </c>
      <c r="Y14" s="15">
        <f t="shared" si="14"/>
        <v>13062</v>
      </c>
      <c r="Z14" s="43">
        <f t="shared" si="15"/>
        <v>9.2502234302168293E-3</v>
      </c>
      <c r="AA14" s="42">
        <f t="shared" si="1"/>
        <v>0.42676133260513383</v>
      </c>
      <c r="AB14" s="28">
        <f>VLOOKUP(B14,MAT!A:M,13,0)</f>
        <v>333437</v>
      </c>
      <c r="AC14" s="43">
        <f t="shared" si="16"/>
        <v>3.693971473828557E-2</v>
      </c>
      <c r="AD14" s="48">
        <f t="shared" si="2"/>
        <v>0.20023829321584255</v>
      </c>
    </row>
    <row r="15" spans="2:40" ht="14.25" customHeight="1" x14ac:dyDescent="0.25">
      <c r="B15" s="74" t="s">
        <v>13</v>
      </c>
      <c r="C15" s="17" t="s">
        <v>22</v>
      </c>
      <c r="D15" s="14" t="s">
        <v>25</v>
      </c>
      <c r="E15" s="37">
        <v>1</v>
      </c>
      <c r="F15" s="33">
        <f t="shared" si="3"/>
        <v>35.11757925072046</v>
      </c>
      <c r="G15" s="34">
        <f t="shared" si="4"/>
        <v>35.11757925072046</v>
      </c>
      <c r="I15" s="13">
        <f>VLOOKUP(B15,MES!A:D,4,0)</f>
        <v>203</v>
      </c>
      <c r="J15" s="15">
        <f t="shared" si="5"/>
        <v>203</v>
      </c>
      <c r="K15" s="43">
        <f t="shared" si="6"/>
        <v>1.4832350598773956E-3</v>
      </c>
      <c r="L15" s="28">
        <f>VLOOKUP(B15,MES!A:G,7,0)</f>
        <v>6878</v>
      </c>
      <c r="M15" s="16">
        <f t="shared" si="7"/>
        <v>7.6738641219517368E-3</v>
      </c>
      <c r="N15" s="13">
        <f>VLOOKUP(B15,YTD!A:D,4,0)</f>
        <v>491</v>
      </c>
      <c r="O15" s="15">
        <f t="shared" si="8"/>
        <v>491</v>
      </c>
      <c r="P15" s="43">
        <f t="shared" si="9"/>
        <v>1.2313232587183203E-3</v>
      </c>
      <c r="Q15" s="28">
        <f>VLOOKUP(B15,YTD!A:G,7,0)</f>
        <v>18429</v>
      </c>
      <c r="R15" s="16">
        <f t="shared" si="10"/>
        <v>7.0983094091020436E-3</v>
      </c>
      <c r="S15" s="13">
        <f>VLOOKUP(B15,MAT!A:D,4,0)</f>
        <v>2117</v>
      </c>
      <c r="T15" s="15">
        <f t="shared" si="11"/>
        <v>2117</v>
      </c>
      <c r="U15" s="43">
        <f t="shared" si="12"/>
        <v>1.5859685608140656E-3</v>
      </c>
      <c r="V15" s="28">
        <f>VLOOKUP(B15,MAT!A:J,10,0)</f>
        <v>78503</v>
      </c>
      <c r="W15" s="16">
        <f t="shared" si="13"/>
        <v>8.8930430966454466E-3</v>
      </c>
      <c r="X15" s="13">
        <f>VLOOKUP(B15,MAT!A:G,7,0)</f>
        <v>1735</v>
      </c>
      <c r="Y15" s="15">
        <f t="shared" si="14"/>
        <v>1735</v>
      </c>
      <c r="Z15" s="43">
        <f t="shared" si="15"/>
        <v>1.2286891480191547E-3</v>
      </c>
      <c r="AA15" s="42">
        <f t="shared" si="1"/>
        <v>-0.18044402456306094</v>
      </c>
      <c r="AB15" s="28">
        <f>VLOOKUP(B15,MAT!A:M,13,0)</f>
        <v>60929</v>
      </c>
      <c r="AC15" s="43">
        <f t="shared" si="16"/>
        <v>6.7500003877464156E-3</v>
      </c>
      <c r="AD15" s="48">
        <f t="shared" si="2"/>
        <v>-0.22386405615072036</v>
      </c>
    </row>
    <row r="16" spans="2:40" ht="14.25" customHeight="1" x14ac:dyDescent="0.25">
      <c r="B16" s="74" t="s">
        <v>14</v>
      </c>
      <c r="C16" s="17" t="s">
        <v>22</v>
      </c>
      <c r="D16" s="14" t="s">
        <v>25</v>
      </c>
      <c r="E16" s="37">
        <v>1</v>
      </c>
      <c r="F16" s="33">
        <f t="shared" si="3"/>
        <v>28.847448979591835</v>
      </c>
      <c r="G16" s="34">
        <f t="shared" si="4"/>
        <v>28.847448979591835</v>
      </c>
      <c r="I16" s="13">
        <f>VLOOKUP(B16,MES!A:D,4,0)</f>
        <v>202</v>
      </c>
      <c r="J16" s="15">
        <f t="shared" si="5"/>
        <v>202</v>
      </c>
      <c r="K16" s="43">
        <f t="shared" si="6"/>
        <v>1.4759284832277532E-3</v>
      </c>
      <c r="L16" s="28">
        <f>VLOOKUP(B16,MES!A:G,7,0)</f>
        <v>5169</v>
      </c>
      <c r="M16" s="16">
        <f t="shared" si="7"/>
        <v>5.7671130628625363E-3</v>
      </c>
      <c r="N16" s="13">
        <f>VLOOKUP(B16,YTD!A:D,4,0)</f>
        <v>295</v>
      </c>
      <c r="O16" s="15">
        <f t="shared" si="8"/>
        <v>295</v>
      </c>
      <c r="P16" s="43">
        <f t="shared" si="9"/>
        <v>7.3979706990204589E-4</v>
      </c>
      <c r="Q16" s="28">
        <f>VLOOKUP(B16,YTD!A:G,7,0)</f>
        <v>7805</v>
      </c>
      <c r="R16" s="16">
        <f t="shared" si="10"/>
        <v>3.0062567115981039E-3</v>
      </c>
      <c r="S16" s="13">
        <f>VLOOKUP(B16,MAT!A:D,4,0)</f>
        <v>2924</v>
      </c>
      <c r="T16" s="15">
        <f t="shared" si="11"/>
        <v>2924</v>
      </c>
      <c r="U16" s="43">
        <f t="shared" si="12"/>
        <v>2.1905394765329845E-3</v>
      </c>
      <c r="V16" s="28">
        <f>VLOOKUP(B16,MAT!A:J,10,0)</f>
        <v>91951</v>
      </c>
      <c r="W16" s="16">
        <f t="shared" si="13"/>
        <v>1.0416470781749046E-2</v>
      </c>
      <c r="X16" s="13">
        <f>VLOOKUP(B16,MAT!A:G,7,0)</f>
        <v>1960</v>
      </c>
      <c r="Y16" s="15">
        <f t="shared" si="14"/>
        <v>1960</v>
      </c>
      <c r="Z16" s="43">
        <f t="shared" si="15"/>
        <v>1.3880292392608319E-3</v>
      </c>
      <c r="AA16" s="42">
        <f t="shared" si="1"/>
        <v>-0.32968536251709984</v>
      </c>
      <c r="AB16" s="28">
        <f>VLOOKUP(B16,MAT!A:M,13,0)</f>
        <v>56541</v>
      </c>
      <c r="AC16" s="43">
        <f t="shared" si="16"/>
        <v>6.2638771672531976E-3</v>
      </c>
      <c r="AD16" s="48">
        <f t="shared" si="2"/>
        <v>-0.3850964100444802</v>
      </c>
    </row>
    <row r="17" spans="2:30" ht="14.25" customHeight="1" x14ac:dyDescent="0.25">
      <c r="B17" s="74" t="s">
        <v>15</v>
      </c>
      <c r="C17" s="17" t="s">
        <v>22</v>
      </c>
      <c r="D17" s="14" t="s">
        <v>25</v>
      </c>
      <c r="E17" s="37">
        <v>1</v>
      </c>
      <c r="F17" s="33">
        <f t="shared" si="3"/>
        <v>17.764214046822744</v>
      </c>
      <c r="G17" s="34">
        <f t="shared" si="4"/>
        <v>17.764214046822744</v>
      </c>
      <c r="I17" s="13">
        <f>VLOOKUP(B17,MES!A:D,4,0)</f>
        <v>71</v>
      </c>
      <c r="J17" s="15">
        <f t="shared" si="5"/>
        <v>71</v>
      </c>
      <c r="K17" s="43">
        <f t="shared" si="6"/>
        <v>5.1876694212460634E-4</v>
      </c>
      <c r="L17" s="28">
        <f>VLOOKUP(B17,MES!A:G,7,0)</f>
        <v>1081</v>
      </c>
      <c r="M17" s="16">
        <f t="shared" si="7"/>
        <v>1.2060841982887217E-3</v>
      </c>
      <c r="N17" s="13">
        <f>VLOOKUP(B17,YTD!A:D,4,0)</f>
        <v>86</v>
      </c>
      <c r="O17" s="15">
        <f t="shared" si="8"/>
        <v>86</v>
      </c>
      <c r="P17" s="43">
        <f t="shared" si="9"/>
        <v>2.1566965427652861E-4</v>
      </c>
      <c r="Q17" s="28">
        <f>VLOOKUP(B17,YTD!A:G,7,0)</f>
        <v>1346</v>
      </c>
      <c r="R17" s="16">
        <f t="shared" si="10"/>
        <v>5.1843965839987801E-4</v>
      </c>
      <c r="S17" s="13">
        <f>VLOOKUP(B17,MAT!A:D,4,0)</f>
        <v>2358</v>
      </c>
      <c r="T17" s="15">
        <f t="shared" si="11"/>
        <v>2358</v>
      </c>
      <c r="U17" s="43">
        <f t="shared" si="12"/>
        <v>1.7665157611712644E-3</v>
      </c>
      <c r="V17" s="28">
        <f>VLOOKUP(B17,MAT!A:J,10,0)</f>
        <v>43151</v>
      </c>
      <c r="W17" s="16">
        <f t="shared" si="13"/>
        <v>4.8882679982083189E-3</v>
      </c>
      <c r="X17" s="13">
        <f>VLOOKUP(B17,MAT!A:G,7,0)</f>
        <v>1196</v>
      </c>
      <c r="Y17" s="15">
        <f t="shared" si="14"/>
        <v>1196</v>
      </c>
      <c r="Z17" s="43">
        <f t="shared" si="15"/>
        <v>8.4698110722242605E-4</v>
      </c>
      <c r="AA17" s="42">
        <f t="shared" si="1"/>
        <v>-0.49279050042408823</v>
      </c>
      <c r="AB17" s="28">
        <f>VLOOKUP(B17,MAT!A:M,13,0)</f>
        <v>21246</v>
      </c>
      <c r="AC17" s="43">
        <f t="shared" si="16"/>
        <v>2.3537315274837984E-3</v>
      </c>
      <c r="AD17" s="48">
        <f t="shared" si="2"/>
        <v>-0.5076359759912864</v>
      </c>
    </row>
    <row r="18" spans="2:30" ht="14.25" customHeight="1" x14ac:dyDescent="0.25">
      <c r="B18" s="17" t="s">
        <v>31</v>
      </c>
      <c r="C18" s="17" t="s">
        <v>423</v>
      </c>
      <c r="D18" s="14" t="s">
        <v>424</v>
      </c>
      <c r="E18" s="37">
        <v>20</v>
      </c>
      <c r="F18" s="33">
        <f>AB18/X18</f>
        <v>33.420439844760672</v>
      </c>
      <c r="G18" s="34">
        <f t="shared" ref="G18" si="17">F18/E18</f>
        <v>1.6710219922380336</v>
      </c>
      <c r="I18" s="13">
        <f>VLOOKUP(B18,MES!A:D,4,0)</f>
        <v>0</v>
      </c>
      <c r="J18" s="15">
        <f t="shared" ref="J18" si="18">I18*E18</f>
        <v>0</v>
      </c>
      <c r="K18" s="43">
        <f t="shared" ref="K18" si="19">J18/$J$8</f>
        <v>0</v>
      </c>
      <c r="L18" s="28">
        <f>VLOOKUP(B18,MES!A:G,7,0)</f>
        <v>0</v>
      </c>
      <c r="M18" s="16">
        <f t="shared" ref="M18" si="20">L18/$L$8</f>
        <v>0</v>
      </c>
      <c r="N18" s="13">
        <f>VLOOKUP(B18,YTD!A:D,4,0)</f>
        <v>0</v>
      </c>
      <c r="O18" s="15">
        <f t="shared" ref="O18" si="21">N18*E18</f>
        <v>0</v>
      </c>
      <c r="P18" s="43">
        <f t="shared" ref="P18" si="22">O18/$O$8</f>
        <v>0</v>
      </c>
      <c r="Q18" s="28">
        <f>VLOOKUP(B18,YTD!A:G,7,0)</f>
        <v>0</v>
      </c>
      <c r="R18" s="16">
        <f t="shared" ref="R18" si="23">Q18/$Q$8</f>
        <v>0</v>
      </c>
      <c r="S18" s="13">
        <f>VLOOKUP(B18,MAT!A:D,4,0)</f>
        <v>6544</v>
      </c>
      <c r="T18" s="15">
        <f t="shared" ref="T18" si="24">S18*E18</f>
        <v>130880</v>
      </c>
      <c r="U18" s="43">
        <f t="shared" ref="U18" si="25">T18/$T$8</f>
        <v>9.8049865488589946E-2</v>
      </c>
      <c r="V18" s="28">
        <f>VLOOKUP(B18,MAT!A:J,10,0)</f>
        <v>386991</v>
      </c>
      <c r="W18" s="16">
        <f t="shared" ref="W18" si="26">V18/$V$8</f>
        <v>4.3839441053385449E-2</v>
      </c>
      <c r="X18" s="13">
        <f>VLOOKUP(B18,MAT!A:G,7,0)</f>
        <v>773</v>
      </c>
      <c r="Y18" s="15">
        <f t="shared" ref="Y18" si="27">X18*E18</f>
        <v>15460</v>
      </c>
      <c r="Z18" s="43">
        <f t="shared" ref="Z18" si="28">Y18/$Y$8</f>
        <v>1.094843471376146E-2</v>
      </c>
      <c r="AA18" s="42">
        <f t="shared" ref="AA18" si="29">(X18-S18)/S18</f>
        <v>-0.88187652811735939</v>
      </c>
      <c r="AB18" s="28">
        <f>VLOOKUP(B18,MAT!A:M,13,0)</f>
        <v>25834</v>
      </c>
      <c r="AC18" s="43">
        <f t="shared" ref="AC18" si="30">AB18/$AB$8</f>
        <v>2.8620116860122585E-3</v>
      </c>
      <c r="AD18" s="48">
        <f t="shared" ref="AD18" si="31">(AB18-V18)/V18</f>
        <v>-0.93324392556932845</v>
      </c>
    </row>
    <row r="19" spans="2:30" ht="14.25" customHeight="1" x14ac:dyDescent="0.25">
      <c r="B19" s="17"/>
      <c r="C19" s="17"/>
      <c r="D19" s="14"/>
      <c r="E19" s="37"/>
      <c r="F19" s="17"/>
      <c r="G19" s="18"/>
      <c r="I19" s="17"/>
      <c r="J19" s="14"/>
      <c r="K19" s="14"/>
      <c r="L19" s="29"/>
      <c r="M19" s="18"/>
      <c r="N19" s="17"/>
      <c r="O19" s="14"/>
      <c r="P19" s="14"/>
      <c r="Q19" s="29"/>
      <c r="R19" s="18"/>
      <c r="S19" s="17"/>
      <c r="T19" s="15"/>
      <c r="U19" s="14"/>
      <c r="V19" s="29"/>
      <c r="W19" s="18"/>
      <c r="X19" s="17"/>
      <c r="Y19" s="14"/>
      <c r="Z19" s="14"/>
      <c r="AA19" s="14"/>
      <c r="AB19" s="29"/>
      <c r="AC19" s="14"/>
      <c r="AD19" s="18"/>
    </row>
    <row r="20" spans="2:30" ht="14.25" customHeight="1" x14ac:dyDescent="0.25">
      <c r="B20" s="35"/>
      <c r="C20" s="35"/>
      <c r="D20" s="36"/>
      <c r="E20" s="39"/>
      <c r="F20" s="17"/>
      <c r="G20" s="18"/>
      <c r="I20" s="17"/>
      <c r="J20" s="14"/>
      <c r="K20" s="14"/>
      <c r="L20" s="29"/>
      <c r="M20" s="18"/>
      <c r="N20" s="17"/>
      <c r="O20" s="14"/>
      <c r="P20" s="14"/>
      <c r="Q20" s="29"/>
      <c r="R20" s="18"/>
      <c r="S20" s="17"/>
      <c r="T20" s="14"/>
      <c r="U20" s="14"/>
      <c r="V20" s="29"/>
      <c r="W20" s="18"/>
      <c r="X20" s="17"/>
      <c r="Y20" s="14"/>
      <c r="Z20" s="14"/>
      <c r="AA20" s="14"/>
      <c r="AB20" s="29"/>
      <c r="AC20" s="14"/>
      <c r="AD20" s="18"/>
    </row>
    <row r="21" spans="2:30" ht="14.25" customHeight="1" x14ac:dyDescent="0.25">
      <c r="B21" s="19"/>
      <c r="C21" s="19"/>
      <c r="D21" s="20"/>
      <c r="E21" s="40"/>
      <c r="F21" s="19"/>
      <c r="G21" s="21"/>
      <c r="I21" s="19"/>
      <c r="J21" s="20"/>
      <c r="K21" s="20"/>
      <c r="L21" s="30"/>
      <c r="M21" s="21"/>
      <c r="N21" s="19"/>
      <c r="O21" s="20"/>
      <c r="P21" s="20"/>
      <c r="Q21" s="30"/>
      <c r="R21" s="21"/>
      <c r="S21" s="19"/>
      <c r="T21" s="20"/>
      <c r="U21" s="20"/>
      <c r="V21" s="30"/>
      <c r="W21" s="21"/>
      <c r="X21" s="19"/>
      <c r="Y21" s="20"/>
      <c r="Z21" s="20"/>
      <c r="AA21" s="20"/>
      <c r="AB21" s="30"/>
      <c r="AC21" s="20"/>
      <c r="AD21" s="21"/>
    </row>
    <row r="24" spans="2:30" ht="14.25" customHeight="1" x14ac:dyDescent="0.25">
      <c r="C24" s="123" t="s">
        <v>33</v>
      </c>
      <c r="D24" s="124"/>
      <c r="E24" s="125"/>
      <c r="F24" s="135" t="s">
        <v>34</v>
      </c>
      <c r="G24" s="141" t="s">
        <v>35</v>
      </c>
      <c r="H24" s="7"/>
      <c r="I24" s="135" t="s">
        <v>419</v>
      </c>
      <c r="J24" s="136"/>
      <c r="K24" s="136"/>
      <c r="L24" s="136"/>
      <c r="M24" s="137"/>
      <c r="N24" s="135" t="s">
        <v>45</v>
      </c>
      <c r="O24" s="136"/>
      <c r="P24" s="136"/>
      <c r="Q24" s="136"/>
      <c r="R24" s="137"/>
      <c r="S24" s="135" t="s">
        <v>47</v>
      </c>
      <c r="T24" s="136"/>
      <c r="U24" s="136"/>
      <c r="V24" s="136"/>
      <c r="W24" s="137"/>
      <c r="X24" s="135" t="s">
        <v>48</v>
      </c>
      <c r="Y24" s="136"/>
      <c r="Z24" s="136"/>
      <c r="AA24" s="136"/>
      <c r="AB24" s="136"/>
      <c r="AC24" s="136"/>
      <c r="AD24" s="137"/>
    </row>
    <row r="25" spans="2:30" ht="14.25" customHeight="1" x14ac:dyDescent="0.25">
      <c r="C25" s="17"/>
      <c r="D25" s="14"/>
      <c r="E25" s="37"/>
      <c r="F25" s="144"/>
      <c r="G25" s="142"/>
      <c r="H25" s="7"/>
      <c r="I25" s="138"/>
      <c r="J25" s="139"/>
      <c r="K25" s="139"/>
      <c r="L25" s="139"/>
      <c r="M25" s="140"/>
      <c r="N25" s="138"/>
      <c r="O25" s="139"/>
      <c r="P25" s="139"/>
      <c r="Q25" s="139"/>
      <c r="R25" s="140"/>
      <c r="S25" s="138"/>
      <c r="T25" s="139"/>
      <c r="U25" s="139"/>
      <c r="V25" s="139"/>
      <c r="W25" s="140"/>
      <c r="X25" s="138"/>
      <c r="Y25" s="139"/>
      <c r="Z25" s="139"/>
      <c r="AA25" s="139"/>
      <c r="AB25" s="139"/>
      <c r="AC25" s="139"/>
      <c r="AD25" s="140"/>
    </row>
    <row r="26" spans="2:30" ht="22.5" x14ac:dyDescent="0.25">
      <c r="B26" s="95" t="s">
        <v>425</v>
      </c>
      <c r="C26" s="17" t="s">
        <v>32</v>
      </c>
      <c r="D26" s="7"/>
      <c r="E26" s="8"/>
      <c r="F26" s="138"/>
      <c r="G26" s="143"/>
      <c r="H26" s="7"/>
      <c r="I26" s="22" t="s">
        <v>39</v>
      </c>
      <c r="J26" s="23" t="s">
        <v>40</v>
      </c>
      <c r="K26" s="23" t="s">
        <v>36</v>
      </c>
      <c r="L26" s="25" t="s">
        <v>37</v>
      </c>
      <c r="M26" s="24" t="s">
        <v>38</v>
      </c>
      <c r="N26" s="22" t="s">
        <v>39</v>
      </c>
      <c r="O26" s="23" t="s">
        <v>40</v>
      </c>
      <c r="P26" s="23" t="s">
        <v>36</v>
      </c>
      <c r="Q26" s="25" t="s">
        <v>37</v>
      </c>
      <c r="R26" s="24" t="s">
        <v>38</v>
      </c>
      <c r="S26" s="22" t="s">
        <v>39</v>
      </c>
      <c r="T26" s="23" t="s">
        <v>40</v>
      </c>
      <c r="U26" s="23" t="s">
        <v>36</v>
      </c>
      <c r="V26" s="25" t="s">
        <v>37</v>
      </c>
      <c r="W26" s="24" t="s">
        <v>38</v>
      </c>
      <c r="X26" s="22" t="s">
        <v>39</v>
      </c>
      <c r="Y26" s="23" t="s">
        <v>40</v>
      </c>
      <c r="Z26" s="23" t="s">
        <v>36</v>
      </c>
      <c r="AA26" s="23" t="s">
        <v>53</v>
      </c>
      <c r="AB26" s="25" t="s">
        <v>37</v>
      </c>
      <c r="AC26" s="23" t="s">
        <v>38</v>
      </c>
      <c r="AD26" s="24" t="s">
        <v>53</v>
      </c>
    </row>
    <row r="27" spans="2:30" ht="14.25" customHeight="1" x14ac:dyDescent="0.25">
      <c r="B27" s="56" t="s">
        <v>0</v>
      </c>
      <c r="C27" s="56" t="s">
        <v>1</v>
      </c>
      <c r="D27" s="57" t="s">
        <v>23</v>
      </c>
      <c r="E27" s="58" t="s">
        <v>52</v>
      </c>
      <c r="F27" s="92"/>
      <c r="G27" s="94"/>
      <c r="H27" s="1"/>
      <c r="I27" s="93"/>
      <c r="J27" s="7"/>
      <c r="K27" s="7"/>
      <c r="L27" s="26"/>
      <c r="M27" s="8"/>
      <c r="N27" s="93"/>
      <c r="O27" s="7"/>
      <c r="P27" s="7"/>
      <c r="Q27" s="26"/>
      <c r="R27" s="8"/>
      <c r="S27" s="93"/>
      <c r="T27" s="7"/>
      <c r="U27" s="7"/>
      <c r="V27" s="26"/>
      <c r="W27" s="8"/>
      <c r="X27" s="93"/>
      <c r="Y27" s="7"/>
      <c r="Z27" s="7"/>
      <c r="AA27" s="7"/>
      <c r="AB27" s="26"/>
      <c r="AC27" s="7"/>
      <c r="AD27" s="8"/>
    </row>
    <row r="28" spans="2:30" ht="14.25" customHeight="1" x14ac:dyDescent="0.25">
      <c r="B28" s="31"/>
      <c r="C28" s="31"/>
      <c r="D28" s="10"/>
      <c r="E28" s="38"/>
      <c r="F28" s="31"/>
      <c r="G28" s="32"/>
      <c r="H28" s="3"/>
      <c r="I28" s="9">
        <f t="shared" ref="I28:Z28" si="32">SUM(I29:I40)</f>
        <v>22338</v>
      </c>
      <c r="J28" s="11">
        <f t="shared" si="32"/>
        <v>127826</v>
      </c>
      <c r="K28" s="45">
        <f t="shared" si="32"/>
        <v>0.9339704668171821</v>
      </c>
      <c r="L28" s="27">
        <f t="shared" si="32"/>
        <v>812582</v>
      </c>
      <c r="M28" s="12">
        <f t="shared" si="32"/>
        <v>0.90660713229772993</v>
      </c>
      <c r="N28" s="9">
        <f t="shared" si="32"/>
        <v>63959</v>
      </c>
      <c r="O28" s="11">
        <f t="shared" si="32"/>
        <v>371512</v>
      </c>
      <c r="P28" s="45">
        <f t="shared" si="32"/>
        <v>0.93167284418118246</v>
      </c>
      <c r="Q28" s="27">
        <f t="shared" si="32"/>
        <v>2347117</v>
      </c>
      <c r="R28" s="12">
        <f t="shared" si="32"/>
        <v>0.90404051686816245</v>
      </c>
      <c r="S28" s="9">
        <f t="shared" si="32"/>
        <v>207944</v>
      </c>
      <c r="T28" s="11">
        <f t="shared" si="32"/>
        <v>1264553</v>
      </c>
      <c r="U28" s="45">
        <f t="shared" si="32"/>
        <v>0.94735063839542233</v>
      </c>
      <c r="V28" s="27">
        <f t="shared" si="32"/>
        <v>8131421</v>
      </c>
      <c r="W28" s="12">
        <f t="shared" si="32"/>
        <v>0.92115049603158883</v>
      </c>
      <c r="X28" s="9">
        <f t="shared" si="32"/>
        <v>222237</v>
      </c>
      <c r="Y28" s="11">
        <f t="shared" si="32"/>
        <v>1329994</v>
      </c>
      <c r="Z28" s="45">
        <f t="shared" si="32"/>
        <v>0.94187273471503619</v>
      </c>
      <c r="AA28" s="44">
        <f>(X28-S28)/S28</f>
        <v>6.8734851690839843E-2</v>
      </c>
      <c r="AB28" s="27">
        <f>SUM(AB29:AB40)</f>
        <v>8267513</v>
      </c>
      <c r="AC28" s="45">
        <f>SUM(AC29:AC40)</f>
        <v>0.91591386623280435</v>
      </c>
      <c r="AD28" s="47">
        <f>(AB28-V28)/V28</f>
        <v>1.6736558099746651E-2</v>
      </c>
    </row>
    <row r="29" spans="2:30" ht="14.25" customHeight="1" x14ac:dyDescent="0.25">
      <c r="B29" s="74" t="s">
        <v>2</v>
      </c>
      <c r="C29" s="17" t="s">
        <v>16</v>
      </c>
      <c r="D29" s="14" t="s">
        <v>28</v>
      </c>
      <c r="E29" s="37">
        <v>20</v>
      </c>
      <c r="F29" s="33">
        <f>AB29/X29</f>
        <v>68.251086389709712</v>
      </c>
      <c r="G29" s="34">
        <f>F29/E29</f>
        <v>3.4125543194854857</v>
      </c>
      <c r="I29" s="13">
        <f>VLOOKUP(B29,MES!A:D,2,0)</f>
        <v>5552</v>
      </c>
      <c r="J29" s="15">
        <f t="shared" ref="J29" si="33">I29*E29</f>
        <v>111040</v>
      </c>
      <c r="K29" s="43">
        <f t="shared" ref="K29" si="34">J29/$J$8</f>
        <v>0.81132227117628575</v>
      </c>
      <c r="L29" s="28">
        <f>VLOOKUP(B29,MES!A:G,5,0)</f>
        <v>384420</v>
      </c>
      <c r="M29" s="16">
        <f t="shared" ref="M29" si="35">L29/$L$8</f>
        <v>0.42890183858108266</v>
      </c>
      <c r="N29" s="13">
        <f>VLOOKUP(B29,YTD!A:D,2,0)</f>
        <v>16187</v>
      </c>
      <c r="O29" s="15">
        <f t="shared" ref="O29" si="36">N29*E29</f>
        <v>323740</v>
      </c>
      <c r="P29" s="43">
        <f t="shared" ref="P29" si="37">O29/$O$8</f>
        <v>0.81187085901724854</v>
      </c>
      <c r="Q29" s="28">
        <f>VLOOKUP(B29,YTD!A:G,5,0)</f>
        <v>1120501</v>
      </c>
      <c r="R29" s="16">
        <f t="shared" ref="R29" si="38">Q29/$Q$8</f>
        <v>0.4315840681104916</v>
      </c>
      <c r="S29" s="13">
        <f>VLOOKUP(B29,MAT!A:D,2,0)</f>
        <v>49067</v>
      </c>
      <c r="T29" s="15">
        <f t="shared" ref="T29" si="39">S29*E29</f>
        <v>981340</v>
      </c>
      <c r="U29" s="43">
        <f t="shared" ref="U29" si="40">T29/$T$8</f>
        <v>0.73517920995242092</v>
      </c>
      <c r="V29" s="28">
        <f>VLOOKUP(B29,MAT!A:J,8,0)</f>
        <v>3411860</v>
      </c>
      <c r="W29" s="16">
        <f t="shared" ref="W29" si="41">V29/$V$8</f>
        <v>0.38650520387400139</v>
      </c>
      <c r="X29" s="13">
        <f>VLOOKUP(B29,MAT!A:G,5,0)</f>
        <v>57530</v>
      </c>
      <c r="Y29" s="15">
        <f t="shared" ref="Y29" si="42">X29*E29</f>
        <v>1150600</v>
      </c>
      <c r="Z29" s="43">
        <f t="shared" ref="Z29" si="43">Y29/$Y$8</f>
        <v>0.81482981770077201</v>
      </c>
      <c r="AA29" s="42">
        <f t="shared" ref="AA29" si="44">(X29-S29)/S29</f>
        <v>0.17247844783663155</v>
      </c>
      <c r="AB29" s="28">
        <f>VLOOKUP(B29,MAT!A:M,11,0)</f>
        <v>3926485</v>
      </c>
      <c r="AC29" s="43">
        <f t="shared" ref="AC29" si="45">AB29/$AB$8</f>
        <v>0.43499442420654344</v>
      </c>
      <c r="AD29" s="48">
        <f t="shared" ref="AD29" si="46">(AB29-V29)/V29</f>
        <v>0.15083414911514539</v>
      </c>
    </row>
    <row r="30" spans="2:30" ht="14.25" customHeight="1" x14ac:dyDescent="0.25">
      <c r="B30" s="74" t="s">
        <v>3</v>
      </c>
      <c r="C30" s="17" t="s">
        <v>17</v>
      </c>
      <c r="D30" s="14" t="s">
        <v>24</v>
      </c>
      <c r="E30" s="37">
        <v>1</v>
      </c>
      <c r="F30" s="33">
        <f t="shared" ref="F30:F38" si="47">AB30/X30</f>
        <v>29.97550450213696</v>
      </c>
      <c r="G30" s="34">
        <f t="shared" ref="G30:G38" si="48">F30/E30</f>
        <v>29.97550450213696</v>
      </c>
      <c r="I30" s="13">
        <f>VLOOKUP(B30,MES!A:D,2,0)</f>
        <v>7005</v>
      </c>
      <c r="J30" s="15">
        <f t="shared" ref="J30:J38" si="49">I30*E30</f>
        <v>7005</v>
      </c>
      <c r="K30" s="43">
        <f t="shared" ref="K30:K38" si="50">J30/$J$8</f>
        <v>5.1182569430744611E-2</v>
      </c>
      <c r="L30" s="28">
        <f>VLOOKUP(B30,MES!A:G,5,0)</f>
        <v>210360</v>
      </c>
      <c r="M30" s="16">
        <f t="shared" ref="M30:M38" si="51">L30/$L$8</f>
        <v>0.23470108413692459</v>
      </c>
      <c r="N30" s="13">
        <f>VLOOKUP(B30,YTD!A:D,2,0)</f>
        <v>19988</v>
      </c>
      <c r="O30" s="15">
        <f t="shared" ref="O30:O38" si="52">N30*E30</f>
        <v>19988</v>
      </c>
      <c r="P30" s="43">
        <f t="shared" ref="P30:P38" si="53">O30/$O$8</f>
        <v>5.0125640112549469E-2</v>
      </c>
      <c r="Q30" s="28">
        <f>VLOOKUP(B30,YTD!A:G,5,0)</f>
        <v>602860</v>
      </c>
      <c r="R30" s="16">
        <f t="shared" ref="R30:R38" si="54">Q30/$Q$8</f>
        <v>0.23220396171095872</v>
      </c>
      <c r="S30" s="13">
        <f>VLOOKUP(B30,MAT!A:D,2,0)</f>
        <v>72389</v>
      </c>
      <c r="T30" s="15">
        <f t="shared" ref="T30:T38" si="55">S30*E30</f>
        <v>72389</v>
      </c>
      <c r="U30" s="43">
        <f t="shared" ref="U30:U38" si="56">T30/$T$8</f>
        <v>5.4230835214345484E-2</v>
      </c>
      <c r="V30" s="28">
        <f>VLOOKUP(B30,MAT!A:J,8,0)</f>
        <v>2177101</v>
      </c>
      <c r="W30" s="16">
        <f t="shared" ref="W30:W38" si="57">V30/$V$8</f>
        <v>0.24662819279199388</v>
      </c>
      <c r="X30" s="13">
        <f>VLOOKUP(B30,MAT!A:G,5,0)</f>
        <v>72299</v>
      </c>
      <c r="Y30" s="15">
        <f t="shared" ref="Y30:Y38" si="58">X30*E30</f>
        <v>72299</v>
      </c>
      <c r="Z30" s="43">
        <f t="shared" ref="Z30:Z38" si="59">Y30/$Y$8</f>
        <v>5.1200574474142287E-2</v>
      </c>
      <c r="AA30" s="42">
        <f t="shared" ref="AA30:AA38" si="60">(X30-S30)/S30</f>
        <v>-1.2432828192128638E-3</v>
      </c>
      <c r="AB30" s="28">
        <f>VLOOKUP(B30,MAT!A:M,11,0)</f>
        <v>2167199</v>
      </c>
      <c r="AC30" s="43">
        <f t="shared" ref="AC30:AC38" si="61">AB30/$AB$8</f>
        <v>0.24009246976519627</v>
      </c>
      <c r="AD30" s="48">
        <f t="shared" ref="AD30:AD38" si="62">(AB30-V30)/V30</f>
        <v>-4.5482501730512272E-3</v>
      </c>
    </row>
    <row r="31" spans="2:30" ht="14.25" customHeight="1" x14ac:dyDescent="0.25">
      <c r="B31" s="74" t="s">
        <v>5</v>
      </c>
      <c r="C31" s="17" t="s">
        <v>18</v>
      </c>
      <c r="D31" s="14" t="s">
        <v>27</v>
      </c>
      <c r="E31" s="37">
        <v>1</v>
      </c>
      <c r="F31" s="33">
        <f t="shared" si="47"/>
        <v>28.559082994776553</v>
      </c>
      <c r="G31" s="34">
        <f t="shared" si="48"/>
        <v>28.559082994776553</v>
      </c>
      <c r="I31" s="13">
        <f>VLOOKUP(B31,MES!A:D,2,0)</f>
        <v>3478</v>
      </c>
      <c r="J31" s="15">
        <f t="shared" si="49"/>
        <v>3478</v>
      </c>
      <c r="K31" s="43">
        <f t="shared" si="50"/>
        <v>2.5412273587456069E-2</v>
      </c>
      <c r="L31" s="28">
        <f>VLOOKUP(B31,MES!A:G,5,0)</f>
        <v>96897</v>
      </c>
      <c r="M31" s="16">
        <f t="shared" si="51"/>
        <v>0.10810910320220375</v>
      </c>
      <c r="N31" s="13">
        <f>VLOOKUP(B31,YTD!A:D,2,0)</f>
        <v>9971</v>
      </c>
      <c r="O31" s="15">
        <f t="shared" si="52"/>
        <v>9971</v>
      </c>
      <c r="P31" s="43">
        <f t="shared" si="53"/>
        <v>2.5005140962689149E-2</v>
      </c>
      <c r="Q31" s="28">
        <f>VLOOKUP(B31,YTD!A:G,5,0)</f>
        <v>278542</v>
      </c>
      <c r="R31" s="16">
        <f t="shared" si="54"/>
        <v>0.10728619563894413</v>
      </c>
      <c r="S31" s="13">
        <f>VLOOKUP(B31,MAT!A:D,2,0)</f>
        <v>39306</v>
      </c>
      <c r="T31" s="15">
        <f t="shared" si="55"/>
        <v>39306</v>
      </c>
      <c r="U31" s="43">
        <f t="shared" si="56"/>
        <v>2.9446424303900643E-2</v>
      </c>
      <c r="V31" s="28">
        <f>VLOOKUP(B31,MAT!A:J,8,0)</f>
        <v>1176634</v>
      </c>
      <c r="W31" s="16">
        <f t="shared" si="57"/>
        <v>0.13329244577886601</v>
      </c>
      <c r="X31" s="13">
        <f>VLOOKUP(B31,MAT!A:G,5,0)</f>
        <v>34460</v>
      </c>
      <c r="Y31" s="15">
        <f t="shared" si="58"/>
        <v>34460</v>
      </c>
      <c r="Z31" s="43">
        <f t="shared" si="59"/>
        <v>2.4403820196391975E-2</v>
      </c>
      <c r="AA31" s="42">
        <f t="shared" si="60"/>
        <v>-0.12328906528265404</v>
      </c>
      <c r="AB31" s="28">
        <f>VLOOKUP(B31,MAT!A:M,11,0)</f>
        <v>984146</v>
      </c>
      <c r="AC31" s="43">
        <f t="shared" si="61"/>
        <v>0.10902830969815824</v>
      </c>
      <c r="AD31" s="48">
        <f t="shared" si="62"/>
        <v>-0.1635920770604963</v>
      </c>
    </row>
    <row r="32" spans="2:30" ht="14.25" customHeight="1" x14ac:dyDescent="0.25">
      <c r="B32" s="74" t="s">
        <v>7</v>
      </c>
      <c r="C32" s="17" t="s">
        <v>20</v>
      </c>
      <c r="D32" s="14" t="s">
        <v>29</v>
      </c>
      <c r="E32" s="37">
        <v>1</v>
      </c>
      <c r="F32" s="33">
        <f t="shared" si="47"/>
        <v>19.227081243731195</v>
      </c>
      <c r="G32" s="34">
        <f t="shared" si="48"/>
        <v>19.227081243731195</v>
      </c>
      <c r="I32" s="13">
        <f>VLOOKUP(B32,MES!A:D,2,0)</f>
        <v>2343</v>
      </c>
      <c r="J32" s="15">
        <f t="shared" si="49"/>
        <v>2343</v>
      </c>
      <c r="K32" s="43">
        <f t="shared" si="50"/>
        <v>1.7119309090112011E-2</v>
      </c>
      <c r="L32" s="28">
        <f>VLOOKUP(B32,MES!A:G,5,0)</f>
        <v>44212</v>
      </c>
      <c r="M32" s="16">
        <f t="shared" si="51"/>
        <v>4.9327839569603106E-2</v>
      </c>
      <c r="N32" s="13">
        <f>VLOOKUP(B32,YTD!A:D,2,0)</f>
        <v>6887</v>
      </c>
      <c r="O32" s="15">
        <f t="shared" si="52"/>
        <v>6887</v>
      </c>
      <c r="P32" s="43">
        <f t="shared" si="53"/>
        <v>1.7271126848865729E-2</v>
      </c>
      <c r="Q32" s="28">
        <f>VLOOKUP(B32,YTD!A:G,5,0)</f>
        <v>131665</v>
      </c>
      <c r="R32" s="16">
        <f t="shared" si="54"/>
        <v>5.0713490061827592E-2</v>
      </c>
      <c r="S32" s="13">
        <f>VLOOKUP(B32,MAT!A:D,2,0)</f>
        <v>22136</v>
      </c>
      <c r="T32" s="15">
        <f t="shared" si="55"/>
        <v>22136</v>
      </c>
      <c r="U32" s="43">
        <f t="shared" si="56"/>
        <v>1.6583372726584864E-2</v>
      </c>
      <c r="V32" s="28">
        <f>VLOOKUP(B32,MAT!A:J,8,0)</f>
        <v>461177</v>
      </c>
      <c r="W32" s="16">
        <f t="shared" si="57"/>
        <v>5.2243442112806605E-2</v>
      </c>
      <c r="X32" s="13">
        <f>VLOOKUP(B32,MAT!A:G,5,0)</f>
        <v>24925</v>
      </c>
      <c r="Y32" s="15">
        <f t="shared" si="58"/>
        <v>24925</v>
      </c>
      <c r="Z32" s="43">
        <f t="shared" si="59"/>
        <v>1.7651341218661343E-2</v>
      </c>
      <c r="AA32" s="42">
        <f t="shared" si="60"/>
        <v>0.1259938561619082</v>
      </c>
      <c r="AB32" s="28">
        <f>VLOOKUP(B32,MAT!A:M,11,0)</f>
        <v>479235</v>
      </c>
      <c r="AC32" s="43">
        <f t="shared" si="61"/>
        <v>5.3091900996596914E-2</v>
      </c>
      <c r="AD32" s="48">
        <f t="shared" si="62"/>
        <v>3.9156332601148799E-2</v>
      </c>
    </row>
    <row r="33" spans="2:30" ht="14.25" customHeight="1" x14ac:dyDescent="0.25">
      <c r="B33" s="74" t="s">
        <v>8</v>
      </c>
      <c r="C33" s="74" t="s">
        <v>21</v>
      </c>
      <c r="D33" s="75" t="s">
        <v>30</v>
      </c>
      <c r="E33" s="76">
        <v>1</v>
      </c>
      <c r="F33" s="77">
        <f t="shared" si="47"/>
        <v>16.219907834101381</v>
      </c>
      <c r="G33" s="78">
        <f t="shared" si="48"/>
        <v>16.219907834101381</v>
      </c>
      <c r="H33" s="79"/>
      <c r="I33" s="13">
        <f>VLOOKUP(B33,MES!A:D,2,0)</f>
        <v>2380</v>
      </c>
      <c r="J33" s="15">
        <f t="shared" si="49"/>
        <v>2380</v>
      </c>
      <c r="K33" s="43">
        <f t="shared" si="50"/>
        <v>1.7389652426148778E-2</v>
      </c>
      <c r="L33" s="28">
        <f>VLOOKUP(B33,MES!A:G,5,0)</f>
        <v>35867</v>
      </c>
      <c r="M33" s="16">
        <f t="shared" si="51"/>
        <v>4.0017226586513951E-2</v>
      </c>
      <c r="N33" s="13">
        <f>VLOOKUP(B33,YTD!A:D,2,0)</f>
        <v>6810</v>
      </c>
      <c r="O33" s="15">
        <f t="shared" si="52"/>
        <v>6810</v>
      </c>
      <c r="P33" s="43">
        <f t="shared" si="53"/>
        <v>1.7078027274687907E-2</v>
      </c>
      <c r="Q33" s="28">
        <f>VLOOKUP(B33,YTD!A:G,5,0)</f>
        <v>105047</v>
      </c>
      <c r="R33" s="16">
        <f t="shared" si="54"/>
        <v>4.0461018421940553E-2</v>
      </c>
      <c r="S33" s="13">
        <f>VLOOKUP(B33,MAT!A:D,2,0)</f>
        <v>3887</v>
      </c>
      <c r="T33" s="15">
        <f t="shared" si="55"/>
        <v>3887</v>
      </c>
      <c r="U33" s="43">
        <f t="shared" si="56"/>
        <v>2.9119791194540732E-3</v>
      </c>
      <c r="V33" s="28">
        <f>VLOOKUP(B33,MAT!A:J,8,0)</f>
        <v>82235</v>
      </c>
      <c r="W33" s="16">
        <f t="shared" si="57"/>
        <v>9.315814670173601E-3</v>
      </c>
      <c r="X33" s="13">
        <f>VLOOKUP(B33,MAT!A:G,5,0)</f>
        <v>16275</v>
      </c>
      <c r="Y33" s="15">
        <f t="shared" si="58"/>
        <v>16275</v>
      </c>
      <c r="Z33" s="43">
        <f t="shared" si="59"/>
        <v>1.152559993314798E-2</v>
      </c>
      <c r="AA33" s="42">
        <f t="shared" si="60"/>
        <v>3.1870337020838693</v>
      </c>
      <c r="AB33" s="28">
        <f>VLOOKUP(B33,MAT!A:M,11,0)</f>
        <v>263979</v>
      </c>
      <c r="AC33" s="43">
        <f t="shared" si="61"/>
        <v>2.9244831728026246E-2</v>
      </c>
      <c r="AD33" s="48">
        <f t="shared" si="62"/>
        <v>2.2100565452666139</v>
      </c>
    </row>
    <row r="34" spans="2:30" ht="14.25" customHeight="1" x14ac:dyDescent="0.25">
      <c r="B34" s="74" t="s">
        <v>10</v>
      </c>
      <c r="C34" s="17" t="s">
        <v>20</v>
      </c>
      <c r="D34" s="14" t="s">
        <v>26</v>
      </c>
      <c r="E34" s="37">
        <v>1</v>
      </c>
      <c r="F34" s="33">
        <f t="shared" si="47"/>
        <v>25.508315826330531</v>
      </c>
      <c r="G34" s="34">
        <f t="shared" si="48"/>
        <v>25.508315826330531</v>
      </c>
      <c r="I34" s="13">
        <f>VLOOKUP(B34,MES!A:D,2,0)</f>
        <v>1186</v>
      </c>
      <c r="J34" s="15">
        <f t="shared" si="49"/>
        <v>1186</v>
      </c>
      <c r="K34" s="43">
        <f t="shared" si="50"/>
        <v>8.6655999064758193E-3</v>
      </c>
      <c r="L34" s="28">
        <f>VLOOKUP(B34,MES!A:G,5,0)</f>
        <v>29531</v>
      </c>
      <c r="M34" s="16">
        <f t="shared" si="51"/>
        <v>3.2948078131049247E-2</v>
      </c>
      <c r="N34" s="13">
        <f>VLOOKUP(B34,YTD!A:D,2,0)</f>
        <v>3370</v>
      </c>
      <c r="O34" s="15">
        <f t="shared" si="52"/>
        <v>3370</v>
      </c>
      <c r="P34" s="43">
        <f t="shared" si="53"/>
        <v>8.4512411036267616E-3</v>
      </c>
      <c r="Q34" s="28">
        <f>VLOOKUP(B34,YTD!A:G,5,0)</f>
        <v>84581</v>
      </c>
      <c r="R34" s="16">
        <f t="shared" si="54"/>
        <v>3.2578116454026806E-2</v>
      </c>
      <c r="S34" s="13">
        <f>VLOOKUP(B34,MAT!A:D,2,0)</f>
        <v>7651</v>
      </c>
      <c r="T34" s="15">
        <f t="shared" si="55"/>
        <v>7651</v>
      </c>
      <c r="U34" s="43">
        <f t="shared" si="56"/>
        <v>5.7318117424602815E-3</v>
      </c>
      <c r="V34" s="28">
        <f>VLOOKUP(B34,MAT!A:J,8,0)</f>
        <v>233621</v>
      </c>
      <c r="W34" s="16">
        <f t="shared" si="57"/>
        <v>2.6465251280605909E-2</v>
      </c>
      <c r="X34" s="13">
        <f>VLOOKUP(B34,MAT!A:G,5,0)</f>
        <v>11424</v>
      </c>
      <c r="Y34" s="15">
        <f t="shared" si="58"/>
        <v>11424</v>
      </c>
      <c r="Z34" s="43">
        <f t="shared" si="59"/>
        <v>8.0902275659774196E-3</v>
      </c>
      <c r="AA34" s="42">
        <f t="shared" si="60"/>
        <v>0.49313815187557181</v>
      </c>
      <c r="AB34" s="28">
        <f>VLOOKUP(B34,MAT!A:M,11,0)</f>
        <v>291407</v>
      </c>
      <c r="AC34" s="43">
        <f t="shared" si="61"/>
        <v>3.2283434210179388E-2</v>
      </c>
      <c r="AD34" s="48">
        <f t="shared" si="62"/>
        <v>0.24734933931453079</v>
      </c>
    </row>
    <row r="35" spans="2:30" ht="14.25" customHeight="1" x14ac:dyDescent="0.25">
      <c r="B35" s="74" t="s">
        <v>13</v>
      </c>
      <c r="C35" s="17" t="s">
        <v>22</v>
      </c>
      <c r="D35" s="14" t="s">
        <v>25</v>
      </c>
      <c r="E35" s="37">
        <v>1</v>
      </c>
      <c r="F35" s="33">
        <f t="shared" si="47"/>
        <v>34.944029850746269</v>
      </c>
      <c r="G35" s="34">
        <f t="shared" si="48"/>
        <v>34.944029850746269</v>
      </c>
      <c r="I35" s="13">
        <f>VLOOKUP(B35,MES!A:D,2,0)</f>
        <v>185</v>
      </c>
      <c r="J35" s="15">
        <f t="shared" si="49"/>
        <v>185</v>
      </c>
      <c r="K35" s="43">
        <f t="shared" si="50"/>
        <v>1.3517166801838335E-3</v>
      </c>
      <c r="L35" s="28">
        <f>VLOOKUP(B35,MES!A:G,5,0)</f>
        <v>6268</v>
      </c>
      <c r="M35" s="16">
        <f t="shared" si="51"/>
        <v>6.9932800692633738E-3</v>
      </c>
      <c r="N35" s="13">
        <f>VLOOKUP(B35,YTD!A:D,2,0)</f>
        <v>430</v>
      </c>
      <c r="O35" s="15">
        <f t="shared" si="52"/>
        <v>430</v>
      </c>
      <c r="P35" s="43">
        <f t="shared" si="53"/>
        <v>1.0783482713826432E-3</v>
      </c>
      <c r="Q35" s="28">
        <f>VLOOKUP(B35,YTD!A:G,5,0)</f>
        <v>16026</v>
      </c>
      <c r="R35" s="16">
        <f t="shared" si="54"/>
        <v>6.1727444023153373E-3</v>
      </c>
      <c r="S35" s="13">
        <f>VLOOKUP(B35,MAT!A:D,2,0)</f>
        <v>1939</v>
      </c>
      <c r="T35" s="15">
        <f t="shared" si="55"/>
        <v>1939</v>
      </c>
      <c r="U35" s="43">
        <f t="shared" si="56"/>
        <v>1.4526183464423587E-3</v>
      </c>
      <c r="V35" s="28">
        <f>VLOOKUP(B35,MAT!A:J,8,0)</f>
        <v>71960</v>
      </c>
      <c r="W35" s="16">
        <f t="shared" si="57"/>
        <v>8.1518334488440737E-3</v>
      </c>
      <c r="X35" s="13">
        <f>VLOOKUP(B35,MAT!A:G,5,0)</f>
        <v>1608</v>
      </c>
      <c r="Y35" s="15">
        <f t="shared" si="58"/>
        <v>1608</v>
      </c>
      <c r="Z35" s="43">
        <f t="shared" si="59"/>
        <v>1.1387505187405193E-3</v>
      </c>
      <c r="AA35" s="42">
        <f t="shared" si="60"/>
        <v>-0.1707065497679216</v>
      </c>
      <c r="AB35" s="28">
        <f>VLOOKUP(B35,MAT!A:M,11,0)</f>
        <v>56190</v>
      </c>
      <c r="AC35" s="43">
        <f t="shared" si="61"/>
        <v>6.2249917410013471E-3</v>
      </c>
      <c r="AD35" s="48">
        <f t="shared" si="62"/>
        <v>-0.21914952751528627</v>
      </c>
    </row>
    <row r="36" spans="2:30" ht="14.25" customHeight="1" x14ac:dyDescent="0.25">
      <c r="B36" s="74" t="s">
        <v>14</v>
      </c>
      <c r="C36" s="17" t="s">
        <v>22</v>
      </c>
      <c r="D36" s="14" t="s">
        <v>25</v>
      </c>
      <c r="E36" s="37">
        <v>1</v>
      </c>
      <c r="F36" s="33">
        <f t="shared" si="47"/>
        <v>28.792422625400214</v>
      </c>
      <c r="G36" s="34">
        <f t="shared" si="48"/>
        <v>28.792422625400214</v>
      </c>
      <c r="I36" s="13">
        <f>VLOOKUP(B36,MES!A:D,2,0)</f>
        <v>178</v>
      </c>
      <c r="J36" s="15">
        <f t="shared" si="49"/>
        <v>178</v>
      </c>
      <c r="K36" s="43">
        <f t="shared" si="50"/>
        <v>1.300570643636337E-3</v>
      </c>
      <c r="L36" s="28">
        <f>VLOOKUP(B36,MES!A:G,5,0)</f>
        <v>4555</v>
      </c>
      <c r="M36" s="16">
        <f t="shared" si="51"/>
        <v>5.0820661639270365E-3</v>
      </c>
      <c r="N36" s="13">
        <f>VLOOKUP(B36,YTD!A:D,2,0)</f>
        <v>270</v>
      </c>
      <c r="O36" s="15">
        <f t="shared" si="52"/>
        <v>270</v>
      </c>
      <c r="P36" s="43">
        <f t="shared" si="53"/>
        <v>6.7710240296119453E-4</v>
      </c>
      <c r="Q36" s="28">
        <f>VLOOKUP(B36,YTD!A:G,5,0)</f>
        <v>7158</v>
      </c>
      <c r="R36" s="16">
        <f t="shared" si="54"/>
        <v>2.7570513185931102E-3</v>
      </c>
      <c r="S36" s="13">
        <f>VLOOKUP(B36,MAT!A:D,2,0)</f>
        <v>2879</v>
      </c>
      <c r="T36" s="15">
        <f t="shared" si="55"/>
        <v>2879</v>
      </c>
      <c r="U36" s="43">
        <f t="shared" si="56"/>
        <v>2.1568273436862045E-3</v>
      </c>
      <c r="V36" s="28">
        <f>VLOOKUP(B36,MAT!A:J,8,0)</f>
        <v>90546</v>
      </c>
      <c r="W36" s="16">
        <f t="shared" si="57"/>
        <v>1.02573083860344E-2</v>
      </c>
      <c r="X36" s="13">
        <f>VLOOKUP(B36,MAT!A:G,5,0)</f>
        <v>1874</v>
      </c>
      <c r="Y36" s="15">
        <f t="shared" si="58"/>
        <v>1874</v>
      </c>
      <c r="Z36" s="43">
        <f t="shared" si="59"/>
        <v>1.3271259154973465E-3</v>
      </c>
      <c r="AA36" s="42">
        <f t="shared" si="60"/>
        <v>-0.34907954150746789</v>
      </c>
      <c r="AB36" s="28">
        <f>VLOOKUP(B36,MAT!A:M,11,0)</f>
        <v>53957</v>
      </c>
      <c r="AC36" s="43">
        <f t="shared" si="61"/>
        <v>5.9776095278378663E-3</v>
      </c>
      <c r="AD36" s="48">
        <f t="shared" si="62"/>
        <v>-0.40409294723124156</v>
      </c>
    </row>
    <row r="37" spans="2:30" ht="14.25" customHeight="1" x14ac:dyDescent="0.25">
      <c r="B37" s="74" t="s">
        <v>15</v>
      </c>
      <c r="C37" s="17" t="s">
        <v>22</v>
      </c>
      <c r="D37" s="14" t="s">
        <v>25</v>
      </c>
      <c r="E37" s="37">
        <v>1</v>
      </c>
      <c r="F37" s="33">
        <f t="shared" si="47"/>
        <v>17.849391955098223</v>
      </c>
      <c r="G37" s="34">
        <f t="shared" si="48"/>
        <v>17.849391955098223</v>
      </c>
      <c r="I37" s="13">
        <f>VLOOKUP(B37,MES!A:D,2,0)</f>
        <v>31</v>
      </c>
      <c r="J37" s="15">
        <f t="shared" si="49"/>
        <v>31</v>
      </c>
      <c r="K37" s="43">
        <f t="shared" si="50"/>
        <v>2.2650387613891264E-4</v>
      </c>
      <c r="L37" s="28">
        <f>VLOOKUP(B37,MES!A:G,5,0)</f>
        <v>472</v>
      </c>
      <c r="M37" s="16">
        <f t="shared" si="51"/>
        <v>5.2661585716214305E-4</v>
      </c>
      <c r="N37" s="13">
        <f>VLOOKUP(B37,YTD!A:D,2,0)</f>
        <v>46</v>
      </c>
      <c r="O37" s="15">
        <f t="shared" si="52"/>
        <v>46</v>
      </c>
      <c r="P37" s="43">
        <f t="shared" si="53"/>
        <v>1.1535818717116647E-4</v>
      </c>
      <c r="Q37" s="28">
        <f>VLOOKUP(B37,YTD!A:G,5,0)</f>
        <v>737</v>
      </c>
      <c r="R37" s="16">
        <f t="shared" si="54"/>
        <v>2.8387074906442055E-4</v>
      </c>
      <c r="S37" s="13">
        <f>VLOOKUP(B37,MAT!A:D,2,0)</f>
        <v>2146</v>
      </c>
      <c r="T37" s="15">
        <f t="shared" si="55"/>
        <v>2146</v>
      </c>
      <c r="U37" s="43">
        <f t="shared" si="56"/>
        <v>1.6076941575375459E-3</v>
      </c>
      <c r="V37" s="28">
        <f>VLOOKUP(B37,MAT!A:J,8,0)</f>
        <v>39296</v>
      </c>
      <c r="W37" s="16">
        <f t="shared" si="57"/>
        <v>4.451562634877386E-3</v>
      </c>
      <c r="X37" s="13">
        <f>VLOOKUP(B37,MAT!A:G,5,0)</f>
        <v>1069</v>
      </c>
      <c r="Y37" s="15">
        <f t="shared" si="58"/>
        <v>1069</v>
      </c>
      <c r="Z37" s="43">
        <f t="shared" si="59"/>
        <v>7.5704247794379054E-4</v>
      </c>
      <c r="AA37" s="42">
        <f t="shared" si="60"/>
        <v>-0.50186393289841569</v>
      </c>
      <c r="AB37" s="28">
        <f>VLOOKUP(B37,MAT!A:M,11,0)</f>
        <v>19081</v>
      </c>
      <c r="AC37" s="43">
        <f t="shared" si="61"/>
        <v>2.1138826732522995E-3</v>
      </c>
      <c r="AD37" s="48">
        <f t="shared" si="62"/>
        <v>-0.51442894951140061</v>
      </c>
    </row>
    <row r="38" spans="2:30" ht="14.25" customHeight="1" x14ac:dyDescent="0.25">
      <c r="B38" s="17" t="s">
        <v>31</v>
      </c>
      <c r="C38" s="17" t="s">
        <v>423</v>
      </c>
      <c r="D38" s="14" t="s">
        <v>424</v>
      </c>
      <c r="E38" s="37">
        <v>20</v>
      </c>
      <c r="F38" s="33">
        <f t="shared" si="47"/>
        <v>33.420439844760672</v>
      </c>
      <c r="G38" s="34">
        <f t="shared" si="48"/>
        <v>1.6710219922380336</v>
      </c>
      <c r="I38" s="13">
        <f>VLOOKUP(B38,MES!A:D,2,0)</f>
        <v>0</v>
      </c>
      <c r="J38" s="15">
        <f t="shared" si="49"/>
        <v>0</v>
      </c>
      <c r="K38" s="43">
        <f t="shared" si="50"/>
        <v>0</v>
      </c>
      <c r="L38" s="28">
        <f>VLOOKUP(B38,MES!A:G,5,0)</f>
        <v>0</v>
      </c>
      <c r="M38" s="16">
        <f t="shared" si="51"/>
        <v>0</v>
      </c>
      <c r="N38" s="13">
        <f>VLOOKUP(B38,YTD!A:D,2,0)</f>
        <v>0</v>
      </c>
      <c r="O38" s="15">
        <f t="shared" si="52"/>
        <v>0</v>
      </c>
      <c r="P38" s="43">
        <f t="shared" si="53"/>
        <v>0</v>
      </c>
      <c r="Q38" s="28">
        <f>VLOOKUP(B38,YTD!A:G,5,0)</f>
        <v>0</v>
      </c>
      <c r="R38" s="16">
        <f t="shared" si="54"/>
        <v>0</v>
      </c>
      <c r="S38" s="13">
        <f>VLOOKUP(B38,MAT!A:D,2,0)</f>
        <v>6544</v>
      </c>
      <c r="T38" s="15">
        <f t="shared" si="55"/>
        <v>130880</v>
      </c>
      <c r="U38" s="43">
        <f t="shared" si="56"/>
        <v>9.8049865488589946E-2</v>
      </c>
      <c r="V38" s="28">
        <f>VLOOKUP(B38,MAT!A:J,8,0)</f>
        <v>386991</v>
      </c>
      <c r="W38" s="16">
        <f t="shared" si="57"/>
        <v>4.3839441053385449E-2</v>
      </c>
      <c r="X38" s="13">
        <f>VLOOKUP(B38,MAT!A:G,5,0)</f>
        <v>773</v>
      </c>
      <c r="Y38" s="15">
        <f t="shared" si="58"/>
        <v>15460</v>
      </c>
      <c r="Z38" s="43">
        <f t="shared" si="59"/>
        <v>1.094843471376146E-2</v>
      </c>
      <c r="AA38" s="42">
        <f t="shared" si="60"/>
        <v>-0.88187652811735939</v>
      </c>
      <c r="AB38" s="28">
        <f>VLOOKUP(B38,MAT!A:M,11,0)</f>
        <v>25834</v>
      </c>
      <c r="AC38" s="43">
        <f t="shared" si="61"/>
        <v>2.8620116860122585E-3</v>
      </c>
      <c r="AD38" s="48">
        <f t="shared" si="62"/>
        <v>-0.93324392556932845</v>
      </c>
    </row>
    <row r="39" spans="2:30" ht="14.25" customHeight="1" x14ac:dyDescent="0.25">
      <c r="B39" s="17"/>
      <c r="C39" s="17"/>
      <c r="D39" s="14"/>
      <c r="E39" s="37"/>
      <c r="F39" s="17"/>
      <c r="G39" s="18"/>
      <c r="I39" s="17"/>
      <c r="J39" s="14"/>
      <c r="K39" s="14"/>
      <c r="L39" s="29"/>
      <c r="M39" s="18"/>
      <c r="N39" s="17"/>
      <c r="O39" s="14"/>
      <c r="P39" s="14"/>
      <c r="Q39" s="29"/>
      <c r="R39" s="18"/>
      <c r="S39" s="17"/>
      <c r="T39" s="15"/>
      <c r="U39" s="14"/>
      <c r="V39" s="29"/>
      <c r="W39" s="18"/>
      <c r="X39" s="17"/>
      <c r="Y39" s="14"/>
      <c r="Z39" s="14"/>
      <c r="AA39" s="14"/>
      <c r="AB39" s="29"/>
      <c r="AC39" s="14"/>
      <c r="AD39" s="18"/>
    </row>
    <row r="40" spans="2:30" ht="14.25" customHeight="1" x14ac:dyDescent="0.25">
      <c r="B40" s="35"/>
      <c r="C40" s="35"/>
      <c r="D40" s="36"/>
      <c r="E40" s="39"/>
      <c r="F40" s="17"/>
      <c r="G40" s="18"/>
      <c r="I40" s="17"/>
      <c r="J40" s="14"/>
      <c r="K40" s="14"/>
      <c r="L40" s="29"/>
      <c r="M40" s="18"/>
      <c r="N40" s="17"/>
      <c r="O40" s="14"/>
      <c r="P40" s="14"/>
      <c r="Q40" s="29"/>
      <c r="R40" s="18"/>
      <c r="S40" s="17"/>
      <c r="T40" s="14"/>
      <c r="U40" s="14"/>
      <c r="V40" s="29"/>
      <c r="W40" s="18"/>
      <c r="X40" s="17"/>
      <c r="Y40" s="14"/>
      <c r="Z40" s="14"/>
      <c r="AA40" s="14"/>
      <c r="AB40" s="29"/>
      <c r="AC40" s="14"/>
      <c r="AD40" s="18"/>
    </row>
    <row r="41" spans="2:30" ht="14.25" customHeight="1" x14ac:dyDescent="0.25">
      <c r="B41" s="19"/>
      <c r="C41" s="19"/>
      <c r="D41" s="20"/>
      <c r="E41" s="40"/>
      <c r="F41" s="19"/>
      <c r="G41" s="21"/>
      <c r="I41" s="19"/>
      <c r="J41" s="20"/>
      <c r="K41" s="20"/>
      <c r="L41" s="30"/>
      <c r="M41" s="21"/>
      <c r="N41" s="19"/>
      <c r="O41" s="20"/>
      <c r="P41" s="20"/>
      <c r="Q41" s="30"/>
      <c r="R41" s="21"/>
      <c r="S41" s="19"/>
      <c r="T41" s="20"/>
      <c r="U41" s="20"/>
      <c r="V41" s="30"/>
      <c r="W41" s="21"/>
      <c r="X41" s="19"/>
      <c r="Y41" s="20"/>
      <c r="Z41" s="20"/>
      <c r="AA41" s="20"/>
      <c r="AB41" s="30"/>
      <c r="AC41" s="20"/>
      <c r="AD41" s="21"/>
    </row>
    <row r="44" spans="2:30" ht="14.25" customHeight="1" x14ac:dyDescent="0.25">
      <c r="C44" s="123" t="s">
        <v>33</v>
      </c>
      <c r="D44" s="124"/>
      <c r="E44" s="125"/>
      <c r="F44" s="135" t="s">
        <v>34</v>
      </c>
      <c r="G44" s="141" t="s">
        <v>35</v>
      </c>
      <c r="H44" s="7"/>
      <c r="I44" s="135" t="s">
        <v>419</v>
      </c>
      <c r="J44" s="136"/>
      <c r="K44" s="136"/>
      <c r="L44" s="136"/>
      <c r="M44" s="137"/>
      <c r="N44" s="135" t="s">
        <v>45</v>
      </c>
      <c r="O44" s="136"/>
      <c r="P44" s="136"/>
      <c r="Q44" s="136"/>
      <c r="R44" s="137"/>
      <c r="S44" s="135" t="s">
        <v>47</v>
      </c>
      <c r="T44" s="136"/>
      <c r="U44" s="136"/>
      <c r="V44" s="136"/>
      <c r="W44" s="137"/>
      <c r="X44" s="135" t="s">
        <v>48</v>
      </c>
      <c r="Y44" s="136"/>
      <c r="Z44" s="136"/>
      <c r="AA44" s="136"/>
      <c r="AB44" s="136"/>
      <c r="AC44" s="136"/>
      <c r="AD44" s="137"/>
    </row>
    <row r="45" spans="2:30" ht="14.25" customHeight="1" x14ac:dyDescent="0.25">
      <c r="C45" s="17"/>
      <c r="D45" s="14"/>
      <c r="E45" s="37"/>
      <c r="F45" s="144"/>
      <c r="G45" s="142"/>
      <c r="H45" s="7"/>
      <c r="I45" s="138"/>
      <c r="J45" s="139"/>
      <c r="K45" s="139"/>
      <c r="L45" s="139"/>
      <c r="M45" s="140"/>
      <c r="N45" s="138"/>
      <c r="O45" s="139"/>
      <c r="P45" s="139"/>
      <c r="Q45" s="139"/>
      <c r="R45" s="140"/>
      <c r="S45" s="138"/>
      <c r="T45" s="139"/>
      <c r="U45" s="139"/>
      <c r="V45" s="139"/>
      <c r="W45" s="140"/>
      <c r="X45" s="138"/>
      <c r="Y45" s="139"/>
      <c r="Z45" s="139"/>
      <c r="AA45" s="139"/>
      <c r="AB45" s="139"/>
      <c r="AC45" s="139"/>
      <c r="AD45" s="140"/>
    </row>
    <row r="46" spans="2:30" ht="22.5" x14ac:dyDescent="0.25">
      <c r="B46" s="95" t="s">
        <v>426</v>
      </c>
      <c r="C46" s="17" t="s">
        <v>32</v>
      </c>
      <c r="D46" s="7"/>
      <c r="E46" s="8"/>
      <c r="F46" s="138"/>
      <c r="G46" s="143"/>
      <c r="H46" s="7"/>
      <c r="I46" s="22" t="s">
        <v>39</v>
      </c>
      <c r="J46" s="23" t="s">
        <v>40</v>
      </c>
      <c r="K46" s="23" t="s">
        <v>36</v>
      </c>
      <c r="L46" s="25" t="s">
        <v>37</v>
      </c>
      <c r="M46" s="24" t="s">
        <v>38</v>
      </c>
      <c r="N46" s="22" t="s">
        <v>39</v>
      </c>
      <c r="O46" s="23" t="s">
        <v>40</v>
      </c>
      <c r="P46" s="23" t="s">
        <v>36</v>
      </c>
      <c r="Q46" s="25" t="s">
        <v>37</v>
      </c>
      <c r="R46" s="24" t="s">
        <v>38</v>
      </c>
      <c r="S46" s="22" t="s">
        <v>39</v>
      </c>
      <c r="T46" s="23" t="s">
        <v>40</v>
      </c>
      <c r="U46" s="23" t="s">
        <v>36</v>
      </c>
      <c r="V46" s="25" t="s">
        <v>37</v>
      </c>
      <c r="W46" s="24" t="s">
        <v>38</v>
      </c>
      <c r="X46" s="22" t="s">
        <v>39</v>
      </c>
      <c r="Y46" s="23" t="s">
        <v>40</v>
      </c>
      <c r="Z46" s="23" t="s">
        <v>36</v>
      </c>
      <c r="AA46" s="23" t="s">
        <v>53</v>
      </c>
      <c r="AB46" s="25" t="s">
        <v>37</v>
      </c>
      <c r="AC46" s="23" t="s">
        <v>38</v>
      </c>
      <c r="AD46" s="24" t="s">
        <v>53</v>
      </c>
    </row>
    <row r="47" spans="2:30" ht="14.25" customHeight="1" x14ac:dyDescent="0.25">
      <c r="B47" s="56" t="s">
        <v>0</v>
      </c>
      <c r="C47" s="56" t="s">
        <v>1</v>
      </c>
      <c r="D47" s="57" t="s">
        <v>23</v>
      </c>
      <c r="E47" s="58" t="s">
        <v>52</v>
      </c>
      <c r="F47" s="92"/>
      <c r="G47" s="94"/>
      <c r="H47" s="1"/>
      <c r="I47" s="93"/>
      <c r="J47" s="7"/>
      <c r="K47" s="7"/>
      <c r="L47" s="26"/>
      <c r="M47" s="8"/>
      <c r="N47" s="93"/>
      <c r="O47" s="7"/>
      <c r="P47" s="7"/>
      <c r="Q47" s="26"/>
      <c r="R47" s="8"/>
      <c r="S47" s="93"/>
      <c r="T47" s="7"/>
      <c r="U47" s="7"/>
      <c r="V47" s="26"/>
      <c r="W47" s="8"/>
      <c r="X47" s="93"/>
      <c r="Y47" s="7"/>
      <c r="Z47" s="7"/>
      <c r="AA47" s="7"/>
      <c r="AB47" s="26"/>
      <c r="AC47" s="7"/>
      <c r="AD47" s="8"/>
    </row>
    <row r="48" spans="2:30" ht="14.25" customHeight="1" x14ac:dyDescent="0.25">
      <c r="B48" s="31"/>
      <c r="C48" s="31"/>
      <c r="D48" s="10"/>
      <c r="E48" s="38"/>
      <c r="F48" s="31"/>
      <c r="G48" s="32"/>
      <c r="H48" s="3"/>
      <c r="I48" s="9">
        <f t="shared" ref="I48:Z48" si="63">SUM(I49:I60)</f>
        <v>2919</v>
      </c>
      <c r="J48" s="11">
        <f t="shared" si="63"/>
        <v>9037</v>
      </c>
      <c r="K48" s="45">
        <f t="shared" si="63"/>
        <v>6.6029533182817859E-2</v>
      </c>
      <c r="L48" s="27">
        <f t="shared" si="63"/>
        <v>83707</v>
      </c>
      <c r="M48" s="12">
        <f t="shared" si="63"/>
        <v>9.3392867702270149E-2</v>
      </c>
      <c r="N48" s="9">
        <f t="shared" si="63"/>
        <v>8474</v>
      </c>
      <c r="O48" s="11">
        <f t="shared" si="63"/>
        <v>27246</v>
      </c>
      <c r="P48" s="45">
        <f t="shared" si="63"/>
        <v>6.8327155818817431E-2</v>
      </c>
      <c r="Q48" s="27">
        <f t="shared" si="63"/>
        <v>249135</v>
      </c>
      <c r="R48" s="12">
        <f t="shared" si="63"/>
        <v>9.5959483131837747E-2</v>
      </c>
      <c r="S48" s="9">
        <f t="shared" si="63"/>
        <v>22113</v>
      </c>
      <c r="T48" s="11">
        <f t="shared" si="63"/>
        <v>70278</v>
      </c>
      <c r="U48" s="45">
        <f t="shared" si="63"/>
        <v>5.2649361604577651E-2</v>
      </c>
      <c r="V48" s="27">
        <f t="shared" si="63"/>
        <v>696041</v>
      </c>
      <c r="W48" s="12">
        <f t="shared" si="63"/>
        <v>7.8849503968411311E-2</v>
      </c>
      <c r="X48" s="9">
        <f t="shared" si="63"/>
        <v>25669</v>
      </c>
      <c r="Y48" s="11">
        <f t="shared" si="63"/>
        <v>82080</v>
      </c>
      <c r="Z48" s="45">
        <f t="shared" si="63"/>
        <v>5.8127265284963814E-2</v>
      </c>
      <c r="AA48" s="44">
        <f>(X48-S48)/S48</f>
        <v>0.16081038303260525</v>
      </c>
      <c r="AB48" s="27">
        <f>SUM(AB49:AB60)</f>
        <v>759005</v>
      </c>
      <c r="AC48" s="45">
        <f>SUM(AC49:AC60)</f>
        <v>8.4086133767195717E-2</v>
      </c>
      <c r="AD48" s="47">
        <f>(AB48-V48)/V48</f>
        <v>9.0460188408441458E-2</v>
      </c>
    </row>
    <row r="49" spans="2:30" ht="14.25" customHeight="1" x14ac:dyDescent="0.25">
      <c r="B49" s="74" t="s">
        <v>2</v>
      </c>
      <c r="C49" s="17" t="s">
        <v>16</v>
      </c>
      <c r="D49" s="14" t="s">
        <v>28</v>
      </c>
      <c r="E49" s="37">
        <v>20</v>
      </c>
      <c r="F49" s="33">
        <f>AB49/X49</f>
        <v>68.071404513304145</v>
      </c>
      <c r="G49" s="34">
        <f>F49/E49</f>
        <v>3.4035702256652072</v>
      </c>
      <c r="I49" s="13">
        <f>VLOOKUP(B49,MES!A:D,3,0)</f>
        <v>322</v>
      </c>
      <c r="J49" s="15">
        <f t="shared" ref="J49" si="64">I49*E49</f>
        <v>6440</v>
      </c>
      <c r="K49" s="43">
        <f t="shared" ref="K49" si="65">J49/$J$8</f>
        <v>4.7054353623696692E-2</v>
      </c>
      <c r="L49" s="28">
        <f>VLOOKUP(B49,MES!A:G,6,0)</f>
        <v>22295</v>
      </c>
      <c r="M49" s="16">
        <f t="shared" ref="M49" si="66">L49/$L$8</f>
        <v>2.4874789269978766E-2</v>
      </c>
      <c r="N49" s="13">
        <f>VLOOKUP(B49,YTD!A:D,3,0)</f>
        <v>988</v>
      </c>
      <c r="O49" s="15">
        <f t="shared" ref="O49" si="67">N49*E49</f>
        <v>19760</v>
      </c>
      <c r="P49" s="43">
        <f t="shared" ref="P49" si="68">O49/$O$8</f>
        <v>4.9553864750048901E-2</v>
      </c>
      <c r="Q49" s="28">
        <f>VLOOKUP(B49,YTD!A:G,6,0)</f>
        <v>68388</v>
      </c>
      <c r="R49" s="16">
        <f t="shared" ref="R49" si="69">Q49/$Q$8</f>
        <v>2.6341048557690084E-2</v>
      </c>
      <c r="S49" s="13">
        <f>VLOOKUP(B49,MAT!A:D,3,0)</f>
        <v>2535</v>
      </c>
      <c r="T49" s="15">
        <f t="shared" ref="T49" si="70">S49*E49</f>
        <v>50700</v>
      </c>
      <c r="U49" s="43">
        <f t="shared" ref="U49" si="71">T49/$T$8</f>
        <v>3.7982336340705303E-2</v>
      </c>
      <c r="V49" s="28">
        <f>VLOOKUP(B49,MAT!A:J,9,0)</f>
        <v>176186</v>
      </c>
      <c r="W49" s="16">
        <f t="shared" ref="W49" si="72">V49/$V$8</f>
        <v>1.9958851139772679E-2</v>
      </c>
      <c r="X49" s="13">
        <f>VLOOKUP(B49,MAT!A:G,6,0)</f>
        <v>2969</v>
      </c>
      <c r="Y49" s="15">
        <f t="shared" ref="Y49" si="73">X49*E49</f>
        <v>59380</v>
      </c>
      <c r="Z49" s="43">
        <f t="shared" ref="Z49" si="74">Y49/$Y$8</f>
        <v>4.2051620524136836E-2</v>
      </c>
      <c r="AA49" s="42">
        <f t="shared" ref="AA49" si="75">(X49-S49)/S49</f>
        <v>0.17120315581854043</v>
      </c>
      <c r="AB49" s="28">
        <f>VLOOKUP(B49,MAT!A:M,12,0)</f>
        <v>202104</v>
      </c>
      <c r="AC49" s="43">
        <f t="shared" ref="AC49" si="76">AB49/$AB$8</f>
        <v>2.2390029023373132E-2</v>
      </c>
      <c r="AD49" s="48">
        <f t="shared" ref="AD49" si="77">(AB49-V49)/V49</f>
        <v>0.14710589944717514</v>
      </c>
    </row>
    <row r="50" spans="2:30" ht="14.25" customHeight="1" x14ac:dyDescent="0.25">
      <c r="B50" s="74" t="s">
        <v>3</v>
      </c>
      <c r="C50" s="17" t="s">
        <v>17</v>
      </c>
      <c r="D50" s="14" t="s">
        <v>24</v>
      </c>
      <c r="E50" s="37">
        <v>1</v>
      </c>
      <c r="F50" s="33">
        <f t="shared" ref="F50:F57" si="78">AB50/X50</f>
        <v>29.993820648078373</v>
      </c>
      <c r="G50" s="34">
        <f t="shared" ref="G50:G58" si="79">F50/E50</f>
        <v>29.993820648078373</v>
      </c>
      <c r="I50" s="13">
        <f>VLOOKUP(B50,MES!A:D,3,0)</f>
        <v>863</v>
      </c>
      <c r="J50" s="15">
        <f t="shared" ref="J50:J58" si="80">I50*E50</f>
        <v>863</v>
      </c>
      <c r="K50" s="43">
        <f t="shared" ref="K50:K58" si="81">J50/$J$8</f>
        <v>6.3055756486413419E-3</v>
      </c>
      <c r="L50" s="28">
        <f>VLOOKUP(B50,MES!A:G,6,0)</f>
        <v>25916</v>
      </c>
      <c r="M50" s="16">
        <f t="shared" ref="M50:M58" si="82">L50/$L$8</f>
        <v>2.8914780835199362E-2</v>
      </c>
      <c r="N50" s="13">
        <f>VLOOKUP(B50,YTD!A:D,3,0)</f>
        <v>2307</v>
      </c>
      <c r="O50" s="15">
        <f t="shared" ref="O50:O58" si="83">N50*E50</f>
        <v>2307</v>
      </c>
      <c r="P50" s="43">
        <f t="shared" ref="P50:P58" si="84">O50/$O$8</f>
        <v>5.7854638653017619E-3</v>
      </c>
      <c r="Q50" s="28">
        <f>VLOOKUP(B50,YTD!A:G,6,0)</f>
        <v>69566</v>
      </c>
      <c r="R50" s="16">
        <f t="shared" ref="R50:R58" si="85">Q50/$Q$8</f>
        <v>2.6794779551445699E-2</v>
      </c>
      <c r="S50" s="13">
        <f>VLOOKUP(B50,MAT!A:D,3,0)</f>
        <v>5291</v>
      </c>
      <c r="T50" s="15">
        <f t="shared" ref="T50:T58" si="86">S50*E50</f>
        <v>5291</v>
      </c>
      <c r="U50" s="43">
        <f t="shared" ref="U50:U58" si="87">T50/$T$8</f>
        <v>3.9637976642736047E-3</v>
      </c>
      <c r="V50" s="28">
        <f>VLOOKUP(B50,MAT!A:J,9,0)</f>
        <v>158706</v>
      </c>
      <c r="W50" s="16">
        <f t="shared" ref="W50:W58" si="88">V50/$V$8</f>
        <v>1.7978667027963417E-2</v>
      </c>
      <c r="X50" s="13">
        <f>VLOOKUP(B50,MAT!A:G,6,0)</f>
        <v>6635</v>
      </c>
      <c r="Y50" s="15">
        <f t="shared" ref="Y50:Y58" si="89">X50*E50</f>
        <v>6635</v>
      </c>
      <c r="Z50" s="43">
        <f t="shared" ref="Z50:Z58" si="90">Y50/$Y$8</f>
        <v>4.6987622461712349E-3</v>
      </c>
      <c r="AA50" s="42">
        <f t="shared" ref="AA50:AA58" si="91">(X50-S50)/S50</f>
        <v>0.254016254016254</v>
      </c>
      <c r="AB50" s="28">
        <f>VLOOKUP(B50,MAT!A:M,12,0)</f>
        <v>199009</v>
      </c>
      <c r="AC50" s="43">
        <f t="shared" ref="AC50:AC58" si="92">AB50/$AB$8</f>
        <v>2.2047150407277758E-2</v>
      </c>
      <c r="AD50" s="48">
        <f t="shared" ref="AD50:AD58" si="93">(AB50-V50)/V50</f>
        <v>0.25394755081723436</v>
      </c>
    </row>
    <row r="51" spans="2:30" ht="14.25" customHeight="1" x14ac:dyDescent="0.25">
      <c r="B51" s="74" t="s">
        <v>5</v>
      </c>
      <c r="C51" s="17" t="s">
        <v>18</v>
      </c>
      <c r="D51" s="14" t="s">
        <v>27</v>
      </c>
      <c r="E51" s="37">
        <v>1</v>
      </c>
      <c r="F51" s="33">
        <f t="shared" si="78"/>
        <v>28.378450106157114</v>
      </c>
      <c r="G51" s="34">
        <f t="shared" si="79"/>
        <v>28.378450106157114</v>
      </c>
      <c r="I51" s="13">
        <f>VLOOKUP(B51,MES!A:D,3,0)</f>
        <v>575</v>
      </c>
      <c r="J51" s="15">
        <f t="shared" si="80"/>
        <v>575</v>
      </c>
      <c r="K51" s="43">
        <f t="shared" si="81"/>
        <v>4.2012815735443469E-3</v>
      </c>
      <c r="L51" s="28">
        <f>VLOOKUP(B51,MES!A:G,6,0)</f>
        <v>16020</v>
      </c>
      <c r="M51" s="16">
        <f t="shared" si="82"/>
        <v>1.7873699219782904E-2</v>
      </c>
      <c r="N51" s="13">
        <f>VLOOKUP(B51,YTD!A:D,3,0)</f>
        <v>1967</v>
      </c>
      <c r="O51" s="15">
        <f t="shared" si="83"/>
        <v>1967</v>
      </c>
      <c r="P51" s="43">
        <f t="shared" si="84"/>
        <v>4.9328163949061837E-3</v>
      </c>
      <c r="Q51" s="28">
        <f>VLOOKUP(B51,YTD!A:G,6,0)</f>
        <v>54961</v>
      </c>
      <c r="R51" s="16">
        <f t="shared" si="85"/>
        <v>2.1169362604246428E-2</v>
      </c>
      <c r="S51" s="13">
        <f>VLOOKUP(B51,MAT!A:D,3,0)</f>
        <v>4821</v>
      </c>
      <c r="T51" s="15">
        <f t="shared" si="86"/>
        <v>4821</v>
      </c>
      <c r="U51" s="43">
        <f t="shared" si="87"/>
        <v>3.6116931656516816E-3</v>
      </c>
      <c r="V51" s="28">
        <f>VLOOKUP(B51,MAT!A:J,9,0)</f>
        <v>144298</v>
      </c>
      <c r="W51" s="16">
        <f t="shared" si="88"/>
        <v>1.6346487812691803E-2</v>
      </c>
      <c r="X51" s="13">
        <f>VLOOKUP(B51,MAT!A:G,6,0)</f>
        <v>5652</v>
      </c>
      <c r="Y51" s="15">
        <f t="shared" si="89"/>
        <v>5652</v>
      </c>
      <c r="Z51" s="43">
        <f t="shared" si="90"/>
        <v>4.0026230919909299E-3</v>
      </c>
      <c r="AA51" s="42">
        <f t="shared" si="91"/>
        <v>0.17237087741132545</v>
      </c>
      <c r="AB51" s="28">
        <f>VLOOKUP(B51,MAT!A:M,12,0)</f>
        <v>160395</v>
      </c>
      <c r="AC51" s="43">
        <f t="shared" si="92"/>
        <v>1.7769310380813509E-2</v>
      </c>
      <c r="AD51" s="48">
        <f t="shared" si="93"/>
        <v>0.11155386769047387</v>
      </c>
    </row>
    <row r="52" spans="2:30" ht="14.25" customHeight="1" x14ac:dyDescent="0.25">
      <c r="B52" s="74" t="s">
        <v>7</v>
      </c>
      <c r="C52" s="17" t="s">
        <v>20</v>
      </c>
      <c r="D52" s="14" t="s">
        <v>29</v>
      </c>
      <c r="E52" s="37">
        <v>1</v>
      </c>
      <c r="F52" s="33">
        <f t="shared" si="78"/>
        <v>19.242946708463951</v>
      </c>
      <c r="G52" s="34">
        <f t="shared" si="79"/>
        <v>19.242946708463951</v>
      </c>
      <c r="I52" s="13">
        <f>VLOOKUP(B52,MES!A:D,3,0)</f>
        <v>51</v>
      </c>
      <c r="J52" s="15">
        <f t="shared" si="80"/>
        <v>51</v>
      </c>
      <c r="K52" s="43">
        <f t="shared" si="81"/>
        <v>3.7263540913175952E-4</v>
      </c>
      <c r="L52" s="28">
        <f>VLOOKUP(B52,MES!A:G,6,0)</f>
        <v>962</v>
      </c>
      <c r="M52" s="16">
        <f t="shared" si="82"/>
        <v>1.0733145224364016E-3</v>
      </c>
      <c r="N52" s="13">
        <f>VLOOKUP(B52,YTD!A:D,3,0)</f>
        <v>193</v>
      </c>
      <c r="O52" s="15">
        <f t="shared" si="83"/>
        <v>193</v>
      </c>
      <c r="P52" s="43">
        <f t="shared" si="84"/>
        <v>4.8400282878337237E-4</v>
      </c>
      <c r="Q52" s="28">
        <f>VLOOKUP(B52,YTD!A:G,6,0)</f>
        <v>3695</v>
      </c>
      <c r="R52" s="16">
        <f t="shared" si="85"/>
        <v>1.423205451550928E-3</v>
      </c>
      <c r="S52" s="13">
        <f>VLOOKUP(B52,MAT!A:D,3,0)</f>
        <v>1898</v>
      </c>
      <c r="T52" s="15">
        <f t="shared" si="86"/>
        <v>1898</v>
      </c>
      <c r="U52" s="43">
        <f t="shared" si="87"/>
        <v>1.4219028476264036E-3</v>
      </c>
      <c r="V52" s="28">
        <f>VLOOKUP(B52,MAT!A:J,9,0)</f>
        <v>40730</v>
      </c>
      <c r="W52" s="16">
        <f t="shared" si="88"/>
        <v>4.6140102330658574E-3</v>
      </c>
      <c r="X52" s="13">
        <f>VLOOKUP(B52,MAT!A:G,6,0)</f>
        <v>638</v>
      </c>
      <c r="Y52" s="15">
        <f t="shared" si="89"/>
        <v>638</v>
      </c>
      <c r="Z52" s="43">
        <f t="shared" si="90"/>
        <v>4.5181768094306672E-4</v>
      </c>
      <c r="AA52" s="42">
        <f t="shared" si="91"/>
        <v>-0.66385669125395153</v>
      </c>
      <c r="AB52" s="28">
        <f>VLOOKUP(B52,MAT!A:M,12,0)</f>
        <v>12277</v>
      </c>
      <c r="AC52" s="43">
        <f t="shared" si="92"/>
        <v>1.3601036412933536E-3</v>
      </c>
      <c r="AD52" s="48">
        <f t="shared" si="93"/>
        <v>-0.69857598821507483</v>
      </c>
    </row>
    <row r="53" spans="2:30" ht="14.25" customHeight="1" x14ac:dyDescent="0.25">
      <c r="B53" s="74" t="s">
        <v>8</v>
      </c>
      <c r="C53" s="74" t="s">
        <v>21</v>
      </c>
      <c r="D53" s="75" t="s">
        <v>30</v>
      </c>
      <c r="E53" s="76">
        <v>1</v>
      </c>
      <c r="F53" s="77">
        <f t="shared" si="78"/>
        <v>17.147877388739257</v>
      </c>
      <c r="G53" s="78">
        <f t="shared" si="79"/>
        <v>17.147877388739257</v>
      </c>
      <c r="H53" s="79"/>
      <c r="I53" s="13">
        <f>VLOOKUP(B53,MES!A:D,3,0)</f>
        <v>902</v>
      </c>
      <c r="J53" s="15">
        <f t="shared" si="80"/>
        <v>902</v>
      </c>
      <c r="K53" s="43">
        <f t="shared" si="81"/>
        <v>6.590532137977393E-3</v>
      </c>
      <c r="L53" s="28">
        <f>VLOOKUP(B53,MES!A:G,6,0)</f>
        <v>13593</v>
      </c>
      <c r="M53" s="16">
        <f t="shared" si="82"/>
        <v>1.5165867259332649E-2</v>
      </c>
      <c r="N53" s="13">
        <f>VLOOKUP(B53,YTD!A:D,3,0)</f>
        <v>2453</v>
      </c>
      <c r="O53" s="15">
        <f t="shared" si="83"/>
        <v>2453</v>
      </c>
      <c r="P53" s="43">
        <f t="shared" si="84"/>
        <v>6.1516007202363342E-3</v>
      </c>
      <c r="Q53" s="28">
        <f>VLOOKUP(B53,YTD!A:G,6,0)</f>
        <v>37812</v>
      </c>
      <c r="R53" s="16">
        <f t="shared" si="85"/>
        <v>1.4564071592434016E-2</v>
      </c>
      <c r="S53" s="13">
        <f>VLOOKUP(B53,MAT!A:D,3,0)</f>
        <v>5629</v>
      </c>
      <c r="T53" s="15">
        <f t="shared" si="86"/>
        <v>5629</v>
      </c>
      <c r="U53" s="43">
        <f t="shared" si="87"/>
        <v>4.2170132398783068E-3</v>
      </c>
      <c r="V53" s="28">
        <f>VLOOKUP(B53,MAT!A:J,9,0)</f>
        <v>120130</v>
      </c>
      <c r="W53" s="16">
        <f t="shared" si="88"/>
        <v>1.3608668040712042E-2</v>
      </c>
      <c r="X53" s="13">
        <f>VLOOKUP(B53,MAT!A:G,6,0)</f>
        <v>7797</v>
      </c>
      <c r="Y53" s="15">
        <f t="shared" si="89"/>
        <v>7797</v>
      </c>
      <c r="Z53" s="43">
        <f t="shared" si="90"/>
        <v>5.5216652951615847E-3</v>
      </c>
      <c r="AA53" s="42">
        <f t="shared" si="91"/>
        <v>0.3851483389589625</v>
      </c>
      <c r="AB53" s="28">
        <f>VLOOKUP(B53,MAT!A:M,12,0)</f>
        <v>133702</v>
      </c>
      <c r="AC53" s="43">
        <f t="shared" si="92"/>
        <v>1.4812134645939884E-2</v>
      </c>
      <c r="AD53" s="48">
        <f t="shared" si="93"/>
        <v>0.11297760759177558</v>
      </c>
    </row>
    <row r="54" spans="2:30" ht="14.25" customHeight="1" x14ac:dyDescent="0.25">
      <c r="B54" s="74" t="s">
        <v>10</v>
      </c>
      <c r="C54" s="17" t="s">
        <v>20</v>
      </c>
      <c r="D54" s="14" t="s">
        <v>26</v>
      </c>
      <c r="E54" s="37">
        <v>1</v>
      </c>
      <c r="F54" s="33">
        <f t="shared" si="78"/>
        <v>25.659340659340661</v>
      </c>
      <c r="G54" s="34">
        <f t="shared" si="79"/>
        <v>25.659340659340661</v>
      </c>
      <c r="I54" s="13">
        <f>VLOOKUP(B54,MES!A:D,3,0)</f>
        <v>124</v>
      </c>
      <c r="J54" s="15">
        <f t="shared" si="80"/>
        <v>124</v>
      </c>
      <c r="K54" s="43">
        <f t="shared" si="81"/>
        <v>9.0601550455565055E-4</v>
      </c>
      <c r="L54" s="28">
        <f>VLOOKUP(B54,MES!A:G,6,0)</f>
        <v>3088</v>
      </c>
      <c r="M54" s="16">
        <f t="shared" si="82"/>
        <v>3.4453173027896135E-3</v>
      </c>
      <c r="N54" s="13">
        <f>VLOOKUP(B54,YTD!A:D,3,0)</f>
        <v>440</v>
      </c>
      <c r="O54" s="15">
        <f t="shared" si="83"/>
        <v>440</v>
      </c>
      <c r="P54" s="43">
        <f t="shared" si="84"/>
        <v>1.1034261381589836E-3</v>
      </c>
      <c r="Q54" s="28">
        <f>VLOOKUP(B54,YTD!A:G,6,0)</f>
        <v>11054</v>
      </c>
      <c r="R54" s="16">
        <f t="shared" si="85"/>
        <v>4.2576760653434262E-3</v>
      </c>
      <c r="S54" s="13">
        <f>VLOOKUP(B54,MAT!A:D,3,0)</f>
        <v>1504</v>
      </c>
      <c r="T54" s="15">
        <f t="shared" si="86"/>
        <v>1504</v>
      </c>
      <c r="U54" s="43">
        <f t="shared" si="87"/>
        <v>1.1267343955901534E-3</v>
      </c>
      <c r="V54" s="28">
        <f>VLOOKUP(B54,MAT!A:J,9,0)</f>
        <v>44188</v>
      </c>
      <c r="W54" s="16">
        <f t="shared" si="88"/>
        <v>5.0057423073585593E-3</v>
      </c>
      <c r="X54" s="13">
        <f>VLOOKUP(B54,MAT!A:G,6,0)</f>
        <v>1638</v>
      </c>
      <c r="Y54" s="15">
        <f t="shared" si="89"/>
        <v>1638</v>
      </c>
      <c r="Z54" s="43">
        <f t="shared" si="90"/>
        <v>1.1599958642394095E-3</v>
      </c>
      <c r="AA54" s="42">
        <f t="shared" si="91"/>
        <v>8.9095744680851061E-2</v>
      </c>
      <c r="AB54" s="28">
        <f>VLOOKUP(B54,MAT!A:M,12,0)</f>
        <v>42030</v>
      </c>
      <c r="AC54" s="43">
        <f t="shared" si="92"/>
        <v>4.6562805281061869E-3</v>
      </c>
      <c r="AD54" s="48">
        <f t="shared" si="93"/>
        <v>-4.8836788268308139E-2</v>
      </c>
    </row>
    <row r="55" spans="2:30" ht="14.25" customHeight="1" x14ac:dyDescent="0.25">
      <c r="B55" s="74" t="s">
        <v>13</v>
      </c>
      <c r="C55" s="17" t="s">
        <v>22</v>
      </c>
      <c r="D55" s="14" t="s">
        <v>25</v>
      </c>
      <c r="E55" s="37">
        <v>1</v>
      </c>
      <c r="F55" s="33">
        <f t="shared" si="78"/>
        <v>37.314960629921259</v>
      </c>
      <c r="G55" s="34">
        <f t="shared" si="79"/>
        <v>37.314960629921259</v>
      </c>
      <c r="I55" s="13">
        <f>VLOOKUP(B55,MES!A:D,3,0)</f>
        <v>18</v>
      </c>
      <c r="J55" s="15">
        <f t="shared" si="80"/>
        <v>18</v>
      </c>
      <c r="K55" s="43">
        <f t="shared" si="81"/>
        <v>1.3151837969356216E-4</v>
      </c>
      <c r="L55" s="28">
        <f>VLOOKUP(B55,MES!A:G,6,0)</f>
        <v>610</v>
      </c>
      <c r="M55" s="16">
        <f t="shared" si="82"/>
        <v>6.8058405268836282E-4</v>
      </c>
      <c r="N55" s="13">
        <f>VLOOKUP(B55,YTD!A:D,3,0)</f>
        <v>61</v>
      </c>
      <c r="O55" s="15">
        <f t="shared" si="83"/>
        <v>61</v>
      </c>
      <c r="P55" s="43">
        <f t="shared" si="84"/>
        <v>1.5297498733567728E-4</v>
      </c>
      <c r="Q55" s="28">
        <f>VLOOKUP(B55,YTD!A:G,6,0)</f>
        <v>2403</v>
      </c>
      <c r="R55" s="16">
        <f t="shared" si="85"/>
        <v>9.2556500678670633E-4</v>
      </c>
      <c r="S55" s="13">
        <f>VLOOKUP(B55,MAT!A:D,3,0)</f>
        <v>178</v>
      </c>
      <c r="T55" s="15">
        <f t="shared" si="86"/>
        <v>178</v>
      </c>
      <c r="U55" s="43">
        <f t="shared" si="87"/>
        <v>1.3335021437170698E-4</v>
      </c>
      <c r="V55" s="28">
        <f>VLOOKUP(B55,MAT!A:J,9,0)</f>
        <v>6543</v>
      </c>
      <c r="W55" s="16">
        <f t="shared" si="88"/>
        <v>7.412096478013726E-4</v>
      </c>
      <c r="X55" s="13">
        <f>VLOOKUP(B55,MAT!A:G,6,0)</f>
        <v>127</v>
      </c>
      <c r="Y55" s="15">
        <f t="shared" si="89"/>
        <v>127</v>
      </c>
      <c r="Z55" s="43">
        <f t="shared" si="90"/>
        <v>8.9938629278635539E-5</v>
      </c>
      <c r="AA55" s="42">
        <f t="shared" si="91"/>
        <v>-0.28651685393258425</v>
      </c>
      <c r="AB55" s="28">
        <f>VLOOKUP(B55,MAT!A:M,12,0)</f>
        <v>4739</v>
      </c>
      <c r="AC55" s="43">
        <f t="shared" si="92"/>
        <v>5.2500864674506829E-4</v>
      </c>
      <c r="AD55" s="48">
        <f t="shared" si="93"/>
        <v>-0.27571450405012993</v>
      </c>
    </row>
    <row r="56" spans="2:30" ht="14.25" customHeight="1" x14ac:dyDescent="0.25">
      <c r="B56" s="74" t="s">
        <v>14</v>
      </c>
      <c r="C56" s="17" t="s">
        <v>22</v>
      </c>
      <c r="D56" s="14" t="s">
        <v>25</v>
      </c>
      <c r="E56" s="37">
        <v>1</v>
      </c>
      <c r="F56" s="33">
        <f t="shared" si="78"/>
        <v>30.046511627906977</v>
      </c>
      <c r="G56" s="34">
        <f t="shared" si="79"/>
        <v>30.046511627906977</v>
      </c>
      <c r="I56" s="13">
        <f>VLOOKUP(B56,MES!A:D,3,0)</f>
        <v>24</v>
      </c>
      <c r="J56" s="15">
        <f t="shared" si="80"/>
        <v>24</v>
      </c>
      <c r="K56" s="43">
        <f t="shared" si="81"/>
        <v>1.7535783959141623E-4</v>
      </c>
      <c r="L56" s="28">
        <f>VLOOKUP(B56,MES!A:G,6,0)</f>
        <v>614</v>
      </c>
      <c r="M56" s="16">
        <f t="shared" si="82"/>
        <v>6.8504689893549963E-4</v>
      </c>
      <c r="N56" s="13">
        <f>VLOOKUP(B56,YTD!A:D,3,0)</f>
        <v>25</v>
      </c>
      <c r="O56" s="15">
        <f t="shared" si="83"/>
        <v>25</v>
      </c>
      <c r="P56" s="43">
        <f t="shared" si="84"/>
        <v>6.2694666940851348E-5</v>
      </c>
      <c r="Q56" s="28">
        <f>VLOOKUP(B56,YTD!A:G,6,0)</f>
        <v>647</v>
      </c>
      <c r="R56" s="16">
        <f t="shared" si="85"/>
        <v>2.4920539300499336E-4</v>
      </c>
      <c r="S56" s="13">
        <f>VLOOKUP(B56,MAT!A:D,3,0)</f>
        <v>45</v>
      </c>
      <c r="T56" s="15">
        <f t="shared" si="86"/>
        <v>45</v>
      </c>
      <c r="U56" s="43">
        <f t="shared" si="87"/>
        <v>3.3712132846779853E-5</v>
      </c>
      <c r="V56" s="28">
        <f>VLOOKUP(B56,MAT!A:J,9,0)</f>
        <v>1405</v>
      </c>
      <c r="W56" s="16">
        <f t="shared" si="88"/>
        <v>1.5916239571464597E-4</v>
      </c>
      <c r="X56" s="13">
        <f>VLOOKUP(B56,MAT!A:G,6,0)</f>
        <v>86</v>
      </c>
      <c r="Y56" s="15">
        <f t="shared" si="89"/>
        <v>86</v>
      </c>
      <c r="Z56" s="43">
        <f t="shared" si="90"/>
        <v>6.0903323763485486E-5</v>
      </c>
      <c r="AA56" s="42">
        <f t="shared" si="91"/>
        <v>0.91111111111111109</v>
      </c>
      <c r="AB56" s="28">
        <f>VLOOKUP(B56,MAT!A:M,12,0)</f>
        <v>2584</v>
      </c>
      <c r="AC56" s="43">
        <f t="shared" si="92"/>
        <v>2.862676394153316E-4</v>
      </c>
      <c r="AD56" s="48">
        <f t="shared" si="93"/>
        <v>0.83914590747330964</v>
      </c>
    </row>
    <row r="57" spans="2:30" ht="14.25" customHeight="1" x14ac:dyDescent="0.25">
      <c r="B57" s="74" t="s">
        <v>15</v>
      </c>
      <c r="C57" s="17" t="s">
        <v>22</v>
      </c>
      <c r="D57" s="14" t="s">
        <v>25</v>
      </c>
      <c r="E57" s="37">
        <v>1</v>
      </c>
      <c r="F57" s="33">
        <f t="shared" si="78"/>
        <v>17.047244094488189</v>
      </c>
      <c r="G57" s="34">
        <f t="shared" si="79"/>
        <v>17.047244094488189</v>
      </c>
      <c r="I57" s="13">
        <f>VLOOKUP(B57,MES!A:D,3,0)</f>
        <v>40</v>
      </c>
      <c r="J57" s="15">
        <f t="shared" si="80"/>
        <v>40</v>
      </c>
      <c r="K57" s="43">
        <f t="shared" si="81"/>
        <v>2.9226306598569371E-4</v>
      </c>
      <c r="L57" s="28">
        <f>VLOOKUP(B57,MES!A:G,6,0)</f>
        <v>609</v>
      </c>
      <c r="M57" s="16">
        <f t="shared" si="82"/>
        <v>6.7946834112657861E-4</v>
      </c>
      <c r="N57" s="13">
        <f>VLOOKUP(B57,YTD!A:D,3,0)</f>
        <v>40</v>
      </c>
      <c r="O57" s="15">
        <f t="shared" si="83"/>
        <v>40</v>
      </c>
      <c r="P57" s="43">
        <f t="shared" si="84"/>
        <v>1.0031146710536214E-4</v>
      </c>
      <c r="Q57" s="28">
        <f>VLOOKUP(B57,YTD!A:G,6,0)</f>
        <v>609</v>
      </c>
      <c r="R57" s="16">
        <f t="shared" si="85"/>
        <v>2.3456890933545743E-4</v>
      </c>
      <c r="S57" s="13">
        <f>VLOOKUP(B57,MAT!A:D,3,0)</f>
        <v>212</v>
      </c>
      <c r="T57" s="15">
        <f t="shared" si="86"/>
        <v>212</v>
      </c>
      <c r="U57" s="43">
        <f t="shared" si="87"/>
        <v>1.5882160363371844E-4</v>
      </c>
      <c r="V57" s="28">
        <f>VLOOKUP(B57,MAT!A:J,9,0)</f>
        <v>3855</v>
      </c>
      <c r="W57" s="16">
        <f t="shared" si="88"/>
        <v>4.3670536333093247E-4</v>
      </c>
      <c r="X57" s="13">
        <f>VLOOKUP(B57,MAT!A:G,6,0)</f>
        <v>127</v>
      </c>
      <c r="Y57" s="15">
        <f t="shared" si="89"/>
        <v>127</v>
      </c>
      <c r="Z57" s="43">
        <f t="shared" si="90"/>
        <v>8.9938629278635539E-5</v>
      </c>
      <c r="AA57" s="42">
        <f t="shared" si="91"/>
        <v>-0.40094339622641512</v>
      </c>
      <c r="AB57" s="28">
        <f>VLOOKUP(B57,MAT!A:M,12,0)</f>
        <v>2165</v>
      </c>
      <c r="AC57" s="43">
        <f t="shared" si="92"/>
        <v>2.3984885423149879E-4</v>
      </c>
      <c r="AD57" s="48">
        <f t="shared" si="93"/>
        <v>-0.43839169909208819</v>
      </c>
    </row>
    <row r="58" spans="2:30" ht="14.25" customHeight="1" x14ac:dyDescent="0.25">
      <c r="B58" s="17" t="s">
        <v>31</v>
      </c>
      <c r="C58" s="17" t="s">
        <v>423</v>
      </c>
      <c r="D58" s="14" t="s">
        <v>424</v>
      </c>
      <c r="E58" s="37">
        <v>20</v>
      </c>
      <c r="F58" s="33" t="e">
        <f>AB58/X58</f>
        <v>#DIV/0!</v>
      </c>
      <c r="G58" s="34" t="e">
        <f t="shared" si="79"/>
        <v>#DIV/0!</v>
      </c>
      <c r="I58" s="13">
        <f>VLOOKUP(B58,MES!A:D,3,0)</f>
        <v>0</v>
      </c>
      <c r="J58" s="15">
        <f t="shared" si="80"/>
        <v>0</v>
      </c>
      <c r="K58" s="43">
        <f t="shared" si="81"/>
        <v>0</v>
      </c>
      <c r="L58" s="28">
        <f>VLOOKUP(B58,MES!A:G,6,0)</f>
        <v>0</v>
      </c>
      <c r="M58" s="16">
        <f t="shared" si="82"/>
        <v>0</v>
      </c>
      <c r="N58" s="13">
        <f>VLOOKUP(B58,YTD!A:D,3,0)</f>
        <v>0</v>
      </c>
      <c r="O58" s="15">
        <f t="shared" si="83"/>
        <v>0</v>
      </c>
      <c r="P58" s="43">
        <f t="shared" si="84"/>
        <v>0</v>
      </c>
      <c r="Q58" s="28">
        <f>VLOOKUP(B58,YTD!A:G,6,0)</f>
        <v>0</v>
      </c>
      <c r="R58" s="16">
        <f t="shared" si="85"/>
        <v>0</v>
      </c>
      <c r="S58" s="13">
        <f>VLOOKUP(B58,MAT!A:D,3,0)</f>
        <v>0</v>
      </c>
      <c r="T58" s="15">
        <f t="shared" si="86"/>
        <v>0</v>
      </c>
      <c r="U58" s="43">
        <f t="shared" si="87"/>
        <v>0</v>
      </c>
      <c r="V58" s="28">
        <f>VLOOKUP(B58,MAT!A:J,9,0)</f>
        <v>0</v>
      </c>
      <c r="W58" s="16">
        <f t="shared" si="88"/>
        <v>0</v>
      </c>
      <c r="X58" s="13">
        <f>VLOOKUP(B58,MAT!A:G,6,0)</f>
        <v>0</v>
      </c>
      <c r="Y58" s="15">
        <f t="shared" si="89"/>
        <v>0</v>
      </c>
      <c r="Z58" s="43">
        <f t="shared" si="90"/>
        <v>0</v>
      </c>
      <c r="AA58" s="42" t="e">
        <f t="shared" si="91"/>
        <v>#DIV/0!</v>
      </c>
      <c r="AB58" s="28">
        <f>VLOOKUP(B58,MAT!A:M,12,0)</f>
        <v>0</v>
      </c>
      <c r="AC58" s="43">
        <f t="shared" si="92"/>
        <v>0</v>
      </c>
      <c r="AD58" s="48" t="e">
        <f t="shared" si="93"/>
        <v>#DIV/0!</v>
      </c>
    </row>
    <row r="59" spans="2:30" ht="14.25" customHeight="1" x14ac:dyDescent="0.25">
      <c r="B59" s="17"/>
      <c r="C59" s="17"/>
      <c r="D59" s="14"/>
      <c r="E59" s="37"/>
      <c r="F59" s="17"/>
      <c r="G59" s="18"/>
      <c r="I59" s="17"/>
      <c r="J59" s="14"/>
      <c r="K59" s="14"/>
      <c r="L59" s="29"/>
      <c r="M59" s="18"/>
      <c r="N59" s="17"/>
      <c r="O59" s="14"/>
      <c r="P59" s="14"/>
      <c r="Q59" s="29"/>
      <c r="R59" s="18"/>
      <c r="S59" s="17"/>
      <c r="T59" s="15"/>
      <c r="U59" s="14"/>
      <c r="V59" s="29"/>
      <c r="W59" s="18"/>
      <c r="X59" s="17"/>
      <c r="Y59" s="14"/>
      <c r="Z59" s="14"/>
      <c r="AA59" s="14"/>
      <c r="AB59" s="29"/>
      <c r="AC59" s="14"/>
      <c r="AD59" s="18"/>
    </row>
    <row r="60" spans="2:30" ht="14.25" customHeight="1" x14ac:dyDescent="0.25">
      <c r="B60" s="35"/>
      <c r="C60" s="35"/>
      <c r="D60" s="36"/>
      <c r="E60" s="39"/>
      <c r="F60" s="17"/>
      <c r="G60" s="18"/>
      <c r="I60" s="17"/>
      <c r="J60" s="14"/>
      <c r="K60" s="14"/>
      <c r="L60" s="29"/>
      <c r="M60" s="18"/>
      <c r="N60" s="17"/>
      <c r="O60" s="14"/>
      <c r="P60" s="14"/>
      <c r="Q60" s="29"/>
      <c r="R60" s="18"/>
      <c r="S60" s="17"/>
      <c r="T60" s="14"/>
      <c r="U60" s="14"/>
      <c r="V60" s="29"/>
      <c r="W60" s="18"/>
      <c r="X60" s="17"/>
      <c r="Y60" s="14"/>
      <c r="Z60" s="14"/>
      <c r="AA60" s="14"/>
      <c r="AB60" s="29"/>
      <c r="AC60" s="14"/>
      <c r="AD60" s="18"/>
    </row>
    <row r="61" spans="2:30" ht="14.25" customHeight="1" x14ac:dyDescent="0.25">
      <c r="B61" s="19"/>
      <c r="C61" s="19"/>
      <c r="D61" s="20"/>
      <c r="E61" s="40"/>
      <c r="F61" s="19"/>
      <c r="G61" s="21"/>
      <c r="I61" s="19"/>
      <c r="J61" s="20"/>
      <c r="K61" s="20"/>
      <c r="L61" s="30"/>
      <c r="M61" s="21"/>
      <c r="N61" s="19"/>
      <c r="O61" s="20"/>
      <c r="P61" s="20"/>
      <c r="Q61" s="30"/>
      <c r="R61" s="21"/>
      <c r="S61" s="19"/>
      <c r="T61" s="20"/>
      <c r="U61" s="20"/>
      <c r="V61" s="30"/>
      <c r="W61" s="21"/>
      <c r="X61" s="19"/>
      <c r="Y61" s="20"/>
      <c r="Z61" s="20"/>
      <c r="AA61" s="20"/>
      <c r="AB61" s="30"/>
      <c r="AC61" s="20"/>
      <c r="AD61" s="21"/>
    </row>
  </sheetData>
  <mergeCells count="29"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  <mergeCell ref="AN4:AN6"/>
    <mergeCell ref="AJ2:AN2"/>
    <mergeCell ref="C2:AD2"/>
    <mergeCell ref="C4:E4"/>
    <mergeCell ref="AF4:AF6"/>
    <mergeCell ref="AH4:AH6"/>
    <mergeCell ref="AJ4:AJ6"/>
    <mergeCell ref="AK4:AK6"/>
    <mergeCell ref="AM4:AM6"/>
    <mergeCell ref="X4:AD5"/>
    <mergeCell ref="G4:G6"/>
    <mergeCell ref="F4:F6"/>
    <mergeCell ref="I4:M5"/>
    <mergeCell ref="N4:R5"/>
    <mergeCell ref="S4:W5"/>
  </mergeCells>
  <conditionalFormatting sqref="AD8:AD21 AA8:AA21">
    <cfRule type="cellIs" dxfId="35" priority="5" operator="lessThan">
      <formula>0</formula>
    </cfRule>
  </conditionalFormatting>
  <conditionalFormatting sqref="AD28 AA28 AA39:AA41 AD39:AD41">
    <cfRule type="cellIs" dxfId="34" priority="4" operator="lessThan">
      <formula>0</formula>
    </cfRule>
  </conditionalFormatting>
  <conditionalFormatting sqref="AD48 AA48 AA59:AA61 AD59:AD61">
    <cfRule type="cellIs" dxfId="33" priority="3" operator="lessThan">
      <formula>0</formula>
    </cfRule>
  </conditionalFormatting>
  <conditionalFormatting sqref="AD29:AD38 AA29:AA38">
    <cfRule type="cellIs" dxfId="32" priority="2" operator="lessThan">
      <formula>0</formula>
    </cfRule>
  </conditionalFormatting>
  <conditionalFormatting sqref="AD49:AD58 AA49:AA58">
    <cfRule type="cellIs" dxfId="31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8"/>
  <sheetViews>
    <sheetView workbookViewId="0">
      <selection activeCell="A4" sqref="A4"/>
    </sheetView>
  </sheetViews>
  <sheetFormatPr baseColWidth="10" defaultRowHeight="11.25" x14ac:dyDescent="0.2"/>
  <cols>
    <col min="1" max="1" width="34.28515625" style="49" bestFit="1" customWidth="1"/>
    <col min="2" max="2" width="8.140625" style="49" bestFit="1" customWidth="1"/>
    <col min="3" max="3" width="11.28515625" style="49" bestFit="1" customWidth="1"/>
    <col min="4" max="4" width="7.7109375" style="49" bestFit="1" customWidth="1"/>
    <col min="5" max="5" width="8.7109375" style="49" bestFit="1" customWidth="1"/>
    <col min="6" max="6" width="11.28515625" style="49" bestFit="1" customWidth="1"/>
    <col min="7" max="7" width="8.7109375" style="49" bestFit="1" customWidth="1"/>
    <col min="8" max="16384" width="11.42578125" style="49"/>
  </cols>
  <sheetData>
    <row r="1" spans="1:7" x14ac:dyDescent="0.2">
      <c r="B1" s="50">
        <v>44256</v>
      </c>
      <c r="C1" s="50">
        <v>44256</v>
      </c>
      <c r="E1" s="50">
        <v>44256</v>
      </c>
      <c r="F1" s="50">
        <v>44256</v>
      </c>
      <c r="G1" s="50"/>
    </row>
    <row r="2" spans="1:7" x14ac:dyDescent="0.2">
      <c r="B2" s="49" t="s">
        <v>41</v>
      </c>
      <c r="C2" s="49" t="s">
        <v>41</v>
      </c>
      <c r="E2" s="49" t="s">
        <v>41</v>
      </c>
      <c r="F2" s="49" t="s">
        <v>41</v>
      </c>
    </row>
    <row r="3" spans="1:7" x14ac:dyDescent="0.2">
      <c r="A3" s="49" t="s">
        <v>0</v>
      </c>
      <c r="B3" s="49" t="s">
        <v>42</v>
      </c>
      <c r="C3" s="49" t="s">
        <v>43</v>
      </c>
      <c r="D3" s="52" t="s">
        <v>412</v>
      </c>
      <c r="E3" s="49" t="s">
        <v>42</v>
      </c>
      <c r="F3" s="49" t="s">
        <v>43</v>
      </c>
      <c r="G3" s="52" t="s">
        <v>411</v>
      </c>
    </row>
    <row r="4" spans="1:7" x14ac:dyDescent="0.2">
      <c r="A4" s="49" t="s">
        <v>55</v>
      </c>
      <c r="B4" s="51">
        <v>11986</v>
      </c>
      <c r="C4" s="51">
        <v>488</v>
      </c>
      <c r="D4" s="51">
        <v>12474</v>
      </c>
      <c r="E4" s="51">
        <v>1478473</v>
      </c>
      <c r="F4" s="51">
        <v>60195</v>
      </c>
      <c r="G4" s="51">
        <v>1538668</v>
      </c>
    </row>
    <row r="5" spans="1:7" x14ac:dyDescent="0.2">
      <c r="A5" s="49" t="s">
        <v>56</v>
      </c>
      <c r="B5" s="51">
        <v>10282</v>
      </c>
      <c r="C5" s="51">
        <v>602</v>
      </c>
      <c r="D5" s="51">
        <v>10884</v>
      </c>
      <c r="E5" s="51">
        <v>614144</v>
      </c>
      <c r="F5" s="51">
        <v>35957</v>
      </c>
      <c r="G5" s="51">
        <v>650101</v>
      </c>
    </row>
    <row r="6" spans="1:7" x14ac:dyDescent="0.2">
      <c r="A6" s="49" t="s">
        <v>57</v>
      </c>
      <c r="B6" s="51">
        <v>5096</v>
      </c>
      <c r="C6" s="51">
        <v>67</v>
      </c>
      <c r="D6" s="51">
        <v>5163</v>
      </c>
      <c r="E6" s="51">
        <v>520353</v>
      </c>
      <c r="F6" s="51">
        <v>6841</v>
      </c>
      <c r="G6" s="51">
        <v>527194</v>
      </c>
    </row>
    <row r="7" spans="1:7" x14ac:dyDescent="0.2">
      <c r="A7" s="49" t="s">
        <v>2</v>
      </c>
      <c r="B7" s="51">
        <v>5552</v>
      </c>
      <c r="C7" s="51">
        <v>322</v>
      </c>
      <c r="D7" s="51">
        <v>5874</v>
      </c>
      <c r="E7" s="51">
        <v>384420</v>
      </c>
      <c r="F7" s="51">
        <v>22295</v>
      </c>
      <c r="G7" s="51">
        <v>406715</v>
      </c>
    </row>
    <row r="8" spans="1:7" x14ac:dyDescent="0.2">
      <c r="A8" s="49" t="s">
        <v>58</v>
      </c>
      <c r="B8" s="51">
        <v>13096</v>
      </c>
      <c r="C8" s="51">
        <v>23556</v>
      </c>
      <c r="D8" s="51">
        <v>36652</v>
      </c>
      <c r="E8" s="51">
        <v>74778</v>
      </c>
      <c r="F8" s="51">
        <v>134505</v>
      </c>
      <c r="G8" s="51">
        <v>209283</v>
      </c>
    </row>
    <row r="9" spans="1:7" x14ac:dyDescent="0.2">
      <c r="A9" s="49" t="s">
        <v>59</v>
      </c>
      <c r="B9" s="51">
        <v>18221</v>
      </c>
      <c r="C9" s="51">
        <v>11655</v>
      </c>
      <c r="D9" s="51">
        <v>29876</v>
      </c>
      <c r="E9" s="51">
        <v>158887</v>
      </c>
      <c r="F9" s="51">
        <v>101632</v>
      </c>
      <c r="G9" s="51">
        <v>260519</v>
      </c>
    </row>
    <row r="10" spans="1:7" x14ac:dyDescent="0.2">
      <c r="A10" s="49" t="s">
        <v>60</v>
      </c>
      <c r="B10" s="51">
        <v>5455</v>
      </c>
      <c r="C10" s="51">
        <v>241</v>
      </c>
      <c r="D10" s="51">
        <v>5696</v>
      </c>
      <c r="E10" s="51">
        <v>286060</v>
      </c>
      <c r="F10" s="51">
        <v>12638</v>
      </c>
      <c r="G10" s="51">
        <v>298698</v>
      </c>
    </row>
    <row r="11" spans="1:7" x14ac:dyDescent="0.2">
      <c r="A11" s="49" t="s">
        <v>61</v>
      </c>
      <c r="B11" s="51">
        <v>13111</v>
      </c>
      <c r="C11" s="51">
        <v>12177</v>
      </c>
      <c r="D11" s="51">
        <v>25288</v>
      </c>
      <c r="E11" s="51">
        <v>159168</v>
      </c>
      <c r="F11" s="51">
        <v>147829</v>
      </c>
      <c r="G11" s="51">
        <v>306997</v>
      </c>
    </row>
    <row r="12" spans="1:7" x14ac:dyDescent="0.2">
      <c r="A12" s="49" t="s">
        <v>62</v>
      </c>
      <c r="B12" s="51">
        <v>5826</v>
      </c>
      <c r="C12" s="51">
        <v>43173</v>
      </c>
      <c r="D12" s="51">
        <v>48999</v>
      </c>
      <c r="E12" s="51">
        <v>31693</v>
      </c>
      <c r="F12" s="51">
        <v>234861</v>
      </c>
      <c r="G12" s="51">
        <v>266554</v>
      </c>
    </row>
    <row r="13" spans="1:7" x14ac:dyDescent="0.2">
      <c r="A13" s="49" t="s">
        <v>3</v>
      </c>
      <c r="B13" s="51">
        <v>7005</v>
      </c>
      <c r="C13" s="51">
        <v>863</v>
      </c>
      <c r="D13" s="51">
        <v>7868</v>
      </c>
      <c r="E13" s="51">
        <v>210360</v>
      </c>
      <c r="F13" s="51">
        <v>25916</v>
      </c>
      <c r="G13" s="51">
        <v>236276</v>
      </c>
    </row>
    <row r="14" spans="1:7" x14ac:dyDescent="0.2">
      <c r="A14" s="49" t="s">
        <v>63</v>
      </c>
      <c r="B14" s="51">
        <v>8391</v>
      </c>
      <c r="C14" s="51">
        <v>195</v>
      </c>
      <c r="D14" s="51">
        <v>8586</v>
      </c>
      <c r="E14" s="51">
        <v>309628</v>
      </c>
      <c r="F14" s="51">
        <v>7196</v>
      </c>
      <c r="G14" s="51">
        <v>316824</v>
      </c>
    </row>
    <row r="15" spans="1:7" x14ac:dyDescent="0.2">
      <c r="A15" s="49" t="s">
        <v>64</v>
      </c>
      <c r="B15" s="51">
        <v>23307</v>
      </c>
      <c r="C15" s="51">
        <v>5989</v>
      </c>
      <c r="D15" s="51">
        <v>29296</v>
      </c>
      <c r="E15" s="51">
        <v>183892</v>
      </c>
      <c r="F15" s="51">
        <v>47253</v>
      </c>
      <c r="G15" s="51">
        <v>231145</v>
      </c>
    </row>
    <row r="16" spans="1:7" x14ac:dyDescent="0.2">
      <c r="A16" s="49" t="s">
        <v>4</v>
      </c>
      <c r="B16" s="51">
        <v>3478</v>
      </c>
      <c r="C16" s="51">
        <v>150</v>
      </c>
      <c r="D16" s="51">
        <v>3628</v>
      </c>
      <c r="E16" s="51">
        <v>193516</v>
      </c>
      <c r="F16" s="51">
        <v>8346</v>
      </c>
      <c r="G16" s="51">
        <v>201862</v>
      </c>
    </row>
    <row r="17" spans="1:7" x14ac:dyDescent="0.2">
      <c r="A17" s="49" t="s">
        <v>65</v>
      </c>
      <c r="B17" s="51">
        <v>2053</v>
      </c>
      <c r="C17" s="51">
        <v>105</v>
      </c>
      <c r="D17" s="51">
        <v>2158</v>
      </c>
      <c r="E17" s="51">
        <v>148370</v>
      </c>
      <c r="F17" s="51">
        <v>7588</v>
      </c>
      <c r="G17" s="51">
        <v>155958</v>
      </c>
    </row>
    <row r="18" spans="1:7" x14ac:dyDescent="0.2">
      <c r="A18" s="49" t="s">
        <v>66</v>
      </c>
      <c r="B18" s="51">
        <v>1028</v>
      </c>
      <c r="C18" s="51">
        <v>33</v>
      </c>
      <c r="D18" s="51">
        <v>1061</v>
      </c>
      <c r="E18" s="51">
        <v>129045</v>
      </c>
      <c r="F18" s="51">
        <v>4142</v>
      </c>
      <c r="G18" s="51">
        <v>133187</v>
      </c>
    </row>
    <row r="19" spans="1:7" x14ac:dyDescent="0.2">
      <c r="A19" s="49" t="s">
        <v>67</v>
      </c>
      <c r="B19" s="51">
        <v>4454</v>
      </c>
      <c r="C19" s="51">
        <v>195</v>
      </c>
      <c r="D19" s="51">
        <v>4649</v>
      </c>
      <c r="E19" s="51">
        <v>188716</v>
      </c>
      <c r="F19" s="51">
        <v>8262</v>
      </c>
      <c r="G19" s="51">
        <v>196978</v>
      </c>
    </row>
    <row r="20" spans="1:7" x14ac:dyDescent="0.2">
      <c r="A20" s="49" t="s">
        <v>68</v>
      </c>
      <c r="B20" s="51">
        <v>2024</v>
      </c>
      <c r="C20" s="51">
        <v>179</v>
      </c>
      <c r="D20" s="51">
        <v>2203</v>
      </c>
      <c r="E20" s="51">
        <v>153460</v>
      </c>
      <c r="F20" s="51">
        <v>13572</v>
      </c>
      <c r="G20" s="51">
        <v>167032</v>
      </c>
    </row>
    <row r="21" spans="1:7" x14ac:dyDescent="0.2">
      <c r="A21" s="49" t="s">
        <v>69</v>
      </c>
      <c r="B21" s="51">
        <v>1284</v>
      </c>
      <c r="C21" s="51">
        <v>89</v>
      </c>
      <c r="D21" s="51">
        <v>1373</v>
      </c>
      <c r="E21" s="51">
        <v>128002</v>
      </c>
      <c r="F21" s="51">
        <v>8872</v>
      </c>
      <c r="G21" s="51">
        <v>136874</v>
      </c>
    </row>
    <row r="22" spans="1:7" x14ac:dyDescent="0.2">
      <c r="A22" s="49" t="s">
        <v>70</v>
      </c>
      <c r="B22" s="51">
        <v>3546</v>
      </c>
      <c r="C22" s="51">
        <v>172</v>
      </c>
      <c r="D22" s="51">
        <v>3718</v>
      </c>
      <c r="E22" s="51">
        <v>122763</v>
      </c>
      <c r="F22" s="51">
        <v>5955</v>
      </c>
      <c r="G22" s="51">
        <v>128718</v>
      </c>
    </row>
    <row r="23" spans="1:7" x14ac:dyDescent="0.2">
      <c r="A23" s="49" t="s">
        <v>71</v>
      </c>
      <c r="B23" s="51">
        <v>7320</v>
      </c>
      <c r="C23" s="51">
        <v>0</v>
      </c>
      <c r="D23" s="51">
        <v>7320</v>
      </c>
      <c r="E23" s="51">
        <v>117120</v>
      </c>
      <c r="F23" s="51"/>
      <c r="G23" s="51">
        <v>117120</v>
      </c>
    </row>
    <row r="24" spans="1:7" x14ac:dyDescent="0.2">
      <c r="A24" s="49" t="s">
        <v>72</v>
      </c>
      <c r="B24" s="51">
        <v>883</v>
      </c>
      <c r="C24" s="51">
        <v>43</v>
      </c>
      <c r="D24" s="51">
        <v>926</v>
      </c>
      <c r="E24" s="51">
        <v>103920</v>
      </c>
      <c r="F24" s="51">
        <v>5061</v>
      </c>
      <c r="G24" s="51">
        <v>108981</v>
      </c>
    </row>
    <row r="25" spans="1:7" x14ac:dyDescent="0.2">
      <c r="A25" s="49" t="s">
        <v>73</v>
      </c>
      <c r="B25" s="51">
        <v>2113</v>
      </c>
      <c r="C25" s="51">
        <v>109</v>
      </c>
      <c r="D25" s="51">
        <v>2222</v>
      </c>
      <c r="E25" s="51">
        <v>120864</v>
      </c>
      <c r="F25" s="51">
        <v>6235</v>
      </c>
      <c r="G25" s="51">
        <v>127099</v>
      </c>
    </row>
    <row r="26" spans="1:7" x14ac:dyDescent="0.2">
      <c r="A26" s="49" t="s">
        <v>74</v>
      </c>
      <c r="B26" s="51">
        <v>1041</v>
      </c>
      <c r="C26" s="51">
        <v>67</v>
      </c>
      <c r="D26" s="51">
        <v>1108</v>
      </c>
      <c r="E26" s="51">
        <v>100352</v>
      </c>
      <c r="F26" s="51">
        <v>6459</v>
      </c>
      <c r="G26" s="51">
        <v>106811</v>
      </c>
    </row>
    <row r="27" spans="1:7" x14ac:dyDescent="0.2">
      <c r="A27" s="49" t="s">
        <v>75</v>
      </c>
      <c r="B27" s="51">
        <v>1088</v>
      </c>
      <c r="C27" s="51">
        <v>40</v>
      </c>
      <c r="D27" s="51">
        <v>1128</v>
      </c>
      <c r="E27" s="51">
        <v>103404</v>
      </c>
      <c r="F27" s="51">
        <v>3802</v>
      </c>
      <c r="G27" s="51">
        <v>107206</v>
      </c>
    </row>
    <row r="28" spans="1:7" x14ac:dyDescent="0.2">
      <c r="A28" s="49" t="s">
        <v>76</v>
      </c>
      <c r="B28" s="51">
        <v>1461</v>
      </c>
      <c r="C28" s="51">
        <v>100</v>
      </c>
      <c r="D28" s="51">
        <v>1561</v>
      </c>
      <c r="E28" s="51">
        <v>127063</v>
      </c>
      <c r="F28" s="51">
        <v>8697</v>
      </c>
      <c r="G28" s="51">
        <v>135760</v>
      </c>
    </row>
    <row r="29" spans="1:7" x14ac:dyDescent="0.2">
      <c r="A29" s="49" t="s">
        <v>77</v>
      </c>
      <c r="B29" s="51">
        <v>5208</v>
      </c>
      <c r="C29" s="51">
        <v>3429</v>
      </c>
      <c r="D29" s="51">
        <v>8637</v>
      </c>
      <c r="E29" s="51">
        <v>92182</v>
      </c>
      <c r="F29" s="51">
        <v>60693</v>
      </c>
      <c r="G29" s="51">
        <v>152875</v>
      </c>
    </row>
    <row r="30" spans="1:7" x14ac:dyDescent="0.2">
      <c r="A30" s="49" t="s">
        <v>5</v>
      </c>
      <c r="B30" s="51">
        <v>3478</v>
      </c>
      <c r="C30" s="51">
        <v>575</v>
      </c>
      <c r="D30" s="51">
        <v>4053</v>
      </c>
      <c r="E30" s="51">
        <v>96897</v>
      </c>
      <c r="F30" s="51">
        <v>16020</v>
      </c>
      <c r="G30" s="51">
        <v>112917</v>
      </c>
    </row>
    <row r="31" spans="1:7" x14ac:dyDescent="0.2">
      <c r="A31" s="49" t="s">
        <v>78</v>
      </c>
      <c r="B31" s="51">
        <v>2244</v>
      </c>
      <c r="C31" s="51">
        <v>2</v>
      </c>
      <c r="D31" s="51">
        <v>2246</v>
      </c>
      <c r="E31" s="51">
        <v>79303</v>
      </c>
      <c r="F31" s="51">
        <v>71</v>
      </c>
      <c r="G31" s="51">
        <v>79374</v>
      </c>
    </row>
    <row r="32" spans="1:7" x14ac:dyDescent="0.2">
      <c r="A32" s="49" t="s">
        <v>6</v>
      </c>
      <c r="B32" s="51">
        <v>1957</v>
      </c>
      <c r="C32" s="51">
        <v>422</v>
      </c>
      <c r="D32" s="51">
        <v>2379</v>
      </c>
      <c r="E32" s="51">
        <v>99279</v>
      </c>
      <c r="F32" s="51">
        <v>21408</v>
      </c>
      <c r="G32" s="51">
        <v>120687</v>
      </c>
    </row>
    <row r="33" spans="1:7" x14ac:dyDescent="0.2">
      <c r="A33" s="49" t="s">
        <v>79</v>
      </c>
      <c r="B33" s="51">
        <v>1600</v>
      </c>
      <c r="C33" s="51">
        <v>116</v>
      </c>
      <c r="D33" s="51">
        <v>1716</v>
      </c>
      <c r="E33" s="51">
        <v>78016</v>
      </c>
      <c r="F33" s="51">
        <v>5656</v>
      </c>
      <c r="G33" s="51">
        <v>83672</v>
      </c>
    </row>
    <row r="34" spans="1:7" x14ac:dyDescent="0.2">
      <c r="A34" s="49" t="s">
        <v>80</v>
      </c>
      <c r="B34" s="51">
        <v>565</v>
      </c>
      <c r="C34" s="51">
        <v>12</v>
      </c>
      <c r="D34" s="51">
        <v>577</v>
      </c>
      <c r="E34" s="51">
        <v>79004</v>
      </c>
      <c r="F34" s="51">
        <v>1678</v>
      </c>
      <c r="G34" s="51">
        <v>80682</v>
      </c>
    </row>
    <row r="35" spans="1:7" x14ac:dyDescent="0.2">
      <c r="A35" s="49" t="s">
        <v>81</v>
      </c>
      <c r="B35" s="51">
        <v>7319</v>
      </c>
      <c r="C35" s="51">
        <v>8895</v>
      </c>
      <c r="D35" s="51">
        <v>16214</v>
      </c>
      <c r="E35" s="51">
        <v>40474</v>
      </c>
      <c r="F35" s="51">
        <v>49189</v>
      </c>
      <c r="G35" s="51">
        <v>89663</v>
      </c>
    </row>
    <row r="36" spans="1:7" x14ac:dyDescent="0.2">
      <c r="A36" s="49" t="s">
        <v>82</v>
      </c>
      <c r="B36" s="51">
        <v>2212</v>
      </c>
      <c r="C36" s="51">
        <v>426</v>
      </c>
      <c r="D36" s="51">
        <v>2638</v>
      </c>
      <c r="E36" s="51">
        <v>95979</v>
      </c>
      <c r="F36" s="51">
        <v>18484</v>
      </c>
      <c r="G36" s="51">
        <v>114463</v>
      </c>
    </row>
    <row r="37" spans="1:7" x14ac:dyDescent="0.2">
      <c r="A37" s="49" t="s">
        <v>83</v>
      </c>
      <c r="B37" s="51">
        <v>1499</v>
      </c>
      <c r="C37" s="51">
        <v>167</v>
      </c>
      <c r="D37" s="51">
        <v>1666</v>
      </c>
      <c r="E37" s="51">
        <v>77573</v>
      </c>
      <c r="F37" s="51">
        <v>8642</v>
      </c>
      <c r="G37" s="51">
        <v>86215</v>
      </c>
    </row>
    <row r="38" spans="1:7" x14ac:dyDescent="0.2">
      <c r="A38" s="49" t="s">
        <v>84</v>
      </c>
      <c r="B38" s="51">
        <v>6463</v>
      </c>
      <c r="C38" s="51">
        <v>1568</v>
      </c>
      <c r="D38" s="51">
        <v>8031</v>
      </c>
      <c r="E38" s="51">
        <v>54742</v>
      </c>
      <c r="F38" s="51">
        <v>13281</v>
      </c>
      <c r="G38" s="51">
        <v>68023</v>
      </c>
    </row>
    <row r="39" spans="1:7" x14ac:dyDescent="0.2">
      <c r="A39" s="49" t="s">
        <v>85</v>
      </c>
      <c r="B39" s="51">
        <v>1088</v>
      </c>
      <c r="C39" s="51">
        <v>226</v>
      </c>
      <c r="D39" s="51">
        <v>1314</v>
      </c>
      <c r="E39" s="51">
        <v>76737</v>
      </c>
      <c r="F39" s="51">
        <v>15940</v>
      </c>
      <c r="G39" s="51">
        <v>92677</v>
      </c>
    </row>
    <row r="40" spans="1:7" x14ac:dyDescent="0.2">
      <c r="A40" s="49" t="s">
        <v>86</v>
      </c>
      <c r="B40" s="51">
        <v>2080</v>
      </c>
      <c r="C40" s="51">
        <v>93</v>
      </c>
      <c r="D40" s="51">
        <v>2173</v>
      </c>
      <c r="E40" s="51">
        <v>72176</v>
      </c>
      <c r="F40" s="51">
        <v>3227</v>
      </c>
      <c r="G40" s="51">
        <v>75403</v>
      </c>
    </row>
    <row r="41" spans="1:7" x14ac:dyDescent="0.2">
      <c r="A41" s="49" t="s">
        <v>87</v>
      </c>
      <c r="B41" s="51">
        <v>1436</v>
      </c>
      <c r="C41" s="51">
        <v>257</v>
      </c>
      <c r="D41" s="51">
        <v>1693</v>
      </c>
      <c r="E41" s="51">
        <v>67593</v>
      </c>
      <c r="F41" s="51">
        <v>12097</v>
      </c>
      <c r="G41" s="51">
        <v>79690</v>
      </c>
    </row>
    <row r="42" spans="1:7" x14ac:dyDescent="0.2">
      <c r="A42" s="49" t="s">
        <v>88</v>
      </c>
      <c r="B42" s="51">
        <v>2067</v>
      </c>
      <c r="C42" s="51">
        <v>885</v>
      </c>
      <c r="D42" s="51">
        <v>2952</v>
      </c>
      <c r="E42" s="51">
        <v>63808</v>
      </c>
      <c r="F42" s="51">
        <v>27320</v>
      </c>
      <c r="G42" s="51">
        <v>91128</v>
      </c>
    </row>
    <row r="43" spans="1:7" x14ac:dyDescent="0.2">
      <c r="A43" s="49" t="s">
        <v>89</v>
      </c>
      <c r="B43" s="51">
        <v>2056</v>
      </c>
      <c r="C43" s="51">
        <v>332</v>
      </c>
      <c r="D43" s="51">
        <v>2388</v>
      </c>
      <c r="E43" s="51">
        <v>70829</v>
      </c>
      <c r="F43" s="51">
        <v>11437</v>
      </c>
      <c r="G43" s="51">
        <v>82266</v>
      </c>
    </row>
    <row r="44" spans="1:7" x14ac:dyDescent="0.2">
      <c r="A44" s="49" t="s">
        <v>90</v>
      </c>
      <c r="B44" s="51">
        <v>596</v>
      </c>
      <c r="C44" s="51">
        <v>39</v>
      </c>
      <c r="D44" s="51">
        <v>635</v>
      </c>
      <c r="E44" s="51">
        <v>78714</v>
      </c>
      <c r="F44" s="51">
        <v>5151</v>
      </c>
      <c r="G44" s="51">
        <v>83865</v>
      </c>
    </row>
    <row r="45" spans="1:7" x14ac:dyDescent="0.2">
      <c r="A45" s="49" t="s">
        <v>91</v>
      </c>
      <c r="B45" s="51">
        <v>2458</v>
      </c>
      <c r="C45" s="51">
        <v>5666</v>
      </c>
      <c r="D45" s="51">
        <v>8124</v>
      </c>
      <c r="E45" s="51">
        <v>17821</v>
      </c>
      <c r="F45" s="51">
        <v>41079</v>
      </c>
      <c r="G45" s="51">
        <v>58900</v>
      </c>
    </row>
    <row r="46" spans="1:7" x14ac:dyDescent="0.2">
      <c r="A46" s="49" t="s">
        <v>92</v>
      </c>
      <c r="B46" s="51">
        <v>3385</v>
      </c>
      <c r="C46" s="51">
        <v>2178</v>
      </c>
      <c r="D46" s="51">
        <v>5563</v>
      </c>
      <c r="E46" s="51">
        <v>66786</v>
      </c>
      <c r="F46" s="51">
        <v>42972</v>
      </c>
      <c r="G46" s="51">
        <v>109758</v>
      </c>
    </row>
    <row r="47" spans="1:7" x14ac:dyDescent="0.2">
      <c r="A47" s="49" t="s">
        <v>93</v>
      </c>
      <c r="B47" s="51">
        <v>1514</v>
      </c>
      <c r="C47" s="51">
        <v>492</v>
      </c>
      <c r="D47" s="51">
        <v>2006</v>
      </c>
      <c r="E47" s="51">
        <v>72627</v>
      </c>
      <c r="F47" s="51">
        <v>23601</v>
      </c>
      <c r="G47" s="51">
        <v>96228</v>
      </c>
    </row>
    <row r="48" spans="1:7" x14ac:dyDescent="0.2">
      <c r="A48" s="49" t="s">
        <v>94</v>
      </c>
      <c r="B48" s="51">
        <v>1854</v>
      </c>
      <c r="C48" s="51">
        <v>347</v>
      </c>
      <c r="D48" s="51">
        <v>2201</v>
      </c>
      <c r="E48" s="51">
        <v>73604</v>
      </c>
      <c r="F48" s="51">
        <v>13776</v>
      </c>
      <c r="G48" s="51">
        <v>87380</v>
      </c>
    </row>
    <row r="49" spans="1:7" x14ac:dyDescent="0.2">
      <c r="A49" s="49" t="s">
        <v>95</v>
      </c>
      <c r="B49" s="51">
        <v>795</v>
      </c>
      <c r="C49" s="51">
        <v>5</v>
      </c>
      <c r="D49" s="51">
        <v>800</v>
      </c>
      <c r="E49" s="51">
        <v>69364</v>
      </c>
      <c r="F49" s="51">
        <v>436</v>
      </c>
      <c r="G49" s="51">
        <v>69800</v>
      </c>
    </row>
    <row r="50" spans="1:7" x14ac:dyDescent="0.2">
      <c r="A50" s="49" t="s">
        <v>96</v>
      </c>
      <c r="B50" s="51">
        <v>1984</v>
      </c>
      <c r="C50" s="51">
        <v>138</v>
      </c>
      <c r="D50" s="51">
        <v>2122</v>
      </c>
      <c r="E50" s="51">
        <v>68666</v>
      </c>
      <c r="F50" s="51">
        <v>4776</v>
      </c>
      <c r="G50" s="51">
        <v>73442</v>
      </c>
    </row>
    <row r="51" spans="1:7" x14ac:dyDescent="0.2">
      <c r="A51" s="49" t="s">
        <v>97</v>
      </c>
      <c r="B51" s="51">
        <v>847</v>
      </c>
      <c r="C51" s="51">
        <v>108</v>
      </c>
      <c r="D51" s="51">
        <v>955</v>
      </c>
      <c r="E51" s="51">
        <v>66074</v>
      </c>
      <c r="F51" s="51">
        <v>8425</v>
      </c>
      <c r="G51" s="51">
        <v>74499</v>
      </c>
    </row>
    <row r="52" spans="1:7" x14ac:dyDescent="0.2">
      <c r="A52" s="49" t="s">
        <v>98</v>
      </c>
      <c r="B52" s="51">
        <v>3462</v>
      </c>
      <c r="C52" s="51">
        <v>165</v>
      </c>
      <c r="D52" s="51">
        <v>3627</v>
      </c>
      <c r="E52" s="51">
        <v>73671</v>
      </c>
      <c r="F52" s="51">
        <v>3511</v>
      </c>
      <c r="G52" s="51">
        <v>77182</v>
      </c>
    </row>
    <row r="53" spans="1:7" x14ac:dyDescent="0.2">
      <c r="A53" s="49" t="s">
        <v>99</v>
      </c>
      <c r="B53" s="51">
        <v>2867</v>
      </c>
      <c r="C53" s="51">
        <v>437</v>
      </c>
      <c r="D53" s="51">
        <v>3304</v>
      </c>
      <c r="E53" s="51">
        <v>57713</v>
      </c>
      <c r="F53" s="51">
        <v>8797</v>
      </c>
      <c r="G53" s="51">
        <v>66510</v>
      </c>
    </row>
    <row r="54" spans="1:7" x14ac:dyDescent="0.2">
      <c r="A54" s="49" t="s">
        <v>100</v>
      </c>
      <c r="B54" s="51">
        <v>351</v>
      </c>
      <c r="C54" s="51">
        <v>14170</v>
      </c>
      <c r="D54" s="51">
        <v>14521</v>
      </c>
      <c r="E54" s="51">
        <v>1576</v>
      </c>
      <c r="F54" s="51">
        <v>63623</v>
      </c>
      <c r="G54" s="51">
        <v>65199</v>
      </c>
    </row>
    <row r="55" spans="1:7" x14ac:dyDescent="0.2">
      <c r="A55" s="49" t="s">
        <v>101</v>
      </c>
      <c r="B55" s="51">
        <v>823</v>
      </c>
      <c r="C55" s="51">
        <v>132</v>
      </c>
      <c r="D55" s="51">
        <v>955</v>
      </c>
      <c r="E55" s="51">
        <v>55092</v>
      </c>
      <c r="F55" s="51">
        <v>8836</v>
      </c>
      <c r="G55" s="51">
        <v>63928</v>
      </c>
    </row>
    <row r="56" spans="1:7" x14ac:dyDescent="0.2">
      <c r="A56" s="49" t="s">
        <v>102</v>
      </c>
      <c r="B56" s="51">
        <v>610</v>
      </c>
      <c r="C56" s="51">
        <v>0</v>
      </c>
      <c r="D56" s="51">
        <v>610</v>
      </c>
      <c r="E56" s="51">
        <v>28414</v>
      </c>
      <c r="F56" s="51"/>
      <c r="G56" s="51">
        <v>28414</v>
      </c>
    </row>
    <row r="57" spans="1:7" x14ac:dyDescent="0.2">
      <c r="A57" s="49" t="s">
        <v>103</v>
      </c>
      <c r="B57" s="51">
        <v>833</v>
      </c>
      <c r="C57" s="51">
        <v>55</v>
      </c>
      <c r="D57" s="51">
        <v>888</v>
      </c>
      <c r="E57" s="51">
        <v>52404</v>
      </c>
      <c r="F57" s="51">
        <v>3460</v>
      </c>
      <c r="G57" s="51">
        <v>55864</v>
      </c>
    </row>
    <row r="58" spans="1:7" x14ac:dyDescent="0.2">
      <c r="A58" s="49" t="s">
        <v>104</v>
      </c>
      <c r="B58" s="51">
        <v>1486</v>
      </c>
      <c r="C58" s="51">
        <v>1679</v>
      </c>
      <c r="D58" s="51">
        <v>3165</v>
      </c>
      <c r="E58" s="51">
        <v>28085</v>
      </c>
      <c r="F58" s="51">
        <v>31733</v>
      </c>
      <c r="G58" s="51">
        <v>59818</v>
      </c>
    </row>
    <row r="59" spans="1:7" x14ac:dyDescent="0.2">
      <c r="A59" s="49" t="s">
        <v>105</v>
      </c>
      <c r="B59" s="51">
        <v>735</v>
      </c>
      <c r="C59" s="51">
        <v>75</v>
      </c>
      <c r="D59" s="51">
        <v>810</v>
      </c>
      <c r="E59" s="51">
        <v>51546</v>
      </c>
      <c r="F59" s="51">
        <v>5260</v>
      </c>
      <c r="G59" s="51">
        <v>56806</v>
      </c>
    </row>
    <row r="60" spans="1:7" x14ac:dyDescent="0.2">
      <c r="A60" s="49" t="s">
        <v>106</v>
      </c>
      <c r="B60" s="51">
        <v>3606</v>
      </c>
      <c r="C60" s="51">
        <v>47985</v>
      </c>
      <c r="D60" s="51">
        <v>51591</v>
      </c>
      <c r="E60" s="51">
        <v>7212</v>
      </c>
      <c r="F60" s="51">
        <v>95970</v>
      </c>
      <c r="G60" s="51">
        <v>103182</v>
      </c>
    </row>
    <row r="61" spans="1:7" x14ac:dyDescent="0.2">
      <c r="A61" s="49" t="s">
        <v>107</v>
      </c>
      <c r="B61" s="51">
        <v>1163</v>
      </c>
      <c r="C61" s="51">
        <v>162</v>
      </c>
      <c r="D61" s="51">
        <v>1325</v>
      </c>
      <c r="E61" s="51">
        <v>48858</v>
      </c>
      <c r="F61" s="51">
        <v>6806</v>
      </c>
      <c r="G61" s="51">
        <v>55664</v>
      </c>
    </row>
    <row r="62" spans="1:7" x14ac:dyDescent="0.2">
      <c r="A62" s="49" t="s">
        <v>108</v>
      </c>
      <c r="B62" s="51">
        <v>1723</v>
      </c>
      <c r="C62" s="51">
        <v>181</v>
      </c>
      <c r="D62" s="51">
        <v>1904</v>
      </c>
      <c r="E62" s="51">
        <v>54498</v>
      </c>
      <c r="F62" s="51">
        <v>5725</v>
      </c>
      <c r="G62" s="51">
        <v>60223</v>
      </c>
    </row>
    <row r="63" spans="1:7" x14ac:dyDescent="0.2">
      <c r="A63" s="49" t="s">
        <v>109</v>
      </c>
      <c r="B63" s="51">
        <v>3008</v>
      </c>
      <c r="C63" s="51">
        <v>4650</v>
      </c>
      <c r="D63" s="51">
        <v>7658</v>
      </c>
      <c r="E63" s="51">
        <v>22049</v>
      </c>
      <c r="F63" s="51">
        <v>34085</v>
      </c>
      <c r="G63" s="51">
        <v>56134</v>
      </c>
    </row>
    <row r="64" spans="1:7" x14ac:dyDescent="0.2">
      <c r="A64" s="49" t="s">
        <v>110</v>
      </c>
      <c r="B64" s="51">
        <v>7629</v>
      </c>
      <c r="C64" s="51">
        <v>583</v>
      </c>
      <c r="D64" s="51">
        <v>8212</v>
      </c>
      <c r="E64" s="51">
        <v>41044</v>
      </c>
      <c r="F64" s="51">
        <v>3137</v>
      </c>
      <c r="G64" s="51">
        <v>44181</v>
      </c>
    </row>
    <row r="65" spans="1:7" x14ac:dyDescent="0.2">
      <c r="A65" s="49" t="s">
        <v>111</v>
      </c>
      <c r="B65" s="51">
        <v>1179</v>
      </c>
      <c r="C65" s="51">
        <v>8</v>
      </c>
      <c r="D65" s="51">
        <v>1187</v>
      </c>
      <c r="E65" s="51">
        <v>38754</v>
      </c>
      <c r="F65" s="51">
        <v>263</v>
      </c>
      <c r="G65" s="51">
        <v>39017</v>
      </c>
    </row>
    <row r="66" spans="1:7" x14ac:dyDescent="0.2">
      <c r="A66" s="49" t="s">
        <v>112</v>
      </c>
      <c r="B66" s="51">
        <v>1016</v>
      </c>
      <c r="C66" s="51">
        <v>66</v>
      </c>
      <c r="D66" s="51">
        <v>1082</v>
      </c>
      <c r="E66" s="51">
        <v>56733</v>
      </c>
      <c r="F66" s="51">
        <v>3685</v>
      </c>
      <c r="G66" s="51">
        <v>60418</v>
      </c>
    </row>
    <row r="67" spans="1:7" x14ac:dyDescent="0.2">
      <c r="A67" s="49" t="s">
        <v>113</v>
      </c>
      <c r="B67" s="51">
        <v>2374</v>
      </c>
      <c r="C67" s="51">
        <v>262</v>
      </c>
      <c r="D67" s="51">
        <v>2636</v>
      </c>
      <c r="E67" s="51">
        <v>50661</v>
      </c>
      <c r="F67" s="51">
        <v>5591</v>
      </c>
      <c r="G67" s="51">
        <v>56252</v>
      </c>
    </row>
    <row r="68" spans="1:7" x14ac:dyDescent="0.2">
      <c r="A68" s="49" t="s">
        <v>114</v>
      </c>
      <c r="B68" s="51">
        <v>739</v>
      </c>
      <c r="C68" s="51">
        <v>134</v>
      </c>
      <c r="D68" s="51">
        <v>873</v>
      </c>
      <c r="E68" s="51">
        <v>32767</v>
      </c>
      <c r="F68" s="51">
        <v>5942</v>
      </c>
      <c r="G68" s="51">
        <v>38709</v>
      </c>
    </row>
    <row r="69" spans="1:7" x14ac:dyDescent="0.2">
      <c r="A69" s="49" t="s">
        <v>115</v>
      </c>
      <c r="B69" s="51">
        <v>1359</v>
      </c>
      <c r="C69" s="51">
        <v>230</v>
      </c>
      <c r="D69" s="51">
        <v>1589</v>
      </c>
      <c r="E69" s="51">
        <v>45676</v>
      </c>
      <c r="F69" s="51">
        <v>7730</v>
      </c>
      <c r="G69" s="51">
        <v>53406</v>
      </c>
    </row>
    <row r="70" spans="1:7" x14ac:dyDescent="0.2">
      <c r="A70" s="49" t="s">
        <v>116</v>
      </c>
      <c r="B70" s="51">
        <v>3750</v>
      </c>
      <c r="C70" s="51">
        <v>574</v>
      </c>
      <c r="D70" s="51">
        <v>4324</v>
      </c>
      <c r="E70" s="51">
        <v>28050</v>
      </c>
      <c r="F70" s="51">
        <v>4294</v>
      </c>
      <c r="G70" s="51">
        <v>32344</v>
      </c>
    </row>
    <row r="71" spans="1:7" x14ac:dyDescent="0.2">
      <c r="A71" s="49" t="s">
        <v>117</v>
      </c>
      <c r="B71" s="51">
        <v>936</v>
      </c>
      <c r="C71" s="51">
        <v>151</v>
      </c>
      <c r="D71" s="51">
        <v>1087</v>
      </c>
      <c r="E71" s="51">
        <v>48597</v>
      </c>
      <c r="F71" s="51">
        <v>7840</v>
      </c>
      <c r="G71" s="51">
        <v>56437</v>
      </c>
    </row>
    <row r="72" spans="1:7" x14ac:dyDescent="0.2">
      <c r="A72" s="49" t="s">
        <v>118</v>
      </c>
      <c r="B72" s="51">
        <v>806</v>
      </c>
      <c r="C72" s="51">
        <v>208</v>
      </c>
      <c r="D72" s="51">
        <v>1014</v>
      </c>
      <c r="E72" s="51">
        <v>42992</v>
      </c>
      <c r="F72" s="51">
        <v>11095</v>
      </c>
      <c r="G72" s="51">
        <v>54087</v>
      </c>
    </row>
    <row r="73" spans="1:7" x14ac:dyDescent="0.2">
      <c r="A73" s="49" t="s">
        <v>119</v>
      </c>
      <c r="B73" s="51">
        <v>1628</v>
      </c>
      <c r="C73" s="51">
        <v>209</v>
      </c>
      <c r="D73" s="51">
        <v>1837</v>
      </c>
      <c r="E73" s="51">
        <v>44835</v>
      </c>
      <c r="F73" s="51">
        <v>5756</v>
      </c>
      <c r="G73" s="51">
        <v>50591</v>
      </c>
    </row>
    <row r="74" spans="1:7" x14ac:dyDescent="0.2">
      <c r="A74" s="49" t="s">
        <v>120</v>
      </c>
      <c r="B74" s="51">
        <v>1075</v>
      </c>
      <c r="C74" s="51">
        <v>149</v>
      </c>
      <c r="D74" s="51">
        <v>1224</v>
      </c>
      <c r="E74" s="51">
        <v>43839</v>
      </c>
      <c r="F74" s="51">
        <v>6076</v>
      </c>
      <c r="G74" s="51">
        <v>49915</v>
      </c>
    </row>
    <row r="75" spans="1:7" x14ac:dyDescent="0.2">
      <c r="A75" s="49" t="s">
        <v>121</v>
      </c>
      <c r="B75" s="51">
        <v>1604</v>
      </c>
      <c r="C75" s="51">
        <v>337</v>
      </c>
      <c r="D75" s="51">
        <v>1941</v>
      </c>
      <c r="E75" s="51">
        <v>45826</v>
      </c>
      <c r="F75" s="51">
        <v>9628</v>
      </c>
      <c r="G75" s="51">
        <v>55454</v>
      </c>
    </row>
    <row r="76" spans="1:7" x14ac:dyDescent="0.2">
      <c r="A76" s="49" t="s">
        <v>122</v>
      </c>
      <c r="B76" s="51">
        <v>651</v>
      </c>
      <c r="C76" s="51">
        <v>79</v>
      </c>
      <c r="D76" s="51">
        <v>730</v>
      </c>
      <c r="E76" s="51">
        <v>42048</v>
      </c>
      <c r="F76" s="51">
        <v>5103</v>
      </c>
      <c r="G76" s="51">
        <v>47151</v>
      </c>
    </row>
    <row r="77" spans="1:7" x14ac:dyDescent="0.2">
      <c r="A77" s="49" t="s">
        <v>123</v>
      </c>
      <c r="B77" s="51">
        <v>811</v>
      </c>
      <c r="C77" s="51">
        <v>7247</v>
      </c>
      <c r="D77" s="51">
        <v>8058</v>
      </c>
      <c r="E77" s="51">
        <v>6147</v>
      </c>
      <c r="F77" s="51">
        <v>54932</v>
      </c>
      <c r="G77" s="51">
        <v>61079</v>
      </c>
    </row>
    <row r="78" spans="1:7" x14ac:dyDescent="0.2">
      <c r="A78" s="49" t="s">
        <v>7</v>
      </c>
      <c r="B78" s="51">
        <v>2343</v>
      </c>
      <c r="C78" s="51">
        <v>51</v>
      </c>
      <c r="D78" s="51">
        <v>2394</v>
      </c>
      <c r="E78" s="51">
        <v>44212</v>
      </c>
      <c r="F78" s="51">
        <v>962</v>
      </c>
      <c r="G78" s="51">
        <v>45174</v>
      </c>
    </row>
    <row r="79" spans="1:7" x14ac:dyDescent="0.2">
      <c r="A79" s="49" t="s">
        <v>124</v>
      </c>
      <c r="B79" s="51">
        <v>2341</v>
      </c>
      <c r="C79" s="51">
        <v>186</v>
      </c>
      <c r="D79" s="51">
        <v>2527</v>
      </c>
      <c r="E79" s="51">
        <v>33032</v>
      </c>
      <c r="F79" s="51">
        <v>2624</v>
      </c>
      <c r="G79" s="51">
        <v>35656</v>
      </c>
    </row>
    <row r="80" spans="1:7" x14ac:dyDescent="0.2">
      <c r="A80" s="49" t="s">
        <v>125</v>
      </c>
      <c r="B80" s="51">
        <v>2556</v>
      </c>
      <c r="C80" s="51">
        <v>325</v>
      </c>
      <c r="D80" s="51">
        <v>2881</v>
      </c>
      <c r="E80" s="51">
        <v>37957</v>
      </c>
      <c r="F80" s="51">
        <v>4826</v>
      </c>
      <c r="G80" s="51">
        <v>42783</v>
      </c>
    </row>
    <row r="81" spans="1:7" x14ac:dyDescent="0.2">
      <c r="A81" s="49" t="s">
        <v>126</v>
      </c>
      <c r="B81" s="51">
        <v>1108</v>
      </c>
      <c r="C81" s="51">
        <v>290</v>
      </c>
      <c r="D81" s="51">
        <v>1398</v>
      </c>
      <c r="E81" s="51">
        <v>38835</v>
      </c>
      <c r="F81" s="51">
        <v>10165</v>
      </c>
      <c r="G81" s="51">
        <v>49000</v>
      </c>
    </row>
    <row r="82" spans="1:7" x14ac:dyDescent="0.2">
      <c r="A82" s="49" t="s">
        <v>127</v>
      </c>
      <c r="B82" s="51">
        <v>0</v>
      </c>
      <c r="C82" s="51">
        <v>132</v>
      </c>
      <c r="D82" s="51">
        <v>132</v>
      </c>
      <c r="E82" s="51"/>
      <c r="F82" s="51">
        <v>26568</v>
      </c>
      <c r="G82" s="51">
        <v>26568</v>
      </c>
    </row>
    <row r="83" spans="1:7" x14ac:dyDescent="0.2">
      <c r="A83" s="49" t="s">
        <v>128</v>
      </c>
      <c r="B83" s="51">
        <v>1617</v>
      </c>
      <c r="C83" s="51">
        <v>204</v>
      </c>
      <c r="D83" s="51">
        <v>1821</v>
      </c>
      <c r="E83" s="51">
        <v>30885</v>
      </c>
      <c r="F83" s="51">
        <v>3896</v>
      </c>
      <c r="G83" s="51">
        <v>34781</v>
      </c>
    </row>
    <row r="84" spans="1:7" x14ac:dyDescent="0.2">
      <c r="A84" s="49" t="s">
        <v>129</v>
      </c>
      <c r="B84" s="51">
        <v>1404</v>
      </c>
      <c r="C84" s="51">
        <v>0</v>
      </c>
      <c r="D84" s="51">
        <v>1404</v>
      </c>
      <c r="E84" s="51">
        <v>26395</v>
      </c>
      <c r="F84" s="51"/>
      <c r="G84" s="51">
        <v>26395</v>
      </c>
    </row>
    <row r="85" spans="1:7" x14ac:dyDescent="0.2">
      <c r="A85" s="49" t="s">
        <v>130</v>
      </c>
      <c r="B85" s="51">
        <v>532</v>
      </c>
      <c r="C85" s="51">
        <v>54</v>
      </c>
      <c r="D85" s="51">
        <v>586</v>
      </c>
      <c r="E85" s="51">
        <v>36751</v>
      </c>
      <c r="F85" s="51">
        <v>3730</v>
      </c>
      <c r="G85" s="51">
        <v>40481</v>
      </c>
    </row>
    <row r="86" spans="1:7" x14ac:dyDescent="0.2">
      <c r="A86" s="49" t="s">
        <v>131</v>
      </c>
      <c r="B86" s="51">
        <v>760</v>
      </c>
      <c r="C86" s="51">
        <v>117</v>
      </c>
      <c r="D86" s="51">
        <v>877</v>
      </c>
      <c r="E86" s="51">
        <v>33128</v>
      </c>
      <c r="F86" s="51">
        <v>5100</v>
      </c>
      <c r="G86" s="51">
        <v>38228</v>
      </c>
    </row>
    <row r="87" spans="1:7" x14ac:dyDescent="0.2">
      <c r="A87" s="49" t="s">
        <v>132</v>
      </c>
      <c r="B87" s="51">
        <v>1333</v>
      </c>
      <c r="C87" s="51">
        <v>219</v>
      </c>
      <c r="D87" s="51">
        <v>1552</v>
      </c>
      <c r="E87" s="51">
        <v>39510</v>
      </c>
      <c r="F87" s="51">
        <v>6491</v>
      </c>
      <c r="G87" s="51">
        <v>46001</v>
      </c>
    </row>
    <row r="88" spans="1:7" x14ac:dyDescent="0.2">
      <c r="A88" s="49" t="s">
        <v>8</v>
      </c>
      <c r="B88" s="51">
        <v>2380</v>
      </c>
      <c r="C88" s="51">
        <v>902</v>
      </c>
      <c r="D88" s="51">
        <v>3282</v>
      </c>
      <c r="E88" s="51">
        <v>35867</v>
      </c>
      <c r="F88" s="51">
        <v>13593</v>
      </c>
      <c r="G88" s="51">
        <v>49460</v>
      </c>
    </row>
    <row r="89" spans="1:7" x14ac:dyDescent="0.2">
      <c r="A89" s="49" t="s">
        <v>133</v>
      </c>
      <c r="B89" s="51">
        <v>1268</v>
      </c>
      <c r="C89" s="51">
        <v>271</v>
      </c>
      <c r="D89" s="51">
        <v>1539</v>
      </c>
      <c r="E89" s="51">
        <v>27338</v>
      </c>
      <c r="F89" s="51">
        <v>5843</v>
      </c>
      <c r="G89" s="51">
        <v>33181</v>
      </c>
    </row>
    <row r="90" spans="1:7" x14ac:dyDescent="0.2">
      <c r="A90" s="49" t="s">
        <v>134</v>
      </c>
      <c r="B90" s="51">
        <v>434</v>
      </c>
      <c r="C90" s="51">
        <v>24</v>
      </c>
      <c r="D90" s="51">
        <v>458</v>
      </c>
      <c r="E90" s="51">
        <v>26387</v>
      </c>
      <c r="F90" s="51">
        <v>1459</v>
      </c>
      <c r="G90" s="51">
        <v>27846</v>
      </c>
    </row>
    <row r="91" spans="1:7" x14ac:dyDescent="0.2">
      <c r="A91" s="49" t="s">
        <v>9</v>
      </c>
      <c r="B91" s="51">
        <v>678</v>
      </c>
      <c r="C91" s="51">
        <v>116</v>
      </c>
      <c r="D91" s="51">
        <v>794</v>
      </c>
      <c r="E91" s="51">
        <v>37812</v>
      </c>
      <c r="F91" s="51">
        <v>6469</v>
      </c>
      <c r="G91" s="51">
        <v>44281</v>
      </c>
    </row>
    <row r="92" spans="1:7" x14ac:dyDescent="0.2">
      <c r="A92" s="49" t="s">
        <v>135</v>
      </c>
      <c r="B92" s="51">
        <v>1521</v>
      </c>
      <c r="C92" s="51">
        <v>151</v>
      </c>
      <c r="D92" s="51">
        <v>1672</v>
      </c>
      <c r="E92" s="51">
        <v>27378</v>
      </c>
      <c r="F92" s="51">
        <v>2718</v>
      </c>
      <c r="G92" s="51">
        <v>30096</v>
      </c>
    </row>
    <row r="93" spans="1:7" x14ac:dyDescent="0.2">
      <c r="A93" s="49" t="s">
        <v>136</v>
      </c>
      <c r="B93" s="51">
        <v>687</v>
      </c>
      <c r="C93" s="51">
        <v>167</v>
      </c>
      <c r="D93" s="51">
        <v>854</v>
      </c>
      <c r="E93" s="51">
        <v>31932</v>
      </c>
      <c r="F93" s="51">
        <v>7762</v>
      </c>
      <c r="G93" s="51">
        <v>39694</v>
      </c>
    </row>
    <row r="94" spans="1:7" x14ac:dyDescent="0.2">
      <c r="A94" s="49" t="s">
        <v>137</v>
      </c>
      <c r="B94" s="51">
        <v>575</v>
      </c>
      <c r="C94" s="51">
        <v>0</v>
      </c>
      <c r="D94" s="51">
        <v>575</v>
      </c>
      <c r="E94" s="51">
        <v>29199</v>
      </c>
      <c r="F94" s="51"/>
      <c r="G94" s="51">
        <v>29199</v>
      </c>
    </row>
    <row r="95" spans="1:7" x14ac:dyDescent="0.2">
      <c r="A95" s="49" t="s">
        <v>138</v>
      </c>
      <c r="B95" s="51">
        <v>846</v>
      </c>
      <c r="C95" s="51">
        <v>158</v>
      </c>
      <c r="D95" s="51">
        <v>1004</v>
      </c>
      <c r="E95" s="51">
        <v>30236</v>
      </c>
      <c r="F95" s="51">
        <v>5647</v>
      </c>
      <c r="G95" s="51">
        <v>35883</v>
      </c>
    </row>
    <row r="96" spans="1:7" x14ac:dyDescent="0.2">
      <c r="A96" s="49" t="s">
        <v>139</v>
      </c>
      <c r="B96" s="51">
        <v>366</v>
      </c>
      <c r="C96" s="51">
        <v>49</v>
      </c>
      <c r="D96" s="51">
        <v>415</v>
      </c>
      <c r="E96" s="51">
        <v>32651</v>
      </c>
      <c r="F96" s="51">
        <v>4371</v>
      </c>
      <c r="G96" s="51">
        <v>37022</v>
      </c>
    </row>
    <row r="97" spans="1:7" x14ac:dyDescent="0.2">
      <c r="A97" s="49" t="s">
        <v>140</v>
      </c>
      <c r="B97" s="51">
        <v>2479</v>
      </c>
      <c r="C97" s="51">
        <v>21</v>
      </c>
      <c r="D97" s="51">
        <v>2500</v>
      </c>
      <c r="E97" s="51">
        <v>12395</v>
      </c>
      <c r="F97" s="51">
        <v>105</v>
      </c>
      <c r="G97" s="51">
        <v>12500</v>
      </c>
    </row>
    <row r="98" spans="1:7" x14ac:dyDescent="0.2">
      <c r="A98" s="49" t="s">
        <v>141</v>
      </c>
      <c r="B98" s="51">
        <v>869</v>
      </c>
      <c r="C98" s="51">
        <v>76</v>
      </c>
      <c r="D98" s="51">
        <v>945</v>
      </c>
      <c r="E98" s="51">
        <v>36802</v>
      </c>
      <c r="F98" s="51">
        <v>3219</v>
      </c>
      <c r="G98" s="51">
        <v>40021</v>
      </c>
    </row>
    <row r="99" spans="1:7" x14ac:dyDescent="0.2">
      <c r="A99" s="49" t="s">
        <v>142</v>
      </c>
      <c r="B99" s="51">
        <v>516</v>
      </c>
      <c r="C99" s="51">
        <v>14</v>
      </c>
      <c r="D99" s="51">
        <v>530</v>
      </c>
      <c r="E99" s="51">
        <v>26853</v>
      </c>
      <c r="F99" s="51">
        <v>729</v>
      </c>
      <c r="G99" s="51">
        <v>27582</v>
      </c>
    </row>
    <row r="100" spans="1:7" x14ac:dyDescent="0.2">
      <c r="A100" s="49" t="s">
        <v>143</v>
      </c>
      <c r="B100" s="51">
        <v>657</v>
      </c>
      <c r="C100" s="51">
        <v>257</v>
      </c>
      <c r="D100" s="51">
        <v>914</v>
      </c>
      <c r="E100" s="51">
        <v>27541</v>
      </c>
      <c r="F100" s="51">
        <v>10773</v>
      </c>
      <c r="G100" s="51">
        <v>38314</v>
      </c>
    </row>
    <row r="101" spans="1:7" x14ac:dyDescent="0.2">
      <c r="A101" s="49" t="s">
        <v>144</v>
      </c>
      <c r="B101" s="51">
        <v>557</v>
      </c>
      <c r="C101" s="51">
        <v>154</v>
      </c>
      <c r="D101" s="51">
        <v>711</v>
      </c>
      <c r="E101" s="51">
        <v>32167</v>
      </c>
      <c r="F101" s="51">
        <v>8894</v>
      </c>
      <c r="G101" s="51">
        <v>41061</v>
      </c>
    </row>
    <row r="102" spans="1:7" x14ac:dyDescent="0.2">
      <c r="A102" s="49" t="s">
        <v>145</v>
      </c>
      <c r="B102" s="51">
        <v>379</v>
      </c>
      <c r="C102" s="51">
        <v>39</v>
      </c>
      <c r="D102" s="51">
        <v>418</v>
      </c>
      <c r="E102" s="51">
        <v>29058</v>
      </c>
      <c r="F102" s="51">
        <v>2990</v>
      </c>
      <c r="G102" s="51">
        <v>32048</v>
      </c>
    </row>
    <row r="103" spans="1:7" x14ac:dyDescent="0.2">
      <c r="A103" s="49" t="s">
        <v>10</v>
      </c>
      <c r="B103" s="51">
        <v>1186</v>
      </c>
      <c r="C103" s="51">
        <v>124</v>
      </c>
      <c r="D103" s="51">
        <v>1310</v>
      </c>
      <c r="E103" s="51">
        <v>29531</v>
      </c>
      <c r="F103" s="51">
        <v>3088</v>
      </c>
      <c r="G103" s="51">
        <v>32619</v>
      </c>
    </row>
    <row r="104" spans="1:7" x14ac:dyDescent="0.2">
      <c r="A104" s="49" t="s">
        <v>146</v>
      </c>
      <c r="B104" s="51">
        <v>794</v>
      </c>
      <c r="C104" s="51">
        <v>208</v>
      </c>
      <c r="D104" s="51">
        <v>1002</v>
      </c>
      <c r="E104" s="51">
        <v>38842</v>
      </c>
      <c r="F104" s="51">
        <v>10175</v>
      </c>
      <c r="G104" s="51">
        <v>49017</v>
      </c>
    </row>
    <row r="105" spans="1:7" x14ac:dyDescent="0.2">
      <c r="A105" s="49" t="s">
        <v>147</v>
      </c>
      <c r="B105" s="51">
        <v>982</v>
      </c>
      <c r="C105" s="51">
        <v>91</v>
      </c>
      <c r="D105" s="51">
        <v>1073</v>
      </c>
      <c r="E105" s="51">
        <v>29283</v>
      </c>
      <c r="F105" s="51">
        <v>2714</v>
      </c>
      <c r="G105" s="51">
        <v>31997</v>
      </c>
    </row>
    <row r="106" spans="1:7" x14ac:dyDescent="0.2">
      <c r="A106" s="49" t="s">
        <v>148</v>
      </c>
      <c r="B106" s="51">
        <v>591</v>
      </c>
      <c r="C106" s="51">
        <v>104</v>
      </c>
      <c r="D106" s="51">
        <v>695</v>
      </c>
      <c r="E106" s="51">
        <v>20915</v>
      </c>
      <c r="F106" s="51">
        <v>3681</v>
      </c>
      <c r="G106" s="51">
        <v>24596</v>
      </c>
    </row>
    <row r="107" spans="1:7" x14ac:dyDescent="0.2">
      <c r="A107" s="49" t="s">
        <v>149</v>
      </c>
      <c r="B107" s="51">
        <v>6771</v>
      </c>
      <c r="C107" s="51">
        <v>21</v>
      </c>
      <c r="D107" s="51">
        <v>6792</v>
      </c>
      <c r="E107" s="51">
        <v>24646</v>
      </c>
      <c r="F107" s="51">
        <v>76</v>
      </c>
      <c r="G107" s="51">
        <v>24722</v>
      </c>
    </row>
    <row r="108" spans="1:7" x14ac:dyDescent="0.2">
      <c r="A108" s="49" t="s">
        <v>150</v>
      </c>
      <c r="B108" s="51">
        <v>870</v>
      </c>
      <c r="C108" s="51">
        <v>50</v>
      </c>
      <c r="D108" s="51">
        <v>920</v>
      </c>
      <c r="E108" s="51">
        <v>30311</v>
      </c>
      <c r="F108" s="51">
        <v>1742</v>
      </c>
      <c r="G108" s="51">
        <v>32053</v>
      </c>
    </row>
    <row r="109" spans="1:7" x14ac:dyDescent="0.2">
      <c r="A109" s="49" t="s">
        <v>151</v>
      </c>
      <c r="B109" s="51">
        <v>637</v>
      </c>
      <c r="C109" s="51">
        <v>28</v>
      </c>
      <c r="D109" s="51">
        <v>665</v>
      </c>
      <c r="E109" s="51">
        <v>16638</v>
      </c>
      <c r="F109" s="51">
        <v>731</v>
      </c>
      <c r="G109" s="51">
        <v>17369</v>
      </c>
    </row>
    <row r="110" spans="1:7" x14ac:dyDescent="0.2">
      <c r="A110" s="49" t="s">
        <v>152</v>
      </c>
      <c r="B110" s="51">
        <v>603</v>
      </c>
      <c r="C110" s="51">
        <v>388</v>
      </c>
      <c r="D110" s="51">
        <v>991</v>
      </c>
      <c r="E110" s="51">
        <v>18723</v>
      </c>
      <c r="F110" s="51">
        <v>12047</v>
      </c>
      <c r="G110" s="51">
        <v>30770</v>
      </c>
    </row>
    <row r="111" spans="1:7" x14ac:dyDescent="0.2">
      <c r="A111" s="49" t="s">
        <v>153</v>
      </c>
      <c r="B111" s="51">
        <v>178</v>
      </c>
      <c r="C111" s="51">
        <v>13</v>
      </c>
      <c r="D111" s="51">
        <v>191</v>
      </c>
      <c r="E111" s="51">
        <v>23925</v>
      </c>
      <c r="F111" s="51">
        <v>1747</v>
      </c>
      <c r="G111" s="51">
        <v>25672</v>
      </c>
    </row>
    <row r="112" spans="1:7" x14ac:dyDescent="0.2">
      <c r="A112" s="49" t="s">
        <v>154</v>
      </c>
      <c r="B112" s="51">
        <v>268</v>
      </c>
      <c r="C112" s="51">
        <v>11</v>
      </c>
      <c r="D112" s="51">
        <v>279</v>
      </c>
      <c r="E112" s="51">
        <v>29126</v>
      </c>
      <c r="F112" s="51">
        <v>1195</v>
      </c>
      <c r="G112" s="51">
        <v>30321</v>
      </c>
    </row>
    <row r="113" spans="1:7" x14ac:dyDescent="0.2">
      <c r="A113" s="49" t="s">
        <v>155</v>
      </c>
      <c r="B113" s="51">
        <v>1144</v>
      </c>
      <c r="C113" s="51">
        <v>36</v>
      </c>
      <c r="D113" s="51">
        <v>1180</v>
      </c>
      <c r="E113" s="51">
        <v>21599</v>
      </c>
      <c r="F113" s="51">
        <v>680</v>
      </c>
      <c r="G113" s="51">
        <v>22279</v>
      </c>
    </row>
    <row r="114" spans="1:7" x14ac:dyDescent="0.2">
      <c r="A114" s="49" t="s">
        <v>156</v>
      </c>
      <c r="B114" s="51">
        <v>821</v>
      </c>
      <c r="C114" s="51">
        <v>278</v>
      </c>
      <c r="D114" s="51">
        <v>1099</v>
      </c>
      <c r="E114" s="51">
        <v>21075</v>
      </c>
      <c r="F114" s="51">
        <v>7136</v>
      </c>
      <c r="G114" s="51">
        <v>28211</v>
      </c>
    </row>
    <row r="115" spans="1:7" x14ac:dyDescent="0.2">
      <c r="A115" s="49" t="s">
        <v>157</v>
      </c>
      <c r="B115" s="51">
        <v>907</v>
      </c>
      <c r="C115" s="51">
        <v>53</v>
      </c>
      <c r="D115" s="51">
        <v>960</v>
      </c>
      <c r="E115" s="51">
        <v>22058</v>
      </c>
      <c r="F115" s="51">
        <v>1289</v>
      </c>
      <c r="G115" s="51">
        <v>23347</v>
      </c>
    </row>
    <row r="116" spans="1:7" x14ac:dyDescent="0.2">
      <c r="A116" s="49" t="s">
        <v>158</v>
      </c>
      <c r="B116" s="51">
        <v>1432</v>
      </c>
      <c r="C116" s="51">
        <v>400</v>
      </c>
      <c r="D116" s="51">
        <v>1832</v>
      </c>
      <c r="E116" s="51">
        <v>19346</v>
      </c>
      <c r="F116" s="51">
        <v>5404</v>
      </c>
      <c r="G116" s="51">
        <v>24750</v>
      </c>
    </row>
    <row r="117" spans="1:7" x14ac:dyDescent="0.2">
      <c r="A117" s="49" t="s">
        <v>159</v>
      </c>
      <c r="B117" s="51">
        <v>1469</v>
      </c>
      <c r="C117" s="51">
        <v>528</v>
      </c>
      <c r="D117" s="51">
        <v>1997</v>
      </c>
      <c r="E117" s="51">
        <v>17760</v>
      </c>
      <c r="F117" s="51">
        <v>6384</v>
      </c>
      <c r="G117" s="51">
        <v>24144</v>
      </c>
    </row>
    <row r="118" spans="1:7" x14ac:dyDescent="0.2">
      <c r="A118" s="49" t="s">
        <v>160</v>
      </c>
      <c r="B118" s="51">
        <v>1019</v>
      </c>
      <c r="C118" s="51">
        <v>1355</v>
      </c>
      <c r="D118" s="51">
        <v>2374</v>
      </c>
      <c r="E118" s="51">
        <v>7928</v>
      </c>
      <c r="F118" s="51">
        <v>10542</v>
      </c>
      <c r="G118" s="51">
        <v>18470</v>
      </c>
    </row>
    <row r="119" spans="1:7" x14ac:dyDescent="0.2">
      <c r="A119" s="49" t="s">
        <v>161</v>
      </c>
      <c r="B119" s="51">
        <v>387</v>
      </c>
      <c r="C119" s="51">
        <v>1291</v>
      </c>
      <c r="D119" s="51">
        <v>1678</v>
      </c>
      <c r="E119" s="51">
        <v>7752</v>
      </c>
      <c r="F119" s="51">
        <v>25859</v>
      </c>
      <c r="G119" s="51">
        <v>33611</v>
      </c>
    </row>
    <row r="120" spans="1:7" x14ac:dyDescent="0.2">
      <c r="A120" s="49" t="s">
        <v>162</v>
      </c>
      <c r="B120" s="51">
        <v>280</v>
      </c>
      <c r="C120" s="51">
        <v>67</v>
      </c>
      <c r="D120" s="51">
        <v>347</v>
      </c>
      <c r="E120" s="51">
        <v>18396</v>
      </c>
      <c r="F120" s="51">
        <v>4402</v>
      </c>
      <c r="G120" s="51">
        <v>22798</v>
      </c>
    </row>
    <row r="121" spans="1:7" x14ac:dyDescent="0.2">
      <c r="A121" s="49" t="s">
        <v>163</v>
      </c>
      <c r="B121" s="51">
        <v>1200</v>
      </c>
      <c r="C121" s="51">
        <v>53</v>
      </c>
      <c r="D121" s="51">
        <v>1253</v>
      </c>
      <c r="E121" s="51">
        <v>11820</v>
      </c>
      <c r="F121" s="51">
        <v>522</v>
      </c>
      <c r="G121" s="51">
        <v>12342</v>
      </c>
    </row>
    <row r="122" spans="1:7" x14ac:dyDescent="0.2">
      <c r="A122" s="49" t="s">
        <v>164</v>
      </c>
      <c r="B122" s="51">
        <v>512</v>
      </c>
      <c r="C122" s="51">
        <v>138</v>
      </c>
      <c r="D122" s="51">
        <v>650</v>
      </c>
      <c r="E122" s="51">
        <v>15242</v>
      </c>
      <c r="F122" s="51">
        <v>4108</v>
      </c>
      <c r="G122" s="51">
        <v>19350</v>
      </c>
    </row>
    <row r="123" spans="1:7" x14ac:dyDescent="0.2">
      <c r="A123" s="49" t="s">
        <v>165</v>
      </c>
      <c r="B123" s="51">
        <v>215</v>
      </c>
      <c r="C123" s="51">
        <v>183</v>
      </c>
      <c r="D123" s="51">
        <v>398</v>
      </c>
      <c r="E123" s="51">
        <v>12842</v>
      </c>
      <c r="F123" s="51">
        <v>10931</v>
      </c>
      <c r="G123" s="51">
        <v>23773</v>
      </c>
    </row>
    <row r="124" spans="1:7" x14ac:dyDescent="0.2">
      <c r="A124" s="49" t="s">
        <v>166</v>
      </c>
      <c r="B124" s="51">
        <v>234</v>
      </c>
      <c r="C124" s="51">
        <v>20</v>
      </c>
      <c r="D124" s="51">
        <v>254</v>
      </c>
      <c r="E124" s="51">
        <v>16258</v>
      </c>
      <c r="F124" s="51">
        <v>1390</v>
      </c>
      <c r="G124" s="51">
        <v>17648</v>
      </c>
    </row>
    <row r="125" spans="1:7" x14ac:dyDescent="0.2">
      <c r="A125" s="49" t="s">
        <v>167</v>
      </c>
      <c r="B125" s="51">
        <v>452</v>
      </c>
      <c r="C125" s="51">
        <v>52</v>
      </c>
      <c r="D125" s="51">
        <v>504</v>
      </c>
      <c r="E125" s="51">
        <v>18514</v>
      </c>
      <c r="F125" s="51">
        <v>2130</v>
      </c>
      <c r="G125" s="51">
        <v>20644</v>
      </c>
    </row>
    <row r="126" spans="1:7" x14ac:dyDescent="0.2">
      <c r="A126" s="49" t="s">
        <v>168</v>
      </c>
      <c r="B126" s="51">
        <v>583</v>
      </c>
      <c r="C126" s="51">
        <v>161</v>
      </c>
      <c r="D126" s="51">
        <v>744</v>
      </c>
      <c r="E126" s="51">
        <v>21367</v>
      </c>
      <c r="F126" s="51">
        <v>5901</v>
      </c>
      <c r="G126" s="51">
        <v>27268</v>
      </c>
    </row>
    <row r="127" spans="1:7" x14ac:dyDescent="0.2">
      <c r="A127" s="49" t="s">
        <v>169</v>
      </c>
      <c r="B127" s="51">
        <v>434</v>
      </c>
      <c r="C127" s="51">
        <v>134</v>
      </c>
      <c r="D127" s="51">
        <v>568</v>
      </c>
      <c r="E127" s="51">
        <v>19708</v>
      </c>
      <c r="F127" s="51">
        <v>6085</v>
      </c>
      <c r="G127" s="51">
        <v>25793</v>
      </c>
    </row>
    <row r="128" spans="1:7" x14ac:dyDescent="0.2">
      <c r="A128" s="49" t="s">
        <v>170</v>
      </c>
      <c r="B128" s="51">
        <v>302</v>
      </c>
      <c r="C128" s="51">
        <v>58</v>
      </c>
      <c r="D128" s="51">
        <v>360</v>
      </c>
      <c r="E128" s="51">
        <v>14780</v>
      </c>
      <c r="F128" s="51">
        <v>2839</v>
      </c>
      <c r="G128" s="51">
        <v>17619</v>
      </c>
    </row>
    <row r="129" spans="1:7" x14ac:dyDescent="0.2">
      <c r="A129" s="49" t="s">
        <v>171</v>
      </c>
      <c r="B129" s="51">
        <v>466</v>
      </c>
      <c r="C129" s="51">
        <v>33</v>
      </c>
      <c r="D129" s="51">
        <v>499</v>
      </c>
      <c r="E129" s="51">
        <v>24595</v>
      </c>
      <c r="F129" s="51">
        <v>1742</v>
      </c>
      <c r="G129" s="51">
        <v>26337</v>
      </c>
    </row>
    <row r="130" spans="1:7" x14ac:dyDescent="0.2">
      <c r="A130" s="49" t="s">
        <v>172</v>
      </c>
      <c r="B130" s="51">
        <v>415</v>
      </c>
      <c r="C130" s="51">
        <v>62</v>
      </c>
      <c r="D130" s="51">
        <v>477</v>
      </c>
      <c r="E130" s="51">
        <v>15513</v>
      </c>
      <c r="F130" s="51">
        <v>2318</v>
      </c>
      <c r="G130" s="51">
        <v>17831</v>
      </c>
    </row>
    <row r="131" spans="1:7" x14ac:dyDescent="0.2">
      <c r="A131" s="49" t="s">
        <v>173</v>
      </c>
      <c r="B131" s="51">
        <v>512</v>
      </c>
      <c r="C131" s="51">
        <v>92</v>
      </c>
      <c r="D131" s="51">
        <v>604</v>
      </c>
      <c r="E131" s="51">
        <v>19487</v>
      </c>
      <c r="F131" s="51">
        <v>3502</v>
      </c>
      <c r="G131" s="51">
        <v>22989</v>
      </c>
    </row>
    <row r="132" spans="1:7" x14ac:dyDescent="0.2">
      <c r="A132" s="49" t="s">
        <v>174</v>
      </c>
      <c r="B132" s="51">
        <v>334</v>
      </c>
      <c r="C132" s="51">
        <v>245</v>
      </c>
      <c r="D132" s="51">
        <v>579</v>
      </c>
      <c r="E132" s="51">
        <v>14081</v>
      </c>
      <c r="F132" s="51">
        <v>10329</v>
      </c>
      <c r="G132" s="51">
        <v>24410</v>
      </c>
    </row>
    <row r="133" spans="1:7" x14ac:dyDescent="0.2">
      <c r="A133" s="49" t="s">
        <v>175</v>
      </c>
      <c r="B133" s="51">
        <v>403</v>
      </c>
      <c r="C133" s="51">
        <v>25</v>
      </c>
      <c r="D133" s="51">
        <v>428</v>
      </c>
      <c r="E133" s="51">
        <v>16954</v>
      </c>
      <c r="F133" s="51">
        <v>1052</v>
      </c>
      <c r="G133" s="51">
        <v>18006</v>
      </c>
    </row>
    <row r="134" spans="1:7" x14ac:dyDescent="0.2">
      <c r="A134" s="49" t="s">
        <v>176</v>
      </c>
      <c r="B134" s="51">
        <v>416</v>
      </c>
      <c r="C134" s="51">
        <v>49</v>
      </c>
      <c r="D134" s="51">
        <v>465</v>
      </c>
      <c r="E134" s="51">
        <v>17231</v>
      </c>
      <c r="F134" s="51">
        <v>2030</v>
      </c>
      <c r="G134" s="51">
        <v>19261</v>
      </c>
    </row>
    <row r="135" spans="1:7" x14ac:dyDescent="0.2">
      <c r="A135" s="49" t="s">
        <v>177</v>
      </c>
      <c r="B135" s="51">
        <v>324</v>
      </c>
      <c r="C135" s="51">
        <v>85</v>
      </c>
      <c r="D135" s="51">
        <v>409</v>
      </c>
      <c r="E135" s="51">
        <v>13433</v>
      </c>
      <c r="F135" s="51">
        <v>3524</v>
      </c>
      <c r="G135" s="51">
        <v>16957</v>
      </c>
    </row>
    <row r="136" spans="1:7" x14ac:dyDescent="0.2">
      <c r="A136" s="49" t="s">
        <v>178</v>
      </c>
      <c r="B136" s="51">
        <v>584</v>
      </c>
      <c r="C136" s="51">
        <v>12</v>
      </c>
      <c r="D136" s="51">
        <v>596</v>
      </c>
      <c r="E136" s="51">
        <v>18022</v>
      </c>
      <c r="F136" s="51">
        <v>370</v>
      </c>
      <c r="G136" s="51">
        <v>18392</v>
      </c>
    </row>
    <row r="137" spans="1:7" x14ac:dyDescent="0.2">
      <c r="A137" s="49" t="s">
        <v>179</v>
      </c>
      <c r="B137" s="51">
        <v>156</v>
      </c>
      <c r="C137" s="51">
        <v>7</v>
      </c>
      <c r="D137" s="51">
        <v>163</v>
      </c>
      <c r="E137" s="51">
        <v>16555</v>
      </c>
      <c r="F137" s="51">
        <v>743</v>
      </c>
      <c r="G137" s="51">
        <v>17298</v>
      </c>
    </row>
    <row r="138" spans="1:7" x14ac:dyDescent="0.2">
      <c r="A138" s="49" t="s">
        <v>180</v>
      </c>
      <c r="B138" s="51">
        <v>457</v>
      </c>
      <c r="C138" s="51">
        <v>89</v>
      </c>
      <c r="D138" s="51">
        <v>546</v>
      </c>
      <c r="E138" s="51">
        <v>15497</v>
      </c>
      <c r="F138" s="51">
        <v>3018</v>
      </c>
      <c r="G138" s="51">
        <v>18515</v>
      </c>
    </row>
    <row r="139" spans="1:7" x14ac:dyDescent="0.2">
      <c r="A139" s="49" t="s">
        <v>181</v>
      </c>
      <c r="B139" s="51">
        <v>816</v>
      </c>
      <c r="C139" s="51">
        <v>243</v>
      </c>
      <c r="D139" s="51">
        <v>1059</v>
      </c>
      <c r="E139" s="51">
        <v>12052</v>
      </c>
      <c r="F139" s="51">
        <v>3589</v>
      </c>
      <c r="G139" s="51">
        <v>15641</v>
      </c>
    </row>
    <row r="140" spans="1:7" x14ac:dyDescent="0.2">
      <c r="A140" s="49" t="s">
        <v>182</v>
      </c>
      <c r="B140" s="51">
        <v>544</v>
      </c>
      <c r="C140" s="51">
        <v>7</v>
      </c>
      <c r="D140" s="51">
        <v>551</v>
      </c>
      <c r="E140" s="51">
        <v>27575</v>
      </c>
      <c r="F140" s="51">
        <v>355</v>
      </c>
      <c r="G140" s="51">
        <v>27930</v>
      </c>
    </row>
    <row r="141" spans="1:7" x14ac:dyDescent="0.2">
      <c r="A141" s="49" t="s">
        <v>183</v>
      </c>
      <c r="B141" s="51">
        <v>390</v>
      </c>
      <c r="C141" s="51">
        <v>166</v>
      </c>
      <c r="D141" s="51">
        <v>556</v>
      </c>
      <c r="E141" s="51">
        <v>13896</v>
      </c>
      <c r="F141" s="51">
        <v>5915</v>
      </c>
      <c r="G141" s="51">
        <v>19811</v>
      </c>
    </row>
    <row r="142" spans="1:7" x14ac:dyDescent="0.2">
      <c r="A142" s="49" t="s">
        <v>184</v>
      </c>
      <c r="B142" s="51">
        <v>1542</v>
      </c>
      <c r="C142" s="51">
        <v>24</v>
      </c>
      <c r="D142" s="51">
        <v>1566</v>
      </c>
      <c r="E142" s="51">
        <v>15574</v>
      </c>
      <c r="F142" s="51">
        <v>242</v>
      </c>
      <c r="G142" s="51">
        <v>15816</v>
      </c>
    </row>
    <row r="143" spans="1:7" x14ac:dyDescent="0.2">
      <c r="A143" s="49" t="s">
        <v>185</v>
      </c>
      <c r="B143" s="51">
        <v>454</v>
      </c>
      <c r="C143" s="51">
        <v>0</v>
      </c>
      <c r="D143" s="51">
        <v>454</v>
      </c>
      <c r="E143" s="51">
        <v>18464</v>
      </c>
      <c r="F143" s="51"/>
      <c r="G143" s="51">
        <v>18464</v>
      </c>
    </row>
    <row r="144" spans="1:7" x14ac:dyDescent="0.2">
      <c r="A144" s="49" t="s">
        <v>186</v>
      </c>
      <c r="B144" s="51">
        <v>471</v>
      </c>
      <c r="C144" s="51">
        <v>81</v>
      </c>
      <c r="D144" s="51">
        <v>552</v>
      </c>
      <c r="E144" s="51">
        <v>11883</v>
      </c>
      <c r="F144" s="51">
        <v>2044</v>
      </c>
      <c r="G144" s="51">
        <v>13927</v>
      </c>
    </row>
    <row r="145" spans="1:7" x14ac:dyDescent="0.2">
      <c r="A145" s="49" t="s">
        <v>187</v>
      </c>
      <c r="B145" s="51">
        <v>1206</v>
      </c>
      <c r="C145" s="51">
        <v>202</v>
      </c>
      <c r="D145" s="51">
        <v>1408</v>
      </c>
      <c r="E145" s="51">
        <v>45478</v>
      </c>
      <c r="F145" s="51">
        <v>7617</v>
      </c>
      <c r="G145" s="51">
        <v>53095</v>
      </c>
    </row>
    <row r="146" spans="1:7" x14ac:dyDescent="0.2">
      <c r="A146" s="49" t="s">
        <v>188</v>
      </c>
      <c r="B146" s="51">
        <v>736</v>
      </c>
      <c r="C146" s="51">
        <v>54</v>
      </c>
      <c r="D146" s="51">
        <v>790</v>
      </c>
      <c r="E146" s="51">
        <v>27468</v>
      </c>
      <c r="F146" s="51">
        <v>2015</v>
      </c>
      <c r="G146" s="51">
        <v>29483</v>
      </c>
    </row>
    <row r="147" spans="1:7" x14ac:dyDescent="0.2">
      <c r="A147" s="49" t="s">
        <v>189</v>
      </c>
      <c r="B147" s="51">
        <v>178</v>
      </c>
      <c r="C147" s="51">
        <v>65</v>
      </c>
      <c r="D147" s="51">
        <v>243</v>
      </c>
      <c r="E147" s="51">
        <v>10815</v>
      </c>
      <c r="F147" s="51">
        <v>3949</v>
      </c>
      <c r="G147" s="51">
        <v>14764</v>
      </c>
    </row>
    <row r="148" spans="1:7" x14ac:dyDescent="0.2">
      <c r="A148" s="49" t="s">
        <v>190</v>
      </c>
      <c r="B148" s="51">
        <v>3882</v>
      </c>
      <c r="C148" s="51">
        <v>0</v>
      </c>
      <c r="D148" s="51">
        <v>3882</v>
      </c>
      <c r="E148" s="51">
        <v>21351</v>
      </c>
      <c r="F148" s="51"/>
      <c r="G148" s="51">
        <v>21351</v>
      </c>
    </row>
    <row r="149" spans="1:7" x14ac:dyDescent="0.2">
      <c r="A149" s="49" t="s">
        <v>191</v>
      </c>
      <c r="B149" s="51">
        <v>1067</v>
      </c>
      <c r="C149" s="51">
        <v>234</v>
      </c>
      <c r="D149" s="51">
        <v>1301</v>
      </c>
      <c r="E149" s="51">
        <v>12335</v>
      </c>
      <c r="F149" s="51">
        <v>2705</v>
      </c>
      <c r="G149" s="51">
        <v>15040</v>
      </c>
    </row>
    <row r="150" spans="1:7" x14ac:dyDescent="0.2">
      <c r="A150" s="49" t="s">
        <v>11</v>
      </c>
      <c r="B150" s="51">
        <v>292</v>
      </c>
      <c r="C150" s="51">
        <v>69</v>
      </c>
      <c r="D150" s="51">
        <v>361</v>
      </c>
      <c r="E150" s="51">
        <v>16349</v>
      </c>
      <c r="F150" s="51">
        <v>3863</v>
      </c>
      <c r="G150" s="51">
        <v>20212</v>
      </c>
    </row>
    <row r="151" spans="1:7" x14ac:dyDescent="0.2">
      <c r="A151" s="49" t="s">
        <v>192</v>
      </c>
      <c r="B151" s="51">
        <v>196</v>
      </c>
      <c r="C151" s="51">
        <v>16</v>
      </c>
      <c r="D151" s="51">
        <v>212</v>
      </c>
      <c r="E151" s="51">
        <v>11887</v>
      </c>
      <c r="F151" s="51">
        <v>970</v>
      </c>
      <c r="G151" s="51">
        <v>12857</v>
      </c>
    </row>
    <row r="152" spans="1:7" x14ac:dyDescent="0.2">
      <c r="A152" s="49" t="s">
        <v>193</v>
      </c>
      <c r="B152" s="51">
        <v>646</v>
      </c>
      <c r="C152" s="51">
        <v>90</v>
      </c>
      <c r="D152" s="51">
        <v>736</v>
      </c>
      <c r="E152" s="51">
        <v>10278</v>
      </c>
      <c r="F152" s="51">
        <v>1432</v>
      </c>
      <c r="G152" s="51">
        <v>11710</v>
      </c>
    </row>
    <row r="153" spans="1:7" x14ac:dyDescent="0.2">
      <c r="A153" s="49" t="s">
        <v>194</v>
      </c>
      <c r="B153" s="51">
        <v>632</v>
      </c>
      <c r="C153" s="51">
        <v>0</v>
      </c>
      <c r="D153" s="51">
        <v>632</v>
      </c>
      <c r="E153" s="51">
        <v>13575</v>
      </c>
      <c r="F153" s="51"/>
      <c r="G153" s="51">
        <v>13575</v>
      </c>
    </row>
    <row r="154" spans="1:7" x14ac:dyDescent="0.2">
      <c r="A154" s="49" t="s">
        <v>195</v>
      </c>
      <c r="B154" s="51">
        <v>260</v>
      </c>
      <c r="C154" s="51">
        <v>119</v>
      </c>
      <c r="D154" s="51">
        <v>379</v>
      </c>
      <c r="E154" s="51">
        <v>9545</v>
      </c>
      <c r="F154" s="51">
        <v>4368</v>
      </c>
      <c r="G154" s="51">
        <v>13913</v>
      </c>
    </row>
    <row r="155" spans="1:7" x14ac:dyDescent="0.2">
      <c r="A155" s="49" t="s">
        <v>196</v>
      </c>
      <c r="B155" s="51">
        <v>191</v>
      </c>
      <c r="C155" s="51">
        <v>0</v>
      </c>
      <c r="D155" s="51">
        <v>191</v>
      </c>
      <c r="E155" s="51">
        <v>3916</v>
      </c>
      <c r="F155" s="51"/>
      <c r="G155" s="51">
        <v>3916</v>
      </c>
    </row>
    <row r="156" spans="1:7" x14ac:dyDescent="0.2">
      <c r="A156" s="49" t="s">
        <v>197</v>
      </c>
      <c r="B156" s="51">
        <v>265</v>
      </c>
      <c r="C156" s="51">
        <v>151</v>
      </c>
      <c r="D156" s="51">
        <v>416</v>
      </c>
      <c r="E156" s="51">
        <v>9617</v>
      </c>
      <c r="F156" s="51">
        <v>5480</v>
      </c>
      <c r="G156" s="51">
        <v>15097</v>
      </c>
    </row>
    <row r="157" spans="1:7" x14ac:dyDescent="0.2">
      <c r="A157" s="49" t="s">
        <v>198</v>
      </c>
      <c r="B157" s="51">
        <v>228</v>
      </c>
      <c r="C157" s="51">
        <v>104</v>
      </c>
      <c r="D157" s="51">
        <v>332</v>
      </c>
      <c r="E157" s="51">
        <v>9309</v>
      </c>
      <c r="F157" s="51">
        <v>4246</v>
      </c>
      <c r="G157" s="51">
        <v>13555</v>
      </c>
    </row>
    <row r="158" spans="1:7" x14ac:dyDescent="0.2">
      <c r="A158" s="49" t="s">
        <v>199</v>
      </c>
      <c r="B158" s="51">
        <v>266</v>
      </c>
      <c r="C158" s="51">
        <v>54</v>
      </c>
      <c r="D158" s="51">
        <v>320</v>
      </c>
      <c r="E158" s="51">
        <v>9095</v>
      </c>
      <c r="F158" s="51">
        <v>1846</v>
      </c>
      <c r="G158" s="51">
        <v>10941</v>
      </c>
    </row>
    <row r="159" spans="1:7" x14ac:dyDescent="0.2">
      <c r="A159" s="49" t="s">
        <v>200</v>
      </c>
      <c r="B159" s="51">
        <v>1360</v>
      </c>
      <c r="C159" s="51">
        <v>862</v>
      </c>
      <c r="D159" s="51">
        <v>2222</v>
      </c>
      <c r="E159" s="51">
        <v>11614</v>
      </c>
      <c r="F159" s="51">
        <v>7361</v>
      </c>
      <c r="G159" s="51">
        <v>18975</v>
      </c>
    </row>
    <row r="160" spans="1:7" x14ac:dyDescent="0.2">
      <c r="A160" s="49" t="s">
        <v>201</v>
      </c>
      <c r="B160" s="51">
        <v>178</v>
      </c>
      <c r="C160" s="51">
        <v>34</v>
      </c>
      <c r="D160" s="51">
        <v>212</v>
      </c>
      <c r="E160" s="51">
        <v>3131</v>
      </c>
      <c r="F160" s="51">
        <v>598</v>
      </c>
      <c r="G160" s="51">
        <v>3729</v>
      </c>
    </row>
    <row r="161" spans="1:7" x14ac:dyDescent="0.2">
      <c r="A161" s="49" t="s">
        <v>202</v>
      </c>
      <c r="B161" s="51">
        <v>793</v>
      </c>
      <c r="C161" s="51">
        <v>68</v>
      </c>
      <c r="D161" s="51">
        <v>861</v>
      </c>
      <c r="E161" s="51">
        <v>9064</v>
      </c>
      <c r="F161" s="51">
        <v>777</v>
      </c>
      <c r="G161" s="51">
        <v>9841</v>
      </c>
    </row>
    <row r="162" spans="1:7" x14ac:dyDescent="0.2">
      <c r="A162" s="49" t="s">
        <v>203</v>
      </c>
      <c r="B162" s="51">
        <v>10</v>
      </c>
      <c r="C162" s="51">
        <v>0</v>
      </c>
      <c r="D162" s="51">
        <v>10</v>
      </c>
      <c r="E162" s="51">
        <v>19326</v>
      </c>
      <c r="F162" s="51"/>
      <c r="G162" s="51">
        <v>19326</v>
      </c>
    </row>
    <row r="163" spans="1:7" x14ac:dyDescent="0.2">
      <c r="A163" s="49" t="s">
        <v>204</v>
      </c>
      <c r="B163" s="51">
        <v>159</v>
      </c>
      <c r="C163" s="51">
        <v>0</v>
      </c>
      <c r="D163" s="51">
        <v>159</v>
      </c>
      <c r="E163" s="51">
        <v>9858</v>
      </c>
      <c r="F163" s="51"/>
      <c r="G163" s="51">
        <v>9858</v>
      </c>
    </row>
    <row r="164" spans="1:7" x14ac:dyDescent="0.2">
      <c r="A164" s="49" t="s">
        <v>205</v>
      </c>
      <c r="B164" s="51">
        <v>384</v>
      </c>
      <c r="C164" s="51">
        <v>111</v>
      </c>
      <c r="D164" s="51">
        <v>495</v>
      </c>
      <c r="E164" s="51">
        <v>10449</v>
      </c>
      <c r="F164" s="51">
        <v>3020</v>
      </c>
      <c r="G164" s="51">
        <v>13469</v>
      </c>
    </row>
    <row r="165" spans="1:7" x14ac:dyDescent="0.2">
      <c r="A165" s="49" t="s">
        <v>206</v>
      </c>
      <c r="B165" s="51">
        <v>172</v>
      </c>
      <c r="C165" s="51">
        <v>209</v>
      </c>
      <c r="D165" s="51">
        <v>381</v>
      </c>
      <c r="E165" s="51">
        <v>6693</v>
      </c>
      <c r="F165" s="51">
        <v>8132</v>
      </c>
      <c r="G165" s="51">
        <v>14825</v>
      </c>
    </row>
    <row r="166" spans="1:7" x14ac:dyDescent="0.2">
      <c r="A166" s="49" t="s">
        <v>207</v>
      </c>
      <c r="B166" s="51">
        <v>295</v>
      </c>
      <c r="C166" s="51">
        <v>26</v>
      </c>
      <c r="D166" s="51">
        <v>321</v>
      </c>
      <c r="E166" s="51">
        <v>10142</v>
      </c>
      <c r="F166" s="51">
        <v>894</v>
      </c>
      <c r="G166" s="51">
        <v>11036</v>
      </c>
    </row>
    <row r="167" spans="1:7" x14ac:dyDescent="0.2">
      <c r="A167" s="49" t="s">
        <v>12</v>
      </c>
      <c r="B167" s="51">
        <v>435</v>
      </c>
      <c r="C167" s="51">
        <v>56</v>
      </c>
      <c r="D167" s="51">
        <v>491</v>
      </c>
      <c r="E167" s="51">
        <v>19436</v>
      </c>
      <c r="F167" s="51">
        <v>2502</v>
      </c>
      <c r="G167" s="51">
        <v>21938</v>
      </c>
    </row>
    <row r="168" spans="1:7" x14ac:dyDescent="0.2">
      <c r="A168" s="49" t="s">
        <v>208</v>
      </c>
      <c r="B168" s="51">
        <v>132</v>
      </c>
      <c r="C168" s="51">
        <v>16</v>
      </c>
      <c r="D168" s="51">
        <v>148</v>
      </c>
      <c r="E168" s="51">
        <v>9037</v>
      </c>
      <c r="F168" s="51">
        <v>1095</v>
      </c>
      <c r="G168" s="51">
        <v>10132</v>
      </c>
    </row>
    <row r="169" spans="1:7" x14ac:dyDescent="0.2">
      <c r="A169" s="49" t="s">
        <v>209</v>
      </c>
      <c r="B169" s="51">
        <v>128</v>
      </c>
      <c r="C169" s="51">
        <v>21</v>
      </c>
      <c r="D169" s="51">
        <v>149</v>
      </c>
      <c r="E169" s="51">
        <v>3694</v>
      </c>
      <c r="F169" s="51">
        <v>606</v>
      </c>
      <c r="G169" s="51">
        <v>4300</v>
      </c>
    </row>
    <row r="170" spans="1:7" x14ac:dyDescent="0.2">
      <c r="A170" s="49" t="s">
        <v>210</v>
      </c>
      <c r="B170" s="51">
        <v>667</v>
      </c>
      <c r="C170" s="51">
        <v>677</v>
      </c>
      <c r="D170" s="51">
        <v>1344</v>
      </c>
      <c r="E170" s="51">
        <v>7897</v>
      </c>
      <c r="F170" s="51">
        <v>8016</v>
      </c>
      <c r="G170" s="51">
        <v>15913</v>
      </c>
    </row>
    <row r="171" spans="1:7" x14ac:dyDescent="0.2">
      <c r="A171" s="49" t="s">
        <v>211</v>
      </c>
      <c r="B171" s="51">
        <v>170</v>
      </c>
      <c r="C171" s="51">
        <v>30</v>
      </c>
      <c r="D171" s="51">
        <v>200</v>
      </c>
      <c r="E171" s="51">
        <v>9336</v>
      </c>
      <c r="F171" s="51">
        <v>1648</v>
      </c>
      <c r="G171" s="51">
        <v>10984</v>
      </c>
    </row>
    <row r="172" spans="1:7" x14ac:dyDescent="0.2">
      <c r="A172" s="49" t="s">
        <v>212</v>
      </c>
      <c r="B172" s="51">
        <v>313</v>
      </c>
      <c r="C172" s="51">
        <v>30</v>
      </c>
      <c r="D172" s="51">
        <v>343</v>
      </c>
      <c r="E172" s="51">
        <v>3143</v>
      </c>
      <c r="F172" s="51">
        <v>301</v>
      </c>
      <c r="G172" s="51">
        <v>3444</v>
      </c>
    </row>
    <row r="173" spans="1:7" x14ac:dyDescent="0.2">
      <c r="A173" s="49" t="s">
        <v>213</v>
      </c>
      <c r="B173" s="51">
        <v>257</v>
      </c>
      <c r="C173" s="51">
        <v>132</v>
      </c>
      <c r="D173" s="51">
        <v>389</v>
      </c>
      <c r="E173" s="51">
        <v>7258</v>
      </c>
      <c r="F173" s="51">
        <v>3728</v>
      </c>
      <c r="G173" s="51">
        <v>10986</v>
      </c>
    </row>
    <row r="174" spans="1:7" x14ac:dyDescent="0.2">
      <c r="A174" s="49" t="s">
        <v>214</v>
      </c>
      <c r="B174" s="51">
        <v>343</v>
      </c>
      <c r="C174" s="51">
        <v>34</v>
      </c>
      <c r="D174" s="51">
        <v>377</v>
      </c>
      <c r="E174" s="51">
        <v>16083</v>
      </c>
      <c r="F174" s="51">
        <v>1594</v>
      </c>
      <c r="G174" s="51">
        <v>17677</v>
      </c>
    </row>
    <row r="175" spans="1:7" x14ac:dyDescent="0.2">
      <c r="A175" s="49" t="s">
        <v>215</v>
      </c>
      <c r="B175" s="51">
        <v>536</v>
      </c>
      <c r="C175" s="51">
        <v>131</v>
      </c>
      <c r="D175" s="51">
        <v>667</v>
      </c>
      <c r="E175" s="51">
        <v>16846</v>
      </c>
      <c r="F175" s="51">
        <v>4117</v>
      </c>
      <c r="G175" s="51">
        <v>20963</v>
      </c>
    </row>
    <row r="176" spans="1:7" x14ac:dyDescent="0.2">
      <c r="A176" s="49" t="s">
        <v>216</v>
      </c>
      <c r="B176" s="51">
        <v>271</v>
      </c>
      <c r="C176" s="51">
        <v>41</v>
      </c>
      <c r="D176" s="51">
        <v>312</v>
      </c>
      <c r="E176" s="51">
        <v>10485</v>
      </c>
      <c r="F176" s="51">
        <v>1586</v>
      </c>
      <c r="G176" s="51">
        <v>12071</v>
      </c>
    </row>
    <row r="177" spans="1:7" x14ac:dyDescent="0.2">
      <c r="A177" s="49" t="s">
        <v>217</v>
      </c>
      <c r="B177" s="51">
        <v>152</v>
      </c>
      <c r="C177" s="51">
        <v>27</v>
      </c>
      <c r="D177" s="51">
        <v>179</v>
      </c>
      <c r="E177" s="51">
        <v>11713</v>
      </c>
      <c r="F177" s="51">
        <v>2081</v>
      </c>
      <c r="G177" s="51">
        <v>13794</v>
      </c>
    </row>
    <row r="178" spans="1:7" x14ac:dyDescent="0.2">
      <c r="A178" s="49" t="s">
        <v>218</v>
      </c>
      <c r="B178" s="51">
        <v>1921</v>
      </c>
      <c r="C178" s="51">
        <v>555</v>
      </c>
      <c r="D178" s="51">
        <v>2476</v>
      </c>
      <c r="E178" s="51">
        <v>8107</v>
      </c>
      <c r="F178" s="51">
        <v>2342</v>
      </c>
      <c r="G178" s="51">
        <v>10449</v>
      </c>
    </row>
    <row r="179" spans="1:7" x14ac:dyDescent="0.2">
      <c r="A179" s="49" t="s">
        <v>219</v>
      </c>
      <c r="B179" s="51">
        <v>410</v>
      </c>
      <c r="C179" s="51">
        <v>13</v>
      </c>
      <c r="D179" s="51">
        <v>423</v>
      </c>
      <c r="E179" s="51">
        <v>10635</v>
      </c>
      <c r="F179" s="51">
        <v>337</v>
      </c>
      <c r="G179" s="51">
        <v>10972</v>
      </c>
    </row>
    <row r="180" spans="1:7" x14ac:dyDescent="0.2">
      <c r="A180" s="49" t="s">
        <v>220</v>
      </c>
      <c r="B180" s="51">
        <v>35</v>
      </c>
      <c r="C180" s="51">
        <v>0</v>
      </c>
      <c r="D180" s="51">
        <v>35</v>
      </c>
      <c r="E180" s="51">
        <v>1981</v>
      </c>
      <c r="F180" s="51"/>
      <c r="G180" s="51">
        <v>1981</v>
      </c>
    </row>
    <row r="181" spans="1:7" x14ac:dyDescent="0.2">
      <c r="A181" s="49" t="s">
        <v>221</v>
      </c>
      <c r="B181" s="51">
        <v>403</v>
      </c>
      <c r="C181" s="51">
        <v>53</v>
      </c>
      <c r="D181" s="51">
        <v>456</v>
      </c>
      <c r="E181" s="51">
        <v>12622</v>
      </c>
      <c r="F181" s="51">
        <v>1660</v>
      </c>
      <c r="G181" s="51">
        <v>14282</v>
      </c>
    </row>
    <row r="182" spans="1:7" x14ac:dyDescent="0.2">
      <c r="A182" s="49" t="s">
        <v>222</v>
      </c>
      <c r="B182" s="51">
        <v>213</v>
      </c>
      <c r="C182" s="51">
        <v>0</v>
      </c>
      <c r="D182" s="51">
        <v>213</v>
      </c>
      <c r="E182" s="51">
        <v>13368</v>
      </c>
      <c r="F182" s="51"/>
      <c r="G182" s="51">
        <v>13368</v>
      </c>
    </row>
    <row r="183" spans="1:7" x14ac:dyDescent="0.2">
      <c r="A183" s="49" t="s">
        <v>223</v>
      </c>
      <c r="B183" s="51">
        <v>258</v>
      </c>
      <c r="C183" s="51">
        <v>0</v>
      </c>
      <c r="D183" s="51">
        <v>258</v>
      </c>
      <c r="E183" s="51">
        <v>8367</v>
      </c>
      <c r="F183" s="51"/>
      <c r="G183" s="51">
        <v>8367</v>
      </c>
    </row>
    <row r="184" spans="1:7" x14ac:dyDescent="0.2">
      <c r="A184" s="49" t="s">
        <v>224</v>
      </c>
      <c r="B184" s="51">
        <v>238</v>
      </c>
      <c r="C184" s="51">
        <v>15</v>
      </c>
      <c r="D184" s="51">
        <v>253</v>
      </c>
      <c r="E184" s="51">
        <v>8589</v>
      </c>
      <c r="F184" s="51">
        <v>541</v>
      </c>
      <c r="G184" s="51">
        <v>9130</v>
      </c>
    </row>
    <row r="185" spans="1:7" x14ac:dyDescent="0.2">
      <c r="A185" s="49" t="s">
        <v>225</v>
      </c>
      <c r="B185" s="51">
        <v>830</v>
      </c>
      <c r="C185" s="51">
        <v>1652</v>
      </c>
      <c r="D185" s="51">
        <v>2482</v>
      </c>
      <c r="E185" s="51">
        <v>8765</v>
      </c>
      <c r="F185" s="51">
        <v>17445</v>
      </c>
      <c r="G185" s="51">
        <v>26210</v>
      </c>
    </row>
    <row r="186" spans="1:7" x14ac:dyDescent="0.2">
      <c r="A186" s="49" t="s">
        <v>226</v>
      </c>
      <c r="B186" s="51">
        <v>101</v>
      </c>
      <c r="C186" s="51">
        <v>22</v>
      </c>
      <c r="D186" s="51">
        <v>123</v>
      </c>
      <c r="E186" s="51">
        <v>6655</v>
      </c>
      <c r="F186" s="51">
        <v>1450</v>
      </c>
      <c r="G186" s="51">
        <v>8105</v>
      </c>
    </row>
    <row r="187" spans="1:7" x14ac:dyDescent="0.2">
      <c r="A187" s="49" t="s">
        <v>227</v>
      </c>
      <c r="B187" s="51">
        <v>185</v>
      </c>
      <c r="C187" s="51">
        <v>0</v>
      </c>
      <c r="D187" s="51">
        <v>185</v>
      </c>
      <c r="E187" s="51">
        <v>8887</v>
      </c>
      <c r="F187" s="51"/>
      <c r="G187" s="51">
        <v>8887</v>
      </c>
    </row>
    <row r="188" spans="1:7" x14ac:dyDescent="0.2">
      <c r="A188" s="49" t="s">
        <v>228</v>
      </c>
      <c r="B188" s="51">
        <v>120</v>
      </c>
      <c r="C188" s="51">
        <v>25</v>
      </c>
      <c r="D188" s="51">
        <v>145</v>
      </c>
      <c r="E188" s="51">
        <v>6110</v>
      </c>
      <c r="F188" s="51">
        <v>1273</v>
      </c>
      <c r="G188" s="51">
        <v>7383</v>
      </c>
    </row>
    <row r="189" spans="1:7" x14ac:dyDescent="0.2">
      <c r="A189" s="49" t="s">
        <v>229</v>
      </c>
      <c r="B189" s="51">
        <v>82</v>
      </c>
      <c r="C189" s="51">
        <v>0</v>
      </c>
      <c r="D189" s="51">
        <v>82</v>
      </c>
      <c r="E189" s="51">
        <v>2613</v>
      </c>
      <c r="F189" s="51"/>
      <c r="G189" s="51">
        <v>2613</v>
      </c>
    </row>
    <row r="190" spans="1:7" x14ac:dyDescent="0.2">
      <c r="A190" s="49" t="s">
        <v>230</v>
      </c>
      <c r="B190" s="51">
        <v>333</v>
      </c>
      <c r="C190" s="51">
        <v>73</v>
      </c>
      <c r="D190" s="51">
        <v>406</v>
      </c>
      <c r="E190" s="51">
        <v>5654</v>
      </c>
      <c r="F190" s="51">
        <v>1240</v>
      </c>
      <c r="G190" s="51">
        <v>6894</v>
      </c>
    </row>
    <row r="191" spans="1:7" x14ac:dyDescent="0.2">
      <c r="A191" s="49" t="s">
        <v>231</v>
      </c>
      <c r="B191" s="51">
        <v>642</v>
      </c>
      <c r="C191" s="51">
        <v>236</v>
      </c>
      <c r="D191" s="51">
        <v>878</v>
      </c>
      <c r="E191" s="51">
        <v>8019</v>
      </c>
      <c r="F191" s="51">
        <v>2948</v>
      </c>
      <c r="G191" s="51">
        <v>10967</v>
      </c>
    </row>
    <row r="192" spans="1:7" x14ac:dyDescent="0.2">
      <c r="A192" s="49" t="s">
        <v>232</v>
      </c>
      <c r="B192" s="51">
        <v>113</v>
      </c>
      <c r="C192" s="51">
        <v>7</v>
      </c>
      <c r="D192" s="51">
        <v>120</v>
      </c>
      <c r="E192" s="51">
        <v>6173</v>
      </c>
      <c r="F192" s="51">
        <v>382</v>
      </c>
      <c r="G192" s="51">
        <v>6555</v>
      </c>
    </row>
    <row r="193" spans="1:7" x14ac:dyDescent="0.2">
      <c r="A193" s="49" t="s">
        <v>233</v>
      </c>
      <c r="B193" s="51">
        <v>563</v>
      </c>
      <c r="C193" s="51">
        <v>73</v>
      </c>
      <c r="D193" s="51">
        <v>636</v>
      </c>
      <c r="E193" s="51">
        <v>8918</v>
      </c>
      <c r="F193" s="51">
        <v>1156</v>
      </c>
      <c r="G193" s="51">
        <v>10074</v>
      </c>
    </row>
    <row r="194" spans="1:7" x14ac:dyDescent="0.2">
      <c r="A194" s="49" t="s">
        <v>234</v>
      </c>
      <c r="B194" s="51">
        <v>122</v>
      </c>
      <c r="C194" s="51">
        <v>4</v>
      </c>
      <c r="D194" s="51">
        <v>126</v>
      </c>
      <c r="E194" s="51">
        <v>14978</v>
      </c>
      <c r="F194" s="51">
        <v>491</v>
      </c>
      <c r="G194" s="51">
        <v>15469</v>
      </c>
    </row>
    <row r="195" spans="1:7" x14ac:dyDescent="0.2">
      <c r="A195" s="49" t="s">
        <v>235</v>
      </c>
      <c r="B195" s="51">
        <v>429</v>
      </c>
      <c r="C195" s="51">
        <v>12</v>
      </c>
      <c r="D195" s="51">
        <v>441</v>
      </c>
      <c r="E195" s="51">
        <v>11128</v>
      </c>
      <c r="F195" s="51">
        <v>311</v>
      </c>
      <c r="G195" s="51">
        <v>11439</v>
      </c>
    </row>
    <row r="196" spans="1:7" x14ac:dyDescent="0.2">
      <c r="A196" s="49" t="s">
        <v>236</v>
      </c>
      <c r="B196" s="51">
        <v>223</v>
      </c>
      <c r="C196" s="51">
        <v>119</v>
      </c>
      <c r="D196" s="51">
        <v>342</v>
      </c>
      <c r="E196" s="51">
        <v>5212</v>
      </c>
      <c r="F196" s="51">
        <v>2781</v>
      </c>
      <c r="G196" s="51">
        <v>7993</v>
      </c>
    </row>
    <row r="197" spans="1:7" x14ac:dyDescent="0.2">
      <c r="A197" s="49" t="s">
        <v>237</v>
      </c>
      <c r="B197" s="51">
        <v>207</v>
      </c>
      <c r="C197" s="51">
        <v>85</v>
      </c>
      <c r="D197" s="51">
        <v>292</v>
      </c>
      <c r="E197" s="51">
        <v>7702</v>
      </c>
      <c r="F197" s="51">
        <v>3163</v>
      </c>
      <c r="G197" s="51">
        <v>10865</v>
      </c>
    </row>
    <row r="198" spans="1:7" x14ac:dyDescent="0.2">
      <c r="A198" s="49" t="s">
        <v>238</v>
      </c>
      <c r="B198" s="51">
        <v>2</v>
      </c>
      <c r="C198" s="51">
        <v>0</v>
      </c>
      <c r="D198" s="51">
        <v>2</v>
      </c>
      <c r="E198" s="51">
        <v>219</v>
      </c>
      <c r="F198" s="51"/>
      <c r="G198" s="51">
        <v>219</v>
      </c>
    </row>
    <row r="199" spans="1:7" x14ac:dyDescent="0.2">
      <c r="A199" s="49" t="s">
        <v>239</v>
      </c>
      <c r="B199" s="51">
        <v>303</v>
      </c>
      <c r="C199" s="51">
        <v>7</v>
      </c>
      <c r="D199" s="51">
        <v>310</v>
      </c>
      <c r="E199" s="51">
        <v>6311</v>
      </c>
      <c r="F199" s="51">
        <v>146</v>
      </c>
      <c r="G199" s="51">
        <v>6457</v>
      </c>
    </row>
    <row r="200" spans="1:7" x14ac:dyDescent="0.2">
      <c r="A200" s="49" t="s">
        <v>240</v>
      </c>
      <c r="B200" s="51">
        <v>169</v>
      </c>
      <c r="C200" s="51">
        <v>78</v>
      </c>
      <c r="D200" s="51">
        <v>247</v>
      </c>
      <c r="E200" s="51">
        <v>7196</v>
      </c>
      <c r="F200" s="51">
        <v>3321</v>
      </c>
      <c r="G200" s="51">
        <v>10517</v>
      </c>
    </row>
    <row r="201" spans="1:7" x14ac:dyDescent="0.2">
      <c r="A201" s="49" t="s">
        <v>241</v>
      </c>
      <c r="B201" s="51">
        <v>668</v>
      </c>
      <c r="C201" s="51">
        <v>0</v>
      </c>
      <c r="D201" s="51">
        <v>668</v>
      </c>
      <c r="E201" s="51">
        <v>8130</v>
      </c>
      <c r="F201" s="51"/>
      <c r="G201" s="51">
        <v>8130</v>
      </c>
    </row>
    <row r="202" spans="1:7" x14ac:dyDescent="0.2">
      <c r="A202" s="49" t="s">
        <v>242</v>
      </c>
      <c r="B202" s="51">
        <v>94</v>
      </c>
      <c r="C202" s="51">
        <v>9</v>
      </c>
      <c r="D202" s="51">
        <v>103</v>
      </c>
      <c r="E202" s="51">
        <v>6863</v>
      </c>
      <c r="F202" s="51">
        <v>657</v>
      </c>
      <c r="G202" s="51">
        <v>7520</v>
      </c>
    </row>
    <row r="203" spans="1:7" x14ac:dyDescent="0.2">
      <c r="A203" s="49" t="s">
        <v>243</v>
      </c>
      <c r="B203" s="51">
        <v>81</v>
      </c>
      <c r="C203" s="51">
        <v>11</v>
      </c>
      <c r="D203" s="51">
        <v>92</v>
      </c>
      <c r="E203" s="51">
        <v>5689</v>
      </c>
      <c r="F203" s="51">
        <v>773</v>
      </c>
      <c r="G203" s="51">
        <v>6462</v>
      </c>
    </row>
    <row r="204" spans="1:7" x14ac:dyDescent="0.2">
      <c r="A204" s="49" t="s">
        <v>244</v>
      </c>
      <c r="B204" s="51">
        <v>318</v>
      </c>
      <c r="C204" s="51">
        <v>41</v>
      </c>
      <c r="D204" s="51">
        <v>359</v>
      </c>
      <c r="E204" s="51">
        <v>9864</v>
      </c>
      <c r="F204" s="51">
        <v>1272</v>
      </c>
      <c r="G204" s="51">
        <v>11136</v>
      </c>
    </row>
    <row r="205" spans="1:7" x14ac:dyDescent="0.2">
      <c r="A205" s="49" t="s">
        <v>245</v>
      </c>
      <c r="B205" s="51">
        <v>216</v>
      </c>
      <c r="C205" s="51">
        <v>51</v>
      </c>
      <c r="D205" s="51">
        <v>267</v>
      </c>
      <c r="E205" s="51">
        <v>6000</v>
      </c>
      <c r="F205" s="51">
        <v>1417</v>
      </c>
      <c r="G205" s="51">
        <v>7417</v>
      </c>
    </row>
    <row r="206" spans="1:7" x14ac:dyDescent="0.2">
      <c r="A206" s="49" t="s">
        <v>246</v>
      </c>
      <c r="B206" s="51">
        <v>856</v>
      </c>
      <c r="C206" s="51">
        <v>1090</v>
      </c>
      <c r="D206" s="51">
        <v>1946</v>
      </c>
      <c r="E206" s="51">
        <v>2174</v>
      </c>
      <c r="F206" s="51">
        <v>2769</v>
      </c>
      <c r="G206" s="51">
        <v>4943</v>
      </c>
    </row>
    <row r="207" spans="1:7" x14ac:dyDescent="0.2">
      <c r="A207" s="49" t="s">
        <v>247</v>
      </c>
      <c r="B207" s="51">
        <v>1125</v>
      </c>
      <c r="C207" s="51">
        <v>0</v>
      </c>
      <c r="D207" s="51">
        <v>1125</v>
      </c>
      <c r="E207" s="51">
        <v>5513</v>
      </c>
      <c r="F207" s="51"/>
      <c r="G207" s="51">
        <v>5513</v>
      </c>
    </row>
    <row r="208" spans="1:7" x14ac:dyDescent="0.2">
      <c r="A208" s="49" t="s">
        <v>248</v>
      </c>
      <c r="B208" s="51">
        <v>70</v>
      </c>
      <c r="C208" s="51">
        <v>4</v>
      </c>
      <c r="D208" s="51">
        <v>74</v>
      </c>
      <c r="E208" s="51">
        <v>4437</v>
      </c>
      <c r="F208" s="51">
        <v>254</v>
      </c>
      <c r="G208" s="51">
        <v>4691</v>
      </c>
    </row>
    <row r="209" spans="1:7" x14ac:dyDescent="0.2">
      <c r="A209" s="49" t="s">
        <v>249</v>
      </c>
      <c r="B209" s="51">
        <v>117</v>
      </c>
      <c r="C209" s="51">
        <v>55</v>
      </c>
      <c r="D209" s="51">
        <v>172</v>
      </c>
      <c r="E209" s="51">
        <v>5087</v>
      </c>
      <c r="F209" s="51">
        <v>2391</v>
      </c>
      <c r="G209" s="51">
        <v>7478</v>
      </c>
    </row>
    <row r="210" spans="1:7" x14ac:dyDescent="0.2">
      <c r="A210" s="49" t="s">
        <v>250</v>
      </c>
      <c r="B210" s="51">
        <v>83</v>
      </c>
      <c r="C210" s="51">
        <v>76</v>
      </c>
      <c r="D210" s="51">
        <v>159</v>
      </c>
      <c r="E210" s="51">
        <v>2654</v>
      </c>
      <c r="F210" s="51">
        <v>2430</v>
      </c>
      <c r="G210" s="51">
        <v>5084</v>
      </c>
    </row>
    <row r="211" spans="1:7" x14ac:dyDescent="0.2">
      <c r="A211" s="49" t="s">
        <v>251</v>
      </c>
      <c r="B211" s="51">
        <v>471</v>
      </c>
      <c r="C211" s="51">
        <v>304</v>
      </c>
      <c r="D211" s="51">
        <v>775</v>
      </c>
      <c r="E211" s="51">
        <v>3730</v>
      </c>
      <c r="F211" s="51">
        <v>2408</v>
      </c>
      <c r="G211" s="51">
        <v>6138</v>
      </c>
    </row>
    <row r="212" spans="1:7" x14ac:dyDescent="0.2">
      <c r="A212" s="49" t="s">
        <v>252</v>
      </c>
      <c r="B212" s="51">
        <v>288</v>
      </c>
      <c r="C212" s="51">
        <v>48</v>
      </c>
      <c r="D212" s="51">
        <v>336</v>
      </c>
      <c r="E212" s="51">
        <v>4611</v>
      </c>
      <c r="F212" s="51">
        <v>768</v>
      </c>
      <c r="G212" s="51">
        <v>5379</v>
      </c>
    </row>
    <row r="213" spans="1:7" x14ac:dyDescent="0.2">
      <c r="A213" s="49" t="s">
        <v>253</v>
      </c>
      <c r="B213" s="51">
        <v>453</v>
      </c>
      <c r="C213" s="51">
        <v>1153</v>
      </c>
      <c r="D213" s="51">
        <v>1606</v>
      </c>
      <c r="E213" s="51">
        <v>3121</v>
      </c>
      <c r="F213" s="51">
        <v>7944</v>
      </c>
      <c r="G213" s="51">
        <v>11065</v>
      </c>
    </row>
    <row r="214" spans="1:7" x14ac:dyDescent="0.2">
      <c r="A214" s="49" t="s">
        <v>254</v>
      </c>
      <c r="B214" s="51">
        <v>31</v>
      </c>
      <c r="C214" s="51">
        <v>0</v>
      </c>
      <c r="D214" s="51">
        <v>31</v>
      </c>
      <c r="E214" s="51">
        <v>279</v>
      </c>
      <c r="F214" s="51"/>
      <c r="G214" s="51">
        <v>279</v>
      </c>
    </row>
    <row r="215" spans="1:7" x14ac:dyDescent="0.2">
      <c r="A215" s="49" t="s">
        <v>255</v>
      </c>
      <c r="B215" s="51">
        <v>244</v>
      </c>
      <c r="C215" s="51">
        <v>0</v>
      </c>
      <c r="D215" s="51">
        <v>244</v>
      </c>
      <c r="E215" s="51">
        <v>10041</v>
      </c>
      <c r="F215" s="51"/>
      <c r="G215" s="51">
        <v>10041</v>
      </c>
    </row>
    <row r="216" spans="1:7" x14ac:dyDescent="0.2">
      <c r="A216" s="49" t="s">
        <v>13</v>
      </c>
      <c r="B216" s="51">
        <v>185</v>
      </c>
      <c r="C216" s="51">
        <v>18</v>
      </c>
      <c r="D216" s="51">
        <v>203</v>
      </c>
      <c r="E216" s="51">
        <v>6268</v>
      </c>
      <c r="F216" s="51">
        <v>610</v>
      </c>
      <c r="G216" s="51">
        <v>6878</v>
      </c>
    </row>
    <row r="217" spans="1:7" x14ac:dyDescent="0.2">
      <c r="A217" s="49" t="s">
        <v>256</v>
      </c>
      <c r="B217" s="51">
        <v>507</v>
      </c>
      <c r="C217" s="51">
        <v>0</v>
      </c>
      <c r="D217" s="51">
        <v>507</v>
      </c>
      <c r="E217" s="51">
        <v>4872</v>
      </c>
      <c r="F217" s="51"/>
      <c r="G217" s="51">
        <v>4872</v>
      </c>
    </row>
    <row r="218" spans="1:7" x14ac:dyDescent="0.2">
      <c r="A218" s="49" t="s">
        <v>257</v>
      </c>
      <c r="B218" s="51">
        <v>113</v>
      </c>
      <c r="C218" s="51">
        <v>12</v>
      </c>
      <c r="D218" s="51">
        <v>125</v>
      </c>
      <c r="E218" s="51">
        <v>4274</v>
      </c>
      <c r="F218" s="51">
        <v>454</v>
      </c>
      <c r="G218" s="51">
        <v>4728</v>
      </c>
    </row>
    <row r="219" spans="1:7" x14ac:dyDescent="0.2">
      <c r="A219" s="49" t="s">
        <v>258</v>
      </c>
      <c r="B219" s="51">
        <v>382</v>
      </c>
      <c r="C219" s="51">
        <v>61</v>
      </c>
      <c r="D219" s="51">
        <v>443</v>
      </c>
      <c r="E219" s="51">
        <v>14447</v>
      </c>
      <c r="F219" s="51">
        <v>2307</v>
      </c>
      <c r="G219" s="51">
        <v>16754</v>
      </c>
    </row>
    <row r="220" spans="1:7" x14ac:dyDescent="0.2">
      <c r="A220" s="49" t="s">
        <v>259</v>
      </c>
      <c r="B220" s="51">
        <v>152</v>
      </c>
      <c r="C220" s="51">
        <v>0</v>
      </c>
      <c r="D220" s="51">
        <v>152</v>
      </c>
      <c r="E220" s="51">
        <v>6399</v>
      </c>
      <c r="F220" s="51"/>
      <c r="G220" s="51">
        <v>6399</v>
      </c>
    </row>
    <row r="221" spans="1:7" x14ac:dyDescent="0.2">
      <c r="A221" s="49" t="s">
        <v>14</v>
      </c>
      <c r="B221" s="51">
        <v>178</v>
      </c>
      <c r="C221" s="51">
        <v>24</v>
      </c>
      <c r="D221" s="51">
        <v>202</v>
      </c>
      <c r="E221" s="51">
        <v>4555</v>
      </c>
      <c r="F221" s="51">
        <v>614</v>
      </c>
      <c r="G221" s="51">
        <v>5169</v>
      </c>
    </row>
    <row r="222" spans="1:7" x14ac:dyDescent="0.2">
      <c r="A222" s="49" t="s">
        <v>260</v>
      </c>
      <c r="B222" s="51">
        <v>145</v>
      </c>
      <c r="C222" s="51">
        <v>0</v>
      </c>
      <c r="D222" s="51">
        <v>145</v>
      </c>
      <c r="E222" s="51">
        <v>1898</v>
      </c>
      <c r="F222" s="51"/>
      <c r="G222" s="51">
        <v>1898</v>
      </c>
    </row>
    <row r="223" spans="1:7" x14ac:dyDescent="0.2">
      <c r="A223" s="49" t="s">
        <v>261</v>
      </c>
      <c r="B223" s="51">
        <v>121</v>
      </c>
      <c r="C223" s="51">
        <v>40</v>
      </c>
      <c r="D223" s="51">
        <v>161</v>
      </c>
      <c r="E223" s="51">
        <v>4433</v>
      </c>
      <c r="F223" s="51">
        <v>1466</v>
      </c>
      <c r="G223" s="51">
        <v>5899</v>
      </c>
    </row>
    <row r="224" spans="1:7" x14ac:dyDescent="0.2">
      <c r="A224" s="49" t="s">
        <v>262</v>
      </c>
      <c r="B224" s="51">
        <v>22</v>
      </c>
      <c r="C224" s="51">
        <v>0</v>
      </c>
      <c r="D224" s="51">
        <v>22</v>
      </c>
      <c r="E224" s="51">
        <v>352</v>
      </c>
      <c r="F224" s="51"/>
      <c r="G224" s="51">
        <v>352</v>
      </c>
    </row>
    <row r="225" spans="1:7" x14ac:dyDescent="0.2">
      <c r="A225" s="49" t="s">
        <v>263</v>
      </c>
      <c r="B225" s="51">
        <v>47</v>
      </c>
      <c r="C225" s="51">
        <v>67</v>
      </c>
      <c r="D225" s="51">
        <v>114</v>
      </c>
      <c r="E225" s="51">
        <v>2318</v>
      </c>
      <c r="F225" s="51">
        <v>3304</v>
      </c>
      <c r="G225" s="51">
        <v>5622</v>
      </c>
    </row>
    <row r="226" spans="1:7" x14ac:dyDescent="0.2">
      <c r="A226" s="49" t="s">
        <v>264</v>
      </c>
      <c r="B226" s="51">
        <v>87</v>
      </c>
      <c r="C226" s="51">
        <v>26</v>
      </c>
      <c r="D226" s="51">
        <v>113</v>
      </c>
      <c r="E226" s="51">
        <v>3293</v>
      </c>
      <c r="F226" s="51">
        <v>984</v>
      </c>
      <c r="G226" s="51">
        <v>4277</v>
      </c>
    </row>
    <row r="227" spans="1:7" x14ac:dyDescent="0.2">
      <c r="A227" s="49" t="s">
        <v>265</v>
      </c>
      <c r="B227" s="51">
        <v>37</v>
      </c>
      <c r="C227" s="51">
        <v>61</v>
      </c>
      <c r="D227" s="51">
        <v>98</v>
      </c>
      <c r="E227" s="51">
        <v>1705</v>
      </c>
      <c r="F227" s="51">
        <v>2811</v>
      </c>
      <c r="G227" s="51">
        <v>4516</v>
      </c>
    </row>
    <row r="228" spans="1:7" x14ac:dyDescent="0.2">
      <c r="A228" s="49" t="s">
        <v>266</v>
      </c>
      <c r="B228" s="51">
        <v>117</v>
      </c>
      <c r="C228" s="51">
        <v>225</v>
      </c>
      <c r="D228" s="51">
        <v>342</v>
      </c>
      <c r="E228" s="51">
        <v>1638</v>
      </c>
      <c r="F228" s="51">
        <v>3150</v>
      </c>
      <c r="G228" s="51">
        <v>4788</v>
      </c>
    </row>
    <row r="229" spans="1:7" x14ac:dyDescent="0.2">
      <c r="A229" s="49" t="s">
        <v>267</v>
      </c>
      <c r="B229" s="51">
        <v>195</v>
      </c>
      <c r="C229" s="51">
        <v>4</v>
      </c>
      <c r="D229" s="51">
        <v>199</v>
      </c>
      <c r="E229" s="51">
        <v>3711</v>
      </c>
      <c r="F229" s="51">
        <v>76</v>
      </c>
      <c r="G229" s="51">
        <v>3787</v>
      </c>
    </row>
    <row r="230" spans="1:7" x14ac:dyDescent="0.2">
      <c r="A230" s="49" t="s">
        <v>268</v>
      </c>
      <c r="B230" s="51">
        <v>39</v>
      </c>
      <c r="C230" s="51">
        <v>34</v>
      </c>
      <c r="D230" s="51">
        <v>73</v>
      </c>
      <c r="E230" s="51">
        <v>2037</v>
      </c>
      <c r="F230" s="51">
        <v>1776</v>
      </c>
      <c r="G230" s="51">
        <v>3813</v>
      </c>
    </row>
    <row r="231" spans="1:7" x14ac:dyDescent="0.2">
      <c r="A231" s="49" t="s">
        <v>269</v>
      </c>
      <c r="B231" s="51">
        <v>417</v>
      </c>
      <c r="C231" s="51">
        <v>44</v>
      </c>
      <c r="D231" s="51">
        <v>461</v>
      </c>
      <c r="E231" s="51">
        <v>4199</v>
      </c>
      <c r="F231" s="51">
        <v>443</v>
      </c>
      <c r="G231" s="51">
        <v>4642</v>
      </c>
    </row>
    <row r="232" spans="1:7" x14ac:dyDescent="0.2">
      <c r="A232" s="49" t="s">
        <v>270</v>
      </c>
      <c r="B232" s="51">
        <v>294</v>
      </c>
      <c r="C232" s="51">
        <v>0</v>
      </c>
      <c r="D232" s="51">
        <v>294</v>
      </c>
      <c r="E232" s="51">
        <v>2981</v>
      </c>
      <c r="F232" s="51"/>
      <c r="G232" s="51">
        <v>2981</v>
      </c>
    </row>
    <row r="233" spans="1:7" x14ac:dyDescent="0.2">
      <c r="A233" s="49" t="s">
        <v>271</v>
      </c>
      <c r="B233" s="51">
        <v>255</v>
      </c>
      <c r="C233" s="51">
        <v>13</v>
      </c>
      <c r="D233" s="51">
        <v>268</v>
      </c>
      <c r="E233" s="51">
        <v>3733</v>
      </c>
      <c r="F233" s="51">
        <v>190</v>
      </c>
      <c r="G233" s="51">
        <v>3923</v>
      </c>
    </row>
    <row r="234" spans="1:7" x14ac:dyDescent="0.2">
      <c r="A234" s="49" t="s">
        <v>272</v>
      </c>
      <c r="B234" s="51">
        <v>223</v>
      </c>
      <c r="C234" s="51">
        <v>63</v>
      </c>
      <c r="D234" s="51">
        <v>286</v>
      </c>
      <c r="E234" s="51">
        <v>3606</v>
      </c>
      <c r="F234" s="51">
        <v>1019</v>
      </c>
      <c r="G234" s="51">
        <v>4625</v>
      </c>
    </row>
    <row r="235" spans="1:7" x14ac:dyDescent="0.2">
      <c r="A235" s="49" t="s">
        <v>273</v>
      </c>
      <c r="B235" s="51">
        <v>76</v>
      </c>
      <c r="C235" s="51">
        <v>65</v>
      </c>
      <c r="D235" s="51">
        <v>141</v>
      </c>
      <c r="E235" s="51">
        <v>2236</v>
      </c>
      <c r="F235" s="51">
        <v>1912</v>
      </c>
      <c r="G235" s="51">
        <v>4148</v>
      </c>
    </row>
    <row r="236" spans="1:7" x14ac:dyDescent="0.2">
      <c r="A236" s="49" t="s">
        <v>274</v>
      </c>
      <c r="B236" s="51">
        <v>14</v>
      </c>
      <c r="C236" s="51">
        <v>2</v>
      </c>
      <c r="D236" s="51">
        <v>16</v>
      </c>
      <c r="E236" s="51">
        <v>928</v>
      </c>
      <c r="F236" s="51">
        <v>133</v>
      </c>
      <c r="G236" s="51">
        <v>1061</v>
      </c>
    </row>
    <row r="237" spans="1:7" x14ac:dyDescent="0.2">
      <c r="A237" s="49" t="s">
        <v>275</v>
      </c>
      <c r="B237" s="51">
        <v>44</v>
      </c>
      <c r="C237" s="51">
        <v>3</v>
      </c>
      <c r="D237" s="51">
        <v>47</v>
      </c>
      <c r="E237" s="51">
        <v>2905</v>
      </c>
      <c r="F237" s="51">
        <v>198</v>
      </c>
      <c r="G237" s="51">
        <v>3103</v>
      </c>
    </row>
    <row r="238" spans="1:7" x14ac:dyDescent="0.2">
      <c r="A238" s="49" t="s">
        <v>276</v>
      </c>
      <c r="B238" s="51">
        <v>502</v>
      </c>
      <c r="C238" s="51">
        <v>716</v>
      </c>
      <c r="D238" s="51">
        <v>1218</v>
      </c>
      <c r="E238" s="51">
        <v>5266</v>
      </c>
      <c r="F238" s="51">
        <v>7511</v>
      </c>
      <c r="G238" s="51">
        <v>12777</v>
      </c>
    </row>
    <row r="239" spans="1:7" x14ac:dyDescent="0.2">
      <c r="A239" s="49" t="s">
        <v>277</v>
      </c>
      <c r="B239" s="51">
        <v>133</v>
      </c>
      <c r="C239" s="51">
        <v>0</v>
      </c>
      <c r="D239" s="51">
        <v>133</v>
      </c>
      <c r="E239" s="51">
        <v>4123</v>
      </c>
      <c r="F239" s="51"/>
      <c r="G239" s="51">
        <v>4123</v>
      </c>
    </row>
    <row r="240" spans="1:7" x14ac:dyDescent="0.2">
      <c r="A240" s="49" t="s">
        <v>278</v>
      </c>
      <c r="B240" s="51">
        <v>530</v>
      </c>
      <c r="C240" s="51">
        <v>0</v>
      </c>
      <c r="D240" s="51">
        <v>530</v>
      </c>
      <c r="E240" s="51">
        <v>3980</v>
      </c>
      <c r="F240" s="51"/>
      <c r="G240" s="51">
        <v>3980</v>
      </c>
    </row>
    <row r="241" spans="1:7" x14ac:dyDescent="0.2">
      <c r="A241" s="49" t="s">
        <v>279</v>
      </c>
      <c r="B241" s="51">
        <v>129</v>
      </c>
      <c r="C241" s="51">
        <v>10</v>
      </c>
      <c r="D241" s="51">
        <v>139</v>
      </c>
      <c r="E241" s="51">
        <v>3266</v>
      </c>
      <c r="F241" s="51">
        <v>253</v>
      </c>
      <c r="G241" s="51">
        <v>3519</v>
      </c>
    </row>
    <row r="242" spans="1:7" x14ac:dyDescent="0.2">
      <c r="A242" s="49" t="s">
        <v>280</v>
      </c>
      <c r="B242" s="51">
        <v>176</v>
      </c>
      <c r="C242" s="51">
        <v>0</v>
      </c>
      <c r="D242" s="51">
        <v>176</v>
      </c>
      <c r="E242" s="51">
        <v>9500</v>
      </c>
      <c r="F242" s="51"/>
      <c r="G242" s="51">
        <v>9500</v>
      </c>
    </row>
    <row r="243" spans="1:7" x14ac:dyDescent="0.2">
      <c r="A243" s="49" t="s">
        <v>281</v>
      </c>
      <c r="B243" s="51">
        <v>59</v>
      </c>
      <c r="C243" s="51">
        <v>11</v>
      </c>
      <c r="D243" s="51">
        <v>70</v>
      </c>
      <c r="E243" s="51">
        <v>2698</v>
      </c>
      <c r="F243" s="51">
        <v>503</v>
      </c>
      <c r="G243" s="51">
        <v>3201</v>
      </c>
    </row>
    <row r="244" spans="1:7" x14ac:dyDescent="0.2">
      <c r="A244" s="49" t="s">
        <v>282</v>
      </c>
      <c r="B244" s="51">
        <v>113</v>
      </c>
      <c r="C244" s="51">
        <v>2</v>
      </c>
      <c r="D244" s="51">
        <v>115</v>
      </c>
      <c r="E244" s="51">
        <v>3955</v>
      </c>
      <c r="F244" s="51">
        <v>70</v>
      </c>
      <c r="G244" s="51">
        <v>4025</v>
      </c>
    </row>
    <row r="245" spans="1:7" x14ac:dyDescent="0.2">
      <c r="A245" s="49" t="s">
        <v>283</v>
      </c>
      <c r="B245" s="51">
        <v>14</v>
      </c>
      <c r="C245" s="51">
        <v>23</v>
      </c>
      <c r="D245" s="51">
        <v>37</v>
      </c>
      <c r="E245" s="51">
        <v>573</v>
      </c>
      <c r="F245" s="51">
        <v>941</v>
      </c>
      <c r="G245" s="51">
        <v>1514</v>
      </c>
    </row>
    <row r="246" spans="1:7" x14ac:dyDescent="0.2">
      <c r="A246" s="49" t="s">
        <v>284</v>
      </c>
      <c r="B246" s="51">
        <v>78</v>
      </c>
      <c r="C246" s="51">
        <v>27</v>
      </c>
      <c r="D246" s="51">
        <v>105</v>
      </c>
      <c r="E246" s="51">
        <v>2474</v>
      </c>
      <c r="F246" s="51">
        <v>856</v>
      </c>
      <c r="G246" s="51">
        <v>3330</v>
      </c>
    </row>
    <row r="247" spans="1:7" x14ac:dyDescent="0.2">
      <c r="A247" s="49" t="s">
        <v>285</v>
      </c>
      <c r="B247" s="51">
        <v>130</v>
      </c>
      <c r="C247" s="51">
        <v>3</v>
      </c>
      <c r="D247" s="51">
        <v>133</v>
      </c>
      <c r="E247" s="51">
        <v>5071</v>
      </c>
      <c r="F247" s="51">
        <v>117</v>
      </c>
      <c r="G247" s="51">
        <v>5188</v>
      </c>
    </row>
    <row r="248" spans="1:7" x14ac:dyDescent="0.2">
      <c r="A248" s="49" t="s">
        <v>286</v>
      </c>
      <c r="B248" s="51">
        <v>51</v>
      </c>
      <c r="C248" s="51">
        <v>17</v>
      </c>
      <c r="D248" s="51">
        <v>68</v>
      </c>
      <c r="E248" s="51">
        <v>4469</v>
      </c>
      <c r="F248" s="51">
        <v>1490</v>
      </c>
      <c r="G248" s="51">
        <v>5959</v>
      </c>
    </row>
    <row r="249" spans="1:7" x14ac:dyDescent="0.2">
      <c r="A249" s="49" t="s">
        <v>287</v>
      </c>
      <c r="B249" s="51">
        <v>66</v>
      </c>
      <c r="C249" s="51">
        <v>55</v>
      </c>
      <c r="D249" s="51">
        <v>121</v>
      </c>
      <c r="E249" s="51">
        <v>2202</v>
      </c>
      <c r="F249" s="51">
        <v>1835</v>
      </c>
      <c r="G249" s="51">
        <v>4037</v>
      </c>
    </row>
    <row r="250" spans="1:7" x14ac:dyDescent="0.2">
      <c r="A250" s="49" t="s">
        <v>288</v>
      </c>
      <c r="B250" s="51">
        <v>73</v>
      </c>
      <c r="C250" s="51">
        <v>12</v>
      </c>
      <c r="D250" s="51">
        <v>85</v>
      </c>
      <c r="E250" s="51">
        <v>2770</v>
      </c>
      <c r="F250" s="51">
        <v>455</v>
      </c>
      <c r="G250" s="51">
        <v>3225</v>
      </c>
    </row>
    <row r="251" spans="1:7" x14ac:dyDescent="0.2">
      <c r="A251" s="49" t="s">
        <v>289</v>
      </c>
      <c r="B251" s="51">
        <v>0</v>
      </c>
      <c r="C251" s="51">
        <v>305</v>
      </c>
      <c r="D251" s="51">
        <v>305</v>
      </c>
      <c r="E251" s="51"/>
      <c r="F251" s="51">
        <v>4194</v>
      </c>
      <c r="G251" s="51">
        <v>4194</v>
      </c>
    </row>
    <row r="252" spans="1:7" x14ac:dyDescent="0.2">
      <c r="A252" s="49" t="s">
        <v>290</v>
      </c>
      <c r="B252" s="51">
        <v>131</v>
      </c>
      <c r="C252" s="51">
        <v>47</v>
      </c>
      <c r="D252" s="51">
        <v>178</v>
      </c>
      <c r="E252" s="51">
        <v>3107</v>
      </c>
      <c r="F252" s="51">
        <v>1115</v>
      </c>
      <c r="G252" s="51">
        <v>4222</v>
      </c>
    </row>
    <row r="253" spans="1:7" x14ac:dyDescent="0.2">
      <c r="A253" s="49" t="s">
        <v>291</v>
      </c>
      <c r="B253" s="51">
        <v>100</v>
      </c>
      <c r="C253" s="51">
        <v>4</v>
      </c>
      <c r="D253" s="51">
        <v>104</v>
      </c>
      <c r="E253" s="51">
        <v>1308</v>
      </c>
      <c r="F253" s="51">
        <v>52</v>
      </c>
      <c r="G253" s="51">
        <v>1360</v>
      </c>
    </row>
    <row r="254" spans="1:7" x14ac:dyDescent="0.2">
      <c r="A254" s="49" t="s">
        <v>292</v>
      </c>
      <c r="B254" s="51">
        <v>116</v>
      </c>
      <c r="C254" s="51">
        <v>24</v>
      </c>
      <c r="D254" s="51">
        <v>140</v>
      </c>
      <c r="E254" s="51">
        <v>2945</v>
      </c>
      <c r="F254" s="51">
        <v>609</v>
      </c>
      <c r="G254" s="51">
        <v>3554</v>
      </c>
    </row>
    <row r="255" spans="1:7" x14ac:dyDescent="0.2">
      <c r="A255" s="49" t="s">
        <v>293</v>
      </c>
      <c r="B255" s="51">
        <v>33</v>
      </c>
      <c r="C255" s="51">
        <v>1</v>
      </c>
      <c r="D255" s="51">
        <v>34</v>
      </c>
      <c r="E255" s="51">
        <v>2881</v>
      </c>
      <c r="F255" s="51">
        <v>87</v>
      </c>
      <c r="G255" s="51">
        <v>2968</v>
      </c>
    </row>
    <row r="256" spans="1:7" x14ac:dyDescent="0.2">
      <c r="A256" s="49" t="s">
        <v>294</v>
      </c>
      <c r="B256" s="51">
        <v>46</v>
      </c>
      <c r="C256" s="51">
        <v>0</v>
      </c>
      <c r="D256" s="51">
        <v>46</v>
      </c>
      <c r="E256" s="51">
        <v>2448</v>
      </c>
      <c r="F256" s="51"/>
      <c r="G256" s="51">
        <v>2448</v>
      </c>
    </row>
    <row r="257" spans="1:7" x14ac:dyDescent="0.2">
      <c r="A257" s="49" t="s">
        <v>295</v>
      </c>
      <c r="B257" s="51">
        <v>27</v>
      </c>
      <c r="C257" s="51">
        <v>63</v>
      </c>
      <c r="D257" s="51">
        <v>90</v>
      </c>
      <c r="E257" s="51">
        <v>1154</v>
      </c>
      <c r="F257" s="51">
        <v>2693</v>
      </c>
      <c r="G257" s="51">
        <v>3847</v>
      </c>
    </row>
    <row r="258" spans="1:7" x14ac:dyDescent="0.2">
      <c r="A258" s="49" t="s">
        <v>296</v>
      </c>
      <c r="B258" s="51">
        <v>17</v>
      </c>
      <c r="C258" s="51">
        <v>156</v>
      </c>
      <c r="D258" s="51">
        <v>173</v>
      </c>
      <c r="E258" s="51">
        <v>607</v>
      </c>
      <c r="F258" s="51">
        <v>5566</v>
      </c>
      <c r="G258" s="51">
        <v>6173</v>
      </c>
    </row>
    <row r="259" spans="1:7" x14ac:dyDescent="0.2">
      <c r="A259" s="49" t="s">
        <v>297</v>
      </c>
      <c r="B259" s="51">
        <v>20</v>
      </c>
      <c r="C259" s="51">
        <v>19</v>
      </c>
      <c r="D259" s="51">
        <v>39</v>
      </c>
      <c r="E259" s="51">
        <v>779</v>
      </c>
      <c r="F259" s="51">
        <v>740</v>
      </c>
      <c r="G259" s="51">
        <v>1519</v>
      </c>
    </row>
    <row r="260" spans="1:7" x14ac:dyDescent="0.2">
      <c r="A260" s="49" t="s">
        <v>298</v>
      </c>
      <c r="B260" s="51">
        <v>35</v>
      </c>
      <c r="C260" s="51">
        <v>132</v>
      </c>
      <c r="D260" s="51">
        <v>167</v>
      </c>
      <c r="E260" s="51">
        <v>867</v>
      </c>
      <c r="F260" s="51">
        <v>3270</v>
      </c>
      <c r="G260" s="51">
        <v>4137</v>
      </c>
    </row>
    <row r="261" spans="1:7" x14ac:dyDescent="0.2">
      <c r="A261" s="49" t="s">
        <v>299</v>
      </c>
      <c r="B261" s="51">
        <v>274</v>
      </c>
      <c r="C261" s="51">
        <v>8</v>
      </c>
      <c r="D261" s="51">
        <v>282</v>
      </c>
      <c r="E261" s="51">
        <v>1987</v>
      </c>
      <c r="F261" s="51">
        <v>58</v>
      </c>
      <c r="G261" s="51">
        <v>2045</v>
      </c>
    </row>
    <row r="262" spans="1:7" x14ac:dyDescent="0.2">
      <c r="A262" s="49" t="s">
        <v>31</v>
      </c>
      <c r="B262" s="51">
        <v>0</v>
      </c>
      <c r="C262" s="51">
        <v>0</v>
      </c>
      <c r="D262" s="51">
        <v>0</v>
      </c>
      <c r="E262" s="51"/>
      <c r="F262" s="51"/>
      <c r="G262" s="51">
        <v>0</v>
      </c>
    </row>
    <row r="263" spans="1:7" x14ac:dyDescent="0.2">
      <c r="A263" s="49" t="s">
        <v>300</v>
      </c>
      <c r="B263" s="51">
        <v>89</v>
      </c>
      <c r="C263" s="51">
        <v>0</v>
      </c>
      <c r="D263" s="51">
        <v>89</v>
      </c>
      <c r="E263" s="51">
        <v>2314</v>
      </c>
      <c r="F263" s="51"/>
      <c r="G263" s="51">
        <v>2314</v>
      </c>
    </row>
    <row r="264" spans="1:7" x14ac:dyDescent="0.2">
      <c r="A264" s="49" t="s">
        <v>301</v>
      </c>
      <c r="B264" s="51">
        <v>0</v>
      </c>
      <c r="C264" s="51">
        <v>0</v>
      </c>
      <c r="D264" s="51">
        <v>0</v>
      </c>
      <c r="E264" s="51"/>
      <c r="F264" s="51"/>
      <c r="G264" s="51">
        <v>0</v>
      </c>
    </row>
    <row r="265" spans="1:7" x14ac:dyDescent="0.2">
      <c r="A265" s="49" t="s">
        <v>302</v>
      </c>
      <c r="B265" s="51">
        <v>0</v>
      </c>
      <c r="C265" s="51">
        <v>81</v>
      </c>
      <c r="D265" s="51">
        <v>81</v>
      </c>
      <c r="E265" s="51"/>
      <c r="F265" s="51">
        <v>2809</v>
      </c>
      <c r="G265" s="51">
        <v>2809</v>
      </c>
    </row>
    <row r="266" spans="1:7" x14ac:dyDescent="0.2">
      <c r="A266" s="49" t="s">
        <v>303</v>
      </c>
      <c r="B266" s="51">
        <v>8</v>
      </c>
      <c r="C266" s="51">
        <v>0</v>
      </c>
      <c r="D266" s="51">
        <v>8</v>
      </c>
      <c r="E266" s="51">
        <v>296</v>
      </c>
      <c r="F266" s="51"/>
      <c r="G266" s="51">
        <v>296</v>
      </c>
    </row>
    <row r="267" spans="1:7" x14ac:dyDescent="0.2">
      <c r="A267" s="49" t="s">
        <v>304</v>
      </c>
      <c r="B267" s="51">
        <v>509</v>
      </c>
      <c r="C267" s="51">
        <v>0</v>
      </c>
      <c r="D267" s="51">
        <v>509</v>
      </c>
      <c r="E267" s="51">
        <v>2036</v>
      </c>
      <c r="F267" s="51"/>
      <c r="G267" s="51">
        <v>2036</v>
      </c>
    </row>
    <row r="268" spans="1:7" x14ac:dyDescent="0.2">
      <c r="A268" s="49" t="s">
        <v>305</v>
      </c>
      <c r="B268" s="51">
        <v>22</v>
      </c>
      <c r="C268" s="51">
        <v>6</v>
      </c>
      <c r="D268" s="51">
        <v>28</v>
      </c>
      <c r="E268" s="51">
        <v>1817</v>
      </c>
      <c r="F268" s="51">
        <v>496</v>
      </c>
      <c r="G268" s="51">
        <v>2313</v>
      </c>
    </row>
    <row r="269" spans="1:7" x14ac:dyDescent="0.2">
      <c r="A269" s="49" t="s">
        <v>306</v>
      </c>
      <c r="B269" s="51">
        <v>78</v>
      </c>
      <c r="C269" s="51">
        <v>73</v>
      </c>
      <c r="D269" s="51">
        <v>151</v>
      </c>
      <c r="E269" s="51">
        <v>1140</v>
      </c>
      <c r="F269" s="51">
        <v>1067</v>
      </c>
      <c r="G269" s="51">
        <v>2207</v>
      </c>
    </row>
    <row r="270" spans="1:7" x14ac:dyDescent="0.2">
      <c r="A270" s="49" t="s">
        <v>307</v>
      </c>
      <c r="B270" s="51">
        <v>52</v>
      </c>
      <c r="C270" s="51">
        <v>21</v>
      </c>
      <c r="D270" s="51">
        <v>73</v>
      </c>
      <c r="E270" s="51">
        <v>1223</v>
      </c>
      <c r="F270" s="51">
        <v>494</v>
      </c>
      <c r="G270" s="51">
        <v>1717</v>
      </c>
    </row>
    <row r="271" spans="1:7" x14ac:dyDescent="0.2">
      <c r="A271" s="49" t="s">
        <v>15</v>
      </c>
      <c r="B271" s="51">
        <v>31</v>
      </c>
      <c r="C271" s="51">
        <v>40</v>
      </c>
      <c r="D271" s="51">
        <v>71</v>
      </c>
      <c r="E271" s="51">
        <v>472</v>
      </c>
      <c r="F271" s="51">
        <v>609</v>
      </c>
      <c r="G271" s="51">
        <v>1081</v>
      </c>
    </row>
    <row r="272" spans="1:7" x14ac:dyDescent="0.2">
      <c r="A272" s="49" t="s">
        <v>308</v>
      </c>
      <c r="B272" s="51">
        <v>35</v>
      </c>
      <c r="C272" s="51">
        <v>39</v>
      </c>
      <c r="D272" s="51">
        <v>74</v>
      </c>
      <c r="E272" s="51">
        <v>1544</v>
      </c>
      <c r="F272" s="51">
        <v>1721</v>
      </c>
      <c r="G272" s="51">
        <v>3265</v>
      </c>
    </row>
    <row r="273" spans="1:7" x14ac:dyDescent="0.2">
      <c r="A273" s="49" t="s">
        <v>309</v>
      </c>
      <c r="B273" s="51">
        <v>588</v>
      </c>
      <c r="C273" s="51">
        <v>0</v>
      </c>
      <c r="D273" s="51">
        <v>588</v>
      </c>
      <c r="E273" s="51">
        <v>4722</v>
      </c>
      <c r="F273" s="51"/>
      <c r="G273" s="51">
        <v>4722</v>
      </c>
    </row>
    <row r="274" spans="1:7" x14ac:dyDescent="0.2">
      <c r="A274" s="49" t="s">
        <v>310</v>
      </c>
      <c r="B274" s="51">
        <v>27</v>
      </c>
      <c r="C274" s="51">
        <v>50</v>
      </c>
      <c r="D274" s="51">
        <v>77</v>
      </c>
      <c r="E274" s="51">
        <v>848</v>
      </c>
      <c r="F274" s="51">
        <v>1571</v>
      </c>
      <c r="G274" s="51">
        <v>2419</v>
      </c>
    </row>
    <row r="275" spans="1:7" x14ac:dyDescent="0.2">
      <c r="A275" s="49" t="s">
        <v>311</v>
      </c>
      <c r="B275" s="51">
        <v>77</v>
      </c>
      <c r="C275" s="51">
        <v>207</v>
      </c>
      <c r="D275" s="51">
        <v>284</v>
      </c>
      <c r="E275" s="51">
        <v>506</v>
      </c>
      <c r="F275" s="51">
        <v>1360</v>
      </c>
      <c r="G275" s="51">
        <v>1866</v>
      </c>
    </row>
    <row r="276" spans="1:7" x14ac:dyDescent="0.2">
      <c r="A276" s="49" t="s">
        <v>312</v>
      </c>
      <c r="B276" s="51">
        <v>11</v>
      </c>
      <c r="C276" s="51">
        <v>3</v>
      </c>
      <c r="D276" s="51">
        <v>14</v>
      </c>
      <c r="E276" s="51">
        <v>427</v>
      </c>
      <c r="F276" s="51">
        <v>116</v>
      </c>
      <c r="G276" s="51">
        <v>543</v>
      </c>
    </row>
    <row r="277" spans="1:7" x14ac:dyDescent="0.2">
      <c r="A277" s="49" t="s">
        <v>313</v>
      </c>
      <c r="B277" s="51">
        <v>86</v>
      </c>
      <c r="C277" s="51">
        <v>20</v>
      </c>
      <c r="D277" s="51">
        <v>106</v>
      </c>
      <c r="E277" s="51">
        <v>1258</v>
      </c>
      <c r="F277" s="51">
        <v>293</v>
      </c>
      <c r="G277" s="51">
        <v>1551</v>
      </c>
    </row>
    <row r="278" spans="1:7" x14ac:dyDescent="0.2">
      <c r="A278" s="49" t="s">
        <v>314</v>
      </c>
      <c r="B278" s="51">
        <v>72</v>
      </c>
      <c r="C278" s="51">
        <v>0</v>
      </c>
      <c r="D278" s="51">
        <v>72</v>
      </c>
      <c r="E278" s="51">
        <v>1224</v>
      </c>
      <c r="F278" s="51"/>
      <c r="G278" s="51">
        <v>1224</v>
      </c>
    </row>
    <row r="279" spans="1:7" x14ac:dyDescent="0.2">
      <c r="A279" s="49" t="s">
        <v>315</v>
      </c>
      <c r="B279" s="51">
        <v>1</v>
      </c>
      <c r="C279" s="51">
        <v>0</v>
      </c>
      <c r="D279" s="51">
        <v>1</v>
      </c>
      <c r="E279" s="51">
        <v>51</v>
      </c>
      <c r="F279" s="51"/>
      <c r="G279" s="51">
        <v>51</v>
      </c>
    </row>
    <row r="280" spans="1:7" x14ac:dyDescent="0.2">
      <c r="A280" s="49" t="s">
        <v>316</v>
      </c>
      <c r="B280" s="51">
        <v>0</v>
      </c>
      <c r="C280" s="51">
        <v>0</v>
      </c>
      <c r="D280" s="51">
        <v>0</v>
      </c>
      <c r="E280" s="51"/>
      <c r="F280" s="51"/>
      <c r="G280" s="51">
        <v>0</v>
      </c>
    </row>
    <row r="281" spans="1:7" x14ac:dyDescent="0.2">
      <c r="A281" s="49" t="s">
        <v>317</v>
      </c>
      <c r="B281" s="51">
        <v>49</v>
      </c>
      <c r="C281" s="51">
        <v>35</v>
      </c>
      <c r="D281" s="51">
        <v>84</v>
      </c>
      <c r="E281" s="51">
        <v>1115</v>
      </c>
      <c r="F281" s="51">
        <v>796</v>
      </c>
      <c r="G281" s="51">
        <v>1911</v>
      </c>
    </row>
    <row r="282" spans="1:7" x14ac:dyDescent="0.2">
      <c r="A282" s="49" t="s">
        <v>318</v>
      </c>
      <c r="B282" s="51">
        <v>11</v>
      </c>
      <c r="C282" s="51">
        <v>10</v>
      </c>
      <c r="D282" s="51">
        <v>21</v>
      </c>
      <c r="E282" s="51">
        <v>1233</v>
      </c>
      <c r="F282" s="51">
        <v>1121</v>
      </c>
      <c r="G282" s="51">
        <v>2354</v>
      </c>
    </row>
    <row r="283" spans="1:7" x14ac:dyDescent="0.2">
      <c r="A283" s="49" t="s">
        <v>319</v>
      </c>
      <c r="B283" s="51">
        <v>10</v>
      </c>
      <c r="C283" s="51">
        <v>0</v>
      </c>
      <c r="D283" s="51">
        <v>10</v>
      </c>
      <c r="E283" s="51">
        <v>260</v>
      </c>
      <c r="F283" s="51"/>
      <c r="G283" s="51">
        <v>260</v>
      </c>
    </row>
    <row r="284" spans="1:7" x14ac:dyDescent="0.2">
      <c r="A284" s="49" t="s">
        <v>320</v>
      </c>
      <c r="B284" s="51">
        <v>0</v>
      </c>
      <c r="C284" s="51">
        <v>0</v>
      </c>
      <c r="D284" s="51">
        <v>0</v>
      </c>
      <c r="E284" s="51"/>
      <c r="F284" s="51"/>
      <c r="G284" s="51">
        <v>0</v>
      </c>
    </row>
    <row r="285" spans="1:7" x14ac:dyDescent="0.2">
      <c r="A285" s="49" t="s">
        <v>321</v>
      </c>
      <c r="B285" s="51">
        <v>132</v>
      </c>
      <c r="C285" s="51">
        <v>0</v>
      </c>
      <c r="D285" s="51">
        <v>132</v>
      </c>
      <c r="E285" s="51">
        <v>1129</v>
      </c>
      <c r="F285" s="51"/>
      <c r="G285" s="51">
        <v>1129</v>
      </c>
    </row>
    <row r="286" spans="1:7" x14ac:dyDescent="0.2">
      <c r="A286" s="49" t="s">
        <v>322</v>
      </c>
      <c r="B286" s="51">
        <v>35</v>
      </c>
      <c r="C286" s="51">
        <v>0</v>
      </c>
      <c r="D286" s="51">
        <v>35</v>
      </c>
      <c r="E286" s="51">
        <v>1029</v>
      </c>
      <c r="F286" s="51"/>
      <c r="G286" s="51">
        <v>1029</v>
      </c>
    </row>
    <row r="287" spans="1:7" x14ac:dyDescent="0.2">
      <c r="A287" s="49" t="s">
        <v>323</v>
      </c>
      <c r="B287" s="51">
        <v>59</v>
      </c>
      <c r="C287" s="51">
        <v>18</v>
      </c>
      <c r="D287" s="51">
        <v>77</v>
      </c>
      <c r="E287" s="51">
        <v>915</v>
      </c>
      <c r="F287" s="51">
        <v>279</v>
      </c>
      <c r="G287" s="51">
        <v>1194</v>
      </c>
    </row>
    <row r="288" spans="1:7" x14ac:dyDescent="0.2">
      <c r="A288" s="49" t="s">
        <v>324</v>
      </c>
      <c r="B288" s="51">
        <v>3</v>
      </c>
      <c r="C288" s="51">
        <v>51</v>
      </c>
      <c r="D288" s="51">
        <v>54</v>
      </c>
      <c r="E288" s="51">
        <v>96</v>
      </c>
      <c r="F288" s="51">
        <v>1628</v>
      </c>
      <c r="G288" s="51">
        <v>1724</v>
      </c>
    </row>
    <row r="289" spans="1:7" x14ac:dyDescent="0.2">
      <c r="A289" s="49" t="s">
        <v>325</v>
      </c>
      <c r="B289" s="51">
        <v>0</v>
      </c>
      <c r="C289" s="51">
        <v>0</v>
      </c>
      <c r="D289" s="51">
        <v>0</v>
      </c>
      <c r="E289" s="51"/>
      <c r="F289" s="51"/>
      <c r="G289" s="51">
        <v>0</v>
      </c>
    </row>
    <row r="290" spans="1:7" x14ac:dyDescent="0.2">
      <c r="A290" s="49" t="s">
        <v>326</v>
      </c>
      <c r="B290" s="51">
        <v>69</v>
      </c>
      <c r="C290" s="51">
        <v>90</v>
      </c>
      <c r="D290" s="51">
        <v>159</v>
      </c>
      <c r="E290" s="51">
        <v>424</v>
      </c>
      <c r="F290" s="51">
        <v>554</v>
      </c>
      <c r="G290" s="51">
        <v>978</v>
      </c>
    </row>
    <row r="291" spans="1:7" x14ac:dyDescent="0.2">
      <c r="A291" s="49" t="s">
        <v>327</v>
      </c>
      <c r="B291" s="51">
        <v>202</v>
      </c>
      <c r="C291" s="51">
        <v>36</v>
      </c>
      <c r="D291" s="51">
        <v>238</v>
      </c>
      <c r="E291" s="51">
        <v>1727</v>
      </c>
      <c r="F291" s="51">
        <v>308</v>
      </c>
      <c r="G291" s="51">
        <v>2035</v>
      </c>
    </row>
    <row r="292" spans="1:7" x14ac:dyDescent="0.2">
      <c r="A292" s="49" t="s">
        <v>328</v>
      </c>
      <c r="B292" s="51">
        <v>12</v>
      </c>
      <c r="C292" s="51">
        <v>0</v>
      </c>
      <c r="D292" s="51">
        <v>12</v>
      </c>
      <c r="E292" s="51">
        <v>286</v>
      </c>
      <c r="F292" s="51"/>
      <c r="G292" s="51">
        <v>286</v>
      </c>
    </row>
    <row r="293" spans="1:7" x14ac:dyDescent="0.2">
      <c r="A293" s="49" t="s">
        <v>329</v>
      </c>
      <c r="B293" s="51">
        <v>9</v>
      </c>
      <c r="C293" s="51">
        <v>7</v>
      </c>
      <c r="D293" s="51">
        <v>16</v>
      </c>
      <c r="E293" s="51">
        <v>383</v>
      </c>
      <c r="F293" s="51">
        <v>298</v>
      </c>
      <c r="G293" s="51">
        <v>681</v>
      </c>
    </row>
    <row r="294" spans="1:7" x14ac:dyDescent="0.2">
      <c r="A294" s="49" t="s">
        <v>330</v>
      </c>
      <c r="B294" s="51">
        <v>45</v>
      </c>
      <c r="C294" s="51">
        <v>4</v>
      </c>
      <c r="D294" s="51">
        <v>49</v>
      </c>
      <c r="E294" s="51">
        <v>788</v>
      </c>
      <c r="F294" s="51">
        <v>70</v>
      </c>
      <c r="G294" s="51">
        <v>858</v>
      </c>
    </row>
    <row r="295" spans="1:7" x14ac:dyDescent="0.2">
      <c r="A295" s="49" t="s">
        <v>331</v>
      </c>
      <c r="B295" s="51">
        <v>3</v>
      </c>
      <c r="C295" s="51">
        <v>3</v>
      </c>
      <c r="D295" s="51">
        <v>6</v>
      </c>
      <c r="E295" s="51">
        <v>235</v>
      </c>
      <c r="F295" s="51">
        <v>235</v>
      </c>
      <c r="G295" s="51">
        <v>470</v>
      </c>
    </row>
    <row r="296" spans="1:7" x14ac:dyDescent="0.2">
      <c r="A296" s="49" t="s">
        <v>332</v>
      </c>
      <c r="B296" s="51">
        <v>25</v>
      </c>
      <c r="C296" s="51">
        <v>0</v>
      </c>
      <c r="D296" s="51">
        <v>25</v>
      </c>
      <c r="E296" s="51">
        <v>819</v>
      </c>
      <c r="F296" s="51"/>
      <c r="G296" s="51">
        <v>819</v>
      </c>
    </row>
    <row r="297" spans="1:7" x14ac:dyDescent="0.2">
      <c r="A297" s="49" t="s">
        <v>333</v>
      </c>
      <c r="B297" s="51">
        <v>0</v>
      </c>
      <c r="C297" s="51">
        <v>76</v>
      </c>
      <c r="D297" s="51">
        <v>76</v>
      </c>
      <c r="E297" s="51"/>
      <c r="F297" s="51">
        <v>534</v>
      </c>
      <c r="G297" s="51">
        <v>534</v>
      </c>
    </row>
    <row r="298" spans="1:7" x14ac:dyDescent="0.2">
      <c r="A298" s="49" t="s">
        <v>334</v>
      </c>
      <c r="B298" s="51">
        <v>9</v>
      </c>
      <c r="C298" s="51">
        <v>2</v>
      </c>
      <c r="D298" s="51">
        <v>11</v>
      </c>
      <c r="E298" s="51">
        <v>275</v>
      </c>
      <c r="F298" s="51">
        <v>61</v>
      </c>
      <c r="G298" s="51">
        <v>336</v>
      </c>
    </row>
    <row r="299" spans="1:7" x14ac:dyDescent="0.2">
      <c r="A299" s="49" t="s">
        <v>335</v>
      </c>
      <c r="B299" s="51">
        <v>0</v>
      </c>
      <c r="C299" s="51">
        <v>0</v>
      </c>
      <c r="D299" s="51">
        <v>0</v>
      </c>
      <c r="E299" s="51"/>
      <c r="F299" s="51"/>
      <c r="G299" s="51">
        <v>0</v>
      </c>
    </row>
    <row r="300" spans="1:7" x14ac:dyDescent="0.2">
      <c r="A300" s="49" t="s">
        <v>336</v>
      </c>
      <c r="B300" s="51">
        <v>5</v>
      </c>
      <c r="C300" s="51">
        <v>0</v>
      </c>
      <c r="D300" s="51">
        <v>5</v>
      </c>
      <c r="E300" s="51">
        <v>523</v>
      </c>
      <c r="F300" s="51"/>
      <c r="G300" s="51">
        <v>523</v>
      </c>
    </row>
    <row r="301" spans="1:7" x14ac:dyDescent="0.2">
      <c r="A301" s="49" t="s">
        <v>337</v>
      </c>
      <c r="B301" s="51">
        <v>49</v>
      </c>
      <c r="C301" s="51">
        <v>2</v>
      </c>
      <c r="D301" s="51">
        <v>51</v>
      </c>
      <c r="E301" s="51">
        <v>2245</v>
      </c>
      <c r="F301" s="51">
        <v>92</v>
      </c>
      <c r="G301" s="51">
        <v>2337</v>
      </c>
    </row>
    <row r="302" spans="1:7" x14ac:dyDescent="0.2">
      <c r="A302" s="49" t="s">
        <v>338</v>
      </c>
      <c r="B302" s="51">
        <v>0</v>
      </c>
      <c r="C302" s="51">
        <v>228</v>
      </c>
      <c r="D302" s="51">
        <v>228</v>
      </c>
      <c r="E302" s="51"/>
      <c r="F302" s="51">
        <v>670</v>
      </c>
      <c r="G302" s="51">
        <v>670</v>
      </c>
    </row>
    <row r="303" spans="1:7" x14ac:dyDescent="0.2">
      <c r="A303" s="49" t="s">
        <v>339</v>
      </c>
      <c r="B303" s="51">
        <v>6</v>
      </c>
      <c r="C303" s="51">
        <v>0</v>
      </c>
      <c r="D303" s="51">
        <v>6</v>
      </c>
      <c r="E303" s="51">
        <v>98</v>
      </c>
      <c r="F303" s="51"/>
      <c r="G303" s="51">
        <v>98</v>
      </c>
    </row>
    <row r="304" spans="1:7" x14ac:dyDescent="0.2">
      <c r="A304" s="49" t="s">
        <v>340</v>
      </c>
      <c r="B304" s="51">
        <v>50</v>
      </c>
      <c r="C304" s="51">
        <v>0</v>
      </c>
      <c r="D304" s="51">
        <v>50</v>
      </c>
      <c r="E304" s="51">
        <v>2231</v>
      </c>
      <c r="F304" s="51"/>
      <c r="G304" s="51">
        <v>2231</v>
      </c>
    </row>
    <row r="305" spans="1:7" x14ac:dyDescent="0.2">
      <c r="A305" s="49" t="s">
        <v>341</v>
      </c>
      <c r="B305" s="51">
        <v>1</v>
      </c>
      <c r="C305" s="51">
        <v>0</v>
      </c>
      <c r="D305" s="51">
        <v>1</v>
      </c>
      <c r="E305" s="51">
        <v>40</v>
      </c>
      <c r="F305" s="51"/>
      <c r="G305" s="51">
        <v>40</v>
      </c>
    </row>
    <row r="306" spans="1:7" x14ac:dyDescent="0.2">
      <c r="A306" s="49" t="s">
        <v>342</v>
      </c>
      <c r="B306" s="51">
        <v>14</v>
      </c>
      <c r="C306" s="51">
        <v>0</v>
      </c>
      <c r="D306" s="51">
        <v>14</v>
      </c>
      <c r="E306" s="51">
        <v>308</v>
      </c>
      <c r="F306" s="51"/>
      <c r="G306" s="51">
        <v>308</v>
      </c>
    </row>
    <row r="307" spans="1:7" x14ac:dyDescent="0.2">
      <c r="A307" s="49" t="s">
        <v>343</v>
      </c>
      <c r="B307" s="51">
        <v>225</v>
      </c>
      <c r="C307" s="51">
        <v>81</v>
      </c>
      <c r="D307" s="51">
        <v>306</v>
      </c>
      <c r="E307" s="51">
        <v>1350</v>
      </c>
      <c r="F307" s="51">
        <v>486</v>
      </c>
      <c r="G307" s="51">
        <v>1836</v>
      </c>
    </row>
    <row r="308" spans="1:7" x14ac:dyDescent="0.2">
      <c r="A308" s="49" t="s">
        <v>344</v>
      </c>
      <c r="B308" s="51">
        <v>136</v>
      </c>
      <c r="C308" s="51">
        <v>47</v>
      </c>
      <c r="D308" s="51">
        <v>183</v>
      </c>
      <c r="E308" s="51">
        <v>339</v>
      </c>
      <c r="F308" s="51">
        <v>117</v>
      </c>
      <c r="G308" s="51">
        <v>456</v>
      </c>
    </row>
    <row r="309" spans="1:7" x14ac:dyDescent="0.2">
      <c r="A309" s="49" t="s">
        <v>345</v>
      </c>
      <c r="B309" s="51">
        <v>2</v>
      </c>
      <c r="C309" s="51">
        <v>0</v>
      </c>
      <c r="D309" s="51">
        <v>2</v>
      </c>
      <c r="E309" s="51">
        <v>12</v>
      </c>
      <c r="F309" s="51"/>
      <c r="G309" s="51">
        <v>12</v>
      </c>
    </row>
    <row r="310" spans="1:7" x14ac:dyDescent="0.2">
      <c r="A310" s="49" t="s">
        <v>346</v>
      </c>
      <c r="B310" s="51">
        <v>93</v>
      </c>
      <c r="C310" s="51">
        <v>0</v>
      </c>
      <c r="D310" s="51">
        <v>93</v>
      </c>
      <c r="E310" s="51">
        <v>558</v>
      </c>
      <c r="F310" s="51"/>
      <c r="G310" s="51">
        <v>558</v>
      </c>
    </row>
    <row r="311" spans="1:7" x14ac:dyDescent="0.2">
      <c r="A311" s="49" t="s">
        <v>347</v>
      </c>
      <c r="B311" s="51">
        <v>25</v>
      </c>
      <c r="C311" s="51">
        <v>0</v>
      </c>
      <c r="D311" s="51">
        <v>25</v>
      </c>
      <c r="E311" s="51">
        <v>991</v>
      </c>
      <c r="F311" s="51"/>
      <c r="G311" s="51">
        <v>991</v>
      </c>
    </row>
    <row r="312" spans="1:7" x14ac:dyDescent="0.2">
      <c r="A312" s="49" t="s">
        <v>348</v>
      </c>
      <c r="B312" s="51">
        <v>0</v>
      </c>
      <c r="C312" s="51">
        <v>3</v>
      </c>
      <c r="D312" s="51">
        <v>3</v>
      </c>
      <c r="E312" s="51"/>
      <c r="F312" s="51">
        <v>75</v>
      </c>
      <c r="G312" s="51">
        <v>75</v>
      </c>
    </row>
    <row r="313" spans="1:7" x14ac:dyDescent="0.2">
      <c r="A313" s="49" t="s">
        <v>349</v>
      </c>
      <c r="B313" s="51">
        <v>6</v>
      </c>
      <c r="C313" s="51">
        <v>18</v>
      </c>
      <c r="D313" s="51">
        <v>24</v>
      </c>
      <c r="E313" s="51">
        <v>99</v>
      </c>
      <c r="F313" s="51">
        <v>298</v>
      </c>
      <c r="G313" s="51">
        <v>397</v>
      </c>
    </row>
    <row r="314" spans="1:7" x14ac:dyDescent="0.2">
      <c r="A314" s="49" t="s">
        <v>350</v>
      </c>
      <c r="B314" s="51">
        <v>12</v>
      </c>
      <c r="C314" s="51">
        <v>0</v>
      </c>
      <c r="D314" s="51">
        <v>12</v>
      </c>
      <c r="E314" s="51">
        <v>356</v>
      </c>
      <c r="F314" s="51"/>
      <c r="G314" s="51">
        <v>356</v>
      </c>
    </row>
    <row r="315" spans="1:7" x14ac:dyDescent="0.2">
      <c r="A315" s="49" t="s">
        <v>351</v>
      </c>
      <c r="B315" s="51">
        <v>13</v>
      </c>
      <c r="C315" s="51">
        <v>0</v>
      </c>
      <c r="D315" s="51">
        <v>13</v>
      </c>
      <c r="E315" s="51">
        <v>120</v>
      </c>
      <c r="F315" s="51"/>
      <c r="G315" s="51">
        <v>120</v>
      </c>
    </row>
    <row r="316" spans="1:7" x14ac:dyDescent="0.2">
      <c r="A316" s="49" t="s">
        <v>352</v>
      </c>
      <c r="B316" s="51">
        <v>15</v>
      </c>
      <c r="C316" s="51">
        <v>7</v>
      </c>
      <c r="D316" s="51">
        <v>22</v>
      </c>
      <c r="E316" s="51">
        <v>538</v>
      </c>
      <c r="F316" s="51">
        <v>251</v>
      </c>
      <c r="G316" s="51">
        <v>789</v>
      </c>
    </row>
    <row r="317" spans="1:7" x14ac:dyDescent="0.2">
      <c r="A317" s="49" t="s">
        <v>353</v>
      </c>
      <c r="B317" s="51">
        <v>1</v>
      </c>
      <c r="C317" s="51">
        <v>2</v>
      </c>
      <c r="D317" s="51">
        <v>3</v>
      </c>
      <c r="E317" s="51">
        <v>82</v>
      </c>
      <c r="F317" s="51">
        <v>164</v>
      </c>
      <c r="G317" s="51">
        <v>246</v>
      </c>
    </row>
    <row r="318" spans="1:7" x14ac:dyDescent="0.2">
      <c r="A318" s="49" t="s">
        <v>354</v>
      </c>
      <c r="B318" s="51">
        <v>1</v>
      </c>
      <c r="C318" s="51">
        <v>0</v>
      </c>
      <c r="D318" s="51">
        <v>1</v>
      </c>
      <c r="E318" s="51">
        <v>87</v>
      </c>
      <c r="F318" s="51"/>
      <c r="G318" s="51">
        <v>87</v>
      </c>
    </row>
    <row r="319" spans="1:7" x14ac:dyDescent="0.2">
      <c r="A319" s="49" t="s">
        <v>355</v>
      </c>
      <c r="B319" s="51">
        <v>0</v>
      </c>
      <c r="C319" s="51">
        <v>20</v>
      </c>
      <c r="D319" s="51">
        <v>20</v>
      </c>
      <c r="E319" s="51"/>
      <c r="F319" s="51">
        <v>484</v>
      </c>
      <c r="G319" s="51">
        <v>484</v>
      </c>
    </row>
    <row r="320" spans="1:7" x14ac:dyDescent="0.2">
      <c r="A320" s="49" t="s">
        <v>356</v>
      </c>
      <c r="B320" s="51">
        <v>0</v>
      </c>
      <c r="C320" s="51">
        <v>0</v>
      </c>
      <c r="D320" s="51">
        <v>0</v>
      </c>
      <c r="E320" s="51"/>
      <c r="F320" s="51"/>
      <c r="G320" s="51">
        <v>0</v>
      </c>
    </row>
    <row r="321" spans="1:7" x14ac:dyDescent="0.2">
      <c r="A321" s="49" t="s">
        <v>357</v>
      </c>
      <c r="B321" s="51">
        <v>2</v>
      </c>
      <c r="C321" s="51">
        <v>20</v>
      </c>
      <c r="D321" s="51">
        <v>22</v>
      </c>
      <c r="E321" s="51">
        <v>61</v>
      </c>
      <c r="F321" s="51">
        <v>606</v>
      </c>
      <c r="G321" s="51">
        <v>667</v>
      </c>
    </row>
    <row r="322" spans="1:7" x14ac:dyDescent="0.2">
      <c r="A322" s="49" t="s">
        <v>358</v>
      </c>
      <c r="B322" s="51">
        <v>7</v>
      </c>
      <c r="C322" s="51">
        <v>20</v>
      </c>
      <c r="D322" s="51">
        <v>27</v>
      </c>
      <c r="E322" s="51">
        <v>166</v>
      </c>
      <c r="F322" s="51">
        <v>475</v>
      </c>
      <c r="G322" s="51">
        <v>641</v>
      </c>
    </row>
    <row r="323" spans="1:7" x14ac:dyDescent="0.2">
      <c r="A323" s="49" t="s">
        <v>359</v>
      </c>
      <c r="B323" s="51">
        <v>0</v>
      </c>
      <c r="C323" s="51">
        <v>0</v>
      </c>
      <c r="D323" s="51">
        <v>0</v>
      </c>
      <c r="E323" s="51"/>
      <c r="F323" s="51"/>
      <c r="G323" s="51">
        <v>0</v>
      </c>
    </row>
    <row r="324" spans="1:7" x14ac:dyDescent="0.2">
      <c r="A324" s="49" t="s">
        <v>360</v>
      </c>
      <c r="B324" s="51">
        <v>12</v>
      </c>
      <c r="C324" s="51">
        <v>0</v>
      </c>
      <c r="D324" s="51">
        <v>12</v>
      </c>
      <c r="E324" s="51">
        <v>229</v>
      </c>
      <c r="F324" s="51"/>
      <c r="G324" s="51">
        <v>229</v>
      </c>
    </row>
    <row r="325" spans="1:7" x14ac:dyDescent="0.2">
      <c r="A325" s="49" t="s">
        <v>361</v>
      </c>
      <c r="B325" s="51">
        <v>0</v>
      </c>
      <c r="C325" s="51">
        <v>0</v>
      </c>
      <c r="D325" s="51">
        <v>0</v>
      </c>
      <c r="E325" s="51"/>
      <c r="F325" s="51"/>
      <c r="G325" s="51">
        <v>0</v>
      </c>
    </row>
    <row r="326" spans="1:7" x14ac:dyDescent="0.2">
      <c r="A326" s="49" t="s">
        <v>362</v>
      </c>
      <c r="B326" s="51">
        <v>7</v>
      </c>
      <c r="C326" s="51">
        <v>2</v>
      </c>
      <c r="D326" s="51">
        <v>9</v>
      </c>
      <c r="E326" s="51">
        <v>335</v>
      </c>
      <c r="F326" s="51">
        <v>96</v>
      </c>
      <c r="G326" s="51">
        <v>431</v>
      </c>
    </row>
    <row r="327" spans="1:7" x14ac:dyDescent="0.2">
      <c r="A327" s="49" t="s">
        <v>363</v>
      </c>
      <c r="B327" s="51">
        <v>0</v>
      </c>
      <c r="C327" s="51">
        <v>0</v>
      </c>
      <c r="D327" s="51">
        <v>0</v>
      </c>
      <c r="E327" s="51"/>
      <c r="F327" s="51"/>
      <c r="G327" s="51">
        <v>0</v>
      </c>
    </row>
    <row r="328" spans="1:7" x14ac:dyDescent="0.2">
      <c r="A328" s="49" t="s">
        <v>364</v>
      </c>
      <c r="B328" s="51">
        <v>0</v>
      </c>
      <c r="C328" s="51">
        <v>0</v>
      </c>
      <c r="D328" s="51">
        <v>0</v>
      </c>
      <c r="E328" s="51"/>
      <c r="F328" s="51"/>
      <c r="G328" s="51">
        <v>0</v>
      </c>
    </row>
    <row r="329" spans="1:7" x14ac:dyDescent="0.2">
      <c r="A329" s="49" t="s">
        <v>365</v>
      </c>
      <c r="B329" s="51">
        <v>0</v>
      </c>
      <c r="C329" s="51">
        <v>1</v>
      </c>
      <c r="D329" s="51">
        <v>1</v>
      </c>
      <c r="E329" s="51"/>
      <c r="F329" s="51">
        <v>17</v>
      </c>
      <c r="G329" s="51">
        <v>17</v>
      </c>
    </row>
    <row r="330" spans="1:7" x14ac:dyDescent="0.2">
      <c r="A330" s="49" t="s">
        <v>366</v>
      </c>
      <c r="B330" s="51">
        <v>5</v>
      </c>
      <c r="C330" s="51">
        <v>0</v>
      </c>
      <c r="D330" s="51">
        <v>5</v>
      </c>
      <c r="E330" s="51">
        <v>85</v>
      </c>
      <c r="F330" s="51"/>
      <c r="G330" s="51">
        <v>85</v>
      </c>
    </row>
    <row r="331" spans="1:7" x14ac:dyDescent="0.2">
      <c r="A331" s="49" t="s">
        <v>367</v>
      </c>
      <c r="B331" s="51">
        <v>0</v>
      </c>
      <c r="C331" s="51">
        <v>0</v>
      </c>
      <c r="D331" s="51">
        <v>0</v>
      </c>
      <c r="E331" s="51"/>
      <c r="F331" s="51"/>
      <c r="G331" s="51">
        <v>0</v>
      </c>
    </row>
    <row r="332" spans="1:7" x14ac:dyDescent="0.2">
      <c r="A332" s="49" t="s">
        <v>368</v>
      </c>
      <c r="B332" s="51">
        <v>0</v>
      </c>
      <c r="C332" s="51">
        <v>0</v>
      </c>
      <c r="D332" s="51">
        <v>0</v>
      </c>
      <c r="E332" s="51"/>
      <c r="F332" s="51"/>
      <c r="G332" s="51">
        <v>0</v>
      </c>
    </row>
    <row r="333" spans="1:7" x14ac:dyDescent="0.2">
      <c r="A333" s="49" t="s">
        <v>369</v>
      </c>
      <c r="B333" s="51">
        <v>0</v>
      </c>
      <c r="C333" s="51">
        <v>0</v>
      </c>
      <c r="D333" s="51">
        <v>0</v>
      </c>
      <c r="E333" s="51"/>
      <c r="F333" s="51"/>
      <c r="G333" s="51">
        <v>0</v>
      </c>
    </row>
    <row r="334" spans="1:7" x14ac:dyDescent="0.2">
      <c r="A334" s="49" t="s">
        <v>370</v>
      </c>
      <c r="B334" s="51">
        <v>1</v>
      </c>
      <c r="C334" s="51">
        <v>6</v>
      </c>
      <c r="D334" s="51">
        <v>7</v>
      </c>
      <c r="E334" s="51">
        <v>30</v>
      </c>
      <c r="F334" s="51">
        <v>178</v>
      </c>
      <c r="G334" s="51">
        <v>208</v>
      </c>
    </row>
    <row r="335" spans="1:7" x14ac:dyDescent="0.2">
      <c r="A335" s="49" t="s">
        <v>371</v>
      </c>
      <c r="B335" s="51">
        <v>0</v>
      </c>
      <c r="C335" s="51">
        <v>0</v>
      </c>
      <c r="D335" s="51">
        <v>0</v>
      </c>
      <c r="E335" s="51"/>
      <c r="F335" s="51"/>
      <c r="G335" s="51">
        <v>0</v>
      </c>
    </row>
    <row r="336" spans="1:7" x14ac:dyDescent="0.2">
      <c r="A336" s="49" t="s">
        <v>372</v>
      </c>
      <c r="B336" s="51">
        <v>5</v>
      </c>
      <c r="C336" s="51">
        <v>0</v>
      </c>
      <c r="D336" s="51">
        <v>5</v>
      </c>
      <c r="E336" s="51">
        <v>165</v>
      </c>
      <c r="F336" s="51"/>
      <c r="G336" s="51">
        <v>165</v>
      </c>
    </row>
    <row r="337" spans="1:7" x14ac:dyDescent="0.2">
      <c r="A337" s="49" t="s">
        <v>373</v>
      </c>
      <c r="B337" s="51">
        <v>6</v>
      </c>
      <c r="C337" s="51">
        <v>0</v>
      </c>
      <c r="D337" s="51">
        <v>6</v>
      </c>
      <c r="E337" s="51">
        <v>165</v>
      </c>
      <c r="F337" s="51"/>
      <c r="G337" s="51">
        <v>165</v>
      </c>
    </row>
    <row r="338" spans="1:7" x14ac:dyDescent="0.2">
      <c r="A338" s="49" t="s">
        <v>374</v>
      </c>
      <c r="B338" s="51">
        <v>11</v>
      </c>
      <c r="C338" s="51">
        <v>0</v>
      </c>
      <c r="D338" s="51">
        <v>11</v>
      </c>
      <c r="E338" s="51">
        <v>90</v>
      </c>
      <c r="F338" s="51"/>
      <c r="G338" s="51">
        <v>90</v>
      </c>
    </row>
    <row r="339" spans="1:7" x14ac:dyDescent="0.2">
      <c r="A339" s="49" t="s">
        <v>375</v>
      </c>
      <c r="B339" s="51">
        <v>0</v>
      </c>
      <c r="C339" s="51">
        <v>0</v>
      </c>
      <c r="D339" s="51">
        <v>0</v>
      </c>
      <c r="E339" s="51"/>
      <c r="F339" s="51"/>
      <c r="G339" s="51">
        <v>0</v>
      </c>
    </row>
    <row r="340" spans="1:7" x14ac:dyDescent="0.2">
      <c r="A340" s="49" t="s">
        <v>376</v>
      </c>
      <c r="B340" s="51">
        <v>0</v>
      </c>
      <c r="C340" s="51">
        <v>0</v>
      </c>
      <c r="D340" s="51">
        <v>0</v>
      </c>
      <c r="E340" s="51"/>
      <c r="F340" s="51"/>
      <c r="G340" s="51">
        <v>0</v>
      </c>
    </row>
    <row r="341" spans="1:7" x14ac:dyDescent="0.2">
      <c r="A341" s="49" t="s">
        <v>377</v>
      </c>
      <c r="B341" s="51">
        <v>4</v>
      </c>
      <c r="C341" s="51">
        <v>0</v>
      </c>
      <c r="D341" s="51">
        <v>4</v>
      </c>
      <c r="E341" s="51">
        <v>53</v>
      </c>
      <c r="F341" s="51"/>
      <c r="G341" s="51">
        <v>53</v>
      </c>
    </row>
    <row r="342" spans="1:7" x14ac:dyDescent="0.2">
      <c r="A342" s="49" t="s">
        <v>378</v>
      </c>
      <c r="B342" s="51">
        <v>0</v>
      </c>
      <c r="C342" s="51">
        <v>0</v>
      </c>
      <c r="D342" s="51">
        <v>0</v>
      </c>
      <c r="E342" s="51"/>
      <c r="F342" s="51"/>
      <c r="G342" s="51">
        <v>0</v>
      </c>
    </row>
    <row r="343" spans="1:7" x14ac:dyDescent="0.2">
      <c r="A343" s="49" t="s">
        <v>379</v>
      </c>
      <c r="B343" s="51">
        <v>0</v>
      </c>
      <c r="C343" s="51">
        <v>0</v>
      </c>
      <c r="D343" s="51">
        <v>0</v>
      </c>
      <c r="E343" s="51"/>
      <c r="F343" s="51"/>
      <c r="G343" s="51">
        <v>0</v>
      </c>
    </row>
    <row r="344" spans="1:7" x14ac:dyDescent="0.2">
      <c r="A344" s="49" t="s">
        <v>380</v>
      </c>
      <c r="B344" s="51">
        <v>0</v>
      </c>
      <c r="C344" s="51">
        <v>12</v>
      </c>
      <c r="D344" s="51">
        <v>12</v>
      </c>
      <c r="E344" s="51"/>
      <c r="F344" s="51">
        <v>164</v>
      </c>
      <c r="G344" s="51">
        <v>164</v>
      </c>
    </row>
    <row r="345" spans="1:7" x14ac:dyDescent="0.2">
      <c r="A345" s="49" t="s">
        <v>381</v>
      </c>
      <c r="B345" s="51">
        <v>0</v>
      </c>
      <c r="C345" s="51">
        <v>0</v>
      </c>
      <c r="D345" s="51">
        <v>0</v>
      </c>
      <c r="E345" s="51"/>
      <c r="F345" s="51"/>
      <c r="G345" s="51">
        <v>0</v>
      </c>
    </row>
    <row r="346" spans="1:7" x14ac:dyDescent="0.2">
      <c r="A346" s="49" t="s">
        <v>382</v>
      </c>
      <c r="B346" s="51">
        <v>0</v>
      </c>
      <c r="C346" s="51">
        <v>0</v>
      </c>
      <c r="D346" s="51">
        <v>0</v>
      </c>
      <c r="E346" s="51"/>
      <c r="F346" s="51"/>
      <c r="G346" s="51">
        <v>0</v>
      </c>
    </row>
    <row r="347" spans="1:7" x14ac:dyDescent="0.2">
      <c r="A347" s="49" t="s">
        <v>383</v>
      </c>
      <c r="B347" s="51">
        <v>0</v>
      </c>
      <c r="C347" s="51">
        <v>0</v>
      </c>
      <c r="D347" s="51">
        <v>0</v>
      </c>
      <c r="E347" s="51"/>
      <c r="F347" s="51"/>
      <c r="G347" s="51">
        <v>0</v>
      </c>
    </row>
    <row r="348" spans="1:7" x14ac:dyDescent="0.2">
      <c r="A348" s="49" t="s">
        <v>384</v>
      </c>
      <c r="B348" s="51">
        <v>0</v>
      </c>
      <c r="C348" s="51">
        <v>0</v>
      </c>
      <c r="D348" s="51">
        <v>0</v>
      </c>
      <c r="E348" s="51"/>
      <c r="F348" s="51"/>
      <c r="G348" s="51">
        <v>0</v>
      </c>
    </row>
    <row r="349" spans="1:7" x14ac:dyDescent="0.2">
      <c r="A349" s="49" t="s">
        <v>385</v>
      </c>
      <c r="B349" s="51">
        <v>0</v>
      </c>
      <c r="C349" s="51">
        <v>0</v>
      </c>
      <c r="D349" s="51">
        <v>0</v>
      </c>
      <c r="E349" s="51"/>
      <c r="F349" s="51"/>
      <c r="G349" s="51">
        <v>0</v>
      </c>
    </row>
    <row r="350" spans="1:7" x14ac:dyDescent="0.2">
      <c r="A350" s="49" t="s">
        <v>386</v>
      </c>
      <c r="B350" s="51">
        <v>0</v>
      </c>
      <c r="C350" s="51">
        <v>0</v>
      </c>
      <c r="D350" s="51">
        <v>0</v>
      </c>
      <c r="E350" s="51"/>
      <c r="F350" s="51"/>
      <c r="G350" s="51">
        <v>0</v>
      </c>
    </row>
    <row r="351" spans="1:7" x14ac:dyDescent="0.2">
      <c r="A351" s="49" t="s">
        <v>387</v>
      </c>
      <c r="B351" s="51">
        <v>0</v>
      </c>
      <c r="C351" s="51">
        <v>0</v>
      </c>
      <c r="D351" s="51">
        <v>0</v>
      </c>
      <c r="E351" s="51"/>
      <c r="F351" s="51"/>
      <c r="G351" s="51">
        <v>0</v>
      </c>
    </row>
    <row r="352" spans="1:7" x14ac:dyDescent="0.2">
      <c r="A352" s="49" t="s">
        <v>388</v>
      </c>
      <c r="B352" s="51">
        <v>0</v>
      </c>
      <c r="C352" s="51">
        <v>0</v>
      </c>
      <c r="D352" s="51">
        <v>0</v>
      </c>
      <c r="E352" s="51"/>
      <c r="F352" s="51"/>
      <c r="G352" s="51">
        <v>0</v>
      </c>
    </row>
    <row r="353" spans="1:7" x14ac:dyDescent="0.2">
      <c r="A353" s="49" t="s">
        <v>389</v>
      </c>
      <c r="B353" s="51">
        <v>1</v>
      </c>
      <c r="C353" s="51">
        <v>0</v>
      </c>
      <c r="D353" s="51">
        <v>1</v>
      </c>
      <c r="E353" s="51">
        <v>14</v>
      </c>
      <c r="F353" s="51"/>
      <c r="G353" s="51">
        <v>14</v>
      </c>
    </row>
    <row r="354" spans="1:7" x14ac:dyDescent="0.2">
      <c r="A354" s="49" t="s">
        <v>390</v>
      </c>
      <c r="B354" s="51">
        <v>0</v>
      </c>
      <c r="C354" s="51">
        <v>0</v>
      </c>
      <c r="D354" s="51">
        <v>0</v>
      </c>
      <c r="E354" s="51"/>
      <c r="F354" s="51"/>
      <c r="G354" s="51">
        <v>0</v>
      </c>
    </row>
    <row r="355" spans="1:7" x14ac:dyDescent="0.2">
      <c r="A355" s="49" t="s">
        <v>391</v>
      </c>
      <c r="B355" s="51">
        <v>0</v>
      </c>
      <c r="C355" s="51">
        <v>0</v>
      </c>
      <c r="D355" s="51">
        <v>0</v>
      </c>
      <c r="E355" s="51"/>
      <c r="F355" s="51"/>
      <c r="G355" s="51">
        <v>0</v>
      </c>
    </row>
    <row r="356" spans="1:7" x14ac:dyDescent="0.2">
      <c r="A356" s="49" t="s">
        <v>392</v>
      </c>
      <c r="B356" s="51">
        <v>0</v>
      </c>
      <c r="C356" s="51">
        <v>0</v>
      </c>
      <c r="D356" s="51">
        <v>0</v>
      </c>
      <c r="E356" s="51"/>
      <c r="F356" s="51"/>
      <c r="G356" s="51">
        <v>0</v>
      </c>
    </row>
    <row r="357" spans="1:7" x14ac:dyDescent="0.2">
      <c r="A357" s="49" t="s">
        <v>393</v>
      </c>
      <c r="B357" s="51">
        <v>0</v>
      </c>
      <c r="C357" s="51">
        <v>0</v>
      </c>
      <c r="D357" s="51">
        <v>0</v>
      </c>
      <c r="E357" s="51"/>
      <c r="F357" s="51"/>
      <c r="G357" s="51">
        <v>0</v>
      </c>
    </row>
    <row r="358" spans="1:7" x14ac:dyDescent="0.2">
      <c r="A358" s="49" t="s">
        <v>394</v>
      </c>
      <c r="B358" s="51">
        <v>0</v>
      </c>
      <c r="C358" s="51">
        <v>0</v>
      </c>
      <c r="D358" s="51">
        <v>0</v>
      </c>
      <c r="E358" s="51"/>
      <c r="F358" s="51"/>
      <c r="G358" s="51">
        <v>0</v>
      </c>
    </row>
    <row r="359" spans="1:7" x14ac:dyDescent="0.2">
      <c r="A359" s="49" t="s">
        <v>395</v>
      </c>
      <c r="B359" s="51">
        <v>0</v>
      </c>
      <c r="C359" s="51">
        <v>0</v>
      </c>
      <c r="D359" s="51">
        <v>0</v>
      </c>
      <c r="E359" s="51"/>
      <c r="F359" s="51"/>
      <c r="G359" s="51">
        <v>0</v>
      </c>
    </row>
    <row r="360" spans="1:7" x14ac:dyDescent="0.2">
      <c r="A360" s="49" t="s">
        <v>396</v>
      </c>
      <c r="B360" s="51">
        <v>0</v>
      </c>
      <c r="C360" s="51">
        <v>0</v>
      </c>
      <c r="D360" s="51">
        <v>0</v>
      </c>
      <c r="E360" s="51"/>
      <c r="F360" s="51"/>
      <c r="G360" s="51">
        <v>0</v>
      </c>
    </row>
    <row r="361" spans="1:7" x14ac:dyDescent="0.2">
      <c r="A361" s="49" t="s">
        <v>397</v>
      </c>
      <c r="B361" s="51">
        <v>0</v>
      </c>
      <c r="C361" s="51">
        <v>0</v>
      </c>
      <c r="D361" s="51">
        <v>0</v>
      </c>
      <c r="E361" s="51"/>
      <c r="F361" s="51"/>
      <c r="G361" s="51">
        <v>0</v>
      </c>
    </row>
    <row r="362" spans="1:7" x14ac:dyDescent="0.2">
      <c r="A362" s="49" t="s">
        <v>398</v>
      </c>
      <c r="B362" s="51">
        <v>0</v>
      </c>
      <c r="C362" s="51">
        <v>0</v>
      </c>
      <c r="D362" s="51">
        <v>0</v>
      </c>
      <c r="E362" s="51"/>
      <c r="F362" s="51"/>
      <c r="G362" s="51">
        <v>0</v>
      </c>
    </row>
    <row r="363" spans="1:7" x14ac:dyDescent="0.2">
      <c r="A363" s="49" t="s">
        <v>399</v>
      </c>
      <c r="B363" s="51">
        <v>0</v>
      </c>
      <c r="C363" s="51">
        <v>0</v>
      </c>
      <c r="D363" s="51">
        <v>0</v>
      </c>
      <c r="E363" s="51"/>
      <c r="F363" s="51"/>
      <c r="G363" s="51">
        <v>0</v>
      </c>
    </row>
    <row r="364" spans="1:7" x14ac:dyDescent="0.2">
      <c r="A364" s="49" t="s">
        <v>400</v>
      </c>
      <c r="B364" s="51">
        <v>0</v>
      </c>
      <c r="C364" s="51">
        <v>0</v>
      </c>
      <c r="D364" s="51">
        <v>0</v>
      </c>
      <c r="E364" s="51"/>
      <c r="F364" s="51"/>
      <c r="G364" s="51">
        <v>0</v>
      </c>
    </row>
    <row r="365" spans="1:7" x14ac:dyDescent="0.2">
      <c r="A365" s="49" t="s">
        <v>401</v>
      </c>
      <c r="B365" s="51">
        <v>0</v>
      </c>
      <c r="C365" s="51">
        <v>0</v>
      </c>
      <c r="D365" s="51">
        <v>0</v>
      </c>
      <c r="E365" s="51"/>
      <c r="F365" s="51"/>
      <c r="G365" s="51">
        <v>0</v>
      </c>
    </row>
    <row r="366" spans="1:7" x14ac:dyDescent="0.2">
      <c r="A366" s="49" t="s">
        <v>402</v>
      </c>
      <c r="B366" s="51">
        <v>0</v>
      </c>
      <c r="C366" s="51">
        <v>0</v>
      </c>
      <c r="D366" s="51">
        <v>0</v>
      </c>
      <c r="E366" s="51"/>
      <c r="F366" s="51"/>
      <c r="G366" s="51">
        <v>0</v>
      </c>
    </row>
    <row r="367" spans="1:7" x14ac:dyDescent="0.2">
      <c r="A367" s="49" t="s">
        <v>403</v>
      </c>
      <c r="B367" s="51">
        <v>0</v>
      </c>
      <c r="C367" s="51">
        <v>0</v>
      </c>
      <c r="D367" s="51">
        <v>0</v>
      </c>
      <c r="E367" s="51"/>
      <c r="F367" s="51"/>
      <c r="G367" s="51">
        <v>0</v>
      </c>
    </row>
    <row r="368" spans="1:7" x14ac:dyDescent="0.2">
      <c r="A368" s="49" t="s">
        <v>404</v>
      </c>
      <c r="B368" s="51">
        <v>0</v>
      </c>
      <c r="C368" s="51">
        <v>0</v>
      </c>
      <c r="D368" s="51">
        <v>0</v>
      </c>
      <c r="E368" s="51"/>
      <c r="F368" s="51"/>
      <c r="G368" s="51">
        <v>0</v>
      </c>
    </row>
    <row r="369" spans="1:7" x14ac:dyDescent="0.2">
      <c r="A369" s="49" t="s">
        <v>405</v>
      </c>
      <c r="B369" s="51">
        <v>0</v>
      </c>
      <c r="C369" s="51">
        <v>0</v>
      </c>
      <c r="D369" s="51">
        <v>0</v>
      </c>
      <c r="E369" s="51"/>
      <c r="F369" s="51"/>
      <c r="G369" s="51">
        <v>0</v>
      </c>
    </row>
    <row r="370" spans="1:7" x14ac:dyDescent="0.2">
      <c r="A370" s="49" t="s">
        <v>406</v>
      </c>
      <c r="B370" s="51">
        <v>0</v>
      </c>
      <c r="C370" s="51">
        <v>0</v>
      </c>
      <c r="D370" s="51">
        <v>0</v>
      </c>
      <c r="E370" s="51"/>
      <c r="F370" s="51"/>
      <c r="G370" s="51">
        <v>0</v>
      </c>
    </row>
    <row r="371" spans="1:7" x14ac:dyDescent="0.2">
      <c r="A371" s="49" t="s">
        <v>407</v>
      </c>
      <c r="B371" s="51">
        <v>0</v>
      </c>
      <c r="C371" s="51">
        <v>0</v>
      </c>
      <c r="D371" s="51">
        <v>0</v>
      </c>
      <c r="E371" s="51"/>
      <c r="F371" s="51"/>
      <c r="G371" s="51">
        <v>0</v>
      </c>
    </row>
    <row r="372" spans="1:7" x14ac:dyDescent="0.2">
      <c r="A372" s="49" t="s">
        <v>408</v>
      </c>
      <c r="B372" s="51">
        <v>0</v>
      </c>
      <c r="C372" s="51">
        <v>0</v>
      </c>
      <c r="D372" s="51">
        <v>0</v>
      </c>
      <c r="E372" s="51"/>
      <c r="F372" s="51"/>
      <c r="G372" s="51">
        <v>0</v>
      </c>
    </row>
    <row r="373" spans="1:7" x14ac:dyDescent="0.2">
      <c r="A373" s="49" t="s">
        <v>409</v>
      </c>
      <c r="B373" s="51">
        <v>0</v>
      </c>
      <c r="C373" s="51">
        <v>0</v>
      </c>
      <c r="D373" s="51">
        <v>0</v>
      </c>
      <c r="E373" s="51"/>
      <c r="F373" s="51"/>
      <c r="G373" s="51">
        <v>0</v>
      </c>
    </row>
    <row r="374" spans="1:7" x14ac:dyDescent="0.2">
      <c r="A374" s="49" t="s">
        <v>410</v>
      </c>
      <c r="B374" s="51">
        <v>0</v>
      </c>
      <c r="C374" s="51">
        <v>0</v>
      </c>
      <c r="D374" s="51">
        <v>0</v>
      </c>
      <c r="E374" s="51"/>
      <c r="F374" s="51"/>
      <c r="G374" s="51">
        <v>0</v>
      </c>
    </row>
    <row r="375" spans="1:7" x14ac:dyDescent="0.2">
      <c r="A375" s="49" t="s">
        <v>44</v>
      </c>
      <c r="B375" s="51">
        <v>360185</v>
      </c>
      <c r="C375" s="51">
        <v>231230</v>
      </c>
      <c r="D375" s="51">
        <v>591415</v>
      </c>
      <c r="E375" s="51">
        <v>11275108</v>
      </c>
      <c r="F375" s="51">
        <v>2265921</v>
      </c>
      <c r="G375" s="51">
        <v>13541029</v>
      </c>
    </row>
    <row r="376" spans="1:7" x14ac:dyDescent="0.2">
      <c r="B376" s="51"/>
      <c r="C376" s="51"/>
      <c r="D376" s="51"/>
      <c r="E376" s="51"/>
      <c r="F376" s="51"/>
      <c r="G376" s="51"/>
    </row>
    <row r="377" spans="1:7" x14ac:dyDescent="0.2">
      <c r="B377" s="51"/>
      <c r="C377" s="51"/>
      <c r="D377" s="51"/>
      <c r="E377" s="51"/>
      <c r="F377" s="51"/>
      <c r="G377" s="51"/>
    </row>
    <row r="378" spans="1:7" x14ac:dyDescent="0.2">
      <c r="B378" s="51"/>
      <c r="C378" s="51"/>
      <c r="D378" s="51"/>
      <c r="E378" s="51"/>
      <c r="F378" s="51"/>
      <c r="G378" s="5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4"/>
  <sheetViews>
    <sheetView workbookViewId="0">
      <selection activeCell="E13" sqref="E13:E14"/>
    </sheetView>
  </sheetViews>
  <sheetFormatPr baseColWidth="10" defaultRowHeight="11.25" x14ac:dyDescent="0.2"/>
  <cols>
    <col min="1" max="1" width="34.28515625" style="49" bestFit="1" customWidth="1"/>
    <col min="2" max="2" width="9.28515625" style="49" bestFit="1" customWidth="1"/>
    <col min="3" max="3" width="11.28515625" style="49" bestFit="1" customWidth="1"/>
    <col min="4" max="4" width="7.85546875" style="49" bestFit="1" customWidth="1"/>
    <col min="5" max="5" width="9.28515625" style="49" bestFit="1" customWidth="1"/>
    <col min="6" max="6" width="11.28515625" style="49" bestFit="1" customWidth="1"/>
    <col min="7" max="7" width="8.7109375" style="49" bestFit="1" customWidth="1"/>
    <col min="8" max="16384" width="11.42578125" style="49"/>
  </cols>
  <sheetData>
    <row r="1" spans="1:7" x14ac:dyDescent="0.2">
      <c r="B1" s="49" t="s">
        <v>46</v>
      </c>
      <c r="C1" s="49" t="s">
        <v>46</v>
      </c>
      <c r="E1" s="49" t="s">
        <v>46</v>
      </c>
      <c r="F1" s="49" t="s">
        <v>46</v>
      </c>
    </row>
    <row r="2" spans="1:7" x14ac:dyDescent="0.2">
      <c r="B2" s="49" t="s">
        <v>41</v>
      </c>
      <c r="C2" s="49" t="s">
        <v>41</v>
      </c>
      <c r="E2" s="49" t="s">
        <v>41</v>
      </c>
      <c r="F2" s="49" t="s">
        <v>41</v>
      </c>
    </row>
    <row r="3" spans="1:7" x14ac:dyDescent="0.2">
      <c r="B3" s="49" t="s">
        <v>42</v>
      </c>
      <c r="C3" s="49" t="s">
        <v>43</v>
      </c>
      <c r="D3" s="53" t="s">
        <v>412</v>
      </c>
      <c r="E3" s="49" t="s">
        <v>42</v>
      </c>
      <c r="F3" s="49" t="s">
        <v>43</v>
      </c>
      <c r="G3" s="53" t="s">
        <v>411</v>
      </c>
    </row>
    <row r="4" spans="1:7" x14ac:dyDescent="0.2">
      <c r="A4" s="49" t="s">
        <v>58</v>
      </c>
      <c r="B4" s="51">
        <v>40693</v>
      </c>
      <c r="C4" s="51">
        <v>105825</v>
      </c>
      <c r="D4" s="51">
        <v>146518</v>
      </c>
      <c r="E4" s="51">
        <v>226917</v>
      </c>
      <c r="F4" s="51">
        <v>579215</v>
      </c>
      <c r="G4" s="51">
        <v>806132</v>
      </c>
    </row>
    <row r="5" spans="1:7" x14ac:dyDescent="0.2">
      <c r="A5" s="49" t="s">
        <v>62</v>
      </c>
      <c r="B5" s="51">
        <v>17482</v>
      </c>
      <c r="C5" s="51">
        <v>127382</v>
      </c>
      <c r="D5" s="51">
        <v>144864</v>
      </c>
      <c r="E5" s="51">
        <v>95474</v>
      </c>
      <c r="F5" s="51">
        <v>693530</v>
      </c>
      <c r="G5" s="51">
        <v>789004</v>
      </c>
    </row>
    <row r="6" spans="1:7" x14ac:dyDescent="0.2">
      <c r="A6" s="49" t="s">
        <v>59</v>
      </c>
      <c r="B6" s="51">
        <v>52836</v>
      </c>
      <c r="C6" s="51">
        <v>49652</v>
      </c>
      <c r="D6" s="51">
        <v>102488</v>
      </c>
      <c r="E6" s="51">
        <v>449371</v>
      </c>
      <c r="F6" s="51">
        <v>419741</v>
      </c>
      <c r="G6" s="51">
        <v>869112</v>
      </c>
    </row>
    <row r="7" spans="1:7" x14ac:dyDescent="0.2">
      <c r="A7" s="49" t="s">
        <v>106</v>
      </c>
      <c r="B7" s="51">
        <v>13056</v>
      </c>
      <c r="C7" s="51">
        <v>82343</v>
      </c>
      <c r="D7" s="51">
        <v>95399</v>
      </c>
      <c r="E7" s="51">
        <v>27719</v>
      </c>
      <c r="F7" s="51">
        <v>170358</v>
      </c>
      <c r="G7" s="51">
        <v>198077</v>
      </c>
    </row>
    <row r="8" spans="1:7" x14ac:dyDescent="0.2">
      <c r="A8" s="49" t="s">
        <v>64</v>
      </c>
      <c r="B8" s="51">
        <v>70150</v>
      </c>
      <c r="C8" s="51">
        <v>17915</v>
      </c>
      <c r="D8" s="51">
        <v>88065</v>
      </c>
      <c r="E8" s="51">
        <v>548092</v>
      </c>
      <c r="F8" s="51">
        <v>139689</v>
      </c>
      <c r="G8" s="51">
        <v>687781</v>
      </c>
    </row>
    <row r="9" spans="1:7" x14ac:dyDescent="0.2">
      <c r="A9" s="49" t="s">
        <v>61</v>
      </c>
      <c r="B9" s="51">
        <v>36749</v>
      </c>
      <c r="C9" s="51">
        <v>32713</v>
      </c>
      <c r="D9" s="51">
        <v>69462</v>
      </c>
      <c r="E9" s="51">
        <v>449231</v>
      </c>
      <c r="F9" s="51">
        <v>399553</v>
      </c>
      <c r="G9" s="51">
        <v>848784</v>
      </c>
    </row>
    <row r="10" spans="1:7" x14ac:dyDescent="0.2">
      <c r="A10" s="49" t="s">
        <v>81</v>
      </c>
      <c r="B10" s="51">
        <v>20054</v>
      </c>
      <c r="C10" s="51">
        <v>29869</v>
      </c>
      <c r="D10" s="51">
        <v>49923</v>
      </c>
      <c r="E10" s="51">
        <v>113452</v>
      </c>
      <c r="F10" s="51">
        <v>168589</v>
      </c>
      <c r="G10" s="51">
        <v>282041</v>
      </c>
    </row>
    <row r="11" spans="1:7" x14ac:dyDescent="0.2">
      <c r="A11" s="49" t="s">
        <v>100</v>
      </c>
      <c r="B11" s="51">
        <v>1034</v>
      </c>
      <c r="C11" s="51">
        <v>47834</v>
      </c>
      <c r="D11" s="51">
        <v>48868</v>
      </c>
      <c r="E11" s="51">
        <v>4638</v>
      </c>
      <c r="F11" s="51">
        <v>214406</v>
      </c>
      <c r="G11" s="51">
        <v>219044</v>
      </c>
    </row>
    <row r="12" spans="1:7" x14ac:dyDescent="0.2">
      <c r="A12" s="49" t="s">
        <v>55</v>
      </c>
      <c r="B12" s="51">
        <v>35110</v>
      </c>
      <c r="C12" s="51">
        <v>1312</v>
      </c>
      <c r="D12" s="51">
        <v>36422</v>
      </c>
      <c r="E12" s="51">
        <v>4326738</v>
      </c>
      <c r="F12" s="51">
        <v>161599</v>
      </c>
      <c r="G12" s="51">
        <v>4488337</v>
      </c>
    </row>
    <row r="13" spans="1:7" x14ac:dyDescent="0.2">
      <c r="A13" s="49" t="s">
        <v>56</v>
      </c>
      <c r="B13" s="51">
        <v>29100</v>
      </c>
      <c r="C13" s="51">
        <v>2261</v>
      </c>
      <c r="D13" s="51">
        <v>31361</v>
      </c>
      <c r="E13" s="51">
        <v>1956651</v>
      </c>
      <c r="F13" s="51">
        <v>158761</v>
      </c>
      <c r="G13" s="51">
        <v>2115412</v>
      </c>
    </row>
    <row r="14" spans="1:7" x14ac:dyDescent="0.2">
      <c r="A14" s="49" t="s">
        <v>63</v>
      </c>
      <c r="B14" s="51">
        <v>27699</v>
      </c>
      <c r="C14" s="51">
        <v>543</v>
      </c>
      <c r="D14" s="51">
        <v>28242</v>
      </c>
      <c r="E14" s="51">
        <v>842955</v>
      </c>
      <c r="F14" s="51">
        <v>17492</v>
      </c>
      <c r="G14" s="51">
        <v>860447</v>
      </c>
    </row>
    <row r="15" spans="1:7" x14ac:dyDescent="0.2">
      <c r="A15" s="49" t="s">
        <v>91</v>
      </c>
      <c r="B15" s="51">
        <v>7912</v>
      </c>
      <c r="C15" s="51">
        <v>20168</v>
      </c>
      <c r="D15" s="51">
        <v>28080</v>
      </c>
      <c r="E15" s="51">
        <v>52388</v>
      </c>
      <c r="F15" s="51">
        <v>132482</v>
      </c>
      <c r="G15" s="51">
        <v>184870</v>
      </c>
    </row>
    <row r="16" spans="1:7" x14ac:dyDescent="0.2">
      <c r="A16" s="49" t="s">
        <v>84</v>
      </c>
      <c r="B16" s="51">
        <v>20620</v>
      </c>
      <c r="C16" s="51">
        <v>5138</v>
      </c>
      <c r="D16" s="51">
        <v>25758</v>
      </c>
      <c r="E16" s="51">
        <v>174480</v>
      </c>
      <c r="F16" s="51">
        <v>43435</v>
      </c>
      <c r="G16" s="51">
        <v>217915</v>
      </c>
    </row>
    <row r="17" spans="1:7" x14ac:dyDescent="0.2">
      <c r="A17" s="49" t="s">
        <v>110</v>
      </c>
      <c r="B17" s="51">
        <v>23918</v>
      </c>
      <c r="C17" s="51">
        <v>1427</v>
      </c>
      <c r="D17" s="51">
        <v>25345</v>
      </c>
      <c r="E17" s="51">
        <v>134472</v>
      </c>
      <c r="F17" s="51">
        <v>7957</v>
      </c>
      <c r="G17" s="51">
        <v>142429</v>
      </c>
    </row>
    <row r="18" spans="1:7" x14ac:dyDescent="0.2">
      <c r="A18" s="49" t="s">
        <v>77</v>
      </c>
      <c r="B18" s="51">
        <v>14047</v>
      </c>
      <c r="C18" s="51">
        <v>8594</v>
      </c>
      <c r="D18" s="51">
        <v>22641</v>
      </c>
      <c r="E18" s="51">
        <v>248849</v>
      </c>
      <c r="F18" s="51">
        <v>152248</v>
      </c>
      <c r="G18" s="51">
        <v>401097</v>
      </c>
    </row>
    <row r="19" spans="1:7" x14ac:dyDescent="0.2">
      <c r="A19" s="49" t="s">
        <v>3</v>
      </c>
      <c r="B19" s="51">
        <v>19988</v>
      </c>
      <c r="C19" s="51">
        <v>2307</v>
      </c>
      <c r="D19" s="51">
        <v>22295</v>
      </c>
      <c r="E19" s="51">
        <v>602860</v>
      </c>
      <c r="F19" s="51">
        <v>69566</v>
      </c>
      <c r="G19" s="51">
        <v>672426</v>
      </c>
    </row>
    <row r="20" spans="1:7" x14ac:dyDescent="0.2">
      <c r="A20" s="49" t="s">
        <v>109</v>
      </c>
      <c r="B20" s="51">
        <v>9534</v>
      </c>
      <c r="C20" s="51">
        <v>12390</v>
      </c>
      <c r="D20" s="51">
        <v>21924</v>
      </c>
      <c r="E20" s="51">
        <v>68263</v>
      </c>
      <c r="F20" s="51">
        <v>88884</v>
      </c>
      <c r="G20" s="51">
        <v>157147</v>
      </c>
    </row>
    <row r="21" spans="1:7" x14ac:dyDescent="0.2">
      <c r="A21" s="49" t="s">
        <v>71</v>
      </c>
      <c r="B21" s="51">
        <v>21843</v>
      </c>
      <c r="C21" s="51"/>
      <c r="D21" s="51">
        <v>21843</v>
      </c>
      <c r="E21" s="51">
        <v>349488</v>
      </c>
      <c r="F21" s="51">
        <v>0</v>
      </c>
      <c r="G21" s="51">
        <v>349488</v>
      </c>
    </row>
    <row r="22" spans="1:7" x14ac:dyDescent="0.2">
      <c r="A22" s="49" t="s">
        <v>123</v>
      </c>
      <c r="B22" s="51">
        <v>2149</v>
      </c>
      <c r="C22" s="51">
        <v>18512</v>
      </c>
      <c r="D22" s="51">
        <v>20661</v>
      </c>
      <c r="E22" s="51">
        <v>16092</v>
      </c>
      <c r="F22" s="51">
        <v>139009</v>
      </c>
      <c r="G22" s="51">
        <v>155101</v>
      </c>
    </row>
    <row r="23" spans="1:7" x14ac:dyDescent="0.2">
      <c r="A23" s="49" t="s">
        <v>149</v>
      </c>
      <c r="B23" s="51">
        <v>19362</v>
      </c>
      <c r="C23" s="51">
        <v>83</v>
      </c>
      <c r="D23" s="51">
        <v>19445</v>
      </c>
      <c r="E23" s="51">
        <v>70589</v>
      </c>
      <c r="F23" s="51">
        <v>304</v>
      </c>
      <c r="G23" s="51">
        <v>70893</v>
      </c>
    </row>
    <row r="24" spans="1:7" x14ac:dyDescent="0.2">
      <c r="A24" s="49" t="s">
        <v>116</v>
      </c>
      <c r="B24" s="51">
        <v>11279</v>
      </c>
      <c r="C24" s="51">
        <v>7737</v>
      </c>
      <c r="D24" s="51">
        <v>19016</v>
      </c>
      <c r="E24" s="51">
        <v>87570</v>
      </c>
      <c r="F24" s="51">
        <v>61460</v>
      </c>
      <c r="G24" s="51">
        <v>149030</v>
      </c>
    </row>
    <row r="25" spans="1:7" x14ac:dyDescent="0.2">
      <c r="A25" s="49" t="s">
        <v>2</v>
      </c>
      <c r="B25" s="51">
        <v>16187</v>
      </c>
      <c r="C25" s="51">
        <v>988</v>
      </c>
      <c r="D25" s="51">
        <v>17175</v>
      </c>
      <c r="E25" s="51">
        <v>1120501</v>
      </c>
      <c r="F25" s="51">
        <v>68388</v>
      </c>
      <c r="G25" s="51">
        <v>1188889</v>
      </c>
    </row>
    <row r="26" spans="1:7" x14ac:dyDescent="0.2">
      <c r="A26" s="49" t="s">
        <v>60</v>
      </c>
      <c r="B26" s="51">
        <v>15621</v>
      </c>
      <c r="C26" s="51">
        <v>686</v>
      </c>
      <c r="D26" s="51">
        <v>16307</v>
      </c>
      <c r="E26" s="51">
        <v>821523</v>
      </c>
      <c r="F26" s="51">
        <v>36074</v>
      </c>
      <c r="G26" s="51">
        <v>857597</v>
      </c>
    </row>
    <row r="27" spans="1:7" x14ac:dyDescent="0.2">
      <c r="A27" s="49" t="s">
        <v>57</v>
      </c>
      <c r="B27" s="51">
        <v>14835</v>
      </c>
      <c r="C27" s="51">
        <v>352</v>
      </c>
      <c r="D27" s="51">
        <v>15187</v>
      </c>
      <c r="E27" s="51">
        <v>1513443</v>
      </c>
      <c r="F27" s="51">
        <v>35889</v>
      </c>
      <c r="G27" s="51">
        <v>1549332</v>
      </c>
    </row>
    <row r="28" spans="1:7" x14ac:dyDescent="0.2">
      <c r="A28" s="49" t="s">
        <v>92</v>
      </c>
      <c r="B28" s="51">
        <v>8272</v>
      </c>
      <c r="C28" s="51">
        <v>5566</v>
      </c>
      <c r="D28" s="51">
        <v>13838</v>
      </c>
      <c r="E28" s="51">
        <v>164163</v>
      </c>
      <c r="F28" s="51">
        <v>110470</v>
      </c>
      <c r="G28" s="51">
        <v>274633</v>
      </c>
    </row>
    <row r="29" spans="1:7" x14ac:dyDescent="0.2">
      <c r="A29" s="49" t="s">
        <v>5</v>
      </c>
      <c r="B29" s="51">
        <v>9971</v>
      </c>
      <c r="C29" s="51">
        <v>1967</v>
      </c>
      <c r="D29" s="51">
        <v>11938</v>
      </c>
      <c r="E29" s="51">
        <v>278542</v>
      </c>
      <c r="F29" s="51">
        <v>54961</v>
      </c>
      <c r="G29" s="51">
        <v>333503</v>
      </c>
    </row>
    <row r="30" spans="1:7" x14ac:dyDescent="0.2">
      <c r="A30" s="49" t="s">
        <v>98</v>
      </c>
      <c r="B30" s="51">
        <v>10229</v>
      </c>
      <c r="C30" s="51">
        <v>491</v>
      </c>
      <c r="D30" s="51">
        <v>10720</v>
      </c>
      <c r="E30" s="51">
        <v>186097</v>
      </c>
      <c r="F30" s="51">
        <v>8927</v>
      </c>
      <c r="G30" s="51">
        <v>195024</v>
      </c>
    </row>
    <row r="31" spans="1:7" x14ac:dyDescent="0.2">
      <c r="A31" s="49" t="s">
        <v>70</v>
      </c>
      <c r="B31" s="51">
        <v>10043</v>
      </c>
      <c r="C31" s="51">
        <v>449</v>
      </c>
      <c r="D31" s="51">
        <v>10492</v>
      </c>
      <c r="E31" s="51">
        <v>346510</v>
      </c>
      <c r="F31" s="51">
        <v>15504</v>
      </c>
      <c r="G31" s="51">
        <v>362014</v>
      </c>
    </row>
    <row r="32" spans="1:7" x14ac:dyDescent="0.2">
      <c r="A32" s="49" t="s">
        <v>4</v>
      </c>
      <c r="B32" s="51">
        <v>9960</v>
      </c>
      <c r="C32" s="51">
        <v>466</v>
      </c>
      <c r="D32" s="51">
        <v>10426</v>
      </c>
      <c r="E32" s="51">
        <v>553117</v>
      </c>
      <c r="F32" s="51">
        <v>25875</v>
      </c>
      <c r="G32" s="51">
        <v>578992</v>
      </c>
    </row>
    <row r="33" spans="1:7" x14ac:dyDescent="0.2">
      <c r="A33" s="49" t="s">
        <v>99</v>
      </c>
      <c r="B33" s="51">
        <v>8349</v>
      </c>
      <c r="C33" s="51">
        <v>1429</v>
      </c>
      <c r="D33" s="51">
        <v>9778</v>
      </c>
      <c r="E33" s="51">
        <v>170074</v>
      </c>
      <c r="F33" s="51">
        <v>29026</v>
      </c>
      <c r="G33" s="51">
        <v>199100</v>
      </c>
    </row>
    <row r="34" spans="1:7" x14ac:dyDescent="0.2">
      <c r="A34" s="49" t="s">
        <v>190</v>
      </c>
      <c r="B34" s="51">
        <v>9610</v>
      </c>
      <c r="C34" s="51"/>
      <c r="D34" s="51">
        <v>9610</v>
      </c>
      <c r="E34" s="51">
        <v>53027</v>
      </c>
      <c r="F34" s="51">
        <v>0</v>
      </c>
      <c r="G34" s="51">
        <v>53027</v>
      </c>
    </row>
    <row r="35" spans="1:7" x14ac:dyDescent="0.2">
      <c r="A35" s="49" t="s">
        <v>67</v>
      </c>
      <c r="B35" s="51">
        <v>8803</v>
      </c>
      <c r="C35" s="51">
        <v>488</v>
      </c>
      <c r="D35" s="51">
        <v>9291</v>
      </c>
      <c r="E35" s="51">
        <v>382783</v>
      </c>
      <c r="F35" s="51">
        <v>21327</v>
      </c>
      <c r="G35" s="51">
        <v>404110</v>
      </c>
    </row>
    <row r="36" spans="1:7" x14ac:dyDescent="0.2">
      <c r="A36" s="49" t="s">
        <v>8</v>
      </c>
      <c r="B36" s="51">
        <v>6810</v>
      </c>
      <c r="C36" s="51">
        <v>2453</v>
      </c>
      <c r="D36" s="51">
        <v>9263</v>
      </c>
      <c r="E36" s="51">
        <v>105047</v>
      </c>
      <c r="F36" s="51">
        <v>37812</v>
      </c>
      <c r="G36" s="51">
        <v>142859</v>
      </c>
    </row>
    <row r="37" spans="1:7" x14ac:dyDescent="0.2">
      <c r="A37" s="49" t="s">
        <v>160</v>
      </c>
      <c r="B37" s="51">
        <v>3018</v>
      </c>
      <c r="C37" s="51">
        <v>6180</v>
      </c>
      <c r="D37" s="51">
        <v>9198</v>
      </c>
      <c r="E37" s="51">
        <v>22975</v>
      </c>
      <c r="F37" s="51">
        <v>46946</v>
      </c>
      <c r="G37" s="51">
        <v>69921</v>
      </c>
    </row>
    <row r="38" spans="1:7" x14ac:dyDescent="0.2">
      <c r="A38" s="49" t="s">
        <v>140</v>
      </c>
      <c r="B38" s="51">
        <v>8644</v>
      </c>
      <c r="C38" s="51">
        <v>44</v>
      </c>
      <c r="D38" s="51">
        <v>8688</v>
      </c>
      <c r="E38" s="51">
        <v>42700</v>
      </c>
      <c r="F38" s="51">
        <v>220</v>
      </c>
      <c r="G38" s="51">
        <v>42920</v>
      </c>
    </row>
    <row r="39" spans="1:7" x14ac:dyDescent="0.2">
      <c r="A39" s="49" t="s">
        <v>125</v>
      </c>
      <c r="B39" s="51">
        <v>7639</v>
      </c>
      <c r="C39" s="51">
        <v>823</v>
      </c>
      <c r="D39" s="51">
        <v>8462</v>
      </c>
      <c r="E39" s="51">
        <v>111081</v>
      </c>
      <c r="F39" s="51">
        <v>12091</v>
      </c>
      <c r="G39" s="51">
        <v>123172</v>
      </c>
    </row>
    <row r="40" spans="1:7" x14ac:dyDescent="0.2">
      <c r="A40" s="49" t="s">
        <v>88</v>
      </c>
      <c r="B40" s="51">
        <v>5992</v>
      </c>
      <c r="C40" s="51">
        <v>2000</v>
      </c>
      <c r="D40" s="51">
        <v>7992</v>
      </c>
      <c r="E40" s="51">
        <v>186552</v>
      </c>
      <c r="F40" s="51">
        <v>62203</v>
      </c>
      <c r="G40" s="51">
        <v>248755</v>
      </c>
    </row>
    <row r="41" spans="1:7" x14ac:dyDescent="0.2">
      <c r="A41" s="49" t="s">
        <v>113</v>
      </c>
      <c r="B41" s="51">
        <v>6752</v>
      </c>
      <c r="C41" s="51">
        <v>1044</v>
      </c>
      <c r="D41" s="51">
        <v>7796</v>
      </c>
      <c r="E41" s="51">
        <v>144471</v>
      </c>
      <c r="F41" s="51">
        <v>22346</v>
      </c>
      <c r="G41" s="51">
        <v>166817</v>
      </c>
    </row>
    <row r="42" spans="1:7" x14ac:dyDescent="0.2">
      <c r="A42" s="49" t="s">
        <v>218</v>
      </c>
      <c r="B42" s="51">
        <v>5639</v>
      </c>
      <c r="C42" s="51">
        <v>1991</v>
      </c>
      <c r="D42" s="51">
        <v>7630</v>
      </c>
      <c r="E42" s="51">
        <v>24500</v>
      </c>
      <c r="F42" s="51">
        <v>8720</v>
      </c>
      <c r="G42" s="51">
        <v>33220</v>
      </c>
    </row>
    <row r="43" spans="1:7" x14ac:dyDescent="0.2">
      <c r="A43" s="49" t="s">
        <v>104</v>
      </c>
      <c r="B43" s="51">
        <v>3655</v>
      </c>
      <c r="C43" s="51">
        <v>3965</v>
      </c>
      <c r="D43" s="51">
        <v>7620</v>
      </c>
      <c r="E43" s="51">
        <v>76104</v>
      </c>
      <c r="F43" s="51">
        <v>83030</v>
      </c>
      <c r="G43" s="51">
        <v>159134</v>
      </c>
    </row>
    <row r="44" spans="1:7" x14ac:dyDescent="0.2">
      <c r="A44" s="49" t="s">
        <v>82</v>
      </c>
      <c r="B44" s="51">
        <v>6267</v>
      </c>
      <c r="C44" s="51">
        <v>1199</v>
      </c>
      <c r="D44" s="51">
        <v>7466</v>
      </c>
      <c r="E44" s="51">
        <v>272264</v>
      </c>
      <c r="F44" s="51">
        <v>52064</v>
      </c>
      <c r="G44" s="51">
        <v>324328</v>
      </c>
    </row>
    <row r="45" spans="1:7" x14ac:dyDescent="0.2">
      <c r="A45" s="49" t="s">
        <v>124</v>
      </c>
      <c r="B45" s="51">
        <v>6936</v>
      </c>
      <c r="C45" s="51">
        <v>477</v>
      </c>
      <c r="D45" s="51">
        <v>7413</v>
      </c>
      <c r="E45" s="51">
        <v>97846</v>
      </c>
      <c r="F45" s="51">
        <v>6729</v>
      </c>
      <c r="G45" s="51">
        <v>104575</v>
      </c>
    </row>
    <row r="46" spans="1:7" x14ac:dyDescent="0.2">
      <c r="A46" s="49" t="s">
        <v>7</v>
      </c>
      <c r="B46" s="51">
        <v>6887</v>
      </c>
      <c r="C46" s="51">
        <v>193</v>
      </c>
      <c r="D46" s="51">
        <v>7080</v>
      </c>
      <c r="E46" s="51">
        <v>131665</v>
      </c>
      <c r="F46" s="51">
        <v>3695</v>
      </c>
      <c r="G46" s="51">
        <v>135360</v>
      </c>
    </row>
    <row r="47" spans="1:7" x14ac:dyDescent="0.2">
      <c r="A47" s="49" t="s">
        <v>78</v>
      </c>
      <c r="B47" s="51">
        <v>6791</v>
      </c>
      <c r="C47" s="51">
        <v>2</v>
      </c>
      <c r="D47" s="51">
        <v>6793</v>
      </c>
      <c r="E47" s="51">
        <v>239812</v>
      </c>
      <c r="F47" s="51">
        <v>71</v>
      </c>
      <c r="G47" s="51">
        <v>239883</v>
      </c>
    </row>
    <row r="48" spans="1:7" x14ac:dyDescent="0.2">
      <c r="A48" s="49" t="s">
        <v>246</v>
      </c>
      <c r="B48" s="51">
        <v>2456</v>
      </c>
      <c r="C48" s="51">
        <v>4123</v>
      </c>
      <c r="D48" s="51">
        <v>6579</v>
      </c>
      <c r="E48" s="51">
        <v>6307</v>
      </c>
      <c r="F48" s="51">
        <v>10656</v>
      </c>
      <c r="G48" s="51">
        <v>16963</v>
      </c>
    </row>
    <row r="49" spans="1:7" x14ac:dyDescent="0.2">
      <c r="A49" s="49" t="s">
        <v>68</v>
      </c>
      <c r="B49" s="51">
        <v>6002</v>
      </c>
      <c r="C49" s="51">
        <v>559</v>
      </c>
      <c r="D49" s="51">
        <v>6561</v>
      </c>
      <c r="E49" s="51">
        <v>388817</v>
      </c>
      <c r="F49" s="51">
        <v>36066</v>
      </c>
      <c r="G49" s="51">
        <v>424883</v>
      </c>
    </row>
    <row r="50" spans="1:7" x14ac:dyDescent="0.2">
      <c r="A50" s="49" t="s">
        <v>65</v>
      </c>
      <c r="B50" s="51">
        <v>6172</v>
      </c>
      <c r="C50" s="51">
        <v>326</v>
      </c>
      <c r="D50" s="51">
        <v>6498</v>
      </c>
      <c r="E50" s="51">
        <v>446607</v>
      </c>
      <c r="F50" s="51">
        <v>23606</v>
      </c>
      <c r="G50" s="51">
        <v>470213</v>
      </c>
    </row>
    <row r="51" spans="1:7" x14ac:dyDescent="0.2">
      <c r="A51" s="49" t="s">
        <v>6</v>
      </c>
      <c r="B51" s="51">
        <v>5300</v>
      </c>
      <c r="C51" s="51">
        <v>1131</v>
      </c>
      <c r="D51" s="51">
        <v>6431</v>
      </c>
      <c r="E51" s="51">
        <v>278929</v>
      </c>
      <c r="F51" s="51">
        <v>60079</v>
      </c>
      <c r="G51" s="51">
        <v>339008</v>
      </c>
    </row>
    <row r="52" spans="1:7" x14ac:dyDescent="0.2">
      <c r="A52" s="49" t="s">
        <v>94</v>
      </c>
      <c r="B52" s="51">
        <v>5565</v>
      </c>
      <c r="C52" s="51">
        <v>863</v>
      </c>
      <c r="D52" s="51">
        <v>6428</v>
      </c>
      <c r="E52" s="51">
        <v>212258</v>
      </c>
      <c r="F52" s="51">
        <v>32962</v>
      </c>
      <c r="G52" s="51">
        <v>245220</v>
      </c>
    </row>
    <row r="53" spans="1:7" x14ac:dyDescent="0.2">
      <c r="A53" s="49" t="s">
        <v>73</v>
      </c>
      <c r="B53" s="51">
        <v>5933</v>
      </c>
      <c r="C53" s="51">
        <v>296</v>
      </c>
      <c r="D53" s="51">
        <v>6229</v>
      </c>
      <c r="E53" s="51">
        <v>347475</v>
      </c>
      <c r="F53" s="51">
        <v>17349</v>
      </c>
      <c r="G53" s="51">
        <v>364824</v>
      </c>
    </row>
    <row r="54" spans="1:7" x14ac:dyDescent="0.2">
      <c r="A54" s="49" t="s">
        <v>96</v>
      </c>
      <c r="B54" s="51">
        <v>5797</v>
      </c>
      <c r="C54" s="51">
        <v>386</v>
      </c>
      <c r="D54" s="51">
        <v>6183</v>
      </c>
      <c r="E54" s="51">
        <v>201364</v>
      </c>
      <c r="F54" s="51">
        <v>13409</v>
      </c>
      <c r="G54" s="51">
        <v>214773</v>
      </c>
    </row>
    <row r="55" spans="1:7" x14ac:dyDescent="0.2">
      <c r="A55" s="49" t="s">
        <v>79</v>
      </c>
      <c r="B55" s="51">
        <v>5567</v>
      </c>
      <c r="C55" s="51">
        <v>596</v>
      </c>
      <c r="D55" s="51">
        <v>6163</v>
      </c>
      <c r="E55" s="51">
        <v>282412</v>
      </c>
      <c r="F55" s="51">
        <v>30391</v>
      </c>
      <c r="G55" s="51">
        <v>312803</v>
      </c>
    </row>
    <row r="56" spans="1:7" x14ac:dyDescent="0.2">
      <c r="A56" s="49" t="s">
        <v>200</v>
      </c>
      <c r="B56" s="51">
        <v>3065</v>
      </c>
      <c r="C56" s="51">
        <v>3090</v>
      </c>
      <c r="D56" s="51">
        <v>6155</v>
      </c>
      <c r="E56" s="51">
        <v>25283</v>
      </c>
      <c r="F56" s="51">
        <v>25271</v>
      </c>
      <c r="G56" s="51">
        <v>50554</v>
      </c>
    </row>
    <row r="57" spans="1:7" x14ac:dyDescent="0.2">
      <c r="A57" s="49" t="s">
        <v>159</v>
      </c>
      <c r="B57" s="51">
        <v>4716</v>
      </c>
      <c r="C57" s="51">
        <v>1331</v>
      </c>
      <c r="D57" s="51">
        <v>6047</v>
      </c>
      <c r="E57" s="51">
        <v>56621</v>
      </c>
      <c r="F57" s="51">
        <v>16002</v>
      </c>
      <c r="G57" s="51">
        <v>72623</v>
      </c>
    </row>
    <row r="58" spans="1:7" x14ac:dyDescent="0.2">
      <c r="A58" s="49" t="s">
        <v>86</v>
      </c>
      <c r="B58" s="51">
        <v>5751</v>
      </c>
      <c r="C58" s="51">
        <v>292</v>
      </c>
      <c r="D58" s="51">
        <v>6043</v>
      </c>
      <c r="E58" s="51">
        <v>200498</v>
      </c>
      <c r="F58" s="51">
        <v>10191</v>
      </c>
      <c r="G58" s="51">
        <v>210689</v>
      </c>
    </row>
    <row r="59" spans="1:7" x14ac:dyDescent="0.2">
      <c r="A59" s="49" t="s">
        <v>89</v>
      </c>
      <c r="B59" s="51">
        <v>5268</v>
      </c>
      <c r="C59" s="51">
        <v>517</v>
      </c>
      <c r="D59" s="51">
        <v>5785</v>
      </c>
      <c r="E59" s="51">
        <v>181514</v>
      </c>
      <c r="F59" s="51">
        <v>17820</v>
      </c>
      <c r="G59" s="51">
        <v>199334</v>
      </c>
    </row>
    <row r="60" spans="1:7" x14ac:dyDescent="0.2">
      <c r="A60" s="49" t="s">
        <v>121</v>
      </c>
      <c r="B60" s="51">
        <v>4455</v>
      </c>
      <c r="C60" s="51">
        <v>1052</v>
      </c>
      <c r="D60" s="51">
        <v>5507</v>
      </c>
      <c r="E60" s="51">
        <v>126783</v>
      </c>
      <c r="F60" s="51">
        <v>29926</v>
      </c>
      <c r="G60" s="51">
        <v>156709</v>
      </c>
    </row>
    <row r="61" spans="1:7" x14ac:dyDescent="0.2">
      <c r="A61" s="49" t="s">
        <v>108</v>
      </c>
      <c r="B61" s="51">
        <v>4939</v>
      </c>
      <c r="C61" s="51">
        <v>518</v>
      </c>
      <c r="D61" s="51">
        <v>5457</v>
      </c>
      <c r="E61" s="51">
        <v>156492</v>
      </c>
      <c r="F61" s="51">
        <v>16456</v>
      </c>
      <c r="G61" s="51">
        <v>172948</v>
      </c>
    </row>
    <row r="62" spans="1:7" x14ac:dyDescent="0.2">
      <c r="A62" s="49" t="s">
        <v>128</v>
      </c>
      <c r="B62" s="51">
        <v>4752</v>
      </c>
      <c r="C62" s="51">
        <v>657</v>
      </c>
      <c r="D62" s="51">
        <v>5409</v>
      </c>
      <c r="E62" s="51">
        <v>92038</v>
      </c>
      <c r="F62" s="51">
        <v>12722</v>
      </c>
      <c r="G62" s="51">
        <v>104760</v>
      </c>
    </row>
    <row r="63" spans="1:7" x14ac:dyDescent="0.2">
      <c r="A63" s="49" t="s">
        <v>158</v>
      </c>
      <c r="B63" s="51">
        <v>4241</v>
      </c>
      <c r="C63" s="51">
        <v>1107</v>
      </c>
      <c r="D63" s="51">
        <v>5348</v>
      </c>
      <c r="E63" s="51">
        <v>62642</v>
      </c>
      <c r="F63" s="51">
        <v>16554</v>
      </c>
      <c r="G63" s="51">
        <v>79196</v>
      </c>
    </row>
    <row r="64" spans="1:7" x14ac:dyDescent="0.2">
      <c r="A64" s="49" t="s">
        <v>119</v>
      </c>
      <c r="B64" s="51">
        <v>4569</v>
      </c>
      <c r="C64" s="51">
        <v>702</v>
      </c>
      <c r="D64" s="51">
        <v>5271</v>
      </c>
      <c r="E64" s="51">
        <v>127224</v>
      </c>
      <c r="F64" s="51">
        <v>19573</v>
      </c>
      <c r="G64" s="51">
        <v>146797</v>
      </c>
    </row>
    <row r="65" spans="1:7" x14ac:dyDescent="0.2">
      <c r="A65" s="49" t="s">
        <v>93</v>
      </c>
      <c r="B65" s="51">
        <v>3997</v>
      </c>
      <c r="C65" s="51">
        <v>1234</v>
      </c>
      <c r="D65" s="51">
        <v>5231</v>
      </c>
      <c r="E65" s="51">
        <v>191761</v>
      </c>
      <c r="F65" s="51">
        <v>59236</v>
      </c>
      <c r="G65" s="51">
        <v>250997</v>
      </c>
    </row>
    <row r="66" spans="1:7" x14ac:dyDescent="0.2">
      <c r="A66" s="49" t="s">
        <v>135</v>
      </c>
      <c r="B66" s="51">
        <v>4554</v>
      </c>
      <c r="C66" s="51">
        <v>549</v>
      </c>
      <c r="D66" s="51">
        <v>5103</v>
      </c>
      <c r="E66" s="51">
        <v>86289</v>
      </c>
      <c r="F66" s="51">
        <v>10476</v>
      </c>
      <c r="G66" s="51">
        <v>96765</v>
      </c>
    </row>
    <row r="67" spans="1:7" x14ac:dyDescent="0.2">
      <c r="A67" s="49" t="s">
        <v>87</v>
      </c>
      <c r="B67" s="51">
        <v>4389</v>
      </c>
      <c r="C67" s="51">
        <v>678</v>
      </c>
      <c r="D67" s="51">
        <v>5067</v>
      </c>
      <c r="E67" s="51">
        <v>206336</v>
      </c>
      <c r="F67" s="51">
        <v>31864</v>
      </c>
      <c r="G67" s="51">
        <v>238200</v>
      </c>
    </row>
    <row r="68" spans="1:7" x14ac:dyDescent="0.2">
      <c r="A68" s="49" t="s">
        <v>83</v>
      </c>
      <c r="B68" s="51">
        <v>4578</v>
      </c>
      <c r="C68" s="51">
        <v>479</v>
      </c>
      <c r="D68" s="51">
        <v>5057</v>
      </c>
      <c r="E68" s="51">
        <v>236522</v>
      </c>
      <c r="F68" s="51">
        <v>24749</v>
      </c>
      <c r="G68" s="51">
        <v>261271</v>
      </c>
    </row>
    <row r="69" spans="1:7" x14ac:dyDescent="0.2">
      <c r="A69" s="49" t="s">
        <v>129</v>
      </c>
      <c r="B69" s="51">
        <v>4934</v>
      </c>
      <c r="C69" s="51">
        <v>2</v>
      </c>
      <c r="D69" s="51">
        <v>4936</v>
      </c>
      <c r="E69" s="51">
        <v>93255</v>
      </c>
      <c r="F69" s="51">
        <v>38</v>
      </c>
      <c r="G69" s="51">
        <v>93293</v>
      </c>
    </row>
    <row r="70" spans="1:7" x14ac:dyDescent="0.2">
      <c r="A70" s="49" t="s">
        <v>133</v>
      </c>
      <c r="B70" s="51">
        <v>3731</v>
      </c>
      <c r="C70" s="51">
        <v>1088</v>
      </c>
      <c r="D70" s="51">
        <v>4819</v>
      </c>
      <c r="E70" s="51">
        <v>81057</v>
      </c>
      <c r="F70" s="51">
        <v>23661</v>
      </c>
      <c r="G70" s="51">
        <v>104718</v>
      </c>
    </row>
    <row r="71" spans="1:7" x14ac:dyDescent="0.2">
      <c r="A71" s="49" t="s">
        <v>76</v>
      </c>
      <c r="B71" s="51">
        <v>4332</v>
      </c>
      <c r="C71" s="51">
        <v>404</v>
      </c>
      <c r="D71" s="51">
        <v>4736</v>
      </c>
      <c r="E71" s="51">
        <v>359741</v>
      </c>
      <c r="F71" s="51">
        <v>33570</v>
      </c>
      <c r="G71" s="51">
        <v>393311</v>
      </c>
    </row>
    <row r="72" spans="1:7" x14ac:dyDescent="0.2">
      <c r="A72" s="49" t="s">
        <v>115</v>
      </c>
      <c r="B72" s="51">
        <v>3989</v>
      </c>
      <c r="C72" s="51">
        <v>718</v>
      </c>
      <c r="D72" s="51">
        <v>4707</v>
      </c>
      <c r="E72" s="51">
        <v>135049</v>
      </c>
      <c r="F72" s="51">
        <v>24314</v>
      </c>
      <c r="G72" s="51">
        <v>159363</v>
      </c>
    </row>
    <row r="73" spans="1:7" x14ac:dyDescent="0.2">
      <c r="A73" s="49" t="s">
        <v>225</v>
      </c>
      <c r="B73" s="51">
        <v>1876</v>
      </c>
      <c r="C73" s="51">
        <v>2772</v>
      </c>
      <c r="D73" s="51">
        <v>4648</v>
      </c>
      <c r="E73" s="51">
        <v>22311</v>
      </c>
      <c r="F73" s="51">
        <v>30960</v>
      </c>
      <c r="G73" s="51">
        <v>53271</v>
      </c>
    </row>
    <row r="74" spans="1:7" x14ac:dyDescent="0.2">
      <c r="A74" s="49" t="s">
        <v>132</v>
      </c>
      <c r="B74" s="51">
        <v>4046</v>
      </c>
      <c r="C74" s="51">
        <v>587</v>
      </c>
      <c r="D74" s="51">
        <v>4633</v>
      </c>
      <c r="E74" s="51">
        <v>97828</v>
      </c>
      <c r="F74" s="51">
        <v>14414</v>
      </c>
      <c r="G74" s="51">
        <v>112242</v>
      </c>
    </row>
    <row r="75" spans="1:7" x14ac:dyDescent="0.2">
      <c r="A75" s="49" t="s">
        <v>184</v>
      </c>
      <c r="B75" s="51">
        <v>4465</v>
      </c>
      <c r="C75" s="51">
        <v>73</v>
      </c>
      <c r="D75" s="51">
        <v>4538</v>
      </c>
      <c r="E75" s="51">
        <v>45169</v>
      </c>
      <c r="F75" s="51">
        <v>738</v>
      </c>
      <c r="G75" s="51">
        <v>45907</v>
      </c>
    </row>
    <row r="76" spans="1:7" x14ac:dyDescent="0.2">
      <c r="A76" s="49" t="s">
        <v>102</v>
      </c>
      <c r="B76" s="51">
        <v>3592</v>
      </c>
      <c r="C76" s="51">
        <v>595</v>
      </c>
      <c r="D76" s="51">
        <v>4187</v>
      </c>
      <c r="E76" s="51">
        <v>165843</v>
      </c>
      <c r="F76" s="51">
        <v>27269</v>
      </c>
      <c r="G76" s="51">
        <v>193112</v>
      </c>
    </row>
    <row r="77" spans="1:7" x14ac:dyDescent="0.2">
      <c r="A77" s="49" t="s">
        <v>69</v>
      </c>
      <c r="B77" s="51">
        <v>3769</v>
      </c>
      <c r="C77" s="51">
        <v>327</v>
      </c>
      <c r="D77" s="51">
        <v>4096</v>
      </c>
      <c r="E77" s="51">
        <v>365355</v>
      </c>
      <c r="F77" s="51">
        <v>31597</v>
      </c>
      <c r="G77" s="51">
        <v>396952</v>
      </c>
    </row>
    <row r="78" spans="1:7" x14ac:dyDescent="0.2">
      <c r="A78" s="49" t="s">
        <v>126</v>
      </c>
      <c r="B78" s="51">
        <v>3075</v>
      </c>
      <c r="C78" s="51">
        <v>863</v>
      </c>
      <c r="D78" s="51">
        <v>3938</v>
      </c>
      <c r="E78" s="51">
        <v>109652</v>
      </c>
      <c r="F78" s="51">
        <v>30755</v>
      </c>
      <c r="G78" s="51">
        <v>140407</v>
      </c>
    </row>
    <row r="79" spans="1:7" x14ac:dyDescent="0.2">
      <c r="A79" s="49" t="s">
        <v>191</v>
      </c>
      <c r="B79" s="51">
        <v>3276</v>
      </c>
      <c r="C79" s="51">
        <v>551</v>
      </c>
      <c r="D79" s="51">
        <v>3827</v>
      </c>
      <c r="E79" s="51">
        <v>36580</v>
      </c>
      <c r="F79" s="51">
        <v>6195</v>
      </c>
      <c r="G79" s="51">
        <v>42775</v>
      </c>
    </row>
    <row r="80" spans="1:7" x14ac:dyDescent="0.2">
      <c r="A80" s="49" t="s">
        <v>107</v>
      </c>
      <c r="B80" s="51">
        <v>3304</v>
      </c>
      <c r="C80" s="51">
        <v>521</v>
      </c>
      <c r="D80" s="51">
        <v>3825</v>
      </c>
      <c r="E80" s="51">
        <v>137864</v>
      </c>
      <c r="F80" s="51">
        <v>21711</v>
      </c>
      <c r="G80" s="51">
        <v>159575</v>
      </c>
    </row>
    <row r="81" spans="1:7" x14ac:dyDescent="0.2">
      <c r="A81" s="49" t="s">
        <v>111</v>
      </c>
      <c r="B81" s="51">
        <v>3530</v>
      </c>
      <c r="C81" s="51">
        <v>287</v>
      </c>
      <c r="D81" s="51">
        <v>3817</v>
      </c>
      <c r="E81" s="51">
        <v>102145</v>
      </c>
      <c r="F81" s="51">
        <v>7119</v>
      </c>
      <c r="G81" s="51">
        <v>109264</v>
      </c>
    </row>
    <row r="82" spans="1:7" x14ac:dyDescent="0.2">
      <c r="A82" s="49" t="s">
        <v>10</v>
      </c>
      <c r="B82" s="51">
        <v>3370</v>
      </c>
      <c r="C82" s="51">
        <v>440</v>
      </c>
      <c r="D82" s="51">
        <v>3810</v>
      </c>
      <c r="E82" s="51">
        <v>84581</v>
      </c>
      <c r="F82" s="51">
        <v>11054</v>
      </c>
      <c r="G82" s="51">
        <v>95635</v>
      </c>
    </row>
    <row r="83" spans="1:7" x14ac:dyDescent="0.2">
      <c r="A83" s="49" t="s">
        <v>161</v>
      </c>
      <c r="B83" s="51">
        <v>1146</v>
      </c>
      <c r="C83" s="51">
        <v>2629</v>
      </c>
      <c r="D83" s="51">
        <v>3775</v>
      </c>
      <c r="E83" s="51">
        <v>23824</v>
      </c>
      <c r="F83" s="51">
        <v>54161</v>
      </c>
      <c r="G83" s="51">
        <v>77985</v>
      </c>
    </row>
    <row r="84" spans="1:7" x14ac:dyDescent="0.2">
      <c r="A84" s="49" t="s">
        <v>163</v>
      </c>
      <c r="B84" s="51">
        <v>3606</v>
      </c>
      <c r="C84" s="51">
        <v>121</v>
      </c>
      <c r="D84" s="51">
        <v>3727</v>
      </c>
      <c r="E84" s="51">
        <v>37349</v>
      </c>
      <c r="F84" s="51">
        <v>1242</v>
      </c>
      <c r="G84" s="51">
        <v>38591</v>
      </c>
    </row>
    <row r="85" spans="1:7" x14ac:dyDescent="0.2">
      <c r="A85" s="49" t="s">
        <v>155</v>
      </c>
      <c r="B85" s="51">
        <v>3465</v>
      </c>
      <c r="C85" s="51">
        <v>200</v>
      </c>
      <c r="D85" s="51">
        <v>3665</v>
      </c>
      <c r="E85" s="51">
        <v>64876</v>
      </c>
      <c r="F85" s="51">
        <v>3738</v>
      </c>
      <c r="G85" s="51">
        <v>68614</v>
      </c>
    </row>
    <row r="86" spans="1:7" x14ac:dyDescent="0.2">
      <c r="A86" s="49" t="s">
        <v>187</v>
      </c>
      <c r="B86" s="51">
        <v>2978</v>
      </c>
      <c r="C86" s="51">
        <v>670</v>
      </c>
      <c r="D86" s="51">
        <v>3648</v>
      </c>
      <c r="E86" s="51">
        <v>112971</v>
      </c>
      <c r="F86" s="51">
        <v>25370</v>
      </c>
      <c r="G86" s="51">
        <v>138341</v>
      </c>
    </row>
    <row r="87" spans="1:7" x14ac:dyDescent="0.2">
      <c r="A87" s="49" t="s">
        <v>210</v>
      </c>
      <c r="B87" s="51">
        <v>1862</v>
      </c>
      <c r="C87" s="51">
        <v>1785</v>
      </c>
      <c r="D87" s="51">
        <v>3647</v>
      </c>
      <c r="E87" s="51">
        <v>21867</v>
      </c>
      <c r="F87" s="51">
        <v>20948</v>
      </c>
      <c r="G87" s="51">
        <v>42815</v>
      </c>
    </row>
    <row r="88" spans="1:7" x14ac:dyDescent="0.2">
      <c r="A88" s="49" t="s">
        <v>253</v>
      </c>
      <c r="B88" s="51">
        <v>1327</v>
      </c>
      <c r="C88" s="51">
        <v>2276</v>
      </c>
      <c r="D88" s="51">
        <v>3603</v>
      </c>
      <c r="E88" s="51">
        <v>9380</v>
      </c>
      <c r="F88" s="51">
        <v>15906</v>
      </c>
      <c r="G88" s="51">
        <v>25286</v>
      </c>
    </row>
    <row r="89" spans="1:7" x14ac:dyDescent="0.2">
      <c r="A89" s="49" t="s">
        <v>120</v>
      </c>
      <c r="B89" s="51">
        <v>3228</v>
      </c>
      <c r="C89" s="51">
        <v>331</v>
      </c>
      <c r="D89" s="51">
        <v>3559</v>
      </c>
      <c r="E89" s="51">
        <v>132591</v>
      </c>
      <c r="F89" s="51">
        <v>13570</v>
      </c>
      <c r="G89" s="51">
        <v>146161</v>
      </c>
    </row>
    <row r="90" spans="1:7" x14ac:dyDescent="0.2">
      <c r="A90" s="49" t="s">
        <v>85</v>
      </c>
      <c r="B90" s="51">
        <v>3001</v>
      </c>
      <c r="C90" s="51">
        <v>546</v>
      </c>
      <c r="D90" s="51">
        <v>3547</v>
      </c>
      <c r="E90" s="51">
        <v>196393</v>
      </c>
      <c r="F90" s="51">
        <v>36784</v>
      </c>
      <c r="G90" s="51">
        <v>233177</v>
      </c>
    </row>
    <row r="91" spans="1:7" x14ac:dyDescent="0.2">
      <c r="A91" s="49" t="s">
        <v>247</v>
      </c>
      <c r="B91" s="51">
        <v>3267</v>
      </c>
      <c r="C91" s="51">
        <v>25</v>
      </c>
      <c r="D91" s="51">
        <v>3292</v>
      </c>
      <c r="E91" s="51">
        <v>16089</v>
      </c>
      <c r="F91" s="51">
        <v>125</v>
      </c>
      <c r="G91" s="51">
        <v>16214</v>
      </c>
    </row>
    <row r="92" spans="1:7" x14ac:dyDescent="0.2">
      <c r="A92" s="49" t="s">
        <v>181</v>
      </c>
      <c r="B92" s="51">
        <v>2523</v>
      </c>
      <c r="C92" s="51">
        <v>756</v>
      </c>
      <c r="D92" s="51">
        <v>3279</v>
      </c>
      <c r="E92" s="51">
        <v>39383</v>
      </c>
      <c r="F92" s="51">
        <v>11789</v>
      </c>
      <c r="G92" s="51">
        <v>51172</v>
      </c>
    </row>
    <row r="93" spans="1:7" x14ac:dyDescent="0.2">
      <c r="A93" s="49" t="s">
        <v>74</v>
      </c>
      <c r="B93" s="51">
        <v>3112</v>
      </c>
      <c r="C93" s="51">
        <v>125</v>
      </c>
      <c r="D93" s="51">
        <v>3237</v>
      </c>
      <c r="E93" s="51">
        <v>299926</v>
      </c>
      <c r="F93" s="51">
        <v>12048</v>
      </c>
      <c r="G93" s="51">
        <v>311974</v>
      </c>
    </row>
    <row r="94" spans="1:7" x14ac:dyDescent="0.2">
      <c r="A94" s="49" t="s">
        <v>75</v>
      </c>
      <c r="B94" s="51">
        <v>3118</v>
      </c>
      <c r="C94" s="51">
        <v>114</v>
      </c>
      <c r="D94" s="51">
        <v>3232</v>
      </c>
      <c r="E94" s="51">
        <v>296752</v>
      </c>
      <c r="F94" s="51">
        <v>10850</v>
      </c>
      <c r="G94" s="51">
        <v>307602</v>
      </c>
    </row>
    <row r="95" spans="1:7" x14ac:dyDescent="0.2">
      <c r="A95" s="49" t="s">
        <v>117</v>
      </c>
      <c r="B95" s="51">
        <v>2742</v>
      </c>
      <c r="C95" s="51">
        <v>423</v>
      </c>
      <c r="D95" s="51">
        <v>3165</v>
      </c>
      <c r="E95" s="51">
        <v>143629</v>
      </c>
      <c r="F95" s="51">
        <v>22154</v>
      </c>
      <c r="G95" s="51">
        <v>165783</v>
      </c>
    </row>
    <row r="96" spans="1:7" x14ac:dyDescent="0.2">
      <c r="A96" s="49" t="s">
        <v>156</v>
      </c>
      <c r="B96" s="51">
        <v>2260</v>
      </c>
      <c r="C96" s="51">
        <v>835</v>
      </c>
      <c r="D96" s="51">
        <v>3095</v>
      </c>
      <c r="E96" s="51">
        <v>59515</v>
      </c>
      <c r="F96" s="51">
        <v>22179</v>
      </c>
      <c r="G96" s="51">
        <v>81694</v>
      </c>
    </row>
    <row r="97" spans="1:7" x14ac:dyDescent="0.2">
      <c r="A97" s="49" t="s">
        <v>66</v>
      </c>
      <c r="B97" s="51">
        <v>2988</v>
      </c>
      <c r="C97" s="51">
        <v>103</v>
      </c>
      <c r="D97" s="51">
        <v>3091</v>
      </c>
      <c r="E97" s="51">
        <v>374734</v>
      </c>
      <c r="F97" s="51">
        <v>12906</v>
      </c>
      <c r="G97" s="51">
        <v>387640</v>
      </c>
    </row>
    <row r="98" spans="1:7" x14ac:dyDescent="0.2">
      <c r="A98" s="49" t="s">
        <v>118</v>
      </c>
      <c r="B98" s="51">
        <v>2620</v>
      </c>
      <c r="C98" s="51">
        <v>460</v>
      </c>
      <c r="D98" s="51">
        <v>3080</v>
      </c>
      <c r="E98" s="51">
        <v>140122</v>
      </c>
      <c r="F98" s="51">
        <v>24612</v>
      </c>
      <c r="G98" s="51">
        <v>164734</v>
      </c>
    </row>
    <row r="99" spans="1:7" x14ac:dyDescent="0.2">
      <c r="A99" s="49" t="s">
        <v>112</v>
      </c>
      <c r="B99" s="51">
        <v>2864</v>
      </c>
      <c r="C99" s="51">
        <v>207</v>
      </c>
      <c r="D99" s="51">
        <v>3071</v>
      </c>
      <c r="E99" s="51">
        <v>159710</v>
      </c>
      <c r="F99" s="51">
        <v>11540</v>
      </c>
      <c r="G99" s="51">
        <v>171250</v>
      </c>
    </row>
    <row r="100" spans="1:7" x14ac:dyDescent="0.2">
      <c r="A100" s="49" t="s">
        <v>147</v>
      </c>
      <c r="B100" s="51">
        <v>2678</v>
      </c>
      <c r="C100" s="51">
        <v>332</v>
      </c>
      <c r="D100" s="51">
        <v>3010</v>
      </c>
      <c r="E100" s="51">
        <v>80185</v>
      </c>
      <c r="F100" s="51">
        <v>9944</v>
      </c>
      <c r="G100" s="51">
        <v>90129</v>
      </c>
    </row>
    <row r="101" spans="1:7" x14ac:dyDescent="0.2">
      <c r="A101" s="49" t="s">
        <v>138</v>
      </c>
      <c r="B101" s="51">
        <v>2512</v>
      </c>
      <c r="C101" s="51">
        <v>409</v>
      </c>
      <c r="D101" s="51">
        <v>2921</v>
      </c>
      <c r="E101" s="51">
        <v>88797</v>
      </c>
      <c r="F101" s="51">
        <v>14468</v>
      </c>
      <c r="G101" s="51">
        <v>103265</v>
      </c>
    </row>
    <row r="102" spans="1:7" x14ac:dyDescent="0.2">
      <c r="A102" s="49" t="s">
        <v>157</v>
      </c>
      <c r="B102" s="51">
        <v>2588</v>
      </c>
      <c r="C102" s="51">
        <v>260</v>
      </c>
      <c r="D102" s="51">
        <v>2848</v>
      </c>
      <c r="E102" s="51">
        <v>64799</v>
      </c>
      <c r="F102" s="51">
        <v>6555</v>
      </c>
      <c r="G102" s="51">
        <v>71354</v>
      </c>
    </row>
    <row r="103" spans="1:7" x14ac:dyDescent="0.2">
      <c r="A103" s="49" t="s">
        <v>103</v>
      </c>
      <c r="B103" s="51">
        <v>2625</v>
      </c>
      <c r="C103" s="51">
        <v>200</v>
      </c>
      <c r="D103" s="51">
        <v>2825</v>
      </c>
      <c r="E103" s="51">
        <v>164628</v>
      </c>
      <c r="F103" s="51">
        <v>12531</v>
      </c>
      <c r="G103" s="51">
        <v>177159</v>
      </c>
    </row>
    <row r="104" spans="1:7" x14ac:dyDescent="0.2">
      <c r="A104" s="49" t="s">
        <v>150</v>
      </c>
      <c r="B104" s="51">
        <v>2558</v>
      </c>
      <c r="C104" s="51">
        <v>224</v>
      </c>
      <c r="D104" s="51">
        <v>2782</v>
      </c>
      <c r="E104" s="51">
        <v>94537</v>
      </c>
      <c r="F104" s="51">
        <v>8260</v>
      </c>
      <c r="G104" s="51">
        <v>102797</v>
      </c>
    </row>
    <row r="105" spans="1:7" x14ac:dyDescent="0.2">
      <c r="A105" s="49" t="s">
        <v>152</v>
      </c>
      <c r="B105" s="51">
        <v>1819</v>
      </c>
      <c r="C105" s="51">
        <v>903</v>
      </c>
      <c r="D105" s="51">
        <v>2722</v>
      </c>
      <c r="E105" s="51">
        <v>56556</v>
      </c>
      <c r="F105" s="51">
        <v>28076</v>
      </c>
      <c r="G105" s="51">
        <v>84632</v>
      </c>
    </row>
    <row r="106" spans="1:7" x14ac:dyDescent="0.2">
      <c r="A106" s="49" t="s">
        <v>146</v>
      </c>
      <c r="B106" s="51">
        <v>2027</v>
      </c>
      <c r="C106" s="51">
        <v>658</v>
      </c>
      <c r="D106" s="51">
        <v>2685</v>
      </c>
      <c r="E106" s="51">
        <v>94222</v>
      </c>
      <c r="F106" s="51">
        <v>30463</v>
      </c>
      <c r="G106" s="51">
        <v>124685</v>
      </c>
    </row>
    <row r="107" spans="1:7" x14ac:dyDescent="0.2">
      <c r="A107" s="49" t="s">
        <v>72</v>
      </c>
      <c r="B107" s="51">
        <v>2549</v>
      </c>
      <c r="C107" s="51">
        <v>103</v>
      </c>
      <c r="D107" s="51">
        <v>2652</v>
      </c>
      <c r="E107" s="51">
        <v>300599</v>
      </c>
      <c r="F107" s="51">
        <v>12141</v>
      </c>
      <c r="G107" s="51">
        <v>312740</v>
      </c>
    </row>
    <row r="108" spans="1:7" x14ac:dyDescent="0.2">
      <c r="A108" s="49" t="s">
        <v>101</v>
      </c>
      <c r="B108" s="51">
        <v>2335</v>
      </c>
      <c r="C108" s="51">
        <v>278</v>
      </c>
      <c r="D108" s="51">
        <v>2613</v>
      </c>
      <c r="E108" s="51">
        <v>174886</v>
      </c>
      <c r="F108" s="51">
        <v>23357</v>
      </c>
      <c r="G108" s="51">
        <v>198243</v>
      </c>
    </row>
    <row r="109" spans="1:7" x14ac:dyDescent="0.2">
      <c r="A109" s="49" t="s">
        <v>276</v>
      </c>
      <c r="B109" s="51">
        <v>1191</v>
      </c>
      <c r="C109" s="51">
        <v>1404</v>
      </c>
      <c r="D109" s="51">
        <v>2595</v>
      </c>
      <c r="E109" s="51">
        <v>13144</v>
      </c>
      <c r="F109" s="51">
        <v>15441</v>
      </c>
      <c r="G109" s="51">
        <v>28585</v>
      </c>
    </row>
    <row r="110" spans="1:7" x14ac:dyDescent="0.2">
      <c r="A110" s="49" t="s">
        <v>97</v>
      </c>
      <c r="B110" s="51">
        <v>2387</v>
      </c>
      <c r="C110" s="51">
        <v>208</v>
      </c>
      <c r="D110" s="51">
        <v>2595</v>
      </c>
      <c r="E110" s="51">
        <v>185650</v>
      </c>
      <c r="F110" s="51">
        <v>16180</v>
      </c>
      <c r="G110" s="51">
        <v>201830</v>
      </c>
    </row>
    <row r="111" spans="1:7" x14ac:dyDescent="0.2">
      <c r="A111" s="49" t="s">
        <v>143</v>
      </c>
      <c r="B111" s="51">
        <v>1875</v>
      </c>
      <c r="C111" s="51">
        <v>672</v>
      </c>
      <c r="D111" s="51">
        <v>2547</v>
      </c>
      <c r="E111" s="51">
        <v>77650</v>
      </c>
      <c r="F111" s="51">
        <v>27846</v>
      </c>
      <c r="G111" s="51">
        <v>105496</v>
      </c>
    </row>
    <row r="112" spans="1:7" x14ac:dyDescent="0.2">
      <c r="A112" s="49" t="s">
        <v>202</v>
      </c>
      <c r="B112" s="51">
        <v>2363</v>
      </c>
      <c r="C112" s="51">
        <v>167</v>
      </c>
      <c r="D112" s="51">
        <v>2530</v>
      </c>
      <c r="E112" s="51">
        <v>28749</v>
      </c>
      <c r="F112" s="51">
        <v>2085</v>
      </c>
      <c r="G112" s="51">
        <v>30834</v>
      </c>
    </row>
    <row r="113" spans="1:7" x14ac:dyDescent="0.2">
      <c r="A113" s="49" t="s">
        <v>141</v>
      </c>
      <c r="B113" s="51">
        <v>2278</v>
      </c>
      <c r="C113" s="51">
        <v>243</v>
      </c>
      <c r="D113" s="51">
        <v>2521</v>
      </c>
      <c r="E113" s="51">
        <v>104277</v>
      </c>
      <c r="F113" s="51">
        <v>10912</v>
      </c>
      <c r="G113" s="51">
        <v>115189</v>
      </c>
    </row>
    <row r="114" spans="1:7" x14ac:dyDescent="0.2">
      <c r="A114" s="49" t="s">
        <v>136</v>
      </c>
      <c r="B114" s="51">
        <v>1995</v>
      </c>
      <c r="C114" s="51">
        <v>510</v>
      </c>
      <c r="D114" s="51">
        <v>2505</v>
      </c>
      <c r="E114" s="51">
        <v>92791</v>
      </c>
      <c r="F114" s="51">
        <v>23723</v>
      </c>
      <c r="G114" s="51">
        <v>116514</v>
      </c>
    </row>
    <row r="115" spans="1:7" x14ac:dyDescent="0.2">
      <c r="A115" s="49" t="s">
        <v>131</v>
      </c>
      <c r="B115" s="51">
        <v>2149</v>
      </c>
      <c r="C115" s="51">
        <v>351</v>
      </c>
      <c r="D115" s="51">
        <v>2500</v>
      </c>
      <c r="E115" s="51">
        <v>93524</v>
      </c>
      <c r="F115" s="51">
        <v>15396</v>
      </c>
      <c r="G115" s="51">
        <v>108920</v>
      </c>
    </row>
    <row r="116" spans="1:7" x14ac:dyDescent="0.2">
      <c r="A116" s="49" t="s">
        <v>114</v>
      </c>
      <c r="B116" s="51">
        <v>2104</v>
      </c>
      <c r="C116" s="51">
        <v>328</v>
      </c>
      <c r="D116" s="51">
        <v>2432</v>
      </c>
      <c r="E116" s="51">
        <v>107459</v>
      </c>
      <c r="F116" s="51">
        <v>15948</v>
      </c>
      <c r="G116" s="51">
        <v>123407</v>
      </c>
    </row>
    <row r="117" spans="1:7" x14ac:dyDescent="0.2">
      <c r="A117" s="49" t="s">
        <v>95</v>
      </c>
      <c r="B117" s="51">
        <v>2326</v>
      </c>
      <c r="C117" s="51">
        <v>72</v>
      </c>
      <c r="D117" s="51">
        <v>2398</v>
      </c>
      <c r="E117" s="51">
        <v>155952</v>
      </c>
      <c r="F117" s="51">
        <v>4223</v>
      </c>
      <c r="G117" s="51">
        <v>160175</v>
      </c>
    </row>
    <row r="118" spans="1:7" x14ac:dyDescent="0.2">
      <c r="A118" s="49" t="s">
        <v>164</v>
      </c>
      <c r="B118" s="51">
        <v>1699</v>
      </c>
      <c r="C118" s="51">
        <v>688</v>
      </c>
      <c r="D118" s="51">
        <v>2387</v>
      </c>
      <c r="E118" s="51">
        <v>50759</v>
      </c>
      <c r="F118" s="51">
        <v>20565</v>
      </c>
      <c r="G118" s="51">
        <v>71324</v>
      </c>
    </row>
    <row r="119" spans="1:7" x14ac:dyDescent="0.2">
      <c r="A119" s="49" t="s">
        <v>105</v>
      </c>
      <c r="B119" s="51">
        <v>2091</v>
      </c>
      <c r="C119" s="51">
        <v>287</v>
      </c>
      <c r="D119" s="51">
        <v>2378</v>
      </c>
      <c r="E119" s="51">
        <v>174408</v>
      </c>
      <c r="F119" s="51">
        <v>24208</v>
      </c>
      <c r="G119" s="51">
        <v>198616</v>
      </c>
    </row>
    <row r="120" spans="1:7" x14ac:dyDescent="0.2">
      <c r="A120" s="49" t="s">
        <v>193</v>
      </c>
      <c r="B120" s="51">
        <v>1873</v>
      </c>
      <c r="C120" s="51">
        <v>417</v>
      </c>
      <c r="D120" s="51">
        <v>2290</v>
      </c>
      <c r="E120" s="51">
        <v>29741</v>
      </c>
      <c r="F120" s="51">
        <v>6618</v>
      </c>
      <c r="G120" s="51">
        <v>36359</v>
      </c>
    </row>
    <row r="121" spans="1:7" x14ac:dyDescent="0.2">
      <c r="A121" s="49" t="s">
        <v>231</v>
      </c>
      <c r="B121" s="51">
        <v>1704</v>
      </c>
      <c r="C121" s="51">
        <v>569</v>
      </c>
      <c r="D121" s="51">
        <v>2273</v>
      </c>
      <c r="E121" s="51">
        <v>21459</v>
      </c>
      <c r="F121" s="51">
        <v>7184</v>
      </c>
      <c r="G121" s="51">
        <v>28643</v>
      </c>
    </row>
    <row r="122" spans="1:7" x14ac:dyDescent="0.2">
      <c r="A122" s="49" t="s">
        <v>9</v>
      </c>
      <c r="B122" s="51">
        <v>1684</v>
      </c>
      <c r="C122" s="51">
        <v>558</v>
      </c>
      <c r="D122" s="51">
        <v>2242</v>
      </c>
      <c r="E122" s="51">
        <v>94219</v>
      </c>
      <c r="F122" s="51">
        <v>31229</v>
      </c>
      <c r="G122" s="51">
        <v>125448</v>
      </c>
    </row>
    <row r="123" spans="1:7" x14ac:dyDescent="0.2">
      <c r="A123" s="49" t="s">
        <v>188</v>
      </c>
      <c r="B123" s="51">
        <v>2000</v>
      </c>
      <c r="C123" s="51">
        <v>225</v>
      </c>
      <c r="D123" s="51">
        <v>2225</v>
      </c>
      <c r="E123" s="51">
        <v>74806</v>
      </c>
      <c r="F123" s="51">
        <v>8379</v>
      </c>
      <c r="G123" s="51">
        <v>83185</v>
      </c>
    </row>
    <row r="124" spans="1:7" x14ac:dyDescent="0.2">
      <c r="A124" s="49" t="s">
        <v>168</v>
      </c>
      <c r="B124" s="51">
        <v>1580</v>
      </c>
      <c r="C124" s="51">
        <v>535</v>
      </c>
      <c r="D124" s="51">
        <v>2115</v>
      </c>
      <c r="E124" s="51">
        <v>57763</v>
      </c>
      <c r="F124" s="51">
        <v>19554</v>
      </c>
      <c r="G124" s="51">
        <v>77317</v>
      </c>
    </row>
    <row r="125" spans="1:7" x14ac:dyDescent="0.2">
      <c r="A125" s="49" t="s">
        <v>122</v>
      </c>
      <c r="B125" s="51">
        <v>1833</v>
      </c>
      <c r="C125" s="51">
        <v>196</v>
      </c>
      <c r="D125" s="51">
        <v>2029</v>
      </c>
      <c r="E125" s="51">
        <v>120006</v>
      </c>
      <c r="F125" s="51">
        <v>12820</v>
      </c>
      <c r="G125" s="51">
        <v>132826</v>
      </c>
    </row>
    <row r="126" spans="1:7" x14ac:dyDescent="0.2">
      <c r="A126" s="49" t="s">
        <v>251</v>
      </c>
      <c r="B126" s="51">
        <v>1249</v>
      </c>
      <c r="C126" s="51">
        <v>692</v>
      </c>
      <c r="D126" s="51">
        <v>1941</v>
      </c>
      <c r="E126" s="51">
        <v>9807</v>
      </c>
      <c r="F126" s="51">
        <v>5377</v>
      </c>
      <c r="G126" s="51">
        <v>15184</v>
      </c>
    </row>
    <row r="127" spans="1:7" x14ac:dyDescent="0.2">
      <c r="A127" s="49" t="s">
        <v>241</v>
      </c>
      <c r="B127" s="51">
        <v>1938</v>
      </c>
      <c r="C127" s="51"/>
      <c r="D127" s="51">
        <v>1938</v>
      </c>
      <c r="E127" s="51">
        <v>23585</v>
      </c>
      <c r="F127" s="51">
        <v>0</v>
      </c>
      <c r="G127" s="51">
        <v>23585</v>
      </c>
    </row>
    <row r="128" spans="1:7" x14ac:dyDescent="0.2">
      <c r="A128" s="49" t="s">
        <v>178</v>
      </c>
      <c r="B128" s="51">
        <v>1875</v>
      </c>
      <c r="C128" s="51">
        <v>32</v>
      </c>
      <c r="D128" s="51">
        <v>1907</v>
      </c>
      <c r="E128" s="51">
        <v>58669</v>
      </c>
      <c r="F128" s="51">
        <v>1001</v>
      </c>
      <c r="G128" s="51">
        <v>59670</v>
      </c>
    </row>
    <row r="129" spans="1:7" x14ac:dyDescent="0.2">
      <c r="A129" s="49" t="s">
        <v>144</v>
      </c>
      <c r="B129" s="51">
        <v>1431</v>
      </c>
      <c r="C129" s="51">
        <v>431</v>
      </c>
      <c r="D129" s="51">
        <v>1862</v>
      </c>
      <c r="E129" s="51">
        <v>83996</v>
      </c>
      <c r="F129" s="51">
        <v>25314</v>
      </c>
      <c r="G129" s="51">
        <v>109310</v>
      </c>
    </row>
    <row r="130" spans="1:7" x14ac:dyDescent="0.2">
      <c r="A130" s="49" t="s">
        <v>90</v>
      </c>
      <c r="B130" s="51">
        <v>1745</v>
      </c>
      <c r="C130" s="51">
        <v>103</v>
      </c>
      <c r="D130" s="51">
        <v>1848</v>
      </c>
      <c r="E130" s="51">
        <v>230082</v>
      </c>
      <c r="F130" s="51">
        <v>13582</v>
      </c>
      <c r="G130" s="51">
        <v>243664</v>
      </c>
    </row>
    <row r="131" spans="1:7" x14ac:dyDescent="0.2">
      <c r="A131" s="49" t="s">
        <v>148</v>
      </c>
      <c r="B131" s="51">
        <v>1677</v>
      </c>
      <c r="C131" s="51">
        <v>171</v>
      </c>
      <c r="D131" s="51">
        <v>1848</v>
      </c>
      <c r="E131" s="51">
        <v>68655</v>
      </c>
      <c r="F131" s="51">
        <v>6709</v>
      </c>
      <c r="G131" s="51">
        <v>75364</v>
      </c>
    </row>
    <row r="132" spans="1:7" x14ac:dyDescent="0.2">
      <c r="A132" s="49" t="s">
        <v>233</v>
      </c>
      <c r="B132" s="51">
        <v>1649</v>
      </c>
      <c r="C132" s="51">
        <v>174</v>
      </c>
      <c r="D132" s="51">
        <v>1823</v>
      </c>
      <c r="E132" s="51">
        <v>27272</v>
      </c>
      <c r="F132" s="51">
        <v>2885</v>
      </c>
      <c r="G132" s="51">
        <v>30157</v>
      </c>
    </row>
    <row r="133" spans="1:7" x14ac:dyDescent="0.2">
      <c r="A133" s="49" t="s">
        <v>194</v>
      </c>
      <c r="B133" s="51">
        <v>1772</v>
      </c>
      <c r="C133" s="51"/>
      <c r="D133" s="51">
        <v>1772</v>
      </c>
      <c r="E133" s="51">
        <v>38063</v>
      </c>
      <c r="F133" s="51">
        <v>0</v>
      </c>
      <c r="G133" s="51">
        <v>38063</v>
      </c>
    </row>
    <row r="134" spans="1:7" x14ac:dyDescent="0.2">
      <c r="A134" s="49" t="s">
        <v>180</v>
      </c>
      <c r="B134" s="51">
        <v>1411</v>
      </c>
      <c r="C134" s="51">
        <v>353</v>
      </c>
      <c r="D134" s="51">
        <v>1764</v>
      </c>
      <c r="E134" s="51">
        <v>50322</v>
      </c>
      <c r="F134" s="51">
        <v>12658</v>
      </c>
      <c r="G134" s="51">
        <v>62980</v>
      </c>
    </row>
    <row r="135" spans="1:7" x14ac:dyDescent="0.2">
      <c r="A135" s="49" t="s">
        <v>183</v>
      </c>
      <c r="B135" s="51">
        <v>1194</v>
      </c>
      <c r="C135" s="51">
        <v>569</v>
      </c>
      <c r="D135" s="51">
        <v>1763</v>
      </c>
      <c r="E135" s="51">
        <v>42952</v>
      </c>
      <c r="F135" s="51">
        <v>20486</v>
      </c>
      <c r="G135" s="51">
        <v>63438</v>
      </c>
    </row>
    <row r="136" spans="1:7" x14ac:dyDescent="0.2">
      <c r="A136" s="49" t="s">
        <v>174</v>
      </c>
      <c r="B136" s="51">
        <v>1025</v>
      </c>
      <c r="C136" s="51">
        <v>685</v>
      </c>
      <c r="D136" s="51">
        <v>1710</v>
      </c>
      <c r="E136" s="51">
        <v>36779</v>
      </c>
      <c r="F136" s="51">
        <v>25656</v>
      </c>
      <c r="G136" s="51">
        <v>62435</v>
      </c>
    </row>
    <row r="137" spans="1:7" x14ac:dyDescent="0.2">
      <c r="A137" s="49" t="s">
        <v>80</v>
      </c>
      <c r="B137" s="51">
        <v>1663</v>
      </c>
      <c r="C137" s="51">
        <v>45</v>
      </c>
      <c r="D137" s="51">
        <v>1708</v>
      </c>
      <c r="E137" s="51">
        <v>233829</v>
      </c>
      <c r="F137" s="51">
        <v>6312</v>
      </c>
      <c r="G137" s="51">
        <v>240141</v>
      </c>
    </row>
    <row r="138" spans="1:7" x14ac:dyDescent="0.2">
      <c r="A138" s="49" t="s">
        <v>186</v>
      </c>
      <c r="B138" s="51">
        <v>1336</v>
      </c>
      <c r="C138" s="51">
        <v>365</v>
      </c>
      <c r="D138" s="51">
        <v>1701</v>
      </c>
      <c r="E138" s="51">
        <v>34561</v>
      </c>
      <c r="F138" s="51">
        <v>9439</v>
      </c>
      <c r="G138" s="51">
        <v>44000</v>
      </c>
    </row>
    <row r="139" spans="1:7" x14ac:dyDescent="0.2">
      <c r="A139" s="49" t="s">
        <v>215</v>
      </c>
      <c r="B139" s="51">
        <v>1371</v>
      </c>
      <c r="C139" s="51">
        <v>318</v>
      </c>
      <c r="D139" s="51">
        <v>1689</v>
      </c>
      <c r="E139" s="51">
        <v>43491</v>
      </c>
      <c r="F139" s="51">
        <v>10091</v>
      </c>
      <c r="G139" s="51">
        <v>53582</v>
      </c>
    </row>
    <row r="140" spans="1:7" x14ac:dyDescent="0.2">
      <c r="A140" s="49" t="s">
        <v>278</v>
      </c>
      <c r="B140" s="51">
        <v>1673</v>
      </c>
      <c r="C140" s="51"/>
      <c r="D140" s="51">
        <v>1673</v>
      </c>
      <c r="E140" s="51">
        <v>14207</v>
      </c>
      <c r="F140" s="51">
        <v>0</v>
      </c>
      <c r="G140" s="51">
        <v>14207</v>
      </c>
    </row>
    <row r="141" spans="1:7" x14ac:dyDescent="0.2">
      <c r="A141" s="49" t="s">
        <v>137</v>
      </c>
      <c r="B141" s="51">
        <v>1672</v>
      </c>
      <c r="C141" s="51"/>
      <c r="D141" s="51">
        <v>1672</v>
      </c>
      <c r="E141" s="51">
        <v>84904</v>
      </c>
      <c r="F141" s="51">
        <v>0</v>
      </c>
      <c r="G141" s="51">
        <v>84904</v>
      </c>
    </row>
    <row r="142" spans="1:7" x14ac:dyDescent="0.2">
      <c r="A142" s="49" t="s">
        <v>173</v>
      </c>
      <c r="B142" s="51">
        <v>1452</v>
      </c>
      <c r="C142" s="51">
        <v>205</v>
      </c>
      <c r="D142" s="51">
        <v>1657</v>
      </c>
      <c r="E142" s="51">
        <v>54089</v>
      </c>
      <c r="F142" s="51">
        <v>7674</v>
      </c>
      <c r="G142" s="51">
        <v>61763</v>
      </c>
    </row>
    <row r="143" spans="1:7" x14ac:dyDescent="0.2">
      <c r="A143" s="49" t="s">
        <v>169</v>
      </c>
      <c r="B143" s="51">
        <v>1288</v>
      </c>
      <c r="C143" s="51">
        <v>328</v>
      </c>
      <c r="D143" s="51">
        <v>1616</v>
      </c>
      <c r="E143" s="51">
        <v>51742</v>
      </c>
      <c r="F143" s="51">
        <v>13386</v>
      </c>
      <c r="G143" s="51">
        <v>65128</v>
      </c>
    </row>
    <row r="144" spans="1:7" x14ac:dyDescent="0.2">
      <c r="A144" s="49" t="s">
        <v>212</v>
      </c>
      <c r="B144" s="51">
        <v>1243</v>
      </c>
      <c r="C144" s="51">
        <v>368</v>
      </c>
      <c r="D144" s="51">
        <v>1611</v>
      </c>
      <c r="E144" s="51">
        <v>14458</v>
      </c>
      <c r="F144" s="51">
        <v>4412</v>
      </c>
      <c r="G144" s="51">
        <v>18870</v>
      </c>
    </row>
    <row r="145" spans="1:7" x14ac:dyDescent="0.2">
      <c r="A145" s="49" t="s">
        <v>130</v>
      </c>
      <c r="B145" s="51">
        <v>1506</v>
      </c>
      <c r="C145" s="51">
        <v>100</v>
      </c>
      <c r="D145" s="51">
        <v>1606</v>
      </c>
      <c r="E145" s="51">
        <v>103637</v>
      </c>
      <c r="F145" s="51">
        <v>6887</v>
      </c>
      <c r="G145" s="51">
        <v>110524</v>
      </c>
    </row>
    <row r="146" spans="1:7" x14ac:dyDescent="0.2">
      <c r="A146" s="49" t="s">
        <v>142</v>
      </c>
      <c r="B146" s="51">
        <v>1528</v>
      </c>
      <c r="C146" s="51">
        <v>44</v>
      </c>
      <c r="D146" s="51">
        <v>1572</v>
      </c>
      <c r="E146" s="51">
        <v>76510</v>
      </c>
      <c r="F146" s="51">
        <v>2206</v>
      </c>
      <c r="G146" s="51">
        <v>78716</v>
      </c>
    </row>
    <row r="147" spans="1:7" x14ac:dyDescent="0.2">
      <c r="A147" s="49" t="s">
        <v>304</v>
      </c>
      <c r="B147" s="51">
        <v>1572</v>
      </c>
      <c r="C147" s="51"/>
      <c r="D147" s="51">
        <v>1572</v>
      </c>
      <c r="E147" s="51">
        <v>6288</v>
      </c>
      <c r="F147" s="51">
        <v>0</v>
      </c>
      <c r="G147" s="51">
        <v>6288</v>
      </c>
    </row>
    <row r="148" spans="1:7" x14ac:dyDescent="0.2">
      <c r="A148" s="49" t="s">
        <v>167</v>
      </c>
      <c r="B148" s="51">
        <v>1371</v>
      </c>
      <c r="C148" s="51">
        <v>142</v>
      </c>
      <c r="D148" s="51">
        <v>1513</v>
      </c>
      <c r="E148" s="51">
        <v>56304</v>
      </c>
      <c r="F148" s="51">
        <v>5832</v>
      </c>
      <c r="G148" s="51">
        <v>62136</v>
      </c>
    </row>
    <row r="149" spans="1:7" x14ac:dyDescent="0.2">
      <c r="A149" s="49" t="s">
        <v>151</v>
      </c>
      <c r="B149" s="51">
        <v>1444</v>
      </c>
      <c r="C149" s="51">
        <v>64</v>
      </c>
      <c r="D149" s="51">
        <v>1508</v>
      </c>
      <c r="E149" s="51">
        <v>46810</v>
      </c>
      <c r="F149" s="51">
        <v>2077</v>
      </c>
      <c r="G149" s="51">
        <v>48887</v>
      </c>
    </row>
    <row r="150" spans="1:7" x14ac:dyDescent="0.2">
      <c r="A150" s="49" t="s">
        <v>182</v>
      </c>
      <c r="B150" s="51">
        <v>1421</v>
      </c>
      <c r="C150" s="51">
        <v>56</v>
      </c>
      <c r="D150" s="51">
        <v>1477</v>
      </c>
      <c r="E150" s="51">
        <v>52992</v>
      </c>
      <c r="F150" s="51">
        <v>1787</v>
      </c>
      <c r="G150" s="51">
        <v>54779</v>
      </c>
    </row>
    <row r="151" spans="1:7" x14ac:dyDescent="0.2">
      <c r="A151" s="49" t="s">
        <v>172</v>
      </c>
      <c r="B151" s="51">
        <v>1240</v>
      </c>
      <c r="C151" s="51">
        <v>148</v>
      </c>
      <c r="D151" s="51">
        <v>1388</v>
      </c>
      <c r="E151" s="51">
        <v>46297</v>
      </c>
      <c r="F151" s="51">
        <v>5527</v>
      </c>
      <c r="G151" s="51">
        <v>51824</v>
      </c>
    </row>
    <row r="152" spans="1:7" x14ac:dyDescent="0.2">
      <c r="A152" s="49" t="s">
        <v>205</v>
      </c>
      <c r="B152" s="51">
        <v>1024</v>
      </c>
      <c r="C152" s="51">
        <v>362</v>
      </c>
      <c r="D152" s="51">
        <v>1386</v>
      </c>
      <c r="E152" s="51">
        <v>28450</v>
      </c>
      <c r="F152" s="51">
        <v>10067</v>
      </c>
      <c r="G152" s="51">
        <v>38517</v>
      </c>
    </row>
    <row r="153" spans="1:7" x14ac:dyDescent="0.2">
      <c r="A153" s="49" t="s">
        <v>256</v>
      </c>
      <c r="B153" s="51">
        <v>1350</v>
      </c>
      <c r="C153" s="51">
        <v>35</v>
      </c>
      <c r="D153" s="51">
        <v>1385</v>
      </c>
      <c r="E153" s="51">
        <v>13060</v>
      </c>
      <c r="F153" s="51">
        <v>340</v>
      </c>
      <c r="G153" s="51">
        <v>13400</v>
      </c>
    </row>
    <row r="154" spans="1:7" x14ac:dyDescent="0.2">
      <c r="A154" s="49" t="s">
        <v>185</v>
      </c>
      <c r="B154" s="51">
        <v>1375</v>
      </c>
      <c r="C154" s="51">
        <v>6</v>
      </c>
      <c r="D154" s="51">
        <v>1381</v>
      </c>
      <c r="E154" s="51">
        <v>55986</v>
      </c>
      <c r="F154" s="51">
        <v>244</v>
      </c>
      <c r="G154" s="51">
        <v>56230</v>
      </c>
    </row>
    <row r="155" spans="1:7" x14ac:dyDescent="0.2">
      <c r="A155" s="49" t="s">
        <v>134</v>
      </c>
      <c r="B155" s="51">
        <v>1305</v>
      </c>
      <c r="C155" s="51">
        <v>75</v>
      </c>
      <c r="D155" s="51">
        <v>1380</v>
      </c>
      <c r="E155" s="51">
        <v>81695</v>
      </c>
      <c r="F155" s="51">
        <v>4700</v>
      </c>
      <c r="G155" s="51">
        <v>86395</v>
      </c>
    </row>
    <row r="156" spans="1:7" x14ac:dyDescent="0.2">
      <c r="A156" s="49" t="s">
        <v>221</v>
      </c>
      <c r="B156" s="51">
        <v>1130</v>
      </c>
      <c r="C156" s="51">
        <v>232</v>
      </c>
      <c r="D156" s="51">
        <v>1362</v>
      </c>
      <c r="E156" s="51">
        <v>36791</v>
      </c>
      <c r="F156" s="51">
        <v>7626</v>
      </c>
      <c r="G156" s="51">
        <v>44417</v>
      </c>
    </row>
    <row r="157" spans="1:7" x14ac:dyDescent="0.2">
      <c r="A157" s="49" t="s">
        <v>171</v>
      </c>
      <c r="B157" s="51">
        <v>1271</v>
      </c>
      <c r="C157" s="51">
        <v>91</v>
      </c>
      <c r="D157" s="51">
        <v>1362</v>
      </c>
      <c r="E157" s="51">
        <v>64012</v>
      </c>
      <c r="F157" s="51">
        <v>4463</v>
      </c>
      <c r="G157" s="51">
        <v>68475</v>
      </c>
    </row>
    <row r="158" spans="1:7" x14ac:dyDescent="0.2">
      <c r="A158" s="49" t="s">
        <v>176</v>
      </c>
      <c r="B158" s="51">
        <v>1232</v>
      </c>
      <c r="C158" s="51">
        <v>119</v>
      </c>
      <c r="D158" s="51">
        <v>1351</v>
      </c>
      <c r="E158" s="51">
        <v>51067</v>
      </c>
      <c r="F158" s="51">
        <v>4928</v>
      </c>
      <c r="G158" s="51">
        <v>55995</v>
      </c>
    </row>
    <row r="159" spans="1:7" x14ac:dyDescent="0.2">
      <c r="A159" s="49" t="s">
        <v>230</v>
      </c>
      <c r="B159" s="51">
        <v>1035</v>
      </c>
      <c r="C159" s="51">
        <v>290</v>
      </c>
      <c r="D159" s="51">
        <v>1325</v>
      </c>
      <c r="E159" s="51">
        <v>17386</v>
      </c>
      <c r="F159" s="51">
        <v>4885</v>
      </c>
      <c r="G159" s="51">
        <v>22271</v>
      </c>
    </row>
    <row r="160" spans="1:7" x14ac:dyDescent="0.2">
      <c r="A160" s="49" t="s">
        <v>235</v>
      </c>
      <c r="B160" s="51">
        <v>1034</v>
      </c>
      <c r="C160" s="51">
        <v>286</v>
      </c>
      <c r="D160" s="51">
        <v>1320</v>
      </c>
      <c r="E160" s="51">
        <v>25303</v>
      </c>
      <c r="F160" s="51">
        <v>6715</v>
      </c>
      <c r="G160" s="51">
        <v>32018</v>
      </c>
    </row>
    <row r="161" spans="1:7" x14ac:dyDescent="0.2">
      <c r="A161" s="49" t="s">
        <v>12</v>
      </c>
      <c r="B161" s="51">
        <v>1100</v>
      </c>
      <c r="C161" s="51">
        <v>175</v>
      </c>
      <c r="D161" s="51">
        <v>1275</v>
      </c>
      <c r="E161" s="51">
        <v>48647</v>
      </c>
      <c r="F161" s="51">
        <v>7728</v>
      </c>
      <c r="G161" s="51">
        <v>56375</v>
      </c>
    </row>
    <row r="162" spans="1:7" x14ac:dyDescent="0.2">
      <c r="A162" s="49" t="s">
        <v>175</v>
      </c>
      <c r="B162" s="51">
        <v>1203</v>
      </c>
      <c r="C162" s="51">
        <v>71</v>
      </c>
      <c r="D162" s="51">
        <v>1274</v>
      </c>
      <c r="E162" s="51">
        <v>50505</v>
      </c>
      <c r="F162" s="51">
        <v>2981</v>
      </c>
      <c r="G162" s="51">
        <v>53486</v>
      </c>
    </row>
    <row r="163" spans="1:7" x14ac:dyDescent="0.2">
      <c r="A163" s="49" t="s">
        <v>269</v>
      </c>
      <c r="B163" s="51">
        <v>1192</v>
      </c>
      <c r="C163" s="51">
        <v>80</v>
      </c>
      <c r="D163" s="51">
        <v>1272</v>
      </c>
      <c r="E163" s="51">
        <v>13986</v>
      </c>
      <c r="F163" s="51">
        <v>921</v>
      </c>
      <c r="G163" s="51">
        <v>14907</v>
      </c>
    </row>
    <row r="164" spans="1:7" x14ac:dyDescent="0.2">
      <c r="A164" s="49" t="s">
        <v>177</v>
      </c>
      <c r="B164" s="51">
        <v>1001</v>
      </c>
      <c r="C164" s="51">
        <v>250</v>
      </c>
      <c r="D164" s="51">
        <v>1251</v>
      </c>
      <c r="E164" s="51">
        <v>41045</v>
      </c>
      <c r="F164" s="51">
        <v>10236</v>
      </c>
      <c r="G164" s="51">
        <v>51281</v>
      </c>
    </row>
    <row r="165" spans="1:7" x14ac:dyDescent="0.2">
      <c r="A165" s="49" t="s">
        <v>145</v>
      </c>
      <c r="B165" s="51">
        <v>1047</v>
      </c>
      <c r="C165" s="51">
        <v>153</v>
      </c>
      <c r="D165" s="51">
        <v>1200</v>
      </c>
      <c r="E165" s="51">
        <v>85372</v>
      </c>
      <c r="F165" s="51">
        <v>12602</v>
      </c>
      <c r="G165" s="51">
        <v>97974</v>
      </c>
    </row>
    <row r="166" spans="1:7" x14ac:dyDescent="0.2">
      <c r="A166" s="49" t="s">
        <v>309</v>
      </c>
      <c r="B166" s="51">
        <v>1106</v>
      </c>
      <c r="C166" s="51">
        <v>94</v>
      </c>
      <c r="D166" s="51">
        <v>1200</v>
      </c>
      <c r="E166" s="51">
        <v>8935</v>
      </c>
      <c r="F166" s="51">
        <v>788</v>
      </c>
      <c r="G166" s="51">
        <v>9723</v>
      </c>
    </row>
    <row r="167" spans="1:7" x14ac:dyDescent="0.2">
      <c r="A167" s="49" t="s">
        <v>197</v>
      </c>
      <c r="B167" s="51">
        <v>835</v>
      </c>
      <c r="C167" s="51">
        <v>359</v>
      </c>
      <c r="D167" s="51">
        <v>1194</v>
      </c>
      <c r="E167" s="51">
        <v>28394</v>
      </c>
      <c r="F167" s="51">
        <v>12609</v>
      </c>
      <c r="G167" s="51">
        <v>41003</v>
      </c>
    </row>
    <row r="168" spans="1:7" x14ac:dyDescent="0.2">
      <c r="A168" s="49" t="s">
        <v>258</v>
      </c>
      <c r="B168" s="51">
        <v>1037</v>
      </c>
      <c r="C168" s="51">
        <v>152</v>
      </c>
      <c r="D168" s="51">
        <v>1189</v>
      </c>
      <c r="E168" s="51">
        <v>31296</v>
      </c>
      <c r="F168" s="51">
        <v>4651</v>
      </c>
      <c r="G168" s="51">
        <v>35947</v>
      </c>
    </row>
    <row r="169" spans="1:7" x14ac:dyDescent="0.2">
      <c r="A169" s="49" t="s">
        <v>195</v>
      </c>
      <c r="B169" s="51">
        <v>742</v>
      </c>
      <c r="C169" s="51">
        <v>415</v>
      </c>
      <c r="D169" s="51">
        <v>1157</v>
      </c>
      <c r="E169" s="51">
        <v>26678</v>
      </c>
      <c r="F169" s="51">
        <v>14911</v>
      </c>
      <c r="G169" s="51">
        <v>41589</v>
      </c>
    </row>
    <row r="170" spans="1:7" x14ac:dyDescent="0.2">
      <c r="A170" s="49" t="s">
        <v>165</v>
      </c>
      <c r="B170" s="51">
        <v>635</v>
      </c>
      <c r="C170" s="51">
        <v>521</v>
      </c>
      <c r="D170" s="51">
        <v>1156</v>
      </c>
      <c r="E170" s="51">
        <v>38349</v>
      </c>
      <c r="F170" s="51">
        <v>31461</v>
      </c>
      <c r="G170" s="51">
        <v>69810</v>
      </c>
    </row>
    <row r="171" spans="1:7" x14ac:dyDescent="0.2">
      <c r="A171" s="49" t="s">
        <v>219</v>
      </c>
      <c r="B171" s="51">
        <v>1099</v>
      </c>
      <c r="C171" s="51">
        <v>26</v>
      </c>
      <c r="D171" s="51">
        <v>1125</v>
      </c>
      <c r="E171" s="51">
        <v>28380</v>
      </c>
      <c r="F171" s="51">
        <v>672</v>
      </c>
      <c r="G171" s="51">
        <v>29052</v>
      </c>
    </row>
    <row r="172" spans="1:7" x14ac:dyDescent="0.2">
      <c r="A172" s="49" t="s">
        <v>139</v>
      </c>
      <c r="B172" s="51">
        <v>1014</v>
      </c>
      <c r="C172" s="51">
        <v>107</v>
      </c>
      <c r="D172" s="51">
        <v>1121</v>
      </c>
      <c r="E172" s="51">
        <v>90165</v>
      </c>
      <c r="F172" s="51">
        <v>9519</v>
      </c>
      <c r="G172" s="51">
        <v>99684</v>
      </c>
    </row>
    <row r="173" spans="1:7" x14ac:dyDescent="0.2">
      <c r="A173" s="49" t="s">
        <v>236</v>
      </c>
      <c r="B173" s="51">
        <v>690</v>
      </c>
      <c r="C173" s="51">
        <v>429</v>
      </c>
      <c r="D173" s="51">
        <v>1119</v>
      </c>
      <c r="E173" s="51">
        <v>16299</v>
      </c>
      <c r="F173" s="51">
        <v>10145</v>
      </c>
      <c r="G173" s="51">
        <v>26444</v>
      </c>
    </row>
    <row r="174" spans="1:7" x14ac:dyDescent="0.2">
      <c r="A174" s="49" t="s">
        <v>206</v>
      </c>
      <c r="B174" s="51">
        <v>578</v>
      </c>
      <c r="C174" s="51">
        <v>526</v>
      </c>
      <c r="D174" s="51">
        <v>1104</v>
      </c>
      <c r="E174" s="51">
        <v>21339</v>
      </c>
      <c r="F174" s="51">
        <v>19523</v>
      </c>
      <c r="G174" s="51">
        <v>40862</v>
      </c>
    </row>
    <row r="175" spans="1:7" x14ac:dyDescent="0.2">
      <c r="A175" s="49" t="s">
        <v>199</v>
      </c>
      <c r="B175" s="51">
        <v>778</v>
      </c>
      <c r="C175" s="51">
        <v>298</v>
      </c>
      <c r="D175" s="51">
        <v>1076</v>
      </c>
      <c r="E175" s="51">
        <v>25593</v>
      </c>
      <c r="F175" s="51">
        <v>9679</v>
      </c>
      <c r="G175" s="51">
        <v>35272</v>
      </c>
    </row>
    <row r="176" spans="1:7" x14ac:dyDescent="0.2">
      <c r="A176" s="49" t="s">
        <v>170</v>
      </c>
      <c r="B176" s="51">
        <v>899</v>
      </c>
      <c r="C176" s="51">
        <v>159</v>
      </c>
      <c r="D176" s="51">
        <v>1058</v>
      </c>
      <c r="E176" s="51">
        <v>44681</v>
      </c>
      <c r="F176" s="51">
        <v>7904</v>
      </c>
      <c r="G176" s="51">
        <v>52585</v>
      </c>
    </row>
    <row r="177" spans="1:7" x14ac:dyDescent="0.2">
      <c r="A177" s="49" t="s">
        <v>244</v>
      </c>
      <c r="B177" s="51">
        <v>896</v>
      </c>
      <c r="C177" s="51">
        <v>147</v>
      </c>
      <c r="D177" s="51">
        <v>1043</v>
      </c>
      <c r="E177" s="51">
        <v>25137</v>
      </c>
      <c r="F177" s="51">
        <v>3971</v>
      </c>
      <c r="G177" s="51">
        <v>29108</v>
      </c>
    </row>
    <row r="178" spans="1:7" x14ac:dyDescent="0.2">
      <c r="A178" s="49" t="s">
        <v>213</v>
      </c>
      <c r="B178" s="51">
        <v>763</v>
      </c>
      <c r="C178" s="51">
        <v>247</v>
      </c>
      <c r="D178" s="51">
        <v>1010</v>
      </c>
      <c r="E178" s="51">
        <v>21077</v>
      </c>
      <c r="F178" s="51">
        <v>6870</v>
      </c>
      <c r="G178" s="51">
        <v>27947</v>
      </c>
    </row>
    <row r="179" spans="1:7" x14ac:dyDescent="0.2">
      <c r="A179" s="49" t="s">
        <v>214</v>
      </c>
      <c r="B179" s="51">
        <v>875</v>
      </c>
      <c r="C179" s="51">
        <v>98</v>
      </c>
      <c r="D179" s="51">
        <v>973</v>
      </c>
      <c r="E179" s="51">
        <v>40566</v>
      </c>
      <c r="F179" s="51">
        <v>4537</v>
      </c>
      <c r="G179" s="51">
        <v>45103</v>
      </c>
    </row>
    <row r="180" spans="1:7" x14ac:dyDescent="0.2">
      <c r="A180" s="49" t="s">
        <v>11</v>
      </c>
      <c r="B180" s="51">
        <v>730</v>
      </c>
      <c r="C180" s="51">
        <v>232</v>
      </c>
      <c r="D180" s="51">
        <v>962</v>
      </c>
      <c r="E180" s="51">
        <v>41888</v>
      </c>
      <c r="F180" s="51">
        <v>13453</v>
      </c>
      <c r="G180" s="51">
        <v>55341</v>
      </c>
    </row>
    <row r="181" spans="1:7" x14ac:dyDescent="0.2">
      <c r="A181" s="49" t="s">
        <v>207</v>
      </c>
      <c r="B181" s="51">
        <v>854</v>
      </c>
      <c r="C181" s="51">
        <v>105</v>
      </c>
      <c r="D181" s="51">
        <v>959</v>
      </c>
      <c r="E181" s="51">
        <v>30874</v>
      </c>
      <c r="F181" s="51">
        <v>3851</v>
      </c>
      <c r="G181" s="51">
        <v>34725</v>
      </c>
    </row>
    <row r="182" spans="1:7" x14ac:dyDescent="0.2">
      <c r="A182" s="49" t="s">
        <v>196</v>
      </c>
      <c r="B182" s="51">
        <v>948</v>
      </c>
      <c r="C182" s="51">
        <v>2</v>
      </c>
      <c r="D182" s="51">
        <v>950</v>
      </c>
      <c r="E182" s="51">
        <v>19601</v>
      </c>
      <c r="F182" s="51">
        <v>41</v>
      </c>
      <c r="G182" s="51">
        <v>19642</v>
      </c>
    </row>
    <row r="183" spans="1:7" x14ac:dyDescent="0.2">
      <c r="A183" s="49" t="s">
        <v>162</v>
      </c>
      <c r="B183" s="51">
        <v>731</v>
      </c>
      <c r="C183" s="51">
        <v>217</v>
      </c>
      <c r="D183" s="51">
        <v>948</v>
      </c>
      <c r="E183" s="51">
        <v>50175</v>
      </c>
      <c r="F183" s="51">
        <v>15054</v>
      </c>
      <c r="G183" s="51">
        <v>65229</v>
      </c>
    </row>
    <row r="184" spans="1:7" x14ac:dyDescent="0.2">
      <c r="A184" s="49" t="s">
        <v>239</v>
      </c>
      <c r="B184" s="51">
        <v>872</v>
      </c>
      <c r="C184" s="51">
        <v>50</v>
      </c>
      <c r="D184" s="51">
        <v>922</v>
      </c>
      <c r="E184" s="51">
        <v>22869</v>
      </c>
      <c r="F184" s="51">
        <v>1380</v>
      </c>
      <c r="G184" s="51">
        <v>24249</v>
      </c>
    </row>
    <row r="185" spans="1:7" x14ac:dyDescent="0.2">
      <c r="A185" s="49" t="s">
        <v>299</v>
      </c>
      <c r="B185" s="51">
        <v>886</v>
      </c>
      <c r="C185" s="51">
        <v>26</v>
      </c>
      <c r="D185" s="51">
        <v>912</v>
      </c>
      <c r="E185" s="51">
        <v>6429</v>
      </c>
      <c r="F185" s="51">
        <v>189</v>
      </c>
      <c r="G185" s="51">
        <v>6618</v>
      </c>
    </row>
    <row r="186" spans="1:7" x14ac:dyDescent="0.2">
      <c r="A186" s="49" t="s">
        <v>198</v>
      </c>
      <c r="B186" s="51">
        <v>603</v>
      </c>
      <c r="C186" s="51">
        <v>309</v>
      </c>
      <c r="D186" s="51">
        <v>912</v>
      </c>
      <c r="E186" s="51">
        <v>26627</v>
      </c>
      <c r="F186" s="51">
        <v>13709</v>
      </c>
      <c r="G186" s="51">
        <v>40336</v>
      </c>
    </row>
    <row r="187" spans="1:7" x14ac:dyDescent="0.2">
      <c r="A187" s="49" t="s">
        <v>216</v>
      </c>
      <c r="B187" s="51">
        <v>718</v>
      </c>
      <c r="C187" s="51">
        <v>193</v>
      </c>
      <c r="D187" s="51">
        <v>911</v>
      </c>
      <c r="E187" s="51">
        <v>29050</v>
      </c>
      <c r="F187" s="51">
        <v>7903</v>
      </c>
      <c r="G187" s="51">
        <v>36953</v>
      </c>
    </row>
    <row r="188" spans="1:7" x14ac:dyDescent="0.2">
      <c r="A188" s="49" t="s">
        <v>270</v>
      </c>
      <c r="B188" s="51">
        <v>854</v>
      </c>
      <c r="C188" s="51">
        <v>16</v>
      </c>
      <c r="D188" s="51">
        <v>870</v>
      </c>
      <c r="E188" s="51">
        <v>8799</v>
      </c>
      <c r="F188" s="51">
        <v>167</v>
      </c>
      <c r="G188" s="51">
        <v>8966</v>
      </c>
    </row>
    <row r="189" spans="1:7" x14ac:dyDescent="0.2">
      <c r="A189" s="49" t="s">
        <v>240</v>
      </c>
      <c r="B189" s="51">
        <v>505</v>
      </c>
      <c r="C189" s="51">
        <v>352</v>
      </c>
      <c r="D189" s="51">
        <v>857</v>
      </c>
      <c r="E189" s="51">
        <v>18346</v>
      </c>
      <c r="F189" s="51">
        <v>12531</v>
      </c>
      <c r="G189" s="51">
        <v>30877</v>
      </c>
    </row>
    <row r="190" spans="1:7" x14ac:dyDescent="0.2">
      <c r="A190" s="49" t="s">
        <v>252</v>
      </c>
      <c r="B190" s="51">
        <v>670</v>
      </c>
      <c r="C190" s="51">
        <v>155</v>
      </c>
      <c r="D190" s="51">
        <v>825</v>
      </c>
      <c r="E190" s="51">
        <v>15399</v>
      </c>
      <c r="F190" s="51">
        <v>3285</v>
      </c>
      <c r="G190" s="51">
        <v>18684</v>
      </c>
    </row>
    <row r="191" spans="1:7" x14ac:dyDescent="0.2">
      <c r="A191" s="49" t="s">
        <v>272</v>
      </c>
      <c r="B191" s="51">
        <v>642</v>
      </c>
      <c r="C191" s="51">
        <v>180</v>
      </c>
      <c r="D191" s="51">
        <v>822</v>
      </c>
      <c r="E191" s="51">
        <v>11270</v>
      </c>
      <c r="F191" s="51">
        <v>3143</v>
      </c>
      <c r="G191" s="51">
        <v>14413</v>
      </c>
    </row>
    <row r="192" spans="1:7" x14ac:dyDescent="0.2">
      <c r="A192" s="49" t="s">
        <v>237</v>
      </c>
      <c r="B192" s="51">
        <v>517</v>
      </c>
      <c r="C192" s="51">
        <v>293</v>
      </c>
      <c r="D192" s="51">
        <v>810</v>
      </c>
      <c r="E192" s="51">
        <v>19196</v>
      </c>
      <c r="F192" s="51">
        <v>10627</v>
      </c>
      <c r="G192" s="51">
        <v>29823</v>
      </c>
    </row>
    <row r="193" spans="1:7" x14ac:dyDescent="0.2">
      <c r="A193" s="49" t="s">
        <v>266</v>
      </c>
      <c r="B193" s="51">
        <v>341</v>
      </c>
      <c r="C193" s="51">
        <v>460</v>
      </c>
      <c r="D193" s="51">
        <v>801</v>
      </c>
      <c r="E193" s="51">
        <v>4752</v>
      </c>
      <c r="F193" s="51">
        <v>6412</v>
      </c>
      <c r="G193" s="51">
        <v>11164</v>
      </c>
    </row>
    <row r="194" spans="1:7" x14ac:dyDescent="0.2">
      <c r="A194" s="49" t="s">
        <v>280</v>
      </c>
      <c r="B194" s="51">
        <v>800</v>
      </c>
      <c r="C194" s="51"/>
      <c r="D194" s="51">
        <v>800</v>
      </c>
      <c r="E194" s="51">
        <v>43184</v>
      </c>
      <c r="F194" s="51">
        <v>0</v>
      </c>
      <c r="G194" s="51">
        <v>43184</v>
      </c>
    </row>
    <row r="195" spans="1:7" x14ac:dyDescent="0.2">
      <c r="A195" s="49" t="s">
        <v>249</v>
      </c>
      <c r="B195" s="51">
        <v>394</v>
      </c>
      <c r="C195" s="51">
        <v>399</v>
      </c>
      <c r="D195" s="51">
        <v>793</v>
      </c>
      <c r="E195" s="51">
        <v>15900</v>
      </c>
      <c r="F195" s="51">
        <v>15884</v>
      </c>
      <c r="G195" s="51">
        <v>31784</v>
      </c>
    </row>
    <row r="196" spans="1:7" x14ac:dyDescent="0.2">
      <c r="A196" s="49" t="s">
        <v>209</v>
      </c>
      <c r="B196" s="51">
        <v>532</v>
      </c>
      <c r="C196" s="51">
        <v>257</v>
      </c>
      <c r="D196" s="51">
        <v>789</v>
      </c>
      <c r="E196" s="51">
        <v>15268</v>
      </c>
      <c r="F196" s="51">
        <v>7364</v>
      </c>
      <c r="G196" s="51">
        <v>22632</v>
      </c>
    </row>
    <row r="197" spans="1:7" x14ac:dyDescent="0.2">
      <c r="A197" s="49" t="s">
        <v>271</v>
      </c>
      <c r="B197" s="51">
        <v>739</v>
      </c>
      <c r="C197" s="51">
        <v>34</v>
      </c>
      <c r="D197" s="51">
        <v>773</v>
      </c>
      <c r="E197" s="51">
        <v>10819</v>
      </c>
      <c r="F197" s="51">
        <v>499</v>
      </c>
      <c r="G197" s="51">
        <v>11318</v>
      </c>
    </row>
    <row r="198" spans="1:7" x14ac:dyDescent="0.2">
      <c r="A198" s="49" t="s">
        <v>245</v>
      </c>
      <c r="B198" s="51">
        <v>650</v>
      </c>
      <c r="C198" s="51">
        <v>121</v>
      </c>
      <c r="D198" s="51">
        <v>771</v>
      </c>
      <c r="E198" s="51">
        <v>18152</v>
      </c>
      <c r="F198" s="51">
        <v>3378</v>
      </c>
      <c r="G198" s="51">
        <v>21530</v>
      </c>
    </row>
    <row r="199" spans="1:7" x14ac:dyDescent="0.2">
      <c r="A199" s="49" t="s">
        <v>289</v>
      </c>
      <c r="B199" s="51"/>
      <c r="C199" s="51">
        <v>765</v>
      </c>
      <c r="D199" s="51">
        <v>765</v>
      </c>
      <c r="E199" s="51">
        <v>0</v>
      </c>
      <c r="F199" s="51">
        <v>10545</v>
      </c>
      <c r="G199" s="51">
        <v>10545</v>
      </c>
    </row>
    <row r="200" spans="1:7" x14ac:dyDescent="0.2">
      <c r="A200" s="49" t="s">
        <v>223</v>
      </c>
      <c r="B200" s="51">
        <v>743</v>
      </c>
      <c r="C200" s="51"/>
      <c r="D200" s="51">
        <v>743</v>
      </c>
      <c r="E200" s="51">
        <v>25793</v>
      </c>
      <c r="F200" s="51">
        <v>0</v>
      </c>
      <c r="G200" s="51">
        <v>25793</v>
      </c>
    </row>
    <row r="201" spans="1:7" x14ac:dyDescent="0.2">
      <c r="A201" s="49" t="s">
        <v>224</v>
      </c>
      <c r="B201" s="51">
        <v>672</v>
      </c>
      <c r="C201" s="51">
        <v>62</v>
      </c>
      <c r="D201" s="51">
        <v>734</v>
      </c>
      <c r="E201" s="51">
        <v>26259</v>
      </c>
      <c r="F201" s="51">
        <v>2397</v>
      </c>
      <c r="G201" s="51">
        <v>28656</v>
      </c>
    </row>
    <row r="202" spans="1:7" x14ac:dyDescent="0.2">
      <c r="A202" s="49" t="s">
        <v>166</v>
      </c>
      <c r="B202" s="51">
        <v>698</v>
      </c>
      <c r="C202" s="51">
        <v>33</v>
      </c>
      <c r="D202" s="51">
        <v>731</v>
      </c>
      <c r="E202" s="51">
        <v>53534</v>
      </c>
      <c r="F202" s="51">
        <v>2409</v>
      </c>
      <c r="G202" s="51">
        <v>55943</v>
      </c>
    </row>
    <row r="203" spans="1:7" x14ac:dyDescent="0.2">
      <c r="A203" s="49" t="s">
        <v>192</v>
      </c>
      <c r="B203" s="51">
        <v>569</v>
      </c>
      <c r="C203" s="51">
        <v>152</v>
      </c>
      <c r="D203" s="51">
        <v>721</v>
      </c>
      <c r="E203" s="51">
        <v>34197</v>
      </c>
      <c r="F203" s="51">
        <v>9103</v>
      </c>
      <c r="G203" s="51">
        <v>43300</v>
      </c>
    </row>
    <row r="204" spans="1:7" x14ac:dyDescent="0.2">
      <c r="A204" s="49" t="s">
        <v>211</v>
      </c>
      <c r="B204" s="51">
        <v>506</v>
      </c>
      <c r="C204" s="51">
        <v>206</v>
      </c>
      <c r="D204" s="51">
        <v>712</v>
      </c>
      <c r="E204" s="51">
        <v>27526</v>
      </c>
      <c r="F204" s="51">
        <v>11176</v>
      </c>
      <c r="G204" s="51">
        <v>38702</v>
      </c>
    </row>
    <row r="205" spans="1:7" x14ac:dyDescent="0.2">
      <c r="A205" s="49" t="s">
        <v>154</v>
      </c>
      <c r="B205" s="51">
        <v>682</v>
      </c>
      <c r="C205" s="51">
        <v>26</v>
      </c>
      <c r="D205" s="51">
        <v>708</v>
      </c>
      <c r="E205" s="51">
        <v>74373</v>
      </c>
      <c r="F205" s="51">
        <v>2833</v>
      </c>
      <c r="G205" s="51">
        <v>77206</v>
      </c>
    </row>
    <row r="206" spans="1:7" x14ac:dyDescent="0.2">
      <c r="A206" s="49" t="s">
        <v>189</v>
      </c>
      <c r="B206" s="51">
        <v>509</v>
      </c>
      <c r="C206" s="51">
        <v>176</v>
      </c>
      <c r="D206" s="51">
        <v>685</v>
      </c>
      <c r="E206" s="51">
        <v>31761</v>
      </c>
      <c r="F206" s="51">
        <v>10957</v>
      </c>
      <c r="G206" s="51">
        <v>42718</v>
      </c>
    </row>
    <row r="207" spans="1:7" x14ac:dyDescent="0.2">
      <c r="A207" s="49" t="s">
        <v>338</v>
      </c>
      <c r="B207" s="51"/>
      <c r="C207" s="51">
        <v>670</v>
      </c>
      <c r="D207" s="51">
        <v>670</v>
      </c>
      <c r="E207" s="51">
        <v>0</v>
      </c>
      <c r="F207" s="51">
        <v>1971</v>
      </c>
      <c r="G207" s="51">
        <v>1971</v>
      </c>
    </row>
    <row r="208" spans="1:7" x14ac:dyDescent="0.2">
      <c r="A208" s="49" t="s">
        <v>311</v>
      </c>
      <c r="B208" s="51">
        <v>214</v>
      </c>
      <c r="C208" s="51">
        <v>453</v>
      </c>
      <c r="D208" s="51">
        <v>667</v>
      </c>
      <c r="E208" s="51">
        <v>1298</v>
      </c>
      <c r="F208" s="51">
        <v>2783</v>
      </c>
      <c r="G208" s="51">
        <v>4081</v>
      </c>
    </row>
    <row r="209" spans="1:7" x14ac:dyDescent="0.2">
      <c r="A209" s="49" t="s">
        <v>327</v>
      </c>
      <c r="B209" s="51">
        <v>571</v>
      </c>
      <c r="C209" s="51">
        <v>90</v>
      </c>
      <c r="D209" s="51">
        <v>661</v>
      </c>
      <c r="E209" s="51">
        <v>4840</v>
      </c>
      <c r="F209" s="51">
        <v>768</v>
      </c>
      <c r="G209" s="51">
        <v>5608</v>
      </c>
    </row>
    <row r="210" spans="1:7" x14ac:dyDescent="0.2">
      <c r="A210" s="49" t="s">
        <v>343</v>
      </c>
      <c r="B210" s="51">
        <v>481</v>
      </c>
      <c r="C210" s="51">
        <v>157</v>
      </c>
      <c r="D210" s="51">
        <v>638</v>
      </c>
      <c r="E210" s="51">
        <v>2893</v>
      </c>
      <c r="F210" s="51">
        <v>944</v>
      </c>
      <c r="G210" s="51">
        <v>3837</v>
      </c>
    </row>
    <row r="211" spans="1:7" x14ac:dyDescent="0.2">
      <c r="A211" s="49" t="s">
        <v>267</v>
      </c>
      <c r="B211" s="51">
        <v>611</v>
      </c>
      <c r="C211" s="51">
        <v>24</v>
      </c>
      <c r="D211" s="51">
        <v>635</v>
      </c>
      <c r="E211" s="51">
        <v>11716</v>
      </c>
      <c r="F211" s="51">
        <v>461</v>
      </c>
      <c r="G211" s="51">
        <v>12177</v>
      </c>
    </row>
    <row r="212" spans="1:7" x14ac:dyDescent="0.2">
      <c r="A212" s="49" t="s">
        <v>127</v>
      </c>
      <c r="B212" s="51"/>
      <c r="C212" s="51">
        <v>635</v>
      </c>
      <c r="D212" s="51">
        <v>635</v>
      </c>
      <c r="E212" s="51">
        <v>0</v>
      </c>
      <c r="F212" s="51">
        <v>119166</v>
      </c>
      <c r="G212" s="51">
        <v>119166</v>
      </c>
    </row>
    <row r="213" spans="1:7" x14ac:dyDescent="0.2">
      <c r="A213" s="49" t="s">
        <v>204</v>
      </c>
      <c r="B213" s="51">
        <v>553</v>
      </c>
      <c r="C213" s="51">
        <v>39</v>
      </c>
      <c r="D213" s="51">
        <v>592</v>
      </c>
      <c r="E213" s="51">
        <v>34655</v>
      </c>
      <c r="F213" s="51">
        <v>2477</v>
      </c>
      <c r="G213" s="51">
        <v>37132</v>
      </c>
    </row>
    <row r="214" spans="1:7" x14ac:dyDescent="0.2">
      <c r="A214" s="49" t="s">
        <v>222</v>
      </c>
      <c r="B214" s="51">
        <v>572</v>
      </c>
      <c r="C214" s="51">
        <v>4</v>
      </c>
      <c r="D214" s="51">
        <v>576</v>
      </c>
      <c r="E214" s="51">
        <v>36555</v>
      </c>
      <c r="F214" s="51">
        <v>254</v>
      </c>
      <c r="G214" s="51">
        <v>36809</v>
      </c>
    </row>
    <row r="215" spans="1:7" x14ac:dyDescent="0.2">
      <c r="A215" s="49" t="s">
        <v>250</v>
      </c>
      <c r="B215" s="51">
        <v>291</v>
      </c>
      <c r="C215" s="51">
        <v>273</v>
      </c>
      <c r="D215" s="51">
        <v>564</v>
      </c>
      <c r="E215" s="51">
        <v>9469</v>
      </c>
      <c r="F215" s="51">
        <v>8892</v>
      </c>
      <c r="G215" s="51">
        <v>18361</v>
      </c>
    </row>
    <row r="216" spans="1:7" x14ac:dyDescent="0.2">
      <c r="A216" s="49" t="s">
        <v>227</v>
      </c>
      <c r="B216" s="51">
        <v>560</v>
      </c>
      <c r="C216" s="51"/>
      <c r="D216" s="51">
        <v>560</v>
      </c>
      <c r="E216" s="51">
        <v>26902</v>
      </c>
      <c r="F216" s="51">
        <v>0</v>
      </c>
      <c r="G216" s="51">
        <v>26902</v>
      </c>
    </row>
    <row r="217" spans="1:7" x14ac:dyDescent="0.2">
      <c r="A217" s="49" t="s">
        <v>255</v>
      </c>
      <c r="B217" s="51">
        <v>554</v>
      </c>
      <c r="C217" s="51"/>
      <c r="D217" s="51">
        <v>554</v>
      </c>
      <c r="E217" s="51">
        <v>26712</v>
      </c>
      <c r="F217" s="51">
        <v>0</v>
      </c>
      <c r="G217" s="51">
        <v>26712</v>
      </c>
    </row>
    <row r="218" spans="1:7" x14ac:dyDescent="0.2">
      <c r="A218" s="49" t="s">
        <v>201</v>
      </c>
      <c r="B218" s="51">
        <v>430</v>
      </c>
      <c r="C218" s="51">
        <v>104</v>
      </c>
      <c r="D218" s="51">
        <v>534</v>
      </c>
      <c r="E218" s="51">
        <v>8584</v>
      </c>
      <c r="F218" s="51">
        <v>2150</v>
      </c>
      <c r="G218" s="51">
        <v>10734</v>
      </c>
    </row>
    <row r="219" spans="1:7" x14ac:dyDescent="0.2">
      <c r="A219" s="49" t="s">
        <v>261</v>
      </c>
      <c r="B219" s="51">
        <v>364</v>
      </c>
      <c r="C219" s="51">
        <v>155</v>
      </c>
      <c r="D219" s="51">
        <v>519</v>
      </c>
      <c r="E219" s="51">
        <v>14117</v>
      </c>
      <c r="F219" s="51">
        <v>6055</v>
      </c>
      <c r="G219" s="51">
        <v>20172</v>
      </c>
    </row>
    <row r="220" spans="1:7" x14ac:dyDescent="0.2">
      <c r="A220" s="49" t="s">
        <v>257</v>
      </c>
      <c r="B220" s="51">
        <v>269</v>
      </c>
      <c r="C220" s="51">
        <v>248</v>
      </c>
      <c r="D220" s="51">
        <v>517</v>
      </c>
      <c r="E220" s="51">
        <v>7901</v>
      </c>
      <c r="F220" s="51">
        <v>5289</v>
      </c>
      <c r="G220" s="51">
        <v>13190</v>
      </c>
    </row>
    <row r="221" spans="1:7" x14ac:dyDescent="0.2">
      <c r="A221" s="49" t="s">
        <v>179</v>
      </c>
      <c r="B221" s="51">
        <v>445</v>
      </c>
      <c r="C221" s="51">
        <v>53</v>
      </c>
      <c r="D221" s="51">
        <v>498</v>
      </c>
      <c r="E221" s="51">
        <v>48162</v>
      </c>
      <c r="F221" s="51">
        <v>5747</v>
      </c>
      <c r="G221" s="51">
        <v>53909</v>
      </c>
    </row>
    <row r="222" spans="1:7" x14ac:dyDescent="0.2">
      <c r="A222" s="49" t="s">
        <v>290</v>
      </c>
      <c r="B222" s="51">
        <v>378</v>
      </c>
      <c r="C222" s="51">
        <v>120</v>
      </c>
      <c r="D222" s="51">
        <v>498</v>
      </c>
      <c r="E222" s="51">
        <v>9327</v>
      </c>
      <c r="F222" s="51">
        <v>3000</v>
      </c>
      <c r="G222" s="51">
        <v>12327</v>
      </c>
    </row>
    <row r="223" spans="1:7" x14ac:dyDescent="0.2">
      <c r="A223" s="49" t="s">
        <v>13</v>
      </c>
      <c r="B223" s="51">
        <v>430</v>
      </c>
      <c r="C223" s="51">
        <v>61</v>
      </c>
      <c r="D223" s="51">
        <v>491</v>
      </c>
      <c r="E223" s="51">
        <v>16026</v>
      </c>
      <c r="F223" s="51">
        <v>2403</v>
      </c>
      <c r="G223" s="51">
        <v>18429</v>
      </c>
    </row>
    <row r="224" spans="1:7" x14ac:dyDescent="0.2">
      <c r="A224" s="49" t="s">
        <v>153</v>
      </c>
      <c r="B224" s="51">
        <v>452</v>
      </c>
      <c r="C224" s="51">
        <v>36</v>
      </c>
      <c r="D224" s="51">
        <v>488</v>
      </c>
      <c r="E224" s="51">
        <v>62132</v>
      </c>
      <c r="F224" s="51">
        <v>4938</v>
      </c>
      <c r="G224" s="51">
        <v>67070</v>
      </c>
    </row>
    <row r="225" spans="1:7" x14ac:dyDescent="0.2">
      <c r="A225" s="49" t="s">
        <v>344</v>
      </c>
      <c r="B225" s="51">
        <v>327</v>
      </c>
      <c r="C225" s="51">
        <v>159</v>
      </c>
      <c r="D225" s="51">
        <v>486</v>
      </c>
      <c r="E225" s="51">
        <v>793</v>
      </c>
      <c r="F225" s="51">
        <v>380</v>
      </c>
      <c r="G225" s="51">
        <v>1173</v>
      </c>
    </row>
    <row r="226" spans="1:7" x14ac:dyDescent="0.2">
      <c r="A226" s="49" t="s">
        <v>228</v>
      </c>
      <c r="B226" s="51">
        <v>425</v>
      </c>
      <c r="C226" s="51">
        <v>56</v>
      </c>
      <c r="D226" s="51">
        <v>481</v>
      </c>
      <c r="E226" s="51">
        <v>21648</v>
      </c>
      <c r="F226" s="51">
        <v>2857</v>
      </c>
      <c r="G226" s="51">
        <v>24505</v>
      </c>
    </row>
    <row r="227" spans="1:7" x14ac:dyDescent="0.2">
      <c r="A227" s="49" t="s">
        <v>217</v>
      </c>
      <c r="B227" s="51">
        <v>409</v>
      </c>
      <c r="C227" s="51">
        <v>72</v>
      </c>
      <c r="D227" s="51">
        <v>481</v>
      </c>
      <c r="E227" s="51">
        <v>31712</v>
      </c>
      <c r="F227" s="51">
        <v>5584</v>
      </c>
      <c r="G227" s="51">
        <v>37296</v>
      </c>
    </row>
    <row r="228" spans="1:7" x14ac:dyDescent="0.2">
      <c r="A228" s="49" t="s">
        <v>291</v>
      </c>
      <c r="B228" s="51">
        <v>427</v>
      </c>
      <c r="C228" s="51">
        <v>34</v>
      </c>
      <c r="D228" s="51">
        <v>461</v>
      </c>
      <c r="E228" s="51">
        <v>5570</v>
      </c>
      <c r="F228" s="51">
        <v>445</v>
      </c>
      <c r="G228" s="51">
        <v>6015</v>
      </c>
    </row>
    <row r="229" spans="1:7" x14ac:dyDescent="0.2">
      <c r="A229" s="49" t="s">
        <v>208</v>
      </c>
      <c r="B229" s="51">
        <v>400</v>
      </c>
      <c r="C229" s="51">
        <v>53</v>
      </c>
      <c r="D229" s="51">
        <v>453</v>
      </c>
      <c r="E229" s="51">
        <v>28183</v>
      </c>
      <c r="F229" s="51">
        <v>3738</v>
      </c>
      <c r="G229" s="51">
        <v>31921</v>
      </c>
    </row>
    <row r="230" spans="1:7" x14ac:dyDescent="0.2">
      <c r="A230" s="49" t="s">
        <v>306</v>
      </c>
      <c r="B230" s="51">
        <v>221</v>
      </c>
      <c r="C230" s="51">
        <v>228</v>
      </c>
      <c r="D230" s="51">
        <v>449</v>
      </c>
      <c r="E230" s="51">
        <v>3259</v>
      </c>
      <c r="F230" s="51">
        <v>3378</v>
      </c>
      <c r="G230" s="51">
        <v>6637</v>
      </c>
    </row>
    <row r="231" spans="1:7" x14ac:dyDescent="0.2">
      <c r="A231" s="49" t="s">
        <v>326</v>
      </c>
      <c r="B231" s="51">
        <v>237</v>
      </c>
      <c r="C231" s="51">
        <v>211</v>
      </c>
      <c r="D231" s="51">
        <v>448</v>
      </c>
      <c r="E231" s="51">
        <v>1424</v>
      </c>
      <c r="F231" s="51">
        <v>1268</v>
      </c>
      <c r="G231" s="51">
        <v>2692</v>
      </c>
    </row>
    <row r="232" spans="1:7" x14ac:dyDescent="0.2">
      <c r="A232" s="49" t="s">
        <v>226</v>
      </c>
      <c r="B232" s="51">
        <v>332</v>
      </c>
      <c r="C232" s="51">
        <v>106</v>
      </c>
      <c r="D232" s="51">
        <v>438</v>
      </c>
      <c r="E232" s="51">
        <v>24249</v>
      </c>
      <c r="F232" s="51">
        <v>7846</v>
      </c>
      <c r="G232" s="51">
        <v>32095</v>
      </c>
    </row>
    <row r="233" spans="1:7" x14ac:dyDescent="0.2">
      <c r="A233" s="49" t="s">
        <v>273</v>
      </c>
      <c r="B233" s="51">
        <v>239</v>
      </c>
      <c r="C233" s="51">
        <v>197</v>
      </c>
      <c r="D233" s="51">
        <v>436</v>
      </c>
      <c r="E233" s="51">
        <v>7710</v>
      </c>
      <c r="F233" s="51">
        <v>6083</v>
      </c>
      <c r="G233" s="51">
        <v>13793</v>
      </c>
    </row>
    <row r="234" spans="1:7" x14ac:dyDescent="0.2">
      <c r="A234" s="49" t="s">
        <v>279</v>
      </c>
      <c r="B234" s="51">
        <v>418</v>
      </c>
      <c r="C234" s="51">
        <v>14</v>
      </c>
      <c r="D234" s="51">
        <v>432</v>
      </c>
      <c r="E234" s="51">
        <v>9426</v>
      </c>
      <c r="F234" s="51">
        <v>339</v>
      </c>
      <c r="G234" s="51">
        <v>9765</v>
      </c>
    </row>
    <row r="235" spans="1:7" x14ac:dyDescent="0.2">
      <c r="A235" s="49" t="s">
        <v>260</v>
      </c>
      <c r="B235" s="51">
        <v>397</v>
      </c>
      <c r="C235" s="51">
        <v>30</v>
      </c>
      <c r="D235" s="51">
        <v>427</v>
      </c>
      <c r="E235" s="51">
        <v>8963</v>
      </c>
      <c r="F235" s="51">
        <v>545</v>
      </c>
      <c r="G235" s="51">
        <v>9508</v>
      </c>
    </row>
    <row r="236" spans="1:7" x14ac:dyDescent="0.2">
      <c r="A236" s="49" t="s">
        <v>259</v>
      </c>
      <c r="B236" s="51">
        <v>411</v>
      </c>
      <c r="C236" s="51"/>
      <c r="D236" s="51">
        <v>411</v>
      </c>
      <c r="E236" s="51">
        <v>17303</v>
      </c>
      <c r="F236" s="51">
        <v>0</v>
      </c>
      <c r="G236" s="51">
        <v>17303</v>
      </c>
    </row>
    <row r="237" spans="1:7" x14ac:dyDescent="0.2">
      <c r="A237" s="49" t="s">
        <v>298</v>
      </c>
      <c r="B237" s="51">
        <v>85</v>
      </c>
      <c r="C237" s="51">
        <v>322</v>
      </c>
      <c r="D237" s="51">
        <v>407</v>
      </c>
      <c r="E237" s="51">
        <v>2106</v>
      </c>
      <c r="F237" s="51">
        <v>7977</v>
      </c>
      <c r="G237" s="51">
        <v>10083</v>
      </c>
    </row>
    <row r="238" spans="1:7" x14ac:dyDescent="0.2">
      <c r="A238" s="49" t="s">
        <v>321</v>
      </c>
      <c r="B238" s="51">
        <v>387</v>
      </c>
      <c r="C238" s="51"/>
      <c r="D238" s="51">
        <v>387</v>
      </c>
      <c r="E238" s="51">
        <v>4097</v>
      </c>
      <c r="F238" s="51">
        <v>0</v>
      </c>
      <c r="G238" s="51">
        <v>4097</v>
      </c>
    </row>
    <row r="239" spans="1:7" x14ac:dyDescent="0.2">
      <c r="A239" s="49" t="s">
        <v>292</v>
      </c>
      <c r="B239" s="51">
        <v>290</v>
      </c>
      <c r="C239" s="51">
        <v>83</v>
      </c>
      <c r="D239" s="51">
        <v>373</v>
      </c>
      <c r="E239" s="51">
        <v>7716</v>
      </c>
      <c r="F239" s="51">
        <v>2226</v>
      </c>
      <c r="G239" s="51">
        <v>9942</v>
      </c>
    </row>
    <row r="240" spans="1:7" x14ac:dyDescent="0.2">
      <c r="A240" s="49" t="s">
        <v>264</v>
      </c>
      <c r="B240" s="51">
        <v>281</v>
      </c>
      <c r="C240" s="51">
        <v>84</v>
      </c>
      <c r="D240" s="51">
        <v>365</v>
      </c>
      <c r="E240" s="51">
        <v>10958</v>
      </c>
      <c r="F240" s="51">
        <v>3289</v>
      </c>
      <c r="G240" s="51">
        <v>14247</v>
      </c>
    </row>
    <row r="241" spans="1:7" x14ac:dyDescent="0.2">
      <c r="A241" s="49" t="s">
        <v>284</v>
      </c>
      <c r="B241" s="51">
        <v>255</v>
      </c>
      <c r="C241" s="51">
        <v>96</v>
      </c>
      <c r="D241" s="51">
        <v>351</v>
      </c>
      <c r="E241" s="51">
        <v>8770</v>
      </c>
      <c r="F241" s="51">
        <v>3301</v>
      </c>
      <c r="G241" s="51">
        <v>12071</v>
      </c>
    </row>
    <row r="242" spans="1:7" x14ac:dyDescent="0.2">
      <c r="A242" s="49" t="s">
        <v>234</v>
      </c>
      <c r="B242" s="51">
        <v>337</v>
      </c>
      <c r="C242" s="51">
        <v>11</v>
      </c>
      <c r="D242" s="51">
        <v>348</v>
      </c>
      <c r="E242" s="51">
        <v>25135</v>
      </c>
      <c r="F242" s="51">
        <v>766</v>
      </c>
      <c r="G242" s="51">
        <v>25901</v>
      </c>
    </row>
    <row r="243" spans="1:7" x14ac:dyDescent="0.2">
      <c r="A243" s="49" t="s">
        <v>232</v>
      </c>
      <c r="B243" s="51">
        <v>309</v>
      </c>
      <c r="C243" s="51">
        <v>38</v>
      </c>
      <c r="D243" s="51">
        <v>347</v>
      </c>
      <c r="E243" s="51">
        <v>20420</v>
      </c>
      <c r="F243" s="51">
        <v>2785</v>
      </c>
      <c r="G243" s="51">
        <v>23205</v>
      </c>
    </row>
    <row r="244" spans="1:7" x14ac:dyDescent="0.2">
      <c r="A244" s="49" t="s">
        <v>277</v>
      </c>
      <c r="B244" s="51">
        <v>347</v>
      </c>
      <c r="C244" s="51"/>
      <c r="D244" s="51">
        <v>347</v>
      </c>
      <c r="E244" s="51">
        <v>11202</v>
      </c>
      <c r="F244" s="51">
        <v>0</v>
      </c>
      <c r="G244" s="51">
        <v>11202</v>
      </c>
    </row>
    <row r="245" spans="1:7" x14ac:dyDescent="0.2">
      <c r="A245" s="49" t="s">
        <v>265</v>
      </c>
      <c r="B245" s="51">
        <v>81</v>
      </c>
      <c r="C245" s="51">
        <v>262</v>
      </c>
      <c r="D245" s="51">
        <v>343</v>
      </c>
      <c r="E245" s="51">
        <v>3685</v>
      </c>
      <c r="F245" s="51">
        <v>11803</v>
      </c>
      <c r="G245" s="51">
        <v>15488</v>
      </c>
    </row>
    <row r="246" spans="1:7" x14ac:dyDescent="0.2">
      <c r="A246" s="49" t="s">
        <v>229</v>
      </c>
      <c r="B246" s="51">
        <v>342</v>
      </c>
      <c r="C246" s="51"/>
      <c r="D246" s="51">
        <v>342</v>
      </c>
      <c r="E246" s="51">
        <v>10900</v>
      </c>
      <c r="F246" s="51">
        <v>0</v>
      </c>
      <c r="G246" s="51">
        <v>10900</v>
      </c>
    </row>
    <row r="247" spans="1:7" x14ac:dyDescent="0.2">
      <c r="A247" s="49" t="s">
        <v>287</v>
      </c>
      <c r="B247" s="51">
        <v>189</v>
      </c>
      <c r="C247" s="51">
        <v>152</v>
      </c>
      <c r="D247" s="51">
        <v>341</v>
      </c>
      <c r="E247" s="51">
        <v>6279</v>
      </c>
      <c r="F247" s="51">
        <v>5053</v>
      </c>
      <c r="G247" s="51">
        <v>11332</v>
      </c>
    </row>
    <row r="248" spans="1:7" x14ac:dyDescent="0.2">
      <c r="A248" s="49" t="s">
        <v>313</v>
      </c>
      <c r="B248" s="51">
        <v>255</v>
      </c>
      <c r="C248" s="51">
        <v>84</v>
      </c>
      <c r="D248" s="51">
        <v>339</v>
      </c>
      <c r="E248" s="51">
        <v>4247</v>
      </c>
      <c r="F248" s="51">
        <v>1390</v>
      </c>
      <c r="G248" s="51">
        <v>5637</v>
      </c>
    </row>
    <row r="249" spans="1:7" x14ac:dyDescent="0.2">
      <c r="A249" s="49" t="s">
        <v>296</v>
      </c>
      <c r="B249" s="51">
        <v>43</v>
      </c>
      <c r="C249" s="51">
        <v>261</v>
      </c>
      <c r="D249" s="51">
        <v>304</v>
      </c>
      <c r="E249" s="51">
        <v>1556</v>
      </c>
      <c r="F249" s="51">
        <v>9617</v>
      </c>
      <c r="G249" s="51">
        <v>11173</v>
      </c>
    </row>
    <row r="250" spans="1:7" x14ac:dyDescent="0.2">
      <c r="A250" s="49" t="s">
        <v>281</v>
      </c>
      <c r="B250" s="51">
        <v>198</v>
      </c>
      <c r="C250" s="51">
        <v>103</v>
      </c>
      <c r="D250" s="51">
        <v>301</v>
      </c>
      <c r="E250" s="51">
        <v>8804</v>
      </c>
      <c r="F250" s="51">
        <v>4536</v>
      </c>
      <c r="G250" s="51">
        <v>13340</v>
      </c>
    </row>
    <row r="251" spans="1:7" x14ac:dyDescent="0.2">
      <c r="A251" s="49" t="s">
        <v>14</v>
      </c>
      <c r="B251" s="51">
        <v>270</v>
      </c>
      <c r="C251" s="51">
        <v>25</v>
      </c>
      <c r="D251" s="51">
        <v>295</v>
      </c>
      <c r="E251" s="51">
        <v>7158</v>
      </c>
      <c r="F251" s="51">
        <v>647</v>
      </c>
      <c r="G251" s="51">
        <v>7805</v>
      </c>
    </row>
    <row r="252" spans="1:7" x14ac:dyDescent="0.2">
      <c r="A252" s="49" t="s">
        <v>285</v>
      </c>
      <c r="B252" s="51">
        <v>268</v>
      </c>
      <c r="C252" s="51">
        <v>14</v>
      </c>
      <c r="D252" s="51">
        <v>282</v>
      </c>
      <c r="E252" s="51">
        <v>10460</v>
      </c>
      <c r="F252" s="51">
        <v>547</v>
      </c>
      <c r="G252" s="51">
        <v>11007</v>
      </c>
    </row>
    <row r="253" spans="1:7" x14ac:dyDescent="0.2">
      <c r="A253" s="49" t="s">
        <v>242</v>
      </c>
      <c r="B253" s="51">
        <v>257</v>
      </c>
      <c r="C253" s="51">
        <v>24</v>
      </c>
      <c r="D253" s="51">
        <v>281</v>
      </c>
      <c r="E253" s="51">
        <v>17548</v>
      </c>
      <c r="F253" s="51">
        <v>1645</v>
      </c>
      <c r="G253" s="51">
        <v>19193</v>
      </c>
    </row>
    <row r="254" spans="1:7" x14ac:dyDescent="0.2">
      <c r="A254" s="49" t="s">
        <v>248</v>
      </c>
      <c r="B254" s="51">
        <v>224</v>
      </c>
      <c r="C254" s="51">
        <v>56</v>
      </c>
      <c r="D254" s="51">
        <v>280</v>
      </c>
      <c r="E254" s="51">
        <v>12429</v>
      </c>
      <c r="F254" s="51">
        <v>3069</v>
      </c>
      <c r="G254" s="51">
        <v>15498</v>
      </c>
    </row>
    <row r="255" spans="1:7" x14ac:dyDescent="0.2">
      <c r="A255" s="49" t="s">
        <v>243</v>
      </c>
      <c r="B255" s="51">
        <v>244</v>
      </c>
      <c r="C255" s="51">
        <v>35</v>
      </c>
      <c r="D255" s="51">
        <v>279</v>
      </c>
      <c r="E255" s="51">
        <v>17228</v>
      </c>
      <c r="F255" s="51">
        <v>2479</v>
      </c>
      <c r="G255" s="51">
        <v>19707</v>
      </c>
    </row>
    <row r="256" spans="1:7" x14ac:dyDescent="0.2">
      <c r="A256" s="49" t="s">
        <v>295</v>
      </c>
      <c r="B256" s="51">
        <v>77</v>
      </c>
      <c r="C256" s="51">
        <v>195</v>
      </c>
      <c r="D256" s="51">
        <v>272</v>
      </c>
      <c r="E256" s="51">
        <v>3320</v>
      </c>
      <c r="F256" s="51">
        <v>8413</v>
      </c>
      <c r="G256" s="51">
        <v>11733</v>
      </c>
    </row>
    <row r="257" spans="1:7" x14ac:dyDescent="0.2">
      <c r="A257" s="49" t="s">
        <v>300</v>
      </c>
      <c r="B257" s="51">
        <v>270</v>
      </c>
      <c r="C257" s="51"/>
      <c r="D257" s="51">
        <v>270</v>
      </c>
      <c r="E257" s="51">
        <v>7020</v>
      </c>
      <c r="F257" s="51">
        <v>0</v>
      </c>
      <c r="G257" s="51">
        <v>7020</v>
      </c>
    </row>
    <row r="258" spans="1:7" x14ac:dyDescent="0.2">
      <c r="A258" s="49" t="s">
        <v>333</v>
      </c>
      <c r="B258" s="51"/>
      <c r="C258" s="51">
        <v>257</v>
      </c>
      <c r="D258" s="51">
        <v>257</v>
      </c>
      <c r="E258" s="51">
        <v>0</v>
      </c>
      <c r="F258" s="51">
        <v>1804</v>
      </c>
      <c r="G258" s="51">
        <v>1804</v>
      </c>
    </row>
    <row r="259" spans="1:7" x14ac:dyDescent="0.2">
      <c r="A259" s="49" t="s">
        <v>263</v>
      </c>
      <c r="B259" s="51">
        <v>128</v>
      </c>
      <c r="C259" s="51">
        <v>128</v>
      </c>
      <c r="D259" s="51">
        <v>256</v>
      </c>
      <c r="E259" s="51">
        <v>6326</v>
      </c>
      <c r="F259" s="51">
        <v>6296</v>
      </c>
      <c r="G259" s="51">
        <v>12622</v>
      </c>
    </row>
    <row r="260" spans="1:7" x14ac:dyDescent="0.2">
      <c r="A260" s="49" t="s">
        <v>314</v>
      </c>
      <c r="B260" s="51">
        <v>243</v>
      </c>
      <c r="C260" s="51">
        <v>2</v>
      </c>
      <c r="D260" s="51">
        <v>245</v>
      </c>
      <c r="E260" s="51">
        <v>4124</v>
      </c>
      <c r="F260" s="51">
        <v>34</v>
      </c>
      <c r="G260" s="51">
        <v>4158</v>
      </c>
    </row>
    <row r="261" spans="1:7" x14ac:dyDescent="0.2">
      <c r="A261" s="49" t="s">
        <v>282</v>
      </c>
      <c r="B261" s="51">
        <v>214</v>
      </c>
      <c r="C261" s="51">
        <v>23</v>
      </c>
      <c r="D261" s="51">
        <v>237</v>
      </c>
      <c r="E261" s="51">
        <v>7736</v>
      </c>
      <c r="F261" s="51">
        <v>844</v>
      </c>
      <c r="G261" s="51">
        <v>8580</v>
      </c>
    </row>
    <row r="262" spans="1:7" x14ac:dyDescent="0.2">
      <c r="A262" s="49" t="s">
        <v>323</v>
      </c>
      <c r="B262" s="51">
        <v>188</v>
      </c>
      <c r="C262" s="51">
        <v>42</v>
      </c>
      <c r="D262" s="51">
        <v>230</v>
      </c>
      <c r="E262" s="51">
        <v>2641</v>
      </c>
      <c r="F262" s="51">
        <v>601</v>
      </c>
      <c r="G262" s="51">
        <v>3242</v>
      </c>
    </row>
    <row r="263" spans="1:7" x14ac:dyDescent="0.2">
      <c r="A263" s="49" t="s">
        <v>302</v>
      </c>
      <c r="B263" s="51"/>
      <c r="C263" s="51">
        <v>217</v>
      </c>
      <c r="D263" s="51">
        <v>217</v>
      </c>
      <c r="E263" s="51">
        <v>0</v>
      </c>
      <c r="F263" s="51">
        <v>7517</v>
      </c>
      <c r="G263" s="51">
        <v>7517</v>
      </c>
    </row>
    <row r="264" spans="1:7" x14ac:dyDescent="0.2">
      <c r="A264" s="49" t="s">
        <v>220</v>
      </c>
      <c r="B264" s="51">
        <v>216</v>
      </c>
      <c r="C264" s="51"/>
      <c r="D264" s="51">
        <v>216</v>
      </c>
      <c r="E264" s="51">
        <v>12223</v>
      </c>
      <c r="F264" s="51">
        <v>0</v>
      </c>
      <c r="G264" s="51">
        <v>12223</v>
      </c>
    </row>
    <row r="265" spans="1:7" x14ac:dyDescent="0.2">
      <c r="A265" s="49" t="s">
        <v>268</v>
      </c>
      <c r="B265" s="51">
        <v>138</v>
      </c>
      <c r="C265" s="51">
        <v>77</v>
      </c>
      <c r="D265" s="51">
        <v>215</v>
      </c>
      <c r="E265" s="51">
        <v>7146</v>
      </c>
      <c r="F265" s="51">
        <v>3996</v>
      </c>
      <c r="G265" s="51">
        <v>11142</v>
      </c>
    </row>
    <row r="266" spans="1:7" x14ac:dyDescent="0.2">
      <c r="A266" s="49" t="s">
        <v>307</v>
      </c>
      <c r="B266" s="51">
        <v>161</v>
      </c>
      <c r="C266" s="51">
        <v>53</v>
      </c>
      <c r="D266" s="51">
        <v>214</v>
      </c>
      <c r="E266" s="51">
        <v>4027</v>
      </c>
      <c r="F266" s="51">
        <v>1301</v>
      </c>
      <c r="G266" s="51">
        <v>5328</v>
      </c>
    </row>
    <row r="267" spans="1:7" x14ac:dyDescent="0.2">
      <c r="A267" s="49" t="s">
        <v>262</v>
      </c>
      <c r="B267" s="51">
        <v>192</v>
      </c>
      <c r="C267" s="51">
        <v>20</v>
      </c>
      <c r="D267" s="51">
        <v>212</v>
      </c>
      <c r="E267" s="51">
        <v>3070</v>
      </c>
      <c r="F267" s="51">
        <v>320</v>
      </c>
      <c r="G267" s="51">
        <v>3390</v>
      </c>
    </row>
    <row r="268" spans="1:7" x14ac:dyDescent="0.2">
      <c r="A268" s="49" t="s">
        <v>288</v>
      </c>
      <c r="B268" s="51">
        <v>165</v>
      </c>
      <c r="C268" s="51">
        <v>42</v>
      </c>
      <c r="D268" s="51">
        <v>207</v>
      </c>
      <c r="E268" s="51">
        <v>5491</v>
      </c>
      <c r="F268" s="51">
        <v>1337</v>
      </c>
      <c r="G268" s="51">
        <v>6828</v>
      </c>
    </row>
    <row r="269" spans="1:7" x14ac:dyDescent="0.2">
      <c r="A269" s="49" t="s">
        <v>254</v>
      </c>
      <c r="B269" s="51">
        <v>200</v>
      </c>
      <c r="C269" s="51"/>
      <c r="D269" s="51">
        <v>200</v>
      </c>
      <c r="E269" s="51">
        <v>1802</v>
      </c>
      <c r="F269" s="51">
        <v>0</v>
      </c>
      <c r="G269" s="51">
        <v>1802</v>
      </c>
    </row>
    <row r="270" spans="1:7" x14ac:dyDescent="0.2">
      <c r="A270" s="49" t="s">
        <v>346</v>
      </c>
      <c r="B270" s="51">
        <v>196</v>
      </c>
      <c r="C270" s="51"/>
      <c r="D270" s="51">
        <v>196</v>
      </c>
      <c r="E270" s="51">
        <v>2263</v>
      </c>
      <c r="F270" s="51">
        <v>0</v>
      </c>
      <c r="G270" s="51">
        <v>2263</v>
      </c>
    </row>
    <row r="271" spans="1:7" x14ac:dyDescent="0.2">
      <c r="A271" s="49" t="s">
        <v>310</v>
      </c>
      <c r="B271" s="51">
        <v>86</v>
      </c>
      <c r="C271" s="51">
        <v>95</v>
      </c>
      <c r="D271" s="51">
        <v>181</v>
      </c>
      <c r="E271" s="51">
        <v>2697</v>
      </c>
      <c r="F271" s="51">
        <v>2982</v>
      </c>
      <c r="G271" s="51">
        <v>5679</v>
      </c>
    </row>
    <row r="272" spans="1:7" x14ac:dyDescent="0.2">
      <c r="A272" s="49" t="s">
        <v>286</v>
      </c>
      <c r="B272" s="51">
        <v>146</v>
      </c>
      <c r="C272" s="51">
        <v>34</v>
      </c>
      <c r="D272" s="51">
        <v>180</v>
      </c>
      <c r="E272" s="51">
        <v>14240</v>
      </c>
      <c r="F272" s="51">
        <v>3236</v>
      </c>
      <c r="G272" s="51">
        <v>17476</v>
      </c>
    </row>
    <row r="273" spans="1:7" x14ac:dyDescent="0.2">
      <c r="A273" s="49" t="s">
        <v>308</v>
      </c>
      <c r="B273" s="51">
        <v>99</v>
      </c>
      <c r="C273" s="51">
        <v>73</v>
      </c>
      <c r="D273" s="51">
        <v>172</v>
      </c>
      <c r="E273" s="51">
        <v>4414</v>
      </c>
      <c r="F273" s="51">
        <v>3266</v>
      </c>
      <c r="G273" s="51">
        <v>7680</v>
      </c>
    </row>
    <row r="274" spans="1:7" x14ac:dyDescent="0.2">
      <c r="A274" s="49" t="s">
        <v>324</v>
      </c>
      <c r="B274" s="51">
        <v>5</v>
      </c>
      <c r="C274" s="51">
        <v>167</v>
      </c>
      <c r="D274" s="51">
        <v>172</v>
      </c>
      <c r="E274" s="51">
        <v>152</v>
      </c>
      <c r="F274" s="51">
        <v>4873</v>
      </c>
      <c r="G274" s="51">
        <v>5025</v>
      </c>
    </row>
    <row r="275" spans="1:7" x14ac:dyDescent="0.2">
      <c r="A275" s="49" t="s">
        <v>317</v>
      </c>
      <c r="B275" s="51">
        <v>113</v>
      </c>
      <c r="C275" s="51">
        <v>57</v>
      </c>
      <c r="D275" s="51">
        <v>170</v>
      </c>
      <c r="E275" s="51">
        <v>4177</v>
      </c>
      <c r="F275" s="51">
        <v>1761</v>
      </c>
      <c r="G275" s="51">
        <v>5938</v>
      </c>
    </row>
    <row r="276" spans="1:7" x14ac:dyDescent="0.2">
      <c r="A276" s="49" t="s">
        <v>275</v>
      </c>
      <c r="B276" s="51">
        <v>152</v>
      </c>
      <c r="C276" s="51">
        <v>15</v>
      </c>
      <c r="D276" s="51">
        <v>167</v>
      </c>
      <c r="E276" s="51">
        <v>10890</v>
      </c>
      <c r="F276" s="51">
        <v>1075</v>
      </c>
      <c r="G276" s="51">
        <v>11965</v>
      </c>
    </row>
    <row r="277" spans="1:7" x14ac:dyDescent="0.2">
      <c r="A277" s="49" t="s">
        <v>294</v>
      </c>
      <c r="B277" s="51">
        <v>161</v>
      </c>
      <c r="C277" s="51"/>
      <c r="D277" s="51">
        <v>161</v>
      </c>
      <c r="E277" s="51">
        <v>8568</v>
      </c>
      <c r="F277" s="51">
        <v>0</v>
      </c>
      <c r="G277" s="51">
        <v>8568</v>
      </c>
    </row>
    <row r="278" spans="1:7" x14ac:dyDescent="0.2">
      <c r="A278" s="49" t="s">
        <v>330</v>
      </c>
      <c r="B278" s="51">
        <v>119</v>
      </c>
      <c r="C278" s="51">
        <v>39</v>
      </c>
      <c r="D278" s="51">
        <v>158</v>
      </c>
      <c r="E278" s="51">
        <v>2679</v>
      </c>
      <c r="F278" s="51">
        <v>933</v>
      </c>
      <c r="G278" s="51">
        <v>3612</v>
      </c>
    </row>
    <row r="279" spans="1:7" x14ac:dyDescent="0.2">
      <c r="A279" s="49" t="s">
        <v>283</v>
      </c>
      <c r="B279" s="51">
        <v>89</v>
      </c>
      <c r="C279" s="51">
        <v>51</v>
      </c>
      <c r="D279" s="51">
        <v>140</v>
      </c>
      <c r="E279" s="51">
        <v>3713</v>
      </c>
      <c r="F279" s="51">
        <v>2110</v>
      </c>
      <c r="G279" s="51">
        <v>5823</v>
      </c>
    </row>
    <row r="280" spans="1:7" x14ac:dyDescent="0.2">
      <c r="A280" s="49" t="s">
        <v>337</v>
      </c>
      <c r="B280" s="51">
        <v>114</v>
      </c>
      <c r="C280" s="51">
        <v>11</v>
      </c>
      <c r="D280" s="51">
        <v>125</v>
      </c>
      <c r="E280" s="51">
        <v>5853</v>
      </c>
      <c r="F280" s="51">
        <v>575</v>
      </c>
      <c r="G280" s="51">
        <v>6428</v>
      </c>
    </row>
    <row r="281" spans="1:7" x14ac:dyDescent="0.2">
      <c r="A281" s="49" t="s">
        <v>297</v>
      </c>
      <c r="B281" s="51">
        <v>68</v>
      </c>
      <c r="C281" s="51">
        <v>52</v>
      </c>
      <c r="D281" s="51">
        <v>120</v>
      </c>
      <c r="E281" s="51">
        <v>2781</v>
      </c>
      <c r="F281" s="51">
        <v>2115</v>
      </c>
      <c r="G281" s="51">
        <v>4896</v>
      </c>
    </row>
    <row r="282" spans="1:7" x14ac:dyDescent="0.2">
      <c r="A282" s="49" t="s">
        <v>293</v>
      </c>
      <c r="B282" s="51">
        <v>114</v>
      </c>
      <c r="C282" s="51">
        <v>2</v>
      </c>
      <c r="D282" s="51">
        <v>116</v>
      </c>
      <c r="E282" s="51">
        <v>9952</v>
      </c>
      <c r="F282" s="51">
        <v>175</v>
      </c>
      <c r="G282" s="51">
        <v>10127</v>
      </c>
    </row>
    <row r="283" spans="1:7" x14ac:dyDescent="0.2">
      <c r="A283" s="49" t="s">
        <v>322</v>
      </c>
      <c r="B283" s="51">
        <v>112</v>
      </c>
      <c r="C283" s="51">
        <v>1</v>
      </c>
      <c r="D283" s="51">
        <v>113</v>
      </c>
      <c r="E283" s="51">
        <v>3292</v>
      </c>
      <c r="F283" s="51">
        <v>29</v>
      </c>
      <c r="G283" s="51">
        <v>3321</v>
      </c>
    </row>
    <row r="284" spans="1:7" x14ac:dyDescent="0.2">
      <c r="A284" s="49" t="s">
        <v>340</v>
      </c>
      <c r="B284" s="51">
        <v>78</v>
      </c>
      <c r="C284" s="51">
        <v>23</v>
      </c>
      <c r="D284" s="51">
        <v>101</v>
      </c>
      <c r="E284" s="51">
        <v>2795</v>
      </c>
      <c r="F284" s="51">
        <v>420</v>
      </c>
      <c r="G284" s="51">
        <v>3215</v>
      </c>
    </row>
    <row r="285" spans="1:7" x14ac:dyDescent="0.2">
      <c r="A285" s="49" t="s">
        <v>274</v>
      </c>
      <c r="B285" s="51">
        <v>63</v>
      </c>
      <c r="C285" s="51">
        <v>35</v>
      </c>
      <c r="D285" s="51">
        <v>98</v>
      </c>
      <c r="E285" s="51">
        <v>4586</v>
      </c>
      <c r="F285" s="51">
        <v>2609</v>
      </c>
      <c r="G285" s="51">
        <v>7195</v>
      </c>
    </row>
    <row r="286" spans="1:7" x14ac:dyDescent="0.2">
      <c r="A286" s="49" t="s">
        <v>349</v>
      </c>
      <c r="B286" s="51">
        <v>20</v>
      </c>
      <c r="C286" s="51">
        <v>66</v>
      </c>
      <c r="D286" s="51">
        <v>86</v>
      </c>
      <c r="E286" s="51">
        <v>345</v>
      </c>
      <c r="F286" s="51">
        <v>1147</v>
      </c>
      <c r="G286" s="51">
        <v>1492</v>
      </c>
    </row>
    <row r="287" spans="1:7" x14ac:dyDescent="0.2">
      <c r="A287" s="49" t="s">
        <v>15</v>
      </c>
      <c r="B287" s="51">
        <v>46</v>
      </c>
      <c r="C287" s="51">
        <v>40</v>
      </c>
      <c r="D287" s="51">
        <v>86</v>
      </c>
      <c r="E287" s="51">
        <v>737</v>
      </c>
      <c r="F287" s="51">
        <v>609</v>
      </c>
      <c r="G287" s="51">
        <v>1346</v>
      </c>
    </row>
    <row r="288" spans="1:7" x14ac:dyDescent="0.2">
      <c r="A288" s="49" t="s">
        <v>312</v>
      </c>
      <c r="B288" s="51">
        <v>42</v>
      </c>
      <c r="C288" s="51">
        <v>42</v>
      </c>
      <c r="D288" s="51">
        <v>84</v>
      </c>
      <c r="E288" s="51">
        <v>1691</v>
      </c>
      <c r="F288" s="51">
        <v>1703</v>
      </c>
      <c r="G288" s="51">
        <v>3394</v>
      </c>
    </row>
    <row r="289" spans="1:7" x14ac:dyDescent="0.2">
      <c r="A289" s="49" t="s">
        <v>305</v>
      </c>
      <c r="B289" s="51">
        <v>55</v>
      </c>
      <c r="C289" s="51">
        <v>28</v>
      </c>
      <c r="D289" s="51">
        <v>83</v>
      </c>
      <c r="E289" s="51">
        <v>4534</v>
      </c>
      <c r="F289" s="51">
        <v>2308</v>
      </c>
      <c r="G289" s="51">
        <v>6842</v>
      </c>
    </row>
    <row r="290" spans="1:7" x14ac:dyDescent="0.2">
      <c r="A290" s="49" t="s">
        <v>352</v>
      </c>
      <c r="B290" s="51">
        <v>25</v>
      </c>
      <c r="C290" s="51">
        <v>52</v>
      </c>
      <c r="D290" s="51">
        <v>77</v>
      </c>
      <c r="E290" s="51">
        <v>895</v>
      </c>
      <c r="F290" s="51">
        <v>1881</v>
      </c>
      <c r="G290" s="51">
        <v>2776</v>
      </c>
    </row>
    <row r="291" spans="1:7" x14ac:dyDescent="0.2">
      <c r="A291" s="49" t="s">
        <v>315</v>
      </c>
      <c r="B291" s="51">
        <v>2</v>
      </c>
      <c r="C291" s="51">
        <v>70</v>
      </c>
      <c r="D291" s="51">
        <v>72</v>
      </c>
      <c r="E291" s="51">
        <v>101</v>
      </c>
      <c r="F291" s="51">
        <v>3502</v>
      </c>
      <c r="G291" s="51">
        <v>3603</v>
      </c>
    </row>
    <row r="292" spans="1:7" x14ac:dyDescent="0.2">
      <c r="A292" s="49" t="s">
        <v>347</v>
      </c>
      <c r="B292" s="51">
        <v>44</v>
      </c>
      <c r="C292" s="51">
        <v>26</v>
      </c>
      <c r="D292" s="51">
        <v>70</v>
      </c>
      <c r="E292" s="51">
        <v>1743</v>
      </c>
      <c r="F292" s="51">
        <v>758</v>
      </c>
      <c r="G292" s="51">
        <v>2501</v>
      </c>
    </row>
    <row r="293" spans="1:7" x14ac:dyDescent="0.2">
      <c r="A293" s="49" t="s">
        <v>328</v>
      </c>
      <c r="B293" s="51">
        <v>67</v>
      </c>
      <c r="C293" s="51"/>
      <c r="D293" s="51">
        <v>67</v>
      </c>
      <c r="E293" s="51">
        <v>1597</v>
      </c>
      <c r="F293" s="51">
        <v>0</v>
      </c>
      <c r="G293" s="51">
        <v>1597</v>
      </c>
    </row>
    <row r="294" spans="1:7" x14ac:dyDescent="0.2">
      <c r="A294" s="49" t="s">
        <v>332</v>
      </c>
      <c r="B294" s="51">
        <v>63</v>
      </c>
      <c r="C294" s="51"/>
      <c r="D294" s="51">
        <v>63</v>
      </c>
      <c r="E294" s="51">
        <v>2101</v>
      </c>
      <c r="F294" s="51">
        <v>0</v>
      </c>
      <c r="G294" s="51">
        <v>2101</v>
      </c>
    </row>
    <row r="295" spans="1:7" x14ac:dyDescent="0.2">
      <c r="A295" s="49" t="s">
        <v>334</v>
      </c>
      <c r="B295" s="51">
        <v>43</v>
      </c>
      <c r="C295" s="51">
        <v>14</v>
      </c>
      <c r="D295" s="51">
        <v>57</v>
      </c>
      <c r="E295" s="51">
        <v>1314</v>
      </c>
      <c r="F295" s="51">
        <v>428</v>
      </c>
      <c r="G295" s="51">
        <v>1742</v>
      </c>
    </row>
    <row r="296" spans="1:7" x14ac:dyDescent="0.2">
      <c r="A296" s="49" t="s">
        <v>329</v>
      </c>
      <c r="B296" s="51">
        <v>28</v>
      </c>
      <c r="C296" s="51">
        <v>28</v>
      </c>
      <c r="D296" s="51">
        <v>56</v>
      </c>
      <c r="E296" s="51">
        <v>1296</v>
      </c>
      <c r="F296" s="51">
        <v>1308</v>
      </c>
      <c r="G296" s="51">
        <v>2604</v>
      </c>
    </row>
    <row r="297" spans="1:7" x14ac:dyDescent="0.2">
      <c r="A297" s="49" t="s">
        <v>358</v>
      </c>
      <c r="B297" s="51">
        <v>11</v>
      </c>
      <c r="C297" s="51">
        <v>39</v>
      </c>
      <c r="D297" s="51">
        <v>50</v>
      </c>
      <c r="E297" s="51">
        <v>261</v>
      </c>
      <c r="F297" s="51">
        <v>924</v>
      </c>
      <c r="G297" s="51">
        <v>1185</v>
      </c>
    </row>
    <row r="298" spans="1:7" x14ac:dyDescent="0.2">
      <c r="A298" s="49" t="s">
        <v>318</v>
      </c>
      <c r="B298" s="51">
        <v>18</v>
      </c>
      <c r="C298" s="51">
        <v>30</v>
      </c>
      <c r="D298" s="51">
        <v>48</v>
      </c>
      <c r="E298" s="51">
        <v>2073</v>
      </c>
      <c r="F298" s="51">
        <v>3184</v>
      </c>
      <c r="G298" s="51">
        <v>5257</v>
      </c>
    </row>
    <row r="299" spans="1:7" x14ac:dyDescent="0.2">
      <c r="A299" s="49" t="s">
        <v>351</v>
      </c>
      <c r="B299" s="51">
        <v>41</v>
      </c>
      <c r="C299" s="51">
        <v>6</v>
      </c>
      <c r="D299" s="51">
        <v>47</v>
      </c>
      <c r="E299" s="51">
        <v>591</v>
      </c>
      <c r="F299" s="51">
        <v>97</v>
      </c>
      <c r="G299" s="51">
        <v>688</v>
      </c>
    </row>
    <row r="300" spans="1:7" x14ac:dyDescent="0.2">
      <c r="A300" s="49" t="s">
        <v>303</v>
      </c>
      <c r="B300" s="51">
        <v>46</v>
      </c>
      <c r="C300" s="51"/>
      <c r="D300" s="51">
        <v>46</v>
      </c>
      <c r="E300" s="51">
        <v>1778</v>
      </c>
      <c r="F300" s="51">
        <v>0</v>
      </c>
      <c r="G300" s="51">
        <v>1778</v>
      </c>
    </row>
    <row r="301" spans="1:7" x14ac:dyDescent="0.2">
      <c r="A301" s="49" t="s">
        <v>342</v>
      </c>
      <c r="B301" s="51">
        <v>46</v>
      </c>
      <c r="C301" s="51"/>
      <c r="D301" s="51">
        <v>46</v>
      </c>
      <c r="E301" s="51">
        <v>1012</v>
      </c>
      <c r="F301" s="51">
        <v>0</v>
      </c>
      <c r="G301" s="51">
        <v>1012</v>
      </c>
    </row>
    <row r="302" spans="1:7" x14ac:dyDescent="0.2">
      <c r="A302" s="49" t="s">
        <v>348</v>
      </c>
      <c r="B302" s="51"/>
      <c r="C302" s="51">
        <v>45</v>
      </c>
      <c r="D302" s="51">
        <v>45</v>
      </c>
      <c r="E302" s="51">
        <v>0</v>
      </c>
      <c r="F302" s="51">
        <v>1125</v>
      </c>
      <c r="G302" s="51">
        <v>1125</v>
      </c>
    </row>
    <row r="303" spans="1:7" x14ac:dyDescent="0.2">
      <c r="A303" s="49" t="s">
        <v>350</v>
      </c>
      <c r="B303" s="51">
        <v>42</v>
      </c>
      <c r="C303" s="51"/>
      <c r="D303" s="51">
        <v>42</v>
      </c>
      <c r="E303" s="51">
        <v>1246</v>
      </c>
      <c r="F303" s="51">
        <v>0</v>
      </c>
      <c r="G303" s="51">
        <v>1246</v>
      </c>
    </row>
    <row r="304" spans="1:7" x14ac:dyDescent="0.2">
      <c r="A304" s="49" t="s">
        <v>353</v>
      </c>
      <c r="B304" s="51">
        <v>1</v>
      </c>
      <c r="C304" s="51">
        <v>40</v>
      </c>
      <c r="D304" s="51">
        <v>41</v>
      </c>
      <c r="E304" s="51">
        <v>82</v>
      </c>
      <c r="F304" s="51">
        <v>3264</v>
      </c>
      <c r="G304" s="51">
        <v>3346</v>
      </c>
    </row>
    <row r="305" spans="1:7" x14ac:dyDescent="0.2">
      <c r="A305" s="49" t="s">
        <v>331</v>
      </c>
      <c r="B305" s="51">
        <v>14</v>
      </c>
      <c r="C305" s="51">
        <v>25</v>
      </c>
      <c r="D305" s="51">
        <v>39</v>
      </c>
      <c r="E305" s="51">
        <v>1107</v>
      </c>
      <c r="F305" s="51">
        <v>1949</v>
      </c>
      <c r="G305" s="51">
        <v>3056</v>
      </c>
    </row>
    <row r="306" spans="1:7" x14ac:dyDescent="0.2">
      <c r="A306" s="49" t="s">
        <v>355</v>
      </c>
      <c r="B306" s="51"/>
      <c r="C306" s="51">
        <v>38</v>
      </c>
      <c r="D306" s="51">
        <v>38</v>
      </c>
      <c r="E306" s="51">
        <v>0</v>
      </c>
      <c r="F306" s="51">
        <v>928</v>
      </c>
      <c r="G306" s="51">
        <v>928</v>
      </c>
    </row>
    <row r="307" spans="1:7" x14ac:dyDescent="0.2">
      <c r="A307" s="49" t="s">
        <v>357</v>
      </c>
      <c r="B307" s="51">
        <v>2</v>
      </c>
      <c r="C307" s="51">
        <v>36</v>
      </c>
      <c r="D307" s="51">
        <v>38</v>
      </c>
      <c r="E307" s="51">
        <v>61</v>
      </c>
      <c r="F307" s="51">
        <v>1086</v>
      </c>
      <c r="G307" s="51">
        <v>1147</v>
      </c>
    </row>
    <row r="308" spans="1:7" x14ac:dyDescent="0.2">
      <c r="A308" s="49" t="s">
        <v>319</v>
      </c>
      <c r="B308" s="51">
        <v>35</v>
      </c>
      <c r="C308" s="51">
        <v>1</v>
      </c>
      <c r="D308" s="51">
        <v>36</v>
      </c>
      <c r="E308" s="51">
        <v>916</v>
      </c>
      <c r="F308" s="51">
        <v>26</v>
      </c>
      <c r="G308" s="51">
        <v>942</v>
      </c>
    </row>
    <row r="309" spans="1:7" x14ac:dyDescent="0.2">
      <c r="A309" s="49" t="s">
        <v>345</v>
      </c>
      <c r="B309" s="51">
        <v>35</v>
      </c>
      <c r="C309" s="51"/>
      <c r="D309" s="51">
        <v>35</v>
      </c>
      <c r="E309" s="51">
        <v>209</v>
      </c>
      <c r="F309" s="51">
        <v>0</v>
      </c>
      <c r="G309" s="51">
        <v>209</v>
      </c>
    </row>
    <row r="310" spans="1:7" x14ac:dyDescent="0.2">
      <c r="A310" s="49" t="s">
        <v>374</v>
      </c>
      <c r="B310" s="51">
        <v>26</v>
      </c>
      <c r="C310" s="51"/>
      <c r="D310" s="51">
        <v>26</v>
      </c>
      <c r="E310" s="51">
        <v>239</v>
      </c>
      <c r="F310" s="51">
        <v>0</v>
      </c>
      <c r="G310" s="51">
        <v>239</v>
      </c>
    </row>
    <row r="311" spans="1:7" x14ac:dyDescent="0.2">
      <c r="A311" s="49" t="s">
        <v>336</v>
      </c>
      <c r="B311" s="51">
        <v>23</v>
      </c>
      <c r="C311" s="51"/>
      <c r="D311" s="51">
        <v>23</v>
      </c>
      <c r="E311" s="51">
        <v>2407</v>
      </c>
      <c r="F311" s="51">
        <v>0</v>
      </c>
      <c r="G311" s="51">
        <v>2407</v>
      </c>
    </row>
    <row r="312" spans="1:7" x14ac:dyDescent="0.2">
      <c r="A312" s="49" t="s">
        <v>339</v>
      </c>
      <c r="B312" s="51">
        <v>19</v>
      </c>
      <c r="C312" s="51">
        <v>3</v>
      </c>
      <c r="D312" s="51">
        <v>22</v>
      </c>
      <c r="E312" s="51">
        <v>311</v>
      </c>
      <c r="F312" s="51">
        <v>49</v>
      </c>
      <c r="G312" s="51">
        <v>360</v>
      </c>
    </row>
    <row r="313" spans="1:7" x14ac:dyDescent="0.2">
      <c r="A313" s="49" t="s">
        <v>359</v>
      </c>
      <c r="B313" s="51"/>
      <c r="C313" s="51">
        <v>22</v>
      </c>
      <c r="D313" s="51">
        <v>22</v>
      </c>
      <c r="E313" s="51">
        <v>0</v>
      </c>
      <c r="F313" s="51">
        <v>347</v>
      </c>
      <c r="G313" s="51">
        <v>347</v>
      </c>
    </row>
    <row r="314" spans="1:7" x14ac:dyDescent="0.2">
      <c r="A314" s="49" t="s">
        <v>360</v>
      </c>
      <c r="B314" s="51">
        <v>21</v>
      </c>
      <c r="C314" s="51"/>
      <c r="D314" s="51">
        <v>21</v>
      </c>
      <c r="E314" s="51">
        <v>400</v>
      </c>
      <c r="F314" s="51">
        <v>0</v>
      </c>
      <c r="G314" s="51">
        <v>400</v>
      </c>
    </row>
    <row r="315" spans="1:7" x14ac:dyDescent="0.2">
      <c r="A315" s="49" t="s">
        <v>203</v>
      </c>
      <c r="B315" s="51">
        <v>18</v>
      </c>
      <c r="C315" s="51"/>
      <c r="D315" s="51">
        <v>18</v>
      </c>
      <c r="E315" s="51">
        <v>34787</v>
      </c>
      <c r="F315" s="51">
        <v>0</v>
      </c>
      <c r="G315" s="51">
        <v>34787</v>
      </c>
    </row>
    <row r="316" spans="1:7" x14ac:dyDescent="0.2">
      <c r="A316" s="49" t="s">
        <v>362</v>
      </c>
      <c r="B316" s="51">
        <v>14</v>
      </c>
      <c r="C316" s="51">
        <v>3</v>
      </c>
      <c r="D316" s="51">
        <v>17</v>
      </c>
      <c r="E316" s="51">
        <v>645</v>
      </c>
      <c r="F316" s="51">
        <v>140</v>
      </c>
      <c r="G316" s="51">
        <v>785</v>
      </c>
    </row>
    <row r="317" spans="1:7" x14ac:dyDescent="0.2">
      <c r="A317" s="49" t="s">
        <v>380</v>
      </c>
      <c r="B317" s="51"/>
      <c r="C317" s="51">
        <v>12</v>
      </c>
      <c r="D317" s="51">
        <v>12</v>
      </c>
      <c r="E317" s="51">
        <v>0</v>
      </c>
      <c r="F317" s="51">
        <v>164</v>
      </c>
      <c r="G317" s="51">
        <v>164</v>
      </c>
    </row>
    <row r="318" spans="1:7" x14ac:dyDescent="0.2">
      <c r="A318" s="49" t="s">
        <v>366</v>
      </c>
      <c r="B318" s="51">
        <v>12</v>
      </c>
      <c r="C318" s="51"/>
      <c r="D318" s="51">
        <v>12</v>
      </c>
      <c r="E318" s="51">
        <v>204</v>
      </c>
      <c r="F318" s="51">
        <v>0</v>
      </c>
      <c r="G318" s="51">
        <v>204</v>
      </c>
    </row>
    <row r="319" spans="1:7" x14ac:dyDescent="0.2">
      <c r="A319" s="49" t="s">
        <v>238</v>
      </c>
      <c r="B319" s="51">
        <v>11</v>
      </c>
      <c r="C319" s="51"/>
      <c r="D319" s="51">
        <v>11</v>
      </c>
      <c r="E319" s="51">
        <v>1202</v>
      </c>
      <c r="F319" s="51">
        <v>0</v>
      </c>
      <c r="G319" s="51">
        <v>1202</v>
      </c>
    </row>
    <row r="320" spans="1:7" x14ac:dyDescent="0.2">
      <c r="A320" s="49" t="s">
        <v>325</v>
      </c>
      <c r="B320" s="51">
        <v>10</v>
      </c>
      <c r="C320" s="51"/>
      <c r="D320" s="51">
        <v>10</v>
      </c>
      <c r="E320" s="51">
        <v>106</v>
      </c>
      <c r="F320" s="51">
        <v>0</v>
      </c>
      <c r="G320" s="51">
        <v>106</v>
      </c>
    </row>
    <row r="321" spans="1:7" x14ac:dyDescent="0.2">
      <c r="A321" s="49" t="s">
        <v>372</v>
      </c>
      <c r="B321" s="51">
        <v>9</v>
      </c>
      <c r="C321" s="51"/>
      <c r="D321" s="51">
        <v>9</v>
      </c>
      <c r="E321" s="51">
        <v>297</v>
      </c>
      <c r="F321" s="51">
        <v>0</v>
      </c>
      <c r="G321" s="51">
        <v>297</v>
      </c>
    </row>
    <row r="322" spans="1:7" x14ac:dyDescent="0.2">
      <c r="A322" s="49" t="s">
        <v>373</v>
      </c>
      <c r="B322" s="51">
        <v>9</v>
      </c>
      <c r="C322" s="51"/>
      <c r="D322" s="51">
        <v>9</v>
      </c>
      <c r="E322" s="51">
        <v>248</v>
      </c>
      <c r="F322" s="51">
        <v>0</v>
      </c>
      <c r="G322" s="51">
        <v>248</v>
      </c>
    </row>
    <row r="323" spans="1:7" x14ac:dyDescent="0.2">
      <c r="A323" s="49" t="s">
        <v>370</v>
      </c>
      <c r="B323" s="51">
        <v>1</v>
      </c>
      <c r="C323" s="51">
        <v>6</v>
      </c>
      <c r="D323" s="51">
        <v>7</v>
      </c>
      <c r="E323" s="51">
        <v>30</v>
      </c>
      <c r="F323" s="51">
        <v>178</v>
      </c>
      <c r="G323" s="51">
        <v>208</v>
      </c>
    </row>
    <row r="324" spans="1:7" x14ac:dyDescent="0.2">
      <c r="A324" s="49" t="s">
        <v>377</v>
      </c>
      <c r="B324" s="51">
        <v>7</v>
      </c>
      <c r="C324" s="51"/>
      <c r="D324" s="51">
        <v>7</v>
      </c>
      <c r="E324" s="51">
        <v>93</v>
      </c>
      <c r="F324" s="51">
        <v>0</v>
      </c>
      <c r="G324" s="51">
        <v>93</v>
      </c>
    </row>
    <row r="325" spans="1:7" x14ac:dyDescent="0.2">
      <c r="A325" s="49" t="s">
        <v>354</v>
      </c>
      <c r="B325" s="51">
        <v>1</v>
      </c>
      <c r="C325" s="51">
        <v>4</v>
      </c>
      <c r="D325" s="51">
        <v>5</v>
      </c>
      <c r="E325" s="51">
        <v>87</v>
      </c>
      <c r="F325" s="51">
        <v>326</v>
      </c>
      <c r="G325" s="51">
        <v>413</v>
      </c>
    </row>
    <row r="326" spans="1:7" x14ac:dyDescent="0.2">
      <c r="A326" s="49" t="s">
        <v>341</v>
      </c>
      <c r="B326" s="51">
        <v>4</v>
      </c>
      <c r="C326" s="51"/>
      <c r="D326" s="51">
        <v>4</v>
      </c>
      <c r="E326" s="51">
        <v>157</v>
      </c>
      <c r="F326" s="51">
        <v>0</v>
      </c>
      <c r="G326" s="51">
        <v>157</v>
      </c>
    </row>
    <row r="327" spans="1:7" x14ac:dyDescent="0.2">
      <c r="A327" s="49" t="s">
        <v>356</v>
      </c>
      <c r="B327" s="51">
        <v>3</v>
      </c>
      <c r="C327" s="51"/>
      <c r="D327" s="51">
        <v>3</v>
      </c>
      <c r="E327" s="51">
        <v>50</v>
      </c>
      <c r="F327" s="51">
        <v>0</v>
      </c>
      <c r="G327" s="51">
        <v>50</v>
      </c>
    </row>
    <row r="328" spans="1:7" x14ac:dyDescent="0.2">
      <c r="A328" s="49" t="s">
        <v>364</v>
      </c>
      <c r="B328" s="51">
        <v>3</v>
      </c>
      <c r="C328" s="51"/>
      <c r="D328" s="51">
        <v>3</v>
      </c>
      <c r="E328" s="51">
        <v>255</v>
      </c>
      <c r="F328" s="51">
        <v>0</v>
      </c>
      <c r="G328" s="51">
        <v>255</v>
      </c>
    </row>
    <row r="329" spans="1:7" x14ac:dyDescent="0.2">
      <c r="A329" s="49" t="s">
        <v>365</v>
      </c>
      <c r="B329" s="51"/>
      <c r="C329" s="51">
        <v>3</v>
      </c>
      <c r="D329" s="51">
        <v>3</v>
      </c>
      <c r="E329" s="51">
        <v>0</v>
      </c>
      <c r="F329" s="51">
        <v>51</v>
      </c>
      <c r="G329" s="51">
        <v>51</v>
      </c>
    </row>
    <row r="330" spans="1:7" x14ac:dyDescent="0.2">
      <c r="A330" s="49" t="s">
        <v>386</v>
      </c>
      <c r="B330" s="51">
        <v>1</v>
      </c>
      <c r="C330" s="51"/>
      <c r="D330" s="51">
        <v>1</v>
      </c>
      <c r="E330" s="51">
        <v>28</v>
      </c>
      <c r="F330" s="51">
        <v>0</v>
      </c>
      <c r="G330" s="51">
        <v>28</v>
      </c>
    </row>
    <row r="331" spans="1:7" x14ac:dyDescent="0.2">
      <c r="A331" s="49" t="s">
        <v>369</v>
      </c>
      <c r="B331" s="51">
        <v>1</v>
      </c>
      <c r="C331" s="51"/>
      <c r="D331" s="51">
        <v>1</v>
      </c>
      <c r="E331" s="51">
        <v>39</v>
      </c>
      <c r="F331" s="51">
        <v>0</v>
      </c>
      <c r="G331" s="51">
        <v>39</v>
      </c>
    </row>
    <row r="332" spans="1:7" x14ac:dyDescent="0.2">
      <c r="A332" s="49" t="s">
        <v>389</v>
      </c>
      <c r="B332" s="51">
        <v>1</v>
      </c>
      <c r="C332" s="51"/>
      <c r="D332" s="51">
        <v>1</v>
      </c>
      <c r="E332" s="51">
        <v>14</v>
      </c>
      <c r="F332" s="51">
        <v>0</v>
      </c>
      <c r="G332" s="51">
        <v>14</v>
      </c>
    </row>
    <row r="333" spans="1:7" x14ac:dyDescent="0.2">
      <c r="A333" s="49" t="s">
        <v>382</v>
      </c>
      <c r="B333" s="51"/>
      <c r="C333" s="51"/>
      <c r="D333" s="51">
        <v>0</v>
      </c>
      <c r="E333" s="51">
        <v>0</v>
      </c>
      <c r="F333" s="51">
        <v>0</v>
      </c>
      <c r="G333" s="51">
        <v>0</v>
      </c>
    </row>
    <row r="334" spans="1:7" x14ac:dyDescent="0.2">
      <c r="A334" s="49" t="s">
        <v>381</v>
      </c>
      <c r="B334" s="51"/>
      <c r="C334" s="51"/>
      <c r="D334" s="51">
        <v>0</v>
      </c>
      <c r="E334" s="51">
        <v>0</v>
      </c>
      <c r="F334" s="51">
        <v>0</v>
      </c>
      <c r="G334" s="51">
        <v>0</v>
      </c>
    </row>
    <row r="335" spans="1:7" x14ac:dyDescent="0.2">
      <c r="A335" s="49" t="s">
        <v>393</v>
      </c>
      <c r="B335" s="51"/>
      <c r="C335" s="51"/>
      <c r="D335" s="51">
        <v>0</v>
      </c>
      <c r="E335" s="51">
        <v>0</v>
      </c>
      <c r="F335" s="51">
        <v>0</v>
      </c>
      <c r="G335" s="51">
        <v>0</v>
      </c>
    </row>
    <row r="336" spans="1:7" x14ac:dyDescent="0.2">
      <c r="A336" s="49" t="s">
        <v>301</v>
      </c>
      <c r="B336" s="51"/>
      <c r="C336" s="51"/>
      <c r="D336" s="51">
        <v>0</v>
      </c>
      <c r="E336" s="51">
        <v>0</v>
      </c>
      <c r="F336" s="51">
        <v>0</v>
      </c>
      <c r="G336" s="51">
        <v>0</v>
      </c>
    </row>
    <row r="337" spans="1:7" x14ac:dyDescent="0.2">
      <c r="A337" s="49" t="s">
        <v>320</v>
      </c>
      <c r="B337" s="51"/>
      <c r="C337" s="51"/>
      <c r="D337" s="51">
        <v>0</v>
      </c>
      <c r="E337" s="51">
        <v>0</v>
      </c>
      <c r="F337" s="51">
        <v>0</v>
      </c>
      <c r="G337" s="51">
        <v>0</v>
      </c>
    </row>
    <row r="338" spans="1:7" x14ac:dyDescent="0.2">
      <c r="A338" s="49" t="s">
        <v>397</v>
      </c>
      <c r="B338" s="51"/>
      <c r="C338" s="51"/>
      <c r="D338" s="51">
        <v>0</v>
      </c>
      <c r="E338" s="51">
        <v>0</v>
      </c>
      <c r="F338" s="51">
        <v>0</v>
      </c>
      <c r="G338" s="51">
        <v>0</v>
      </c>
    </row>
    <row r="339" spans="1:7" x14ac:dyDescent="0.2">
      <c r="A339" s="49" t="s">
        <v>401</v>
      </c>
      <c r="B339" s="51"/>
      <c r="C339" s="51"/>
      <c r="D339" s="51">
        <v>0</v>
      </c>
      <c r="E339" s="51">
        <v>0</v>
      </c>
      <c r="F339" s="51">
        <v>0</v>
      </c>
      <c r="G339" s="51">
        <v>0</v>
      </c>
    </row>
    <row r="340" spans="1:7" x14ac:dyDescent="0.2">
      <c r="A340" s="49" t="s">
        <v>363</v>
      </c>
      <c r="B340" s="51"/>
      <c r="C340" s="51"/>
      <c r="D340" s="51">
        <v>0</v>
      </c>
      <c r="E340" s="51">
        <v>0</v>
      </c>
      <c r="F340" s="51">
        <v>0</v>
      </c>
      <c r="G340" s="51">
        <v>0</v>
      </c>
    </row>
    <row r="341" spans="1:7" x14ac:dyDescent="0.2">
      <c r="A341" s="49" t="s">
        <v>31</v>
      </c>
      <c r="B341" s="51"/>
      <c r="C341" s="51"/>
      <c r="D341" s="51">
        <v>0</v>
      </c>
      <c r="E341" s="51">
        <v>0</v>
      </c>
      <c r="F341" s="51">
        <v>0</v>
      </c>
      <c r="G341" s="51">
        <v>0</v>
      </c>
    </row>
    <row r="342" spans="1:7" x14ac:dyDescent="0.2">
      <c r="A342" s="49" t="s">
        <v>335</v>
      </c>
      <c r="B342" s="51"/>
      <c r="C342" s="51"/>
      <c r="D342" s="51">
        <v>0</v>
      </c>
      <c r="E342" s="51">
        <v>0</v>
      </c>
      <c r="F342" s="51">
        <v>0</v>
      </c>
      <c r="G342" s="51">
        <v>0</v>
      </c>
    </row>
    <row r="343" spans="1:7" x14ac:dyDescent="0.2">
      <c r="A343" s="49" t="s">
        <v>405</v>
      </c>
      <c r="B343" s="51"/>
      <c r="C343" s="51"/>
      <c r="D343" s="51">
        <v>0</v>
      </c>
      <c r="E343" s="51">
        <v>0</v>
      </c>
      <c r="F343" s="51">
        <v>0</v>
      </c>
      <c r="G343" s="51">
        <v>0</v>
      </c>
    </row>
    <row r="344" spans="1:7" x14ac:dyDescent="0.2">
      <c r="A344" s="49" t="s">
        <v>376</v>
      </c>
      <c r="B344" s="51"/>
      <c r="C344" s="51"/>
      <c r="D344" s="51">
        <v>0</v>
      </c>
      <c r="E344" s="51">
        <v>0</v>
      </c>
      <c r="F344" s="51">
        <v>0</v>
      </c>
      <c r="G344" s="51">
        <v>0</v>
      </c>
    </row>
    <row r="345" spans="1:7" x14ac:dyDescent="0.2">
      <c r="A345" s="49" t="s">
        <v>379</v>
      </c>
      <c r="B345" s="51"/>
      <c r="C345" s="51"/>
      <c r="D345" s="51">
        <v>0</v>
      </c>
      <c r="E345" s="51">
        <v>0</v>
      </c>
      <c r="F345" s="51">
        <v>0</v>
      </c>
      <c r="G345" s="51">
        <v>0</v>
      </c>
    </row>
    <row r="346" spans="1:7" x14ac:dyDescent="0.2">
      <c r="A346" s="49" t="s">
        <v>383</v>
      </c>
      <c r="B346" s="51"/>
      <c r="C346" s="51"/>
      <c r="D346" s="51">
        <v>0</v>
      </c>
      <c r="E346" s="51">
        <v>0</v>
      </c>
      <c r="F346" s="51">
        <v>0</v>
      </c>
      <c r="G346" s="51">
        <v>0</v>
      </c>
    </row>
    <row r="347" spans="1:7" x14ac:dyDescent="0.2">
      <c r="A347" s="49" t="s">
        <v>408</v>
      </c>
      <c r="B347" s="51"/>
      <c r="C347" s="51"/>
      <c r="D347" s="51">
        <v>0</v>
      </c>
      <c r="E347" s="51">
        <v>0</v>
      </c>
      <c r="F347" s="51">
        <v>0</v>
      </c>
      <c r="G347" s="51">
        <v>0</v>
      </c>
    </row>
    <row r="348" spans="1:7" x14ac:dyDescent="0.2">
      <c r="A348" s="49" t="s">
        <v>368</v>
      </c>
      <c r="B348" s="51"/>
      <c r="C348" s="51"/>
      <c r="D348" s="51">
        <v>0</v>
      </c>
      <c r="E348" s="51">
        <v>0</v>
      </c>
      <c r="F348" s="51">
        <v>0</v>
      </c>
      <c r="G348" s="51">
        <v>0</v>
      </c>
    </row>
    <row r="349" spans="1:7" x14ac:dyDescent="0.2">
      <c r="A349" s="49" t="s">
        <v>375</v>
      </c>
      <c r="B349" s="51"/>
      <c r="C349" s="51"/>
      <c r="D349" s="51">
        <v>0</v>
      </c>
      <c r="E349" s="51">
        <v>0</v>
      </c>
      <c r="F349" s="51">
        <v>0</v>
      </c>
      <c r="G349" s="51">
        <v>0</v>
      </c>
    </row>
    <row r="350" spans="1:7" x14ac:dyDescent="0.2">
      <c r="A350" s="49" t="s">
        <v>367</v>
      </c>
      <c r="B350" s="51"/>
      <c r="C350" s="51"/>
      <c r="D350" s="51">
        <v>0</v>
      </c>
      <c r="E350" s="51">
        <v>0</v>
      </c>
      <c r="F350" s="51">
        <v>0</v>
      </c>
      <c r="G350" s="51">
        <v>0</v>
      </c>
    </row>
    <row r="351" spans="1:7" x14ac:dyDescent="0.2">
      <c r="A351" s="49" t="s">
        <v>44</v>
      </c>
      <c r="B351" s="51">
        <v>1051074</v>
      </c>
      <c r="C351" s="51">
        <v>683714</v>
      </c>
      <c r="D351" s="51">
        <v>1734788</v>
      </c>
      <c r="E351" s="51">
        <v>32592392</v>
      </c>
      <c r="F351" s="51">
        <v>6967676</v>
      </c>
      <c r="G351" s="51">
        <v>39560068</v>
      </c>
    </row>
    <row r="352" spans="1:7" x14ac:dyDescent="0.2">
      <c r="B352" s="51"/>
      <c r="C352" s="51"/>
      <c r="D352" s="51"/>
      <c r="E352" s="51"/>
      <c r="F352" s="51"/>
      <c r="G352" s="51"/>
    </row>
    <row r="353" spans="2:7" x14ac:dyDescent="0.2">
      <c r="B353" s="51"/>
      <c r="C353" s="51"/>
      <c r="D353" s="51"/>
      <c r="E353" s="51"/>
      <c r="F353" s="51"/>
      <c r="G353" s="51"/>
    </row>
    <row r="354" spans="2:7" x14ac:dyDescent="0.2">
      <c r="B354" s="51"/>
      <c r="C354" s="51"/>
      <c r="D354" s="51"/>
      <c r="E354" s="51"/>
      <c r="F354" s="51"/>
      <c r="G354" s="51"/>
    </row>
    <row r="355" spans="2:7" x14ac:dyDescent="0.2">
      <c r="B355" s="51"/>
      <c r="C355" s="51"/>
      <c r="D355" s="51"/>
      <c r="E355" s="51"/>
      <c r="F355" s="51"/>
      <c r="G355" s="51"/>
    </row>
    <row r="356" spans="2:7" x14ac:dyDescent="0.2">
      <c r="B356" s="51"/>
      <c r="C356" s="51"/>
      <c r="D356" s="51"/>
      <c r="E356" s="51"/>
      <c r="F356" s="51"/>
      <c r="G356" s="51"/>
    </row>
    <row r="357" spans="2:7" x14ac:dyDescent="0.2">
      <c r="B357" s="51"/>
      <c r="C357" s="51"/>
      <c r="D357" s="51"/>
      <c r="E357" s="51"/>
      <c r="F357" s="51"/>
      <c r="G357" s="51"/>
    </row>
    <row r="358" spans="2:7" x14ac:dyDescent="0.2">
      <c r="B358" s="51"/>
      <c r="C358" s="51"/>
      <c r="D358" s="51"/>
      <c r="E358" s="51"/>
      <c r="F358" s="51"/>
      <c r="G358" s="51"/>
    </row>
    <row r="359" spans="2:7" x14ac:dyDescent="0.2">
      <c r="B359" s="51"/>
      <c r="C359" s="51"/>
      <c r="D359" s="51"/>
      <c r="E359" s="51"/>
      <c r="F359" s="51"/>
      <c r="G359" s="51"/>
    </row>
    <row r="360" spans="2:7" x14ac:dyDescent="0.2">
      <c r="B360" s="51"/>
      <c r="C360" s="51"/>
      <c r="D360" s="51"/>
      <c r="E360" s="51"/>
      <c r="F360" s="51"/>
      <c r="G360" s="51"/>
    </row>
    <row r="361" spans="2:7" x14ac:dyDescent="0.2">
      <c r="B361" s="51"/>
      <c r="C361" s="51"/>
      <c r="D361" s="51"/>
      <c r="E361" s="51"/>
      <c r="F361" s="51"/>
      <c r="G361" s="51"/>
    </row>
    <row r="362" spans="2:7" x14ac:dyDescent="0.2">
      <c r="B362" s="51"/>
      <c r="C362" s="51"/>
      <c r="D362" s="51"/>
      <c r="E362" s="51"/>
      <c r="F362" s="51"/>
      <c r="G362" s="51"/>
    </row>
    <row r="363" spans="2:7" x14ac:dyDescent="0.2">
      <c r="B363" s="51"/>
      <c r="C363" s="51"/>
      <c r="D363" s="51"/>
      <c r="E363" s="51"/>
      <c r="F363" s="51"/>
      <c r="G363" s="51"/>
    </row>
    <row r="364" spans="2:7" x14ac:dyDescent="0.2">
      <c r="B364" s="51"/>
      <c r="C364" s="51"/>
      <c r="D364" s="51"/>
      <c r="E364" s="51"/>
      <c r="F364" s="51"/>
      <c r="G364" s="5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5"/>
  <sheetViews>
    <sheetView workbookViewId="0">
      <selection activeCell="D14" sqref="D14"/>
    </sheetView>
  </sheetViews>
  <sheetFormatPr baseColWidth="10" defaultRowHeight="11.25" x14ac:dyDescent="0.2"/>
  <cols>
    <col min="1" max="1" width="34.28515625" style="49" bestFit="1" customWidth="1"/>
    <col min="2" max="2" width="9.7109375" style="49" bestFit="1" customWidth="1"/>
    <col min="3" max="3" width="11.28515625" style="49" bestFit="1" customWidth="1"/>
    <col min="4" max="4" width="7.85546875" style="49" bestFit="1" customWidth="1"/>
    <col min="5" max="5" width="9.7109375" style="49" bestFit="1" customWidth="1"/>
    <col min="6" max="6" width="11.28515625" style="49" bestFit="1" customWidth="1"/>
    <col min="7" max="7" width="7.85546875" style="49" bestFit="1" customWidth="1"/>
    <col min="8" max="8" width="9.7109375" style="49" bestFit="1" customWidth="1"/>
    <col min="9" max="9" width="11.28515625" style="49" bestFit="1" customWidth="1"/>
    <col min="10" max="10" width="9.5703125" style="49" bestFit="1" customWidth="1"/>
    <col min="11" max="11" width="9.7109375" style="49" bestFit="1" customWidth="1"/>
    <col min="12" max="12" width="11.28515625" style="49" bestFit="1" customWidth="1"/>
    <col min="13" max="13" width="9.5703125" style="49" bestFit="1" customWidth="1"/>
    <col min="14" max="16384" width="11.42578125" style="49"/>
  </cols>
  <sheetData>
    <row r="1" spans="1:13" x14ac:dyDescent="0.2">
      <c r="B1" s="49" t="s">
        <v>49</v>
      </c>
      <c r="C1" s="49" t="s">
        <v>49</v>
      </c>
      <c r="E1" s="49" t="s">
        <v>50</v>
      </c>
      <c r="F1" s="49" t="s">
        <v>50</v>
      </c>
      <c r="H1" s="49" t="s">
        <v>49</v>
      </c>
      <c r="I1" s="49" t="s">
        <v>49</v>
      </c>
      <c r="K1" s="49" t="s">
        <v>50</v>
      </c>
      <c r="L1" s="49" t="s">
        <v>50</v>
      </c>
    </row>
    <row r="2" spans="1:13" x14ac:dyDescent="0.2">
      <c r="B2" s="49" t="s">
        <v>41</v>
      </c>
      <c r="C2" s="49" t="s">
        <v>41</v>
      </c>
      <c r="E2" s="49" t="s">
        <v>41</v>
      </c>
      <c r="F2" s="49" t="s">
        <v>41</v>
      </c>
      <c r="H2" s="49" t="s">
        <v>41</v>
      </c>
      <c r="I2" s="49" t="s">
        <v>41</v>
      </c>
      <c r="K2" s="49" t="s">
        <v>41</v>
      </c>
      <c r="L2" s="49" t="s">
        <v>41</v>
      </c>
    </row>
    <row r="3" spans="1:13" x14ac:dyDescent="0.2">
      <c r="A3" s="49" t="s">
        <v>420</v>
      </c>
      <c r="B3" s="49" t="s">
        <v>42</v>
      </c>
      <c r="C3" s="49" t="s">
        <v>43</v>
      </c>
      <c r="D3" s="53" t="s">
        <v>413</v>
      </c>
      <c r="E3" s="49" t="s">
        <v>42</v>
      </c>
      <c r="F3" s="49" t="s">
        <v>43</v>
      </c>
      <c r="G3" s="53" t="s">
        <v>414</v>
      </c>
      <c r="H3" s="49" t="s">
        <v>42</v>
      </c>
      <c r="I3" s="49" t="s">
        <v>43</v>
      </c>
      <c r="J3" s="53" t="s">
        <v>415</v>
      </c>
      <c r="K3" s="49" t="s">
        <v>42</v>
      </c>
      <c r="L3" s="49" t="s">
        <v>43</v>
      </c>
      <c r="M3" s="53" t="s">
        <v>416</v>
      </c>
    </row>
    <row r="4" spans="1:13" x14ac:dyDescent="0.2">
      <c r="A4" s="49" t="s">
        <v>58</v>
      </c>
      <c r="B4" s="51">
        <v>211157</v>
      </c>
      <c r="C4" s="51">
        <v>412174</v>
      </c>
      <c r="D4" s="51">
        <v>623331</v>
      </c>
      <c r="E4" s="51">
        <v>170542</v>
      </c>
      <c r="F4" s="51">
        <v>417325</v>
      </c>
      <c r="G4" s="51">
        <v>587867</v>
      </c>
      <c r="H4" s="51">
        <v>1169873</v>
      </c>
      <c r="I4" s="51">
        <v>2238247</v>
      </c>
      <c r="J4" s="51">
        <v>3408120</v>
      </c>
      <c r="K4" s="51">
        <v>955126</v>
      </c>
      <c r="L4" s="51">
        <v>2314060</v>
      </c>
      <c r="M4" s="51">
        <v>3269186</v>
      </c>
    </row>
    <row r="5" spans="1:13" x14ac:dyDescent="0.2">
      <c r="A5" s="49" t="s">
        <v>62</v>
      </c>
      <c r="B5" s="51">
        <v>91199</v>
      </c>
      <c r="C5" s="51">
        <v>347054</v>
      </c>
      <c r="D5" s="51">
        <v>438253</v>
      </c>
      <c r="E5" s="51">
        <v>64289</v>
      </c>
      <c r="F5" s="51">
        <v>379128</v>
      </c>
      <c r="G5" s="51">
        <v>443417</v>
      </c>
      <c r="H5" s="51">
        <v>495486</v>
      </c>
      <c r="I5" s="51">
        <v>1849859</v>
      </c>
      <c r="J5" s="51">
        <v>2345345</v>
      </c>
      <c r="K5" s="51">
        <v>360372</v>
      </c>
      <c r="L5" s="51">
        <v>2112308</v>
      </c>
      <c r="M5" s="51">
        <v>2472680</v>
      </c>
    </row>
    <row r="6" spans="1:13" x14ac:dyDescent="0.2">
      <c r="A6" s="49" t="s">
        <v>59</v>
      </c>
      <c r="B6" s="51">
        <v>144640</v>
      </c>
      <c r="C6" s="51">
        <v>92513</v>
      </c>
      <c r="D6" s="51">
        <v>237153</v>
      </c>
      <c r="E6" s="51">
        <v>201399</v>
      </c>
      <c r="F6" s="51">
        <v>174300</v>
      </c>
      <c r="G6" s="51">
        <v>375699</v>
      </c>
      <c r="H6" s="51">
        <v>1298705</v>
      </c>
      <c r="I6" s="51">
        <v>829788</v>
      </c>
      <c r="J6" s="51">
        <v>2128493</v>
      </c>
      <c r="K6" s="51">
        <v>1750487</v>
      </c>
      <c r="L6" s="51">
        <v>1497417</v>
      </c>
      <c r="M6" s="51">
        <v>3247904</v>
      </c>
    </row>
    <row r="7" spans="1:13" x14ac:dyDescent="0.2">
      <c r="A7" s="49" t="s">
        <v>64</v>
      </c>
      <c r="B7" s="51">
        <v>321600</v>
      </c>
      <c r="C7" s="51">
        <v>36482</v>
      </c>
      <c r="D7" s="51">
        <v>358082</v>
      </c>
      <c r="E7" s="51">
        <v>263668</v>
      </c>
      <c r="F7" s="51">
        <v>57630</v>
      </c>
      <c r="G7" s="51">
        <v>321298</v>
      </c>
      <c r="H7" s="51">
        <v>2246036</v>
      </c>
      <c r="I7" s="51">
        <v>256228</v>
      </c>
      <c r="J7" s="51">
        <v>2502264</v>
      </c>
      <c r="K7" s="51">
        <v>1902906</v>
      </c>
      <c r="L7" s="51">
        <v>416634</v>
      </c>
      <c r="M7" s="51">
        <v>2319540</v>
      </c>
    </row>
    <row r="8" spans="1:13" x14ac:dyDescent="0.2">
      <c r="A8" s="49" t="s">
        <v>106</v>
      </c>
      <c r="B8" s="51">
        <v>68849</v>
      </c>
      <c r="C8" s="51">
        <v>249968</v>
      </c>
      <c r="D8" s="51">
        <v>318817</v>
      </c>
      <c r="E8" s="51">
        <v>59535</v>
      </c>
      <c r="F8" s="51">
        <v>238159</v>
      </c>
      <c r="G8" s="51">
        <v>297694</v>
      </c>
      <c r="H8" s="51">
        <v>161027</v>
      </c>
      <c r="I8" s="51">
        <v>546335</v>
      </c>
      <c r="J8" s="51">
        <v>707362</v>
      </c>
      <c r="K8" s="51">
        <v>128906</v>
      </c>
      <c r="L8" s="51">
        <v>507535</v>
      </c>
      <c r="M8" s="51">
        <v>636441</v>
      </c>
    </row>
    <row r="9" spans="1:13" x14ac:dyDescent="0.2">
      <c r="A9" s="49" t="s">
        <v>61</v>
      </c>
      <c r="B9" s="51">
        <v>138601</v>
      </c>
      <c r="C9" s="51">
        <v>108710</v>
      </c>
      <c r="D9" s="51">
        <v>247311</v>
      </c>
      <c r="E9" s="51">
        <v>136438</v>
      </c>
      <c r="F9" s="51">
        <v>109721</v>
      </c>
      <c r="G9" s="51">
        <v>246159</v>
      </c>
      <c r="H9" s="51">
        <v>1688196</v>
      </c>
      <c r="I9" s="51">
        <v>1303372</v>
      </c>
      <c r="J9" s="51">
        <v>2991568</v>
      </c>
      <c r="K9" s="51">
        <v>1670572</v>
      </c>
      <c r="L9" s="51">
        <v>1335509</v>
      </c>
      <c r="M9" s="51">
        <v>3006081</v>
      </c>
    </row>
    <row r="10" spans="1:13" x14ac:dyDescent="0.2">
      <c r="A10" s="49" t="s">
        <v>81</v>
      </c>
      <c r="B10" s="51">
        <v>93349</v>
      </c>
      <c r="C10" s="51">
        <v>84072</v>
      </c>
      <c r="D10" s="51">
        <v>177421</v>
      </c>
      <c r="E10" s="51">
        <v>76176</v>
      </c>
      <c r="F10" s="51">
        <v>98961</v>
      </c>
      <c r="G10" s="51">
        <v>175137</v>
      </c>
      <c r="H10" s="51">
        <v>546633</v>
      </c>
      <c r="I10" s="51">
        <v>484753</v>
      </c>
      <c r="J10" s="51">
        <v>1031386</v>
      </c>
      <c r="K10" s="51">
        <v>433584</v>
      </c>
      <c r="L10" s="51">
        <v>563549</v>
      </c>
      <c r="M10" s="51">
        <v>997133</v>
      </c>
    </row>
    <row r="11" spans="1:13" x14ac:dyDescent="0.2">
      <c r="A11" s="49" t="s">
        <v>100</v>
      </c>
      <c r="B11" s="51">
        <v>5802</v>
      </c>
      <c r="C11" s="51">
        <v>125486</v>
      </c>
      <c r="D11" s="51">
        <v>131288</v>
      </c>
      <c r="E11" s="51">
        <v>5065</v>
      </c>
      <c r="F11" s="51">
        <v>163055</v>
      </c>
      <c r="G11" s="51">
        <v>168120</v>
      </c>
      <c r="H11" s="51">
        <v>24712</v>
      </c>
      <c r="I11" s="51">
        <v>533255</v>
      </c>
      <c r="J11" s="51">
        <v>557967</v>
      </c>
      <c r="K11" s="51">
        <v>21983</v>
      </c>
      <c r="L11" s="51">
        <v>710151</v>
      </c>
      <c r="M11" s="51">
        <v>732134</v>
      </c>
    </row>
    <row r="12" spans="1:13" x14ac:dyDescent="0.2">
      <c r="A12" s="49" t="s">
        <v>55</v>
      </c>
      <c r="B12" s="51">
        <v>126576</v>
      </c>
      <c r="C12" s="51">
        <v>3665</v>
      </c>
      <c r="D12" s="51">
        <v>130241</v>
      </c>
      <c r="E12" s="51">
        <v>143146</v>
      </c>
      <c r="F12" s="51">
        <v>3400</v>
      </c>
      <c r="G12" s="51">
        <v>146546</v>
      </c>
      <c r="H12" s="51">
        <v>15547927</v>
      </c>
      <c r="I12" s="51">
        <v>449020</v>
      </c>
      <c r="J12" s="51">
        <v>15996947</v>
      </c>
      <c r="K12" s="51">
        <v>17698445</v>
      </c>
      <c r="L12" s="51">
        <v>419889</v>
      </c>
      <c r="M12" s="51">
        <v>18118334</v>
      </c>
    </row>
    <row r="13" spans="1:13" x14ac:dyDescent="0.2">
      <c r="A13" s="49" t="s">
        <v>91</v>
      </c>
      <c r="B13" s="51">
        <v>32337</v>
      </c>
      <c r="C13" s="51">
        <v>89262</v>
      </c>
      <c r="D13" s="51">
        <v>121599</v>
      </c>
      <c r="E13" s="51">
        <v>30931</v>
      </c>
      <c r="F13" s="51">
        <v>97937</v>
      </c>
      <c r="G13" s="51">
        <v>128868</v>
      </c>
      <c r="H13" s="51">
        <v>193740</v>
      </c>
      <c r="I13" s="51">
        <v>531216</v>
      </c>
      <c r="J13" s="51">
        <v>724956</v>
      </c>
      <c r="K13" s="51">
        <v>201727</v>
      </c>
      <c r="L13" s="51">
        <v>633569</v>
      </c>
      <c r="M13" s="51">
        <v>835296</v>
      </c>
    </row>
    <row r="14" spans="1:13" x14ac:dyDescent="0.2">
      <c r="A14" s="49" t="s">
        <v>56</v>
      </c>
      <c r="B14" s="51">
        <v>97816</v>
      </c>
      <c r="C14" s="51">
        <v>4103</v>
      </c>
      <c r="D14" s="51">
        <v>101919</v>
      </c>
      <c r="E14" s="51">
        <v>106118</v>
      </c>
      <c r="F14" s="51">
        <v>7248</v>
      </c>
      <c r="G14" s="51">
        <v>113366</v>
      </c>
      <c r="H14" s="51">
        <v>5481664</v>
      </c>
      <c r="I14" s="51">
        <v>230545</v>
      </c>
      <c r="J14" s="51">
        <v>5712209</v>
      </c>
      <c r="K14" s="51">
        <v>6548214</v>
      </c>
      <c r="L14" s="51">
        <v>455459</v>
      </c>
      <c r="M14" s="51">
        <v>7003673</v>
      </c>
    </row>
    <row r="15" spans="1:13" x14ac:dyDescent="0.2">
      <c r="A15" s="49" t="s">
        <v>84</v>
      </c>
      <c r="B15" s="51">
        <v>147844</v>
      </c>
      <c r="C15" s="51">
        <v>17489</v>
      </c>
      <c r="D15" s="51">
        <v>165333</v>
      </c>
      <c r="E15" s="51">
        <v>94631</v>
      </c>
      <c r="F15" s="51">
        <v>16562</v>
      </c>
      <c r="G15" s="51">
        <v>111193</v>
      </c>
      <c r="H15" s="51">
        <v>1372732</v>
      </c>
      <c r="I15" s="51">
        <v>161943</v>
      </c>
      <c r="J15" s="51">
        <v>1534675</v>
      </c>
      <c r="K15" s="51">
        <v>803843</v>
      </c>
      <c r="L15" s="51">
        <v>141469</v>
      </c>
      <c r="M15" s="51">
        <v>945312</v>
      </c>
    </row>
    <row r="16" spans="1:13" x14ac:dyDescent="0.2">
      <c r="A16" s="49" t="s">
        <v>110</v>
      </c>
      <c r="B16" s="51">
        <v>145373</v>
      </c>
      <c r="C16" s="51">
        <v>5528</v>
      </c>
      <c r="D16" s="51">
        <v>150901</v>
      </c>
      <c r="E16" s="51">
        <v>104580</v>
      </c>
      <c r="F16" s="51">
        <v>4734</v>
      </c>
      <c r="G16" s="51">
        <v>109314</v>
      </c>
      <c r="H16" s="51">
        <v>856725</v>
      </c>
      <c r="I16" s="51">
        <v>32129</v>
      </c>
      <c r="J16" s="51">
        <v>888854</v>
      </c>
      <c r="K16" s="51">
        <v>566043</v>
      </c>
      <c r="L16" s="51">
        <v>25827</v>
      </c>
      <c r="M16" s="51">
        <v>591870</v>
      </c>
    </row>
    <row r="17" spans="1:13" x14ac:dyDescent="0.2">
      <c r="A17" s="49" t="s">
        <v>63</v>
      </c>
      <c r="B17" s="51">
        <v>69564</v>
      </c>
      <c r="C17" s="51">
        <v>1984</v>
      </c>
      <c r="D17" s="51">
        <v>71548</v>
      </c>
      <c r="E17" s="51">
        <v>93293</v>
      </c>
      <c r="F17" s="51">
        <v>1961</v>
      </c>
      <c r="G17" s="51">
        <v>95254</v>
      </c>
      <c r="H17" s="51">
        <v>2924477</v>
      </c>
      <c r="I17" s="51">
        <v>85244</v>
      </c>
      <c r="J17" s="51">
        <v>3009721</v>
      </c>
      <c r="K17" s="51">
        <v>2310334</v>
      </c>
      <c r="L17" s="51">
        <v>48762</v>
      </c>
      <c r="M17" s="51">
        <v>2359096</v>
      </c>
    </row>
    <row r="18" spans="1:13" x14ac:dyDescent="0.2">
      <c r="A18" s="49" t="s">
        <v>109</v>
      </c>
      <c r="B18" s="51">
        <v>56537</v>
      </c>
      <c r="C18" s="51">
        <v>45309</v>
      </c>
      <c r="D18" s="51">
        <v>101846</v>
      </c>
      <c r="E18" s="51">
        <v>41119</v>
      </c>
      <c r="F18" s="51">
        <v>45883</v>
      </c>
      <c r="G18" s="51">
        <v>87002</v>
      </c>
      <c r="H18" s="51">
        <v>395914</v>
      </c>
      <c r="I18" s="51">
        <v>316314</v>
      </c>
      <c r="J18" s="51">
        <v>712228</v>
      </c>
      <c r="K18" s="51">
        <v>281112</v>
      </c>
      <c r="L18" s="51">
        <v>314150</v>
      </c>
      <c r="M18" s="51">
        <v>595262</v>
      </c>
    </row>
    <row r="19" spans="1:13" x14ac:dyDescent="0.2">
      <c r="A19" s="49" t="s">
        <v>71</v>
      </c>
      <c r="B19" s="51">
        <v>104368</v>
      </c>
      <c r="C19" s="51"/>
      <c r="D19" s="51">
        <v>104368</v>
      </c>
      <c r="E19" s="51">
        <v>82112</v>
      </c>
      <c r="F19" s="51"/>
      <c r="G19" s="51">
        <v>82112</v>
      </c>
      <c r="H19" s="51">
        <v>1669691</v>
      </c>
      <c r="I19" s="51">
        <v>0</v>
      </c>
      <c r="J19" s="51">
        <v>1669691</v>
      </c>
      <c r="K19" s="51">
        <v>1313543</v>
      </c>
      <c r="L19" s="51">
        <v>0</v>
      </c>
      <c r="M19" s="51">
        <v>1313543</v>
      </c>
    </row>
    <row r="20" spans="1:13" x14ac:dyDescent="0.2">
      <c r="A20" s="49" t="s">
        <v>3</v>
      </c>
      <c r="B20" s="51">
        <v>72389</v>
      </c>
      <c r="C20" s="51">
        <v>5291</v>
      </c>
      <c r="D20" s="51">
        <v>77680</v>
      </c>
      <c r="E20" s="51">
        <v>72299</v>
      </c>
      <c r="F20" s="51">
        <v>6635</v>
      </c>
      <c r="G20" s="51">
        <v>78934</v>
      </c>
      <c r="H20" s="51">
        <v>2177101</v>
      </c>
      <c r="I20" s="51">
        <v>158706</v>
      </c>
      <c r="J20" s="51">
        <v>2335807</v>
      </c>
      <c r="K20" s="51">
        <v>2167199</v>
      </c>
      <c r="L20" s="51">
        <v>199009</v>
      </c>
      <c r="M20" s="51">
        <v>2366208</v>
      </c>
    </row>
    <row r="21" spans="1:13" x14ac:dyDescent="0.2">
      <c r="A21" s="49" t="s">
        <v>149</v>
      </c>
      <c r="B21" s="51">
        <v>87386</v>
      </c>
      <c r="C21" s="51">
        <v>445</v>
      </c>
      <c r="D21" s="51">
        <v>87831</v>
      </c>
      <c r="E21" s="51">
        <v>72367</v>
      </c>
      <c r="F21" s="51">
        <v>307</v>
      </c>
      <c r="G21" s="51">
        <v>72674</v>
      </c>
      <c r="H21" s="51">
        <v>366397</v>
      </c>
      <c r="I21" s="51">
        <v>1871</v>
      </c>
      <c r="J21" s="51">
        <v>368268</v>
      </c>
      <c r="K21" s="51">
        <v>309784</v>
      </c>
      <c r="L21" s="51">
        <v>1145</v>
      </c>
      <c r="M21" s="51">
        <v>310929</v>
      </c>
    </row>
    <row r="22" spans="1:13" x14ac:dyDescent="0.2">
      <c r="A22" s="49" t="s">
        <v>116</v>
      </c>
      <c r="B22" s="51">
        <v>38053</v>
      </c>
      <c r="C22" s="51">
        <v>10389</v>
      </c>
      <c r="D22" s="51">
        <v>48442</v>
      </c>
      <c r="E22" s="51">
        <v>44436</v>
      </c>
      <c r="F22" s="51">
        <v>25016</v>
      </c>
      <c r="G22" s="51">
        <v>69452</v>
      </c>
      <c r="H22" s="51">
        <v>357065</v>
      </c>
      <c r="I22" s="51">
        <v>97158</v>
      </c>
      <c r="J22" s="51">
        <v>454223</v>
      </c>
      <c r="K22" s="51">
        <v>345027</v>
      </c>
      <c r="L22" s="51">
        <v>195793</v>
      </c>
      <c r="M22" s="51">
        <v>540820</v>
      </c>
    </row>
    <row r="23" spans="1:13" x14ac:dyDescent="0.2">
      <c r="A23" s="49" t="s">
        <v>123</v>
      </c>
      <c r="B23" s="51">
        <v>8388</v>
      </c>
      <c r="C23" s="51">
        <v>42602</v>
      </c>
      <c r="D23" s="51">
        <v>50990</v>
      </c>
      <c r="E23" s="51">
        <v>7068</v>
      </c>
      <c r="F23" s="51">
        <v>59421</v>
      </c>
      <c r="G23" s="51">
        <v>66489</v>
      </c>
      <c r="H23" s="51">
        <v>65360</v>
      </c>
      <c r="I23" s="51">
        <v>331553</v>
      </c>
      <c r="J23" s="51">
        <v>396913</v>
      </c>
      <c r="K23" s="51">
        <v>53809</v>
      </c>
      <c r="L23" s="51">
        <v>452214</v>
      </c>
      <c r="M23" s="51">
        <v>506023</v>
      </c>
    </row>
    <row r="24" spans="1:13" x14ac:dyDescent="0.2">
      <c r="A24" s="49" t="s">
        <v>77</v>
      </c>
      <c r="B24" s="51">
        <v>37399</v>
      </c>
      <c r="C24" s="51">
        <v>17970</v>
      </c>
      <c r="D24" s="51">
        <v>55369</v>
      </c>
      <c r="E24" s="51">
        <v>41296</v>
      </c>
      <c r="F24" s="51">
        <v>22448</v>
      </c>
      <c r="G24" s="51">
        <v>63744</v>
      </c>
      <c r="H24" s="51">
        <v>707577</v>
      </c>
      <c r="I24" s="51">
        <v>337874</v>
      </c>
      <c r="J24" s="51">
        <v>1045451</v>
      </c>
      <c r="K24" s="51">
        <v>743839</v>
      </c>
      <c r="L24" s="51">
        <v>403745</v>
      </c>
      <c r="M24" s="51">
        <v>1147584</v>
      </c>
    </row>
    <row r="25" spans="1:13" x14ac:dyDescent="0.2">
      <c r="A25" s="49" t="s">
        <v>2</v>
      </c>
      <c r="B25" s="51">
        <v>49067</v>
      </c>
      <c r="C25" s="51">
        <v>2535</v>
      </c>
      <c r="D25" s="51">
        <v>51602</v>
      </c>
      <c r="E25" s="51">
        <v>57530</v>
      </c>
      <c r="F25" s="51">
        <v>2969</v>
      </c>
      <c r="G25" s="51">
        <v>60499</v>
      </c>
      <c r="H25" s="51">
        <v>3411860</v>
      </c>
      <c r="I25" s="51">
        <v>176186</v>
      </c>
      <c r="J25" s="51">
        <v>3588046</v>
      </c>
      <c r="K25" s="51">
        <v>3926485</v>
      </c>
      <c r="L25" s="51">
        <v>202104</v>
      </c>
      <c r="M25" s="51">
        <v>4128589</v>
      </c>
    </row>
    <row r="26" spans="1:13" x14ac:dyDescent="0.2">
      <c r="A26" s="49" t="s">
        <v>57</v>
      </c>
      <c r="B26" s="51">
        <v>51382</v>
      </c>
      <c r="C26" s="51">
        <v>1175</v>
      </c>
      <c r="D26" s="51">
        <v>52557</v>
      </c>
      <c r="E26" s="51">
        <v>58877</v>
      </c>
      <c r="F26" s="51">
        <v>1256</v>
      </c>
      <c r="G26" s="51">
        <v>60133</v>
      </c>
      <c r="H26" s="51">
        <v>5263883</v>
      </c>
      <c r="I26" s="51">
        <v>120335</v>
      </c>
      <c r="J26" s="51">
        <v>5384218</v>
      </c>
      <c r="K26" s="51">
        <v>6000170</v>
      </c>
      <c r="L26" s="51">
        <v>128016</v>
      </c>
      <c r="M26" s="51">
        <v>6128186</v>
      </c>
    </row>
    <row r="27" spans="1:13" x14ac:dyDescent="0.2">
      <c r="A27" s="49" t="s">
        <v>60</v>
      </c>
      <c r="B27" s="51">
        <v>52427</v>
      </c>
      <c r="C27" s="51">
        <v>2617</v>
      </c>
      <c r="D27" s="51">
        <v>55044</v>
      </c>
      <c r="E27" s="51">
        <v>57369</v>
      </c>
      <c r="F27" s="51">
        <v>2154</v>
      </c>
      <c r="G27" s="51">
        <v>59523</v>
      </c>
      <c r="H27" s="51">
        <v>2740907</v>
      </c>
      <c r="I27" s="51">
        <v>136788</v>
      </c>
      <c r="J27" s="51">
        <v>2877695</v>
      </c>
      <c r="K27" s="51">
        <v>3033292</v>
      </c>
      <c r="L27" s="51">
        <v>113705</v>
      </c>
      <c r="M27" s="51">
        <v>3146997</v>
      </c>
    </row>
    <row r="28" spans="1:13" x14ac:dyDescent="0.2">
      <c r="A28" s="49" t="s">
        <v>67</v>
      </c>
      <c r="B28" s="51">
        <v>43660</v>
      </c>
      <c r="C28" s="51">
        <v>1493</v>
      </c>
      <c r="D28" s="51">
        <v>45153</v>
      </c>
      <c r="E28" s="51">
        <v>42737</v>
      </c>
      <c r="F28" s="51">
        <v>1257</v>
      </c>
      <c r="G28" s="51">
        <v>43994</v>
      </c>
      <c r="H28" s="51">
        <v>1930404</v>
      </c>
      <c r="I28" s="51">
        <v>68406</v>
      </c>
      <c r="J28" s="51">
        <v>1998810</v>
      </c>
      <c r="K28" s="51">
        <v>1411884</v>
      </c>
      <c r="L28" s="51">
        <v>43671</v>
      </c>
      <c r="M28" s="51">
        <v>1455555</v>
      </c>
    </row>
    <row r="29" spans="1:13" x14ac:dyDescent="0.2">
      <c r="A29" s="49" t="s">
        <v>140</v>
      </c>
      <c r="B29" s="51">
        <v>73707</v>
      </c>
      <c r="C29" s="51">
        <v>196</v>
      </c>
      <c r="D29" s="51">
        <v>73903</v>
      </c>
      <c r="E29" s="51">
        <v>41254</v>
      </c>
      <c r="F29" s="51">
        <v>132</v>
      </c>
      <c r="G29" s="51">
        <v>41386</v>
      </c>
      <c r="H29" s="51">
        <v>358126</v>
      </c>
      <c r="I29" s="51">
        <v>954</v>
      </c>
      <c r="J29" s="51">
        <v>359080</v>
      </c>
      <c r="K29" s="51">
        <v>361102</v>
      </c>
      <c r="L29" s="51">
        <v>1124</v>
      </c>
      <c r="M29" s="51">
        <v>362226</v>
      </c>
    </row>
    <row r="30" spans="1:13" x14ac:dyDescent="0.2">
      <c r="A30" s="49" t="s">
        <v>92</v>
      </c>
      <c r="B30" s="51"/>
      <c r="C30" s="51"/>
      <c r="D30" s="51">
        <v>0</v>
      </c>
      <c r="E30" s="51">
        <v>23356</v>
      </c>
      <c r="F30" s="51">
        <v>17743</v>
      </c>
      <c r="G30" s="51">
        <v>41099</v>
      </c>
      <c r="H30" s="51">
        <v>0</v>
      </c>
      <c r="I30" s="51">
        <v>0</v>
      </c>
      <c r="J30" s="51">
        <v>0</v>
      </c>
      <c r="K30" s="51">
        <v>467529</v>
      </c>
      <c r="L30" s="51">
        <v>355310</v>
      </c>
      <c r="M30" s="51">
        <v>822839</v>
      </c>
    </row>
    <row r="31" spans="1:13" x14ac:dyDescent="0.2">
      <c r="A31" s="49" t="s">
        <v>98</v>
      </c>
      <c r="B31" s="51">
        <v>29651</v>
      </c>
      <c r="C31" s="51">
        <v>936</v>
      </c>
      <c r="D31" s="51">
        <v>30587</v>
      </c>
      <c r="E31" s="51">
        <v>38686</v>
      </c>
      <c r="F31" s="51">
        <v>1593</v>
      </c>
      <c r="G31" s="51">
        <v>40279</v>
      </c>
      <c r="H31" s="51">
        <v>1035568</v>
      </c>
      <c r="I31" s="51">
        <v>32492</v>
      </c>
      <c r="J31" s="51">
        <v>1068060</v>
      </c>
      <c r="K31" s="51">
        <v>712516</v>
      </c>
      <c r="L31" s="51">
        <v>29073</v>
      </c>
      <c r="M31" s="51">
        <v>741589</v>
      </c>
    </row>
    <row r="32" spans="1:13" x14ac:dyDescent="0.2">
      <c r="A32" s="49" t="s">
        <v>5</v>
      </c>
      <c r="B32" s="51">
        <v>39306</v>
      </c>
      <c r="C32" s="51">
        <v>4821</v>
      </c>
      <c r="D32" s="51">
        <v>44127</v>
      </c>
      <c r="E32" s="51">
        <v>34460</v>
      </c>
      <c r="F32" s="51">
        <v>5652</v>
      </c>
      <c r="G32" s="51">
        <v>40112</v>
      </c>
      <c r="H32" s="51">
        <v>1176634</v>
      </c>
      <c r="I32" s="51">
        <v>144298</v>
      </c>
      <c r="J32" s="51">
        <v>1320932</v>
      </c>
      <c r="K32" s="51">
        <v>984146</v>
      </c>
      <c r="L32" s="51">
        <v>160395</v>
      </c>
      <c r="M32" s="51">
        <v>1144541</v>
      </c>
    </row>
    <row r="33" spans="1:13" x14ac:dyDescent="0.2">
      <c r="A33" s="49" t="s">
        <v>70</v>
      </c>
      <c r="B33" s="51">
        <v>28946</v>
      </c>
      <c r="C33" s="51">
        <v>810</v>
      </c>
      <c r="D33" s="51">
        <v>29756</v>
      </c>
      <c r="E33" s="51">
        <v>38305</v>
      </c>
      <c r="F33" s="51">
        <v>1734</v>
      </c>
      <c r="G33" s="51">
        <v>40039</v>
      </c>
      <c r="H33" s="51">
        <v>1101634</v>
      </c>
      <c r="I33" s="51">
        <v>30271</v>
      </c>
      <c r="J33" s="51">
        <v>1131905</v>
      </c>
      <c r="K33" s="51">
        <v>1321479</v>
      </c>
      <c r="L33" s="51">
        <v>59871</v>
      </c>
      <c r="M33" s="51">
        <v>1381350</v>
      </c>
    </row>
    <row r="34" spans="1:13" x14ac:dyDescent="0.2">
      <c r="A34" s="49" t="s">
        <v>99</v>
      </c>
      <c r="B34" s="51">
        <v>31964</v>
      </c>
      <c r="C34" s="51">
        <v>3420</v>
      </c>
      <c r="D34" s="51">
        <v>35384</v>
      </c>
      <c r="E34" s="51">
        <v>32230</v>
      </c>
      <c r="F34" s="51">
        <v>4157</v>
      </c>
      <c r="G34" s="51">
        <v>36387</v>
      </c>
      <c r="H34" s="51">
        <v>659844</v>
      </c>
      <c r="I34" s="51">
        <v>70558</v>
      </c>
      <c r="J34" s="51">
        <v>730402</v>
      </c>
      <c r="K34" s="51">
        <v>649227</v>
      </c>
      <c r="L34" s="51">
        <v>83778</v>
      </c>
      <c r="M34" s="51">
        <v>733005</v>
      </c>
    </row>
    <row r="35" spans="1:13" x14ac:dyDescent="0.2">
      <c r="A35" s="49" t="s">
        <v>4</v>
      </c>
      <c r="B35" s="51">
        <v>33400</v>
      </c>
      <c r="C35" s="51">
        <v>1145</v>
      </c>
      <c r="D35" s="51">
        <v>34545</v>
      </c>
      <c r="E35" s="51">
        <v>34553</v>
      </c>
      <c r="F35" s="51">
        <v>1344</v>
      </c>
      <c r="G35" s="51">
        <v>35897</v>
      </c>
      <c r="H35" s="51">
        <v>1893623</v>
      </c>
      <c r="I35" s="51">
        <v>65103</v>
      </c>
      <c r="J35" s="51">
        <v>1958726</v>
      </c>
      <c r="K35" s="51">
        <v>1922465</v>
      </c>
      <c r="L35" s="51">
        <v>74702</v>
      </c>
      <c r="M35" s="51">
        <v>1997167</v>
      </c>
    </row>
    <row r="36" spans="1:13" x14ac:dyDescent="0.2">
      <c r="A36" s="49" t="s">
        <v>124</v>
      </c>
      <c r="B36" s="51">
        <v>17382</v>
      </c>
      <c r="C36" s="51">
        <v>2025</v>
      </c>
      <c r="D36" s="51">
        <v>19407</v>
      </c>
      <c r="E36" s="51">
        <v>32336</v>
      </c>
      <c r="F36" s="51">
        <v>2191</v>
      </c>
      <c r="G36" s="51">
        <v>34527</v>
      </c>
      <c r="H36" s="51">
        <v>294838</v>
      </c>
      <c r="I36" s="51">
        <v>29387</v>
      </c>
      <c r="J36" s="51">
        <v>324225</v>
      </c>
      <c r="K36" s="51">
        <v>455136</v>
      </c>
      <c r="L36" s="51">
        <v>30849</v>
      </c>
      <c r="M36" s="51">
        <v>485985</v>
      </c>
    </row>
    <row r="37" spans="1:13" x14ac:dyDescent="0.2">
      <c r="A37" s="49" t="s">
        <v>160</v>
      </c>
      <c r="B37" s="51">
        <v>16283</v>
      </c>
      <c r="C37" s="51">
        <v>22311</v>
      </c>
      <c r="D37" s="51">
        <v>38594</v>
      </c>
      <c r="E37" s="51">
        <v>12199</v>
      </c>
      <c r="F37" s="51">
        <v>22223</v>
      </c>
      <c r="G37" s="51">
        <v>34422</v>
      </c>
      <c r="H37" s="51">
        <v>138891</v>
      </c>
      <c r="I37" s="51">
        <v>188832</v>
      </c>
      <c r="J37" s="51">
        <v>327723</v>
      </c>
      <c r="K37" s="51">
        <v>94470</v>
      </c>
      <c r="L37" s="51">
        <v>171494</v>
      </c>
      <c r="M37" s="51">
        <v>265964</v>
      </c>
    </row>
    <row r="38" spans="1:13" x14ac:dyDescent="0.2">
      <c r="A38" s="49" t="s">
        <v>125</v>
      </c>
      <c r="B38" s="51">
        <v>40165</v>
      </c>
      <c r="C38" s="51">
        <v>2464</v>
      </c>
      <c r="D38" s="51">
        <v>42629</v>
      </c>
      <c r="E38" s="51">
        <v>28703</v>
      </c>
      <c r="F38" s="51">
        <v>3211</v>
      </c>
      <c r="G38" s="51">
        <v>31914</v>
      </c>
      <c r="H38" s="51">
        <v>555446</v>
      </c>
      <c r="I38" s="51">
        <v>33852</v>
      </c>
      <c r="J38" s="51">
        <v>589298</v>
      </c>
      <c r="K38" s="51">
        <v>432193</v>
      </c>
      <c r="L38" s="51">
        <v>48566</v>
      </c>
      <c r="M38" s="51">
        <v>480759</v>
      </c>
    </row>
    <row r="39" spans="1:13" x14ac:dyDescent="0.2">
      <c r="A39" s="49" t="s">
        <v>104</v>
      </c>
      <c r="B39" s="51">
        <v>24028</v>
      </c>
      <c r="C39" s="51">
        <v>9254</v>
      </c>
      <c r="D39" s="51">
        <v>33282</v>
      </c>
      <c r="E39" s="51">
        <v>18430</v>
      </c>
      <c r="F39" s="51">
        <v>13063</v>
      </c>
      <c r="G39" s="51">
        <v>31493</v>
      </c>
      <c r="H39" s="51">
        <v>601908</v>
      </c>
      <c r="I39" s="51">
        <v>229221</v>
      </c>
      <c r="J39" s="51">
        <v>831129</v>
      </c>
      <c r="K39" s="51">
        <v>383206</v>
      </c>
      <c r="L39" s="51">
        <v>272737</v>
      </c>
      <c r="M39" s="51">
        <v>655943</v>
      </c>
    </row>
    <row r="40" spans="1:13" x14ac:dyDescent="0.2">
      <c r="A40" s="49" t="s">
        <v>190</v>
      </c>
      <c r="B40" s="51">
        <v>46657</v>
      </c>
      <c r="C40" s="51"/>
      <c r="D40" s="51">
        <v>46657</v>
      </c>
      <c r="E40" s="51">
        <v>30636</v>
      </c>
      <c r="F40" s="51"/>
      <c r="G40" s="51">
        <v>30636</v>
      </c>
      <c r="H40" s="51">
        <v>352210</v>
      </c>
      <c r="I40" s="51">
        <v>0</v>
      </c>
      <c r="J40" s="51">
        <v>352210</v>
      </c>
      <c r="K40" s="51">
        <v>168678</v>
      </c>
      <c r="L40" s="51">
        <v>0</v>
      </c>
      <c r="M40" s="51">
        <v>168678</v>
      </c>
    </row>
    <row r="41" spans="1:13" x14ac:dyDescent="0.2">
      <c r="A41" s="49" t="s">
        <v>78</v>
      </c>
      <c r="B41" s="51">
        <v>2153</v>
      </c>
      <c r="C41" s="51">
        <v>19</v>
      </c>
      <c r="D41" s="51">
        <v>2172</v>
      </c>
      <c r="E41" s="51">
        <v>30236</v>
      </c>
      <c r="F41" s="51">
        <v>2</v>
      </c>
      <c r="G41" s="51">
        <v>30238</v>
      </c>
      <c r="H41" s="51">
        <v>76001</v>
      </c>
      <c r="I41" s="51">
        <v>690</v>
      </c>
      <c r="J41" s="51">
        <v>76691</v>
      </c>
      <c r="K41" s="51">
        <v>1067531</v>
      </c>
      <c r="L41" s="51">
        <v>71</v>
      </c>
      <c r="M41" s="51">
        <v>1067602</v>
      </c>
    </row>
    <row r="42" spans="1:13" x14ac:dyDescent="0.2">
      <c r="A42" s="49" t="s">
        <v>246</v>
      </c>
      <c r="B42" s="51">
        <v>8230</v>
      </c>
      <c r="C42" s="51">
        <v>21747</v>
      </c>
      <c r="D42" s="51">
        <v>29977</v>
      </c>
      <c r="E42" s="51">
        <v>9791</v>
      </c>
      <c r="F42" s="51">
        <v>18479</v>
      </c>
      <c r="G42" s="51">
        <v>28270</v>
      </c>
      <c r="H42" s="51">
        <v>20081</v>
      </c>
      <c r="I42" s="51">
        <v>54715</v>
      </c>
      <c r="J42" s="51">
        <v>74796</v>
      </c>
      <c r="K42" s="51">
        <v>24974</v>
      </c>
      <c r="L42" s="51">
        <v>47285</v>
      </c>
      <c r="M42" s="51">
        <v>72259</v>
      </c>
    </row>
    <row r="43" spans="1:13" x14ac:dyDescent="0.2">
      <c r="A43" s="49" t="s">
        <v>88</v>
      </c>
      <c r="B43" s="51">
        <v>28168</v>
      </c>
      <c r="C43" s="51">
        <v>7855</v>
      </c>
      <c r="D43" s="51">
        <v>36023</v>
      </c>
      <c r="E43" s="51">
        <v>22516</v>
      </c>
      <c r="F43" s="51">
        <v>5593</v>
      </c>
      <c r="G43" s="51">
        <v>28109</v>
      </c>
      <c r="H43" s="51">
        <v>919165</v>
      </c>
      <c r="I43" s="51">
        <v>256048</v>
      </c>
      <c r="J43" s="51">
        <v>1175213</v>
      </c>
      <c r="K43" s="51">
        <v>715665</v>
      </c>
      <c r="L43" s="51">
        <v>176342</v>
      </c>
      <c r="M43" s="51">
        <v>892007</v>
      </c>
    </row>
    <row r="44" spans="1:13" x14ac:dyDescent="0.2">
      <c r="A44" s="49" t="s">
        <v>218</v>
      </c>
      <c r="B44" s="51">
        <v>20834</v>
      </c>
      <c r="C44" s="51">
        <v>6755</v>
      </c>
      <c r="D44" s="51">
        <v>27589</v>
      </c>
      <c r="E44" s="51">
        <v>20337</v>
      </c>
      <c r="F44" s="51">
        <v>6140</v>
      </c>
      <c r="G44" s="51">
        <v>26477</v>
      </c>
      <c r="H44" s="51">
        <v>90165</v>
      </c>
      <c r="I44" s="51">
        <v>29697</v>
      </c>
      <c r="J44" s="51">
        <v>119862</v>
      </c>
      <c r="K44" s="51">
        <v>87815</v>
      </c>
      <c r="L44" s="51">
        <v>26839</v>
      </c>
      <c r="M44" s="51">
        <v>114654</v>
      </c>
    </row>
    <row r="45" spans="1:13" x14ac:dyDescent="0.2">
      <c r="A45" s="49" t="s">
        <v>113</v>
      </c>
      <c r="B45" s="51">
        <v>29324</v>
      </c>
      <c r="C45" s="51">
        <v>2473</v>
      </c>
      <c r="D45" s="51">
        <v>31797</v>
      </c>
      <c r="E45" s="51">
        <v>23875</v>
      </c>
      <c r="F45" s="51">
        <v>2601</v>
      </c>
      <c r="G45" s="51">
        <v>26476</v>
      </c>
      <c r="H45" s="51">
        <v>633119</v>
      </c>
      <c r="I45" s="51">
        <v>53431</v>
      </c>
      <c r="J45" s="51">
        <v>686550</v>
      </c>
      <c r="K45" s="51">
        <v>510758</v>
      </c>
      <c r="L45" s="51">
        <v>55643</v>
      </c>
      <c r="M45" s="51">
        <v>566401</v>
      </c>
    </row>
    <row r="46" spans="1:13" x14ac:dyDescent="0.2">
      <c r="A46" s="49" t="s">
        <v>65</v>
      </c>
      <c r="B46" s="51">
        <v>26285</v>
      </c>
      <c r="C46" s="51">
        <v>1097</v>
      </c>
      <c r="D46" s="51">
        <v>27382</v>
      </c>
      <c r="E46" s="51">
        <v>25539</v>
      </c>
      <c r="F46" s="51">
        <v>840</v>
      </c>
      <c r="G46" s="51">
        <v>26379</v>
      </c>
      <c r="H46" s="51">
        <v>1899581</v>
      </c>
      <c r="I46" s="51">
        <v>79292</v>
      </c>
      <c r="J46" s="51">
        <v>1978873</v>
      </c>
      <c r="K46" s="51">
        <v>1849925</v>
      </c>
      <c r="L46" s="51">
        <v>60845</v>
      </c>
      <c r="M46" s="51">
        <v>1910770</v>
      </c>
    </row>
    <row r="47" spans="1:13" x14ac:dyDescent="0.2">
      <c r="A47" s="49" t="s">
        <v>86</v>
      </c>
      <c r="B47" s="51">
        <v>13502</v>
      </c>
      <c r="C47" s="51">
        <v>409</v>
      </c>
      <c r="D47" s="51">
        <v>13911</v>
      </c>
      <c r="E47" s="51">
        <v>24975</v>
      </c>
      <c r="F47" s="51">
        <v>1281</v>
      </c>
      <c r="G47" s="51">
        <v>26256</v>
      </c>
      <c r="H47" s="51">
        <v>516007</v>
      </c>
      <c r="I47" s="51">
        <v>15563</v>
      </c>
      <c r="J47" s="51">
        <v>531570</v>
      </c>
      <c r="K47" s="51">
        <v>877838</v>
      </c>
      <c r="L47" s="51">
        <v>45629</v>
      </c>
      <c r="M47" s="51">
        <v>923467</v>
      </c>
    </row>
    <row r="48" spans="1:13" x14ac:dyDescent="0.2">
      <c r="A48" s="49" t="s">
        <v>7</v>
      </c>
      <c r="B48" s="51">
        <v>22136</v>
      </c>
      <c r="C48" s="51">
        <v>1898</v>
      </c>
      <c r="D48" s="51">
        <v>24034</v>
      </c>
      <c r="E48" s="51">
        <v>24925</v>
      </c>
      <c r="F48" s="51">
        <v>638</v>
      </c>
      <c r="G48" s="51">
        <v>25563</v>
      </c>
      <c r="H48" s="51">
        <v>461177</v>
      </c>
      <c r="I48" s="51">
        <v>40730</v>
      </c>
      <c r="J48" s="51">
        <v>501907</v>
      </c>
      <c r="K48" s="51">
        <v>479235</v>
      </c>
      <c r="L48" s="51">
        <v>12277</v>
      </c>
      <c r="M48" s="51">
        <v>491512</v>
      </c>
    </row>
    <row r="49" spans="1:13" x14ac:dyDescent="0.2">
      <c r="A49" s="49" t="s">
        <v>89</v>
      </c>
      <c r="B49" s="51">
        <v>26664</v>
      </c>
      <c r="C49" s="51">
        <v>1078</v>
      </c>
      <c r="D49" s="51">
        <v>27742</v>
      </c>
      <c r="E49" s="51">
        <v>23204</v>
      </c>
      <c r="F49" s="51">
        <v>1478</v>
      </c>
      <c r="G49" s="51">
        <v>24682</v>
      </c>
      <c r="H49" s="51">
        <v>1000276</v>
      </c>
      <c r="I49" s="51">
        <v>40466</v>
      </c>
      <c r="J49" s="51">
        <v>1040742</v>
      </c>
      <c r="K49" s="51">
        <v>825860</v>
      </c>
      <c r="L49" s="51">
        <v>52286</v>
      </c>
      <c r="M49" s="51">
        <v>878146</v>
      </c>
    </row>
    <row r="50" spans="1:13" x14ac:dyDescent="0.2">
      <c r="A50" s="49" t="s">
        <v>8</v>
      </c>
      <c r="B50" s="51">
        <v>3887</v>
      </c>
      <c r="C50" s="51">
        <v>5629</v>
      </c>
      <c r="D50" s="51">
        <v>9516</v>
      </c>
      <c r="E50" s="51">
        <v>16275</v>
      </c>
      <c r="F50" s="51">
        <v>7797</v>
      </c>
      <c r="G50" s="51">
        <v>24072</v>
      </c>
      <c r="H50" s="51">
        <v>82235</v>
      </c>
      <c r="I50" s="51">
        <v>120130</v>
      </c>
      <c r="J50" s="51">
        <v>202365</v>
      </c>
      <c r="K50" s="51">
        <v>263979</v>
      </c>
      <c r="L50" s="51">
        <v>133702</v>
      </c>
      <c r="M50" s="51">
        <v>397681</v>
      </c>
    </row>
    <row r="51" spans="1:13" x14ac:dyDescent="0.2">
      <c r="A51" s="49" t="s">
        <v>68</v>
      </c>
      <c r="B51" s="51">
        <v>21425</v>
      </c>
      <c r="C51" s="51">
        <v>1645</v>
      </c>
      <c r="D51" s="51">
        <v>23070</v>
      </c>
      <c r="E51" s="51">
        <v>21774</v>
      </c>
      <c r="F51" s="51">
        <v>1872</v>
      </c>
      <c r="G51" s="51">
        <v>23646</v>
      </c>
      <c r="H51" s="51">
        <v>1271144</v>
      </c>
      <c r="I51" s="51">
        <v>97600</v>
      </c>
      <c r="J51" s="51">
        <v>1368744</v>
      </c>
      <c r="K51" s="51">
        <v>1323440</v>
      </c>
      <c r="L51" s="51">
        <v>113737</v>
      </c>
      <c r="M51" s="51">
        <v>1437177</v>
      </c>
    </row>
    <row r="52" spans="1:13" x14ac:dyDescent="0.2">
      <c r="A52" s="49" t="s">
        <v>82</v>
      </c>
      <c r="B52" s="51">
        <v>16249</v>
      </c>
      <c r="C52" s="51">
        <v>2667</v>
      </c>
      <c r="D52" s="51">
        <v>18916</v>
      </c>
      <c r="E52" s="51">
        <v>19637</v>
      </c>
      <c r="F52" s="51">
        <v>3645</v>
      </c>
      <c r="G52" s="51">
        <v>23282</v>
      </c>
      <c r="H52" s="51">
        <v>717041</v>
      </c>
      <c r="I52" s="51">
        <v>117294</v>
      </c>
      <c r="J52" s="51">
        <v>834335</v>
      </c>
      <c r="K52" s="51">
        <v>841280</v>
      </c>
      <c r="L52" s="51">
        <v>154799</v>
      </c>
      <c r="M52" s="51">
        <v>996079</v>
      </c>
    </row>
    <row r="53" spans="1:13" x14ac:dyDescent="0.2">
      <c r="A53" s="49" t="s">
        <v>96</v>
      </c>
      <c r="B53" s="51">
        <v>21776</v>
      </c>
      <c r="C53" s="51">
        <v>1090</v>
      </c>
      <c r="D53" s="51">
        <v>22866</v>
      </c>
      <c r="E53" s="51">
        <v>21545</v>
      </c>
      <c r="F53" s="51">
        <v>1405</v>
      </c>
      <c r="G53" s="51">
        <v>22950</v>
      </c>
      <c r="H53" s="51">
        <v>774679</v>
      </c>
      <c r="I53" s="51">
        <v>38879</v>
      </c>
      <c r="J53" s="51">
        <v>813558</v>
      </c>
      <c r="K53" s="51">
        <v>746481</v>
      </c>
      <c r="L53" s="51">
        <v>48709</v>
      </c>
      <c r="M53" s="51">
        <v>795190</v>
      </c>
    </row>
    <row r="54" spans="1:13" x14ac:dyDescent="0.2">
      <c r="A54" s="49" t="s">
        <v>73</v>
      </c>
      <c r="B54" s="51">
        <v>19672</v>
      </c>
      <c r="C54" s="51">
        <v>535</v>
      </c>
      <c r="D54" s="51">
        <v>20207</v>
      </c>
      <c r="E54" s="51">
        <v>21143</v>
      </c>
      <c r="F54" s="51">
        <v>941</v>
      </c>
      <c r="G54" s="51">
        <v>22084</v>
      </c>
      <c r="H54" s="51">
        <v>1119042</v>
      </c>
      <c r="I54" s="51">
        <v>30417</v>
      </c>
      <c r="J54" s="51">
        <v>1149459</v>
      </c>
      <c r="K54" s="51">
        <v>1229597</v>
      </c>
      <c r="L54" s="51">
        <v>54657</v>
      </c>
      <c r="M54" s="51">
        <v>1284254</v>
      </c>
    </row>
    <row r="55" spans="1:13" x14ac:dyDescent="0.2">
      <c r="A55" s="49" t="s">
        <v>159</v>
      </c>
      <c r="B55" s="51">
        <v>25495</v>
      </c>
      <c r="C55" s="51">
        <v>4803</v>
      </c>
      <c r="D55" s="51">
        <v>30298</v>
      </c>
      <c r="E55" s="51">
        <v>16223</v>
      </c>
      <c r="F55" s="51">
        <v>5613</v>
      </c>
      <c r="G55" s="51">
        <v>21836</v>
      </c>
      <c r="H55" s="51">
        <v>303341</v>
      </c>
      <c r="I55" s="51">
        <v>57269</v>
      </c>
      <c r="J55" s="51">
        <v>360610</v>
      </c>
      <c r="K55" s="51">
        <v>198196</v>
      </c>
      <c r="L55" s="51">
        <v>69080</v>
      </c>
      <c r="M55" s="51">
        <v>267276</v>
      </c>
    </row>
    <row r="56" spans="1:13" x14ac:dyDescent="0.2">
      <c r="A56" s="49" t="s">
        <v>128</v>
      </c>
      <c r="B56" s="51">
        <v>17666</v>
      </c>
      <c r="C56" s="51">
        <v>1972</v>
      </c>
      <c r="D56" s="51">
        <v>19638</v>
      </c>
      <c r="E56" s="51">
        <v>19269</v>
      </c>
      <c r="F56" s="51">
        <v>2399</v>
      </c>
      <c r="G56" s="51">
        <v>21668</v>
      </c>
      <c r="H56" s="51">
        <v>398630</v>
      </c>
      <c r="I56" s="51">
        <v>43904</v>
      </c>
      <c r="J56" s="51">
        <v>442534</v>
      </c>
      <c r="K56" s="51">
        <v>368346</v>
      </c>
      <c r="L56" s="51">
        <v>45906</v>
      </c>
      <c r="M56" s="51">
        <v>414252</v>
      </c>
    </row>
    <row r="57" spans="1:13" x14ac:dyDescent="0.2">
      <c r="A57" s="49" t="s">
        <v>129</v>
      </c>
      <c r="B57" s="51">
        <v>16078</v>
      </c>
      <c r="C57" s="51">
        <v>2</v>
      </c>
      <c r="D57" s="51">
        <v>16080</v>
      </c>
      <c r="E57" s="51">
        <v>21658</v>
      </c>
      <c r="F57" s="51">
        <v>2</v>
      </c>
      <c r="G57" s="51">
        <v>21660</v>
      </c>
      <c r="H57" s="51">
        <v>302378</v>
      </c>
      <c r="I57" s="51">
        <v>38</v>
      </c>
      <c r="J57" s="51">
        <v>302416</v>
      </c>
      <c r="K57" s="51">
        <v>407667</v>
      </c>
      <c r="L57" s="51">
        <v>38</v>
      </c>
      <c r="M57" s="51">
        <v>407705</v>
      </c>
    </row>
    <row r="58" spans="1:13" x14ac:dyDescent="0.2">
      <c r="A58" s="49" t="s">
        <v>6</v>
      </c>
      <c r="B58" s="51">
        <v>12260</v>
      </c>
      <c r="C58" s="51">
        <v>3032</v>
      </c>
      <c r="D58" s="51">
        <v>15292</v>
      </c>
      <c r="E58" s="51">
        <v>16809</v>
      </c>
      <c r="F58" s="51">
        <v>3695</v>
      </c>
      <c r="G58" s="51">
        <v>20504</v>
      </c>
      <c r="H58" s="51">
        <v>623491</v>
      </c>
      <c r="I58" s="51">
        <v>154384</v>
      </c>
      <c r="J58" s="51">
        <v>777875</v>
      </c>
      <c r="K58" s="51">
        <v>872893</v>
      </c>
      <c r="L58" s="51">
        <v>191626</v>
      </c>
      <c r="M58" s="51">
        <v>1064519</v>
      </c>
    </row>
    <row r="59" spans="1:13" x14ac:dyDescent="0.2">
      <c r="A59" s="49" t="s">
        <v>94</v>
      </c>
      <c r="B59" s="51">
        <v>13989</v>
      </c>
      <c r="C59" s="51">
        <v>1328</v>
      </c>
      <c r="D59" s="51">
        <v>15317</v>
      </c>
      <c r="E59" s="51">
        <v>18437</v>
      </c>
      <c r="F59" s="51">
        <v>2004</v>
      </c>
      <c r="G59" s="51">
        <v>20441</v>
      </c>
      <c r="H59" s="51">
        <v>555162</v>
      </c>
      <c r="I59" s="51">
        <v>52569</v>
      </c>
      <c r="J59" s="51">
        <v>607731</v>
      </c>
      <c r="K59" s="51">
        <v>728986</v>
      </c>
      <c r="L59" s="51">
        <v>78339</v>
      </c>
      <c r="M59" s="51">
        <v>807325</v>
      </c>
    </row>
    <row r="60" spans="1:13" x14ac:dyDescent="0.2">
      <c r="A60" s="49" t="s">
        <v>135</v>
      </c>
      <c r="B60" s="51">
        <v>19259</v>
      </c>
      <c r="C60" s="51">
        <v>1384</v>
      </c>
      <c r="D60" s="51">
        <v>20643</v>
      </c>
      <c r="E60" s="51">
        <v>18571</v>
      </c>
      <c r="F60" s="51">
        <v>1791</v>
      </c>
      <c r="G60" s="51">
        <v>20362</v>
      </c>
      <c r="H60" s="51">
        <v>362741</v>
      </c>
      <c r="I60" s="51">
        <v>25856</v>
      </c>
      <c r="J60" s="51">
        <v>388597</v>
      </c>
      <c r="K60" s="51">
        <v>339569</v>
      </c>
      <c r="L60" s="51">
        <v>32975</v>
      </c>
      <c r="M60" s="51">
        <v>372544</v>
      </c>
    </row>
    <row r="61" spans="1:13" x14ac:dyDescent="0.2">
      <c r="A61" s="49" t="s">
        <v>79</v>
      </c>
      <c r="B61" s="51">
        <v>26943</v>
      </c>
      <c r="C61" s="51">
        <v>2326</v>
      </c>
      <c r="D61" s="51">
        <v>29269</v>
      </c>
      <c r="E61" s="51">
        <v>18952</v>
      </c>
      <c r="F61" s="51">
        <v>1402</v>
      </c>
      <c r="G61" s="51">
        <v>20354</v>
      </c>
      <c r="H61" s="51">
        <v>1392914</v>
      </c>
      <c r="I61" s="51">
        <v>120230</v>
      </c>
      <c r="J61" s="51">
        <v>1513144</v>
      </c>
      <c r="K61" s="51">
        <v>983410</v>
      </c>
      <c r="L61" s="51">
        <v>72341</v>
      </c>
      <c r="M61" s="51">
        <v>1055751</v>
      </c>
    </row>
    <row r="62" spans="1:13" x14ac:dyDescent="0.2">
      <c r="A62" s="49" t="s">
        <v>108</v>
      </c>
      <c r="B62" s="51">
        <v>15901</v>
      </c>
      <c r="C62" s="51">
        <v>1589</v>
      </c>
      <c r="D62" s="51">
        <v>17490</v>
      </c>
      <c r="E62" s="51">
        <v>17602</v>
      </c>
      <c r="F62" s="51">
        <v>1829</v>
      </c>
      <c r="G62" s="51">
        <v>19431</v>
      </c>
      <c r="H62" s="51">
        <v>523716</v>
      </c>
      <c r="I62" s="51">
        <v>52221</v>
      </c>
      <c r="J62" s="51">
        <v>575937</v>
      </c>
      <c r="K62" s="51">
        <v>557566</v>
      </c>
      <c r="L62" s="51">
        <v>58028</v>
      </c>
      <c r="M62" s="51">
        <v>615594</v>
      </c>
    </row>
    <row r="63" spans="1:13" x14ac:dyDescent="0.2">
      <c r="A63" s="49" t="s">
        <v>87</v>
      </c>
      <c r="B63" s="51">
        <v>15068</v>
      </c>
      <c r="C63" s="51">
        <v>2218</v>
      </c>
      <c r="D63" s="51">
        <v>17286</v>
      </c>
      <c r="E63" s="51">
        <v>16983</v>
      </c>
      <c r="F63" s="51">
        <v>2164</v>
      </c>
      <c r="G63" s="51">
        <v>19147</v>
      </c>
      <c r="H63" s="51">
        <v>719207</v>
      </c>
      <c r="I63" s="51">
        <v>105504</v>
      </c>
      <c r="J63" s="51">
        <v>824711</v>
      </c>
      <c r="K63" s="51">
        <v>798184</v>
      </c>
      <c r="L63" s="51">
        <v>101737</v>
      </c>
      <c r="M63" s="51">
        <v>899921</v>
      </c>
    </row>
    <row r="64" spans="1:13" x14ac:dyDescent="0.2">
      <c r="A64" s="49" t="s">
        <v>119</v>
      </c>
      <c r="B64" s="51">
        <v>17854</v>
      </c>
      <c r="C64" s="51">
        <v>3345</v>
      </c>
      <c r="D64" s="51">
        <v>21199</v>
      </c>
      <c r="E64" s="51">
        <v>16062</v>
      </c>
      <c r="F64" s="51">
        <v>2530</v>
      </c>
      <c r="G64" s="51">
        <v>18592</v>
      </c>
      <c r="H64" s="51">
        <v>537993</v>
      </c>
      <c r="I64" s="51">
        <v>100727</v>
      </c>
      <c r="J64" s="51">
        <v>638720</v>
      </c>
      <c r="K64" s="51">
        <v>444827</v>
      </c>
      <c r="L64" s="51">
        <v>70134</v>
      </c>
      <c r="M64" s="51">
        <v>514961</v>
      </c>
    </row>
    <row r="65" spans="1:13" x14ac:dyDescent="0.2">
      <c r="A65" s="49" t="s">
        <v>111</v>
      </c>
      <c r="B65" s="51">
        <v>21206</v>
      </c>
      <c r="C65" s="51"/>
      <c r="D65" s="51">
        <v>21206</v>
      </c>
      <c r="E65" s="51">
        <v>17762</v>
      </c>
      <c r="F65" s="51">
        <v>800</v>
      </c>
      <c r="G65" s="51">
        <v>18562</v>
      </c>
      <c r="H65" s="51">
        <v>697253</v>
      </c>
      <c r="I65" s="51">
        <v>0</v>
      </c>
      <c r="J65" s="51">
        <v>697253</v>
      </c>
      <c r="K65" s="51">
        <v>556441</v>
      </c>
      <c r="L65" s="51">
        <v>22850</v>
      </c>
      <c r="M65" s="51">
        <v>579291</v>
      </c>
    </row>
    <row r="66" spans="1:13" x14ac:dyDescent="0.2">
      <c r="A66" s="49" t="s">
        <v>132</v>
      </c>
      <c r="B66" s="51">
        <v>10487</v>
      </c>
      <c r="C66" s="51">
        <v>1017</v>
      </c>
      <c r="D66" s="51">
        <v>11504</v>
      </c>
      <c r="E66" s="51">
        <v>16664</v>
      </c>
      <c r="F66" s="51">
        <v>1712</v>
      </c>
      <c r="G66" s="51">
        <v>18376</v>
      </c>
      <c r="H66" s="51">
        <v>266591</v>
      </c>
      <c r="I66" s="51">
        <v>26212</v>
      </c>
      <c r="J66" s="51">
        <v>292803</v>
      </c>
      <c r="K66" s="51">
        <v>361525</v>
      </c>
      <c r="L66" s="51">
        <v>38027</v>
      </c>
      <c r="M66" s="51">
        <v>399552</v>
      </c>
    </row>
    <row r="67" spans="1:13" x14ac:dyDescent="0.2">
      <c r="A67" s="49" t="s">
        <v>83</v>
      </c>
      <c r="B67" s="51">
        <v>13103</v>
      </c>
      <c r="C67" s="51">
        <v>1126</v>
      </c>
      <c r="D67" s="51">
        <v>14229</v>
      </c>
      <c r="E67" s="51">
        <v>16776</v>
      </c>
      <c r="F67" s="51">
        <v>1560</v>
      </c>
      <c r="G67" s="51">
        <v>18336</v>
      </c>
      <c r="H67" s="51">
        <v>670584</v>
      </c>
      <c r="I67" s="51">
        <v>57586</v>
      </c>
      <c r="J67" s="51">
        <v>728170</v>
      </c>
      <c r="K67" s="51">
        <v>866217</v>
      </c>
      <c r="L67" s="51">
        <v>80704</v>
      </c>
      <c r="M67" s="51">
        <v>946921</v>
      </c>
    </row>
    <row r="68" spans="1:13" x14ac:dyDescent="0.2">
      <c r="A68" s="49" t="s">
        <v>133</v>
      </c>
      <c r="B68" s="51">
        <v>18006</v>
      </c>
      <c r="C68" s="51">
        <v>2975</v>
      </c>
      <c r="D68" s="51">
        <v>20981</v>
      </c>
      <c r="E68" s="51">
        <v>14565</v>
      </c>
      <c r="F68" s="51">
        <v>3694</v>
      </c>
      <c r="G68" s="51">
        <v>18259</v>
      </c>
      <c r="H68" s="51">
        <v>405297</v>
      </c>
      <c r="I68" s="51">
        <v>66759</v>
      </c>
      <c r="J68" s="51">
        <v>472056</v>
      </c>
      <c r="K68" s="51">
        <v>314503</v>
      </c>
      <c r="L68" s="51">
        <v>79901</v>
      </c>
      <c r="M68" s="51">
        <v>394404</v>
      </c>
    </row>
    <row r="69" spans="1:13" x14ac:dyDescent="0.2">
      <c r="A69" s="49" t="s">
        <v>121</v>
      </c>
      <c r="B69" s="51">
        <v>18189</v>
      </c>
      <c r="C69" s="51">
        <v>4590</v>
      </c>
      <c r="D69" s="51">
        <v>22779</v>
      </c>
      <c r="E69" s="51">
        <v>13475</v>
      </c>
      <c r="F69" s="51">
        <v>3946</v>
      </c>
      <c r="G69" s="51">
        <v>17421</v>
      </c>
      <c r="H69" s="51">
        <v>612164</v>
      </c>
      <c r="I69" s="51">
        <v>154644</v>
      </c>
      <c r="J69" s="51">
        <v>766808</v>
      </c>
      <c r="K69" s="51">
        <v>392668</v>
      </c>
      <c r="L69" s="51">
        <v>114630</v>
      </c>
      <c r="M69" s="51">
        <v>507298</v>
      </c>
    </row>
    <row r="70" spans="1:13" x14ac:dyDescent="0.2">
      <c r="A70" s="49" t="s">
        <v>200</v>
      </c>
      <c r="B70" s="51">
        <v>9809</v>
      </c>
      <c r="C70" s="51">
        <v>10513</v>
      </c>
      <c r="D70" s="51">
        <v>20322</v>
      </c>
      <c r="E70" s="51">
        <v>8093</v>
      </c>
      <c r="F70" s="51">
        <v>9181</v>
      </c>
      <c r="G70" s="51">
        <v>17274</v>
      </c>
      <c r="H70" s="51">
        <v>68771</v>
      </c>
      <c r="I70" s="51">
        <v>73848</v>
      </c>
      <c r="J70" s="51">
        <v>142619</v>
      </c>
      <c r="K70" s="51">
        <v>63477</v>
      </c>
      <c r="L70" s="51">
        <v>72380</v>
      </c>
      <c r="M70" s="51">
        <v>135857</v>
      </c>
    </row>
    <row r="71" spans="1:13" x14ac:dyDescent="0.2">
      <c r="A71" s="49" t="s">
        <v>93</v>
      </c>
      <c r="B71" s="51">
        <v>8853</v>
      </c>
      <c r="C71" s="51">
        <v>2862</v>
      </c>
      <c r="D71" s="51">
        <v>11715</v>
      </c>
      <c r="E71" s="51">
        <v>13189</v>
      </c>
      <c r="F71" s="51">
        <v>3784</v>
      </c>
      <c r="G71" s="51">
        <v>16973</v>
      </c>
      <c r="H71" s="51">
        <v>437724</v>
      </c>
      <c r="I71" s="51">
        <v>142298</v>
      </c>
      <c r="J71" s="51">
        <v>580022</v>
      </c>
      <c r="K71" s="51">
        <v>628477</v>
      </c>
      <c r="L71" s="51">
        <v>180505</v>
      </c>
      <c r="M71" s="51">
        <v>808982</v>
      </c>
    </row>
    <row r="72" spans="1:13" x14ac:dyDescent="0.2">
      <c r="A72" s="49" t="s">
        <v>184</v>
      </c>
      <c r="B72" s="51">
        <v>25321</v>
      </c>
      <c r="C72" s="51">
        <v>575</v>
      </c>
      <c r="D72" s="51">
        <v>25896</v>
      </c>
      <c r="E72" s="51">
        <v>16547</v>
      </c>
      <c r="F72" s="51">
        <v>293</v>
      </c>
      <c r="G72" s="51">
        <v>16840</v>
      </c>
      <c r="H72" s="51">
        <v>286841</v>
      </c>
      <c r="I72" s="51">
        <v>6301</v>
      </c>
      <c r="J72" s="51">
        <v>293142</v>
      </c>
      <c r="K72" s="51">
        <v>185208</v>
      </c>
      <c r="L72" s="51">
        <v>3270</v>
      </c>
      <c r="M72" s="51">
        <v>188478</v>
      </c>
    </row>
    <row r="73" spans="1:13" x14ac:dyDescent="0.2">
      <c r="A73" s="49" t="s">
        <v>102</v>
      </c>
      <c r="B73" s="51">
        <v>4596</v>
      </c>
      <c r="C73" s="51">
        <v>2631</v>
      </c>
      <c r="D73" s="51">
        <v>7227</v>
      </c>
      <c r="E73" s="51">
        <v>12705</v>
      </c>
      <c r="F73" s="51">
        <v>3885</v>
      </c>
      <c r="G73" s="51">
        <v>16590</v>
      </c>
      <c r="H73" s="51">
        <v>195735</v>
      </c>
      <c r="I73" s="51">
        <v>114296</v>
      </c>
      <c r="J73" s="51">
        <v>310031</v>
      </c>
      <c r="K73" s="51">
        <v>549659</v>
      </c>
      <c r="L73" s="51">
        <v>165429</v>
      </c>
      <c r="M73" s="51">
        <v>715088</v>
      </c>
    </row>
    <row r="74" spans="1:13" x14ac:dyDescent="0.2">
      <c r="A74" s="49" t="s">
        <v>115</v>
      </c>
      <c r="B74" s="51">
        <v>17445</v>
      </c>
      <c r="C74" s="51">
        <v>2194</v>
      </c>
      <c r="D74" s="51">
        <v>19639</v>
      </c>
      <c r="E74" s="51">
        <v>14359</v>
      </c>
      <c r="F74" s="51">
        <v>2164</v>
      </c>
      <c r="G74" s="51">
        <v>16523</v>
      </c>
      <c r="H74" s="51">
        <v>590939</v>
      </c>
      <c r="I74" s="51">
        <v>74339</v>
      </c>
      <c r="J74" s="51">
        <v>665278</v>
      </c>
      <c r="K74" s="51">
        <v>480846</v>
      </c>
      <c r="L74" s="51">
        <v>72544</v>
      </c>
      <c r="M74" s="51">
        <v>553390</v>
      </c>
    </row>
    <row r="75" spans="1:13" x14ac:dyDescent="0.2">
      <c r="A75" s="49" t="s">
        <v>158</v>
      </c>
      <c r="B75" s="51">
        <v>2333</v>
      </c>
      <c r="C75" s="51">
        <v>1768</v>
      </c>
      <c r="D75" s="51">
        <v>4101</v>
      </c>
      <c r="E75" s="51">
        <v>12089</v>
      </c>
      <c r="F75" s="51">
        <v>4020</v>
      </c>
      <c r="G75" s="51">
        <v>16109</v>
      </c>
      <c r="H75" s="51">
        <v>51042</v>
      </c>
      <c r="I75" s="51">
        <v>38988</v>
      </c>
      <c r="J75" s="51">
        <v>90030</v>
      </c>
      <c r="K75" s="51">
        <v>200174</v>
      </c>
      <c r="L75" s="51">
        <v>70707</v>
      </c>
      <c r="M75" s="51">
        <v>270881</v>
      </c>
    </row>
    <row r="76" spans="1:13" x14ac:dyDescent="0.2">
      <c r="A76" s="49" t="s">
        <v>163</v>
      </c>
      <c r="B76" s="51">
        <v>20188</v>
      </c>
      <c r="C76" s="51">
        <v>698</v>
      </c>
      <c r="D76" s="51">
        <v>20886</v>
      </c>
      <c r="E76" s="51">
        <v>15064</v>
      </c>
      <c r="F76" s="51">
        <v>467</v>
      </c>
      <c r="G76" s="51">
        <v>15531</v>
      </c>
      <c r="H76" s="51">
        <v>219048</v>
      </c>
      <c r="I76" s="51">
        <v>7657</v>
      </c>
      <c r="J76" s="51">
        <v>226705</v>
      </c>
      <c r="K76" s="51">
        <v>243609</v>
      </c>
      <c r="L76" s="51">
        <v>7894</v>
      </c>
      <c r="M76" s="51">
        <v>251503</v>
      </c>
    </row>
    <row r="77" spans="1:13" x14ac:dyDescent="0.2">
      <c r="A77" s="49" t="s">
        <v>69</v>
      </c>
      <c r="B77" s="51">
        <v>13853</v>
      </c>
      <c r="C77" s="51">
        <v>407</v>
      </c>
      <c r="D77" s="51">
        <v>14260</v>
      </c>
      <c r="E77" s="51">
        <v>14340</v>
      </c>
      <c r="F77" s="51">
        <v>1087</v>
      </c>
      <c r="G77" s="51">
        <v>15427</v>
      </c>
      <c r="H77" s="51">
        <v>1185637</v>
      </c>
      <c r="I77" s="51">
        <v>34990</v>
      </c>
      <c r="J77" s="51">
        <v>1220627</v>
      </c>
      <c r="K77" s="51">
        <v>1303167</v>
      </c>
      <c r="L77" s="51">
        <v>99031</v>
      </c>
      <c r="M77" s="51">
        <v>1402198</v>
      </c>
    </row>
    <row r="78" spans="1:13" x14ac:dyDescent="0.2">
      <c r="A78" s="49" t="s">
        <v>155</v>
      </c>
      <c r="B78" s="51">
        <v>8049</v>
      </c>
      <c r="C78" s="51">
        <v>1788</v>
      </c>
      <c r="D78" s="51">
        <v>9837</v>
      </c>
      <c r="E78" s="51">
        <v>14296</v>
      </c>
      <c r="F78" s="51">
        <v>915</v>
      </c>
      <c r="G78" s="51">
        <v>15211</v>
      </c>
      <c r="H78" s="51">
        <v>137288</v>
      </c>
      <c r="I78" s="51">
        <v>28479</v>
      </c>
      <c r="J78" s="51">
        <v>165767</v>
      </c>
      <c r="K78" s="51">
        <v>267988</v>
      </c>
      <c r="L78" s="51">
        <v>17122</v>
      </c>
      <c r="M78" s="51">
        <v>285110</v>
      </c>
    </row>
    <row r="79" spans="1:13" x14ac:dyDescent="0.2">
      <c r="A79" s="49" t="s">
        <v>191</v>
      </c>
      <c r="B79" s="51">
        <v>12373</v>
      </c>
      <c r="C79" s="51">
        <v>1013</v>
      </c>
      <c r="D79" s="51">
        <v>13386</v>
      </c>
      <c r="E79" s="51">
        <v>13131</v>
      </c>
      <c r="F79" s="51">
        <v>1555</v>
      </c>
      <c r="G79" s="51">
        <v>14686</v>
      </c>
      <c r="H79" s="51">
        <v>246525</v>
      </c>
      <c r="I79" s="51">
        <v>19916</v>
      </c>
      <c r="J79" s="51">
        <v>266441</v>
      </c>
      <c r="K79" s="51">
        <v>150757</v>
      </c>
      <c r="L79" s="51">
        <v>17564</v>
      </c>
      <c r="M79" s="51">
        <v>168321</v>
      </c>
    </row>
    <row r="80" spans="1:13" x14ac:dyDescent="0.2">
      <c r="A80" s="49" t="s">
        <v>107</v>
      </c>
      <c r="B80" s="51">
        <v>13580</v>
      </c>
      <c r="C80" s="51">
        <v>1236</v>
      </c>
      <c r="D80" s="51">
        <v>14816</v>
      </c>
      <c r="E80" s="51">
        <v>13014</v>
      </c>
      <c r="F80" s="51">
        <v>1578</v>
      </c>
      <c r="G80" s="51">
        <v>14592</v>
      </c>
      <c r="H80" s="51">
        <v>662396</v>
      </c>
      <c r="I80" s="51">
        <v>58956</v>
      </c>
      <c r="J80" s="51">
        <v>721352</v>
      </c>
      <c r="K80" s="51">
        <v>561211</v>
      </c>
      <c r="L80" s="51">
        <v>67571</v>
      </c>
      <c r="M80" s="51">
        <v>628782</v>
      </c>
    </row>
    <row r="81" spans="1:13" x14ac:dyDescent="0.2">
      <c r="A81" s="49" t="s">
        <v>76</v>
      </c>
      <c r="B81" s="51">
        <v>22982</v>
      </c>
      <c r="C81" s="51">
        <v>1118</v>
      </c>
      <c r="D81" s="51">
        <v>24100</v>
      </c>
      <c r="E81" s="51">
        <v>13170</v>
      </c>
      <c r="F81" s="51">
        <v>1097</v>
      </c>
      <c r="G81" s="51">
        <v>14267</v>
      </c>
      <c r="H81" s="51">
        <v>1879410</v>
      </c>
      <c r="I81" s="51">
        <v>90652</v>
      </c>
      <c r="J81" s="51">
        <v>1970062</v>
      </c>
      <c r="K81" s="51">
        <v>1086390</v>
      </c>
      <c r="L81" s="51">
        <v>90918</v>
      </c>
      <c r="M81" s="51">
        <v>1177308</v>
      </c>
    </row>
    <row r="82" spans="1:13" x14ac:dyDescent="0.2">
      <c r="A82" s="49" t="s">
        <v>85</v>
      </c>
      <c r="B82" s="51">
        <v>8675</v>
      </c>
      <c r="C82" s="51">
        <v>1484</v>
      </c>
      <c r="D82" s="51">
        <v>10159</v>
      </c>
      <c r="E82" s="51">
        <v>11694</v>
      </c>
      <c r="F82" s="51">
        <v>1884</v>
      </c>
      <c r="G82" s="51">
        <v>13578</v>
      </c>
      <c r="H82" s="51">
        <v>626062</v>
      </c>
      <c r="I82" s="51">
        <v>107261</v>
      </c>
      <c r="J82" s="51">
        <v>733323</v>
      </c>
      <c r="K82" s="51">
        <v>804825</v>
      </c>
      <c r="L82" s="51">
        <v>129516</v>
      </c>
      <c r="M82" s="51">
        <v>934341</v>
      </c>
    </row>
    <row r="83" spans="1:13" x14ac:dyDescent="0.2">
      <c r="A83" s="49" t="s">
        <v>10</v>
      </c>
      <c r="B83" s="51">
        <v>7651</v>
      </c>
      <c r="C83" s="51">
        <v>1504</v>
      </c>
      <c r="D83" s="51">
        <v>9155</v>
      </c>
      <c r="E83" s="51">
        <v>11424</v>
      </c>
      <c r="F83" s="51">
        <v>1638</v>
      </c>
      <c r="G83" s="51">
        <v>13062</v>
      </c>
      <c r="H83" s="51">
        <v>233621</v>
      </c>
      <c r="I83" s="51">
        <v>44188</v>
      </c>
      <c r="J83" s="51">
        <v>277809</v>
      </c>
      <c r="K83" s="51">
        <v>291407</v>
      </c>
      <c r="L83" s="51">
        <v>42030</v>
      </c>
      <c r="M83" s="51">
        <v>333437</v>
      </c>
    </row>
    <row r="84" spans="1:13" x14ac:dyDescent="0.2">
      <c r="A84" s="49" t="s">
        <v>66</v>
      </c>
      <c r="B84" s="51">
        <v>13024</v>
      </c>
      <c r="C84" s="51">
        <v>207</v>
      </c>
      <c r="D84" s="51">
        <v>13231</v>
      </c>
      <c r="E84" s="51">
        <v>12695</v>
      </c>
      <c r="F84" s="51">
        <v>280</v>
      </c>
      <c r="G84" s="51">
        <v>12975</v>
      </c>
      <c r="H84" s="51">
        <v>1573337</v>
      </c>
      <c r="I84" s="51">
        <v>24663</v>
      </c>
      <c r="J84" s="51">
        <v>1598000</v>
      </c>
      <c r="K84" s="51">
        <v>1593663</v>
      </c>
      <c r="L84" s="51">
        <v>35226</v>
      </c>
      <c r="M84" s="51">
        <v>1628889</v>
      </c>
    </row>
    <row r="85" spans="1:13" x14ac:dyDescent="0.2">
      <c r="A85" s="49" t="s">
        <v>181</v>
      </c>
      <c r="B85" s="51">
        <v>10031</v>
      </c>
      <c r="C85" s="51">
        <v>2396</v>
      </c>
      <c r="D85" s="51">
        <v>12427</v>
      </c>
      <c r="E85" s="51">
        <v>10408</v>
      </c>
      <c r="F85" s="51">
        <v>2526</v>
      </c>
      <c r="G85" s="51">
        <v>12934</v>
      </c>
      <c r="H85" s="51">
        <v>167899</v>
      </c>
      <c r="I85" s="51">
        <v>39866</v>
      </c>
      <c r="J85" s="51">
        <v>207765</v>
      </c>
      <c r="K85" s="51">
        <v>158806</v>
      </c>
      <c r="L85" s="51">
        <v>38579</v>
      </c>
      <c r="M85" s="51">
        <v>197385</v>
      </c>
    </row>
    <row r="86" spans="1:13" x14ac:dyDescent="0.2">
      <c r="A86" s="49" t="s">
        <v>74</v>
      </c>
      <c r="B86" s="51">
        <v>10674</v>
      </c>
      <c r="C86" s="51">
        <v>347</v>
      </c>
      <c r="D86" s="51">
        <v>11021</v>
      </c>
      <c r="E86" s="51">
        <v>12391</v>
      </c>
      <c r="F86" s="51">
        <v>349</v>
      </c>
      <c r="G86" s="51">
        <v>12740</v>
      </c>
      <c r="H86" s="51">
        <v>1027149</v>
      </c>
      <c r="I86" s="51">
        <v>33394</v>
      </c>
      <c r="J86" s="51">
        <v>1060543</v>
      </c>
      <c r="K86" s="51">
        <v>1196397</v>
      </c>
      <c r="L86" s="51">
        <v>33696</v>
      </c>
      <c r="M86" s="51">
        <v>1230093</v>
      </c>
    </row>
    <row r="87" spans="1:13" x14ac:dyDescent="0.2">
      <c r="A87" s="49" t="s">
        <v>75</v>
      </c>
      <c r="B87" s="51">
        <v>10779</v>
      </c>
      <c r="C87" s="51">
        <v>377</v>
      </c>
      <c r="D87" s="51">
        <v>11156</v>
      </c>
      <c r="E87" s="51">
        <v>12100</v>
      </c>
      <c r="F87" s="51">
        <v>428</v>
      </c>
      <c r="G87" s="51">
        <v>12528</v>
      </c>
      <c r="H87" s="51">
        <v>1023172</v>
      </c>
      <c r="I87" s="51">
        <v>35802</v>
      </c>
      <c r="J87" s="51">
        <v>1058974</v>
      </c>
      <c r="K87" s="51">
        <v>1150889</v>
      </c>
      <c r="L87" s="51">
        <v>40705</v>
      </c>
      <c r="M87" s="51">
        <v>1191594</v>
      </c>
    </row>
    <row r="88" spans="1:13" x14ac:dyDescent="0.2">
      <c r="A88" s="49" t="s">
        <v>126</v>
      </c>
      <c r="B88" s="51">
        <v>8179</v>
      </c>
      <c r="C88" s="51">
        <v>742</v>
      </c>
      <c r="D88" s="51">
        <v>8921</v>
      </c>
      <c r="E88" s="51">
        <v>10217</v>
      </c>
      <c r="F88" s="51">
        <v>2270</v>
      </c>
      <c r="G88" s="51">
        <v>12487</v>
      </c>
      <c r="H88" s="51">
        <v>291010</v>
      </c>
      <c r="I88" s="51">
        <v>26380</v>
      </c>
      <c r="J88" s="51">
        <v>317390</v>
      </c>
      <c r="K88" s="51">
        <v>359004</v>
      </c>
      <c r="L88" s="51">
        <v>79927</v>
      </c>
      <c r="M88" s="51">
        <v>438931</v>
      </c>
    </row>
    <row r="89" spans="1:13" x14ac:dyDescent="0.2">
      <c r="A89" s="49" t="s">
        <v>120</v>
      </c>
      <c r="B89" s="51">
        <v>13088</v>
      </c>
      <c r="C89" s="51">
        <v>1474</v>
      </c>
      <c r="D89" s="51">
        <v>14562</v>
      </c>
      <c r="E89" s="51">
        <v>11354</v>
      </c>
      <c r="F89" s="51">
        <v>1066</v>
      </c>
      <c r="G89" s="51">
        <v>12420</v>
      </c>
      <c r="H89" s="51">
        <v>536042</v>
      </c>
      <c r="I89" s="51">
        <v>60371</v>
      </c>
      <c r="J89" s="51">
        <v>596413</v>
      </c>
      <c r="K89" s="51">
        <v>465730</v>
      </c>
      <c r="L89" s="51">
        <v>43674</v>
      </c>
      <c r="M89" s="51">
        <v>509404</v>
      </c>
    </row>
    <row r="90" spans="1:13" x14ac:dyDescent="0.2">
      <c r="A90" s="49" t="s">
        <v>161</v>
      </c>
      <c r="B90" s="51">
        <v>5545</v>
      </c>
      <c r="C90" s="51">
        <v>8144</v>
      </c>
      <c r="D90" s="51">
        <v>13689</v>
      </c>
      <c r="E90" s="51">
        <v>4216</v>
      </c>
      <c r="F90" s="51">
        <v>7992</v>
      </c>
      <c r="G90" s="51">
        <v>12208</v>
      </c>
      <c r="H90" s="51">
        <v>119017</v>
      </c>
      <c r="I90" s="51">
        <v>171560</v>
      </c>
      <c r="J90" s="51">
        <v>290577</v>
      </c>
      <c r="K90" s="51">
        <v>87642</v>
      </c>
      <c r="L90" s="51">
        <v>165147</v>
      </c>
      <c r="M90" s="51">
        <v>252789</v>
      </c>
    </row>
    <row r="91" spans="1:13" x14ac:dyDescent="0.2">
      <c r="A91" s="49" t="s">
        <v>114</v>
      </c>
      <c r="B91" s="51">
        <v>4529</v>
      </c>
      <c r="C91" s="51">
        <v>2103</v>
      </c>
      <c r="D91" s="51">
        <v>6632</v>
      </c>
      <c r="E91" s="51">
        <v>10548</v>
      </c>
      <c r="F91" s="51">
        <v>1381</v>
      </c>
      <c r="G91" s="51">
        <v>11929</v>
      </c>
      <c r="H91" s="51">
        <v>198680</v>
      </c>
      <c r="I91" s="51">
        <v>75504</v>
      </c>
      <c r="J91" s="51">
        <v>274184</v>
      </c>
      <c r="K91" s="51">
        <v>490031</v>
      </c>
      <c r="L91" s="51">
        <v>64233</v>
      </c>
      <c r="M91" s="51">
        <v>554264</v>
      </c>
    </row>
    <row r="92" spans="1:13" x14ac:dyDescent="0.2">
      <c r="A92" s="49" t="s">
        <v>247</v>
      </c>
      <c r="B92" s="51">
        <v>3186</v>
      </c>
      <c r="C92" s="51">
        <v>273</v>
      </c>
      <c r="D92" s="51">
        <v>3459</v>
      </c>
      <c r="E92" s="51">
        <v>11327</v>
      </c>
      <c r="F92" s="51">
        <v>71</v>
      </c>
      <c r="G92" s="51">
        <v>11398</v>
      </c>
      <c r="H92" s="51">
        <v>25711</v>
      </c>
      <c r="I92" s="51">
        <v>2174</v>
      </c>
      <c r="J92" s="51">
        <v>27885</v>
      </c>
      <c r="K92" s="51">
        <v>70640</v>
      </c>
      <c r="L92" s="51">
        <v>432</v>
      </c>
      <c r="M92" s="51">
        <v>71072</v>
      </c>
    </row>
    <row r="93" spans="1:13" x14ac:dyDescent="0.2">
      <c r="A93" s="49" t="s">
        <v>212</v>
      </c>
      <c r="B93" s="51">
        <v>11306</v>
      </c>
      <c r="C93" s="51">
        <v>3057</v>
      </c>
      <c r="D93" s="51">
        <v>14363</v>
      </c>
      <c r="E93" s="51">
        <v>8211</v>
      </c>
      <c r="F93" s="51">
        <v>3081</v>
      </c>
      <c r="G93" s="51">
        <v>11292</v>
      </c>
      <c r="H93" s="51">
        <v>131678</v>
      </c>
      <c r="I93" s="51">
        <v>35654</v>
      </c>
      <c r="J93" s="51">
        <v>167332</v>
      </c>
      <c r="K93" s="51">
        <v>87621</v>
      </c>
      <c r="L93" s="51">
        <v>32904</v>
      </c>
      <c r="M93" s="51">
        <v>120525</v>
      </c>
    </row>
    <row r="94" spans="1:13" x14ac:dyDescent="0.2">
      <c r="A94" s="49" t="s">
        <v>147</v>
      </c>
      <c r="B94" s="51">
        <v>9358</v>
      </c>
      <c r="C94" s="51">
        <v>998</v>
      </c>
      <c r="D94" s="51">
        <v>10356</v>
      </c>
      <c r="E94" s="51">
        <v>10063</v>
      </c>
      <c r="F94" s="51">
        <v>1092</v>
      </c>
      <c r="G94" s="51">
        <v>11155</v>
      </c>
      <c r="H94" s="51">
        <v>278872</v>
      </c>
      <c r="I94" s="51">
        <v>29710</v>
      </c>
      <c r="J94" s="51">
        <v>308582</v>
      </c>
      <c r="K94" s="51">
        <v>299278</v>
      </c>
      <c r="L94" s="51">
        <v>32469</v>
      </c>
      <c r="M94" s="51">
        <v>331747</v>
      </c>
    </row>
    <row r="95" spans="1:13" x14ac:dyDescent="0.2">
      <c r="A95" s="49" t="s">
        <v>157</v>
      </c>
      <c r="B95" s="51">
        <v>10953</v>
      </c>
      <c r="C95" s="51">
        <v>1057</v>
      </c>
      <c r="D95" s="51">
        <v>12010</v>
      </c>
      <c r="E95" s="51">
        <v>10061</v>
      </c>
      <c r="F95" s="51">
        <v>991</v>
      </c>
      <c r="G95" s="51">
        <v>11052</v>
      </c>
      <c r="H95" s="51">
        <v>286622</v>
      </c>
      <c r="I95" s="51">
        <v>27657</v>
      </c>
      <c r="J95" s="51">
        <v>314279</v>
      </c>
      <c r="K95" s="51">
        <v>255232</v>
      </c>
      <c r="L95" s="51">
        <v>25195</v>
      </c>
      <c r="M95" s="51">
        <v>280427</v>
      </c>
    </row>
    <row r="96" spans="1:13" x14ac:dyDescent="0.2">
      <c r="A96" s="49" t="s">
        <v>103</v>
      </c>
      <c r="B96" s="51">
        <v>7630</v>
      </c>
      <c r="C96" s="51">
        <v>597</v>
      </c>
      <c r="D96" s="51">
        <v>8227</v>
      </c>
      <c r="E96" s="51">
        <v>10289</v>
      </c>
      <c r="F96" s="51">
        <v>732</v>
      </c>
      <c r="G96" s="51">
        <v>11021</v>
      </c>
      <c r="H96" s="51">
        <v>471565</v>
      </c>
      <c r="I96" s="51">
        <v>36922</v>
      </c>
      <c r="J96" s="51">
        <v>508487</v>
      </c>
      <c r="K96" s="51">
        <v>642202</v>
      </c>
      <c r="L96" s="51">
        <v>45688</v>
      </c>
      <c r="M96" s="51">
        <v>687890</v>
      </c>
    </row>
    <row r="97" spans="1:13" x14ac:dyDescent="0.2">
      <c r="A97" s="49" t="s">
        <v>72</v>
      </c>
      <c r="B97" s="51">
        <v>12012</v>
      </c>
      <c r="C97" s="51">
        <v>188</v>
      </c>
      <c r="D97" s="51">
        <v>12200</v>
      </c>
      <c r="E97" s="51">
        <v>10652</v>
      </c>
      <c r="F97" s="51">
        <v>238</v>
      </c>
      <c r="G97" s="51">
        <v>10890</v>
      </c>
      <c r="H97" s="51">
        <v>1352513</v>
      </c>
      <c r="I97" s="51">
        <v>21132</v>
      </c>
      <c r="J97" s="51">
        <v>1373645</v>
      </c>
      <c r="K97" s="51">
        <v>1259386</v>
      </c>
      <c r="L97" s="51">
        <v>28123</v>
      </c>
      <c r="M97" s="51">
        <v>1287509</v>
      </c>
    </row>
    <row r="98" spans="1:13" x14ac:dyDescent="0.2">
      <c r="A98" s="49" t="s">
        <v>156</v>
      </c>
      <c r="B98" s="51">
        <v>9700</v>
      </c>
      <c r="C98" s="51">
        <v>2261</v>
      </c>
      <c r="D98" s="51">
        <v>11961</v>
      </c>
      <c r="E98" s="51">
        <v>8532</v>
      </c>
      <c r="F98" s="51">
        <v>2339</v>
      </c>
      <c r="G98" s="51">
        <v>10871</v>
      </c>
      <c r="H98" s="51">
        <v>257147</v>
      </c>
      <c r="I98" s="51">
        <v>60345</v>
      </c>
      <c r="J98" s="51">
        <v>317492</v>
      </c>
      <c r="K98" s="51">
        <v>221865</v>
      </c>
      <c r="L98" s="51">
        <v>61411</v>
      </c>
      <c r="M98" s="51">
        <v>283276</v>
      </c>
    </row>
    <row r="99" spans="1:13" x14ac:dyDescent="0.2">
      <c r="A99" s="49" t="s">
        <v>210</v>
      </c>
      <c r="B99" s="51">
        <v>4920</v>
      </c>
      <c r="C99" s="51">
        <v>4107</v>
      </c>
      <c r="D99" s="51">
        <v>9027</v>
      </c>
      <c r="E99" s="51">
        <v>5450</v>
      </c>
      <c r="F99" s="51">
        <v>5199</v>
      </c>
      <c r="G99" s="51">
        <v>10649</v>
      </c>
      <c r="H99" s="51">
        <v>56607</v>
      </c>
      <c r="I99" s="51">
        <v>47354</v>
      </c>
      <c r="J99" s="51">
        <v>103961</v>
      </c>
      <c r="K99" s="51">
        <v>62890</v>
      </c>
      <c r="L99" s="51">
        <v>60182</v>
      </c>
      <c r="M99" s="51">
        <v>123072</v>
      </c>
    </row>
    <row r="100" spans="1:13" x14ac:dyDescent="0.2">
      <c r="A100" s="49" t="s">
        <v>202</v>
      </c>
      <c r="B100" s="51">
        <v>9897</v>
      </c>
      <c r="C100" s="51">
        <v>601</v>
      </c>
      <c r="D100" s="51">
        <v>10498</v>
      </c>
      <c r="E100" s="51">
        <v>10018</v>
      </c>
      <c r="F100" s="51">
        <v>476</v>
      </c>
      <c r="G100" s="51">
        <v>10494</v>
      </c>
      <c r="H100" s="51">
        <v>131759</v>
      </c>
      <c r="I100" s="51">
        <v>7651</v>
      </c>
      <c r="J100" s="51">
        <v>139410</v>
      </c>
      <c r="K100" s="51">
        <v>125933</v>
      </c>
      <c r="L100" s="51">
        <v>5823</v>
      </c>
      <c r="M100" s="51">
        <v>131756</v>
      </c>
    </row>
    <row r="101" spans="1:13" x14ac:dyDescent="0.2">
      <c r="A101" s="49" t="s">
        <v>138</v>
      </c>
      <c r="B101" s="51">
        <v>9695</v>
      </c>
      <c r="C101" s="51">
        <v>1556</v>
      </c>
      <c r="D101" s="51">
        <v>11251</v>
      </c>
      <c r="E101" s="51">
        <v>9185</v>
      </c>
      <c r="F101" s="51">
        <v>1296</v>
      </c>
      <c r="G101" s="51">
        <v>10481</v>
      </c>
      <c r="H101" s="51">
        <v>383456</v>
      </c>
      <c r="I101" s="51">
        <v>61358</v>
      </c>
      <c r="J101" s="51">
        <v>444814</v>
      </c>
      <c r="K101" s="51">
        <v>322304</v>
      </c>
      <c r="L101" s="51">
        <v>45573</v>
      </c>
      <c r="M101" s="51">
        <v>367877</v>
      </c>
    </row>
    <row r="102" spans="1:13" x14ac:dyDescent="0.2">
      <c r="A102" s="49" t="s">
        <v>117</v>
      </c>
      <c r="B102" s="51">
        <v>10100</v>
      </c>
      <c r="C102" s="51">
        <v>1626</v>
      </c>
      <c r="D102" s="51">
        <v>11726</v>
      </c>
      <c r="E102" s="51">
        <v>9154</v>
      </c>
      <c r="F102" s="51">
        <v>1255</v>
      </c>
      <c r="G102" s="51">
        <v>10409</v>
      </c>
      <c r="H102" s="51">
        <v>532879</v>
      </c>
      <c r="I102" s="51">
        <v>85735</v>
      </c>
      <c r="J102" s="51">
        <v>618614</v>
      </c>
      <c r="K102" s="51">
        <v>473899</v>
      </c>
      <c r="L102" s="51">
        <v>65035</v>
      </c>
      <c r="M102" s="51">
        <v>538934</v>
      </c>
    </row>
    <row r="103" spans="1:13" x14ac:dyDescent="0.2">
      <c r="A103" s="49" t="s">
        <v>112</v>
      </c>
      <c r="B103" s="51">
        <v>11338</v>
      </c>
      <c r="C103" s="51">
        <v>827</v>
      </c>
      <c r="D103" s="51">
        <v>12165</v>
      </c>
      <c r="E103" s="51">
        <v>9629</v>
      </c>
      <c r="F103" s="51">
        <v>653</v>
      </c>
      <c r="G103" s="51">
        <v>10282</v>
      </c>
      <c r="H103" s="51">
        <v>624853</v>
      </c>
      <c r="I103" s="51">
        <v>45546</v>
      </c>
      <c r="J103" s="51">
        <v>670399</v>
      </c>
      <c r="K103" s="51">
        <v>536941</v>
      </c>
      <c r="L103" s="51">
        <v>36401</v>
      </c>
      <c r="M103" s="51">
        <v>573342</v>
      </c>
    </row>
    <row r="104" spans="1:13" x14ac:dyDescent="0.2">
      <c r="A104" s="49" t="s">
        <v>193</v>
      </c>
      <c r="B104" s="51">
        <v>6667</v>
      </c>
      <c r="C104" s="51">
        <v>1273</v>
      </c>
      <c r="D104" s="51">
        <v>7940</v>
      </c>
      <c r="E104" s="51">
        <v>6844</v>
      </c>
      <c r="F104" s="51">
        <v>3305</v>
      </c>
      <c r="G104" s="51">
        <v>10149</v>
      </c>
      <c r="H104" s="51">
        <v>109511</v>
      </c>
      <c r="I104" s="51">
        <v>20837</v>
      </c>
      <c r="J104" s="51">
        <v>130348</v>
      </c>
      <c r="K104" s="51">
        <v>108315</v>
      </c>
      <c r="L104" s="51">
        <v>47446</v>
      </c>
      <c r="M104" s="51">
        <v>155761</v>
      </c>
    </row>
    <row r="105" spans="1:13" x14ac:dyDescent="0.2">
      <c r="A105" s="49" t="s">
        <v>95</v>
      </c>
      <c r="B105" s="51">
        <v>10186</v>
      </c>
      <c r="C105" s="51">
        <v>276</v>
      </c>
      <c r="D105" s="51">
        <v>10462</v>
      </c>
      <c r="E105" s="51">
        <v>9852</v>
      </c>
      <c r="F105" s="51">
        <v>269</v>
      </c>
      <c r="G105" s="51">
        <v>10121</v>
      </c>
      <c r="H105" s="51">
        <v>680899</v>
      </c>
      <c r="I105" s="51">
        <v>16865</v>
      </c>
      <c r="J105" s="51">
        <v>697764</v>
      </c>
      <c r="K105" s="51">
        <v>786088</v>
      </c>
      <c r="L105" s="51">
        <v>21077</v>
      </c>
      <c r="M105" s="51">
        <v>807165</v>
      </c>
    </row>
    <row r="106" spans="1:13" x14ac:dyDescent="0.2">
      <c r="A106" s="49" t="s">
        <v>118</v>
      </c>
      <c r="B106" s="51">
        <v>7868</v>
      </c>
      <c r="C106" s="51">
        <v>858</v>
      </c>
      <c r="D106" s="51">
        <v>8726</v>
      </c>
      <c r="E106" s="51">
        <v>8949</v>
      </c>
      <c r="F106" s="51">
        <v>1134</v>
      </c>
      <c r="G106" s="51">
        <v>10083</v>
      </c>
      <c r="H106" s="51">
        <v>413998</v>
      </c>
      <c r="I106" s="51">
        <v>45242</v>
      </c>
      <c r="J106" s="51">
        <v>459240</v>
      </c>
      <c r="K106" s="51">
        <v>476050</v>
      </c>
      <c r="L106" s="51">
        <v>60425</v>
      </c>
      <c r="M106" s="51">
        <v>536475</v>
      </c>
    </row>
    <row r="107" spans="1:13" x14ac:dyDescent="0.2">
      <c r="A107" s="49" t="s">
        <v>101</v>
      </c>
      <c r="B107" s="51">
        <v>6896</v>
      </c>
      <c r="C107" s="51">
        <v>934</v>
      </c>
      <c r="D107" s="51">
        <v>7830</v>
      </c>
      <c r="E107" s="51">
        <v>8759</v>
      </c>
      <c r="F107" s="51">
        <v>966</v>
      </c>
      <c r="G107" s="51">
        <v>9725</v>
      </c>
      <c r="H107" s="51">
        <v>509044</v>
      </c>
      <c r="I107" s="51">
        <v>69346</v>
      </c>
      <c r="J107" s="51">
        <v>578390</v>
      </c>
      <c r="K107" s="51">
        <v>647042</v>
      </c>
      <c r="L107" s="51">
        <v>73976</v>
      </c>
      <c r="M107" s="51">
        <v>721018</v>
      </c>
    </row>
    <row r="108" spans="1:13" x14ac:dyDescent="0.2">
      <c r="A108" s="49" t="s">
        <v>97</v>
      </c>
      <c r="B108" s="51">
        <v>11842</v>
      </c>
      <c r="C108" s="51">
        <v>624</v>
      </c>
      <c r="D108" s="51">
        <v>12466</v>
      </c>
      <c r="E108" s="51">
        <v>8879</v>
      </c>
      <c r="F108" s="51">
        <v>539</v>
      </c>
      <c r="G108" s="51">
        <v>9418</v>
      </c>
      <c r="H108" s="51">
        <v>875086</v>
      </c>
      <c r="I108" s="51">
        <v>46416</v>
      </c>
      <c r="J108" s="51">
        <v>921502</v>
      </c>
      <c r="K108" s="51">
        <v>700999</v>
      </c>
      <c r="L108" s="51">
        <v>42207</v>
      </c>
      <c r="M108" s="51">
        <v>743206</v>
      </c>
    </row>
    <row r="109" spans="1:13" x14ac:dyDescent="0.2">
      <c r="A109" s="49" t="s">
        <v>152</v>
      </c>
      <c r="B109" s="51">
        <v>9537</v>
      </c>
      <c r="C109" s="51">
        <v>3021</v>
      </c>
      <c r="D109" s="51">
        <v>12558</v>
      </c>
      <c r="E109" s="51">
        <v>6621</v>
      </c>
      <c r="F109" s="51">
        <v>2677</v>
      </c>
      <c r="G109" s="51">
        <v>9298</v>
      </c>
      <c r="H109" s="51">
        <v>344358</v>
      </c>
      <c r="I109" s="51">
        <v>107466</v>
      </c>
      <c r="J109" s="51">
        <v>451824</v>
      </c>
      <c r="K109" s="51">
        <v>211997</v>
      </c>
      <c r="L109" s="51">
        <v>85070</v>
      </c>
      <c r="M109" s="51">
        <v>297067</v>
      </c>
    </row>
    <row r="110" spans="1:13" x14ac:dyDescent="0.2">
      <c r="A110" s="49" t="s">
        <v>131</v>
      </c>
      <c r="B110" s="51">
        <v>8237</v>
      </c>
      <c r="C110" s="51">
        <v>1129</v>
      </c>
      <c r="D110" s="51">
        <v>9366</v>
      </c>
      <c r="E110" s="51">
        <v>8249</v>
      </c>
      <c r="F110" s="51">
        <v>1047</v>
      </c>
      <c r="G110" s="51">
        <v>9296</v>
      </c>
      <c r="H110" s="51">
        <v>364238</v>
      </c>
      <c r="I110" s="51">
        <v>49850</v>
      </c>
      <c r="J110" s="51">
        <v>414088</v>
      </c>
      <c r="K110" s="51">
        <v>356263</v>
      </c>
      <c r="L110" s="51">
        <v>45346</v>
      </c>
      <c r="M110" s="51">
        <v>401609</v>
      </c>
    </row>
    <row r="111" spans="1:13" x14ac:dyDescent="0.2">
      <c r="A111" s="49" t="s">
        <v>253</v>
      </c>
      <c r="B111" s="51">
        <v>1930</v>
      </c>
      <c r="C111" s="51">
        <v>2381</v>
      </c>
      <c r="D111" s="51">
        <v>4311</v>
      </c>
      <c r="E111" s="51">
        <v>4507</v>
      </c>
      <c r="F111" s="51">
        <v>4624</v>
      </c>
      <c r="G111" s="51">
        <v>9131</v>
      </c>
      <c r="H111" s="51">
        <v>14842</v>
      </c>
      <c r="I111" s="51">
        <v>18678</v>
      </c>
      <c r="J111" s="51">
        <v>33520</v>
      </c>
      <c r="K111" s="51">
        <v>31936</v>
      </c>
      <c r="L111" s="51">
        <v>32660</v>
      </c>
      <c r="M111" s="51">
        <v>64596</v>
      </c>
    </row>
    <row r="112" spans="1:13" x14ac:dyDescent="0.2">
      <c r="A112" s="49" t="s">
        <v>225</v>
      </c>
      <c r="B112" s="51">
        <v>5095</v>
      </c>
      <c r="C112" s="51">
        <v>4779</v>
      </c>
      <c r="D112" s="51">
        <v>9874</v>
      </c>
      <c r="E112" s="51">
        <v>3974</v>
      </c>
      <c r="F112" s="51">
        <v>4963</v>
      </c>
      <c r="G112" s="51">
        <v>8937</v>
      </c>
      <c r="H112" s="51">
        <v>62337</v>
      </c>
      <c r="I112" s="51">
        <v>58516</v>
      </c>
      <c r="J112" s="51">
        <v>120853</v>
      </c>
      <c r="K112" s="51">
        <v>47232</v>
      </c>
      <c r="L112" s="51">
        <v>57242</v>
      </c>
      <c r="M112" s="51">
        <v>104474</v>
      </c>
    </row>
    <row r="113" spans="1:13" x14ac:dyDescent="0.2">
      <c r="A113" s="49" t="s">
        <v>151</v>
      </c>
      <c r="B113" s="51">
        <v>14451</v>
      </c>
      <c r="C113" s="51">
        <v>342</v>
      </c>
      <c r="D113" s="51">
        <v>14793</v>
      </c>
      <c r="E113" s="51">
        <v>8796</v>
      </c>
      <c r="F113" s="51">
        <v>128</v>
      </c>
      <c r="G113" s="51">
        <v>8924</v>
      </c>
      <c r="H113" s="51">
        <v>784988</v>
      </c>
      <c r="I113" s="51">
        <v>18399</v>
      </c>
      <c r="J113" s="51">
        <v>803387</v>
      </c>
      <c r="K113" s="51">
        <v>294365</v>
      </c>
      <c r="L113" s="51">
        <v>4061</v>
      </c>
      <c r="M113" s="51">
        <v>298426</v>
      </c>
    </row>
    <row r="114" spans="1:13" x14ac:dyDescent="0.2">
      <c r="A114" s="49" t="s">
        <v>148</v>
      </c>
      <c r="B114" s="51">
        <v>5183</v>
      </c>
      <c r="C114" s="51">
        <v>575</v>
      </c>
      <c r="D114" s="51">
        <v>5758</v>
      </c>
      <c r="E114" s="51">
        <v>7833</v>
      </c>
      <c r="F114" s="51">
        <v>1009</v>
      </c>
      <c r="G114" s="51">
        <v>8842</v>
      </c>
      <c r="H114" s="51">
        <v>127385</v>
      </c>
      <c r="I114" s="51">
        <v>13756</v>
      </c>
      <c r="J114" s="51">
        <v>141141</v>
      </c>
      <c r="K114" s="51">
        <v>292977</v>
      </c>
      <c r="L114" s="51">
        <v>37407</v>
      </c>
      <c r="M114" s="51">
        <v>330384</v>
      </c>
    </row>
    <row r="115" spans="1:13" x14ac:dyDescent="0.2">
      <c r="A115" s="49" t="s">
        <v>150</v>
      </c>
      <c r="B115" s="51">
        <v>6878</v>
      </c>
      <c r="C115" s="51">
        <v>705</v>
      </c>
      <c r="D115" s="51">
        <v>7583</v>
      </c>
      <c r="E115" s="51">
        <v>7873</v>
      </c>
      <c r="F115" s="51">
        <v>590</v>
      </c>
      <c r="G115" s="51">
        <v>8463</v>
      </c>
      <c r="H115" s="51">
        <v>261613</v>
      </c>
      <c r="I115" s="51">
        <v>26964</v>
      </c>
      <c r="J115" s="51">
        <v>288577</v>
      </c>
      <c r="K115" s="51">
        <v>282208</v>
      </c>
      <c r="L115" s="51">
        <v>21240</v>
      </c>
      <c r="M115" s="51">
        <v>303448</v>
      </c>
    </row>
    <row r="116" spans="1:13" x14ac:dyDescent="0.2">
      <c r="A116" s="49" t="s">
        <v>164</v>
      </c>
      <c r="B116" s="51">
        <v>5895</v>
      </c>
      <c r="C116" s="51">
        <v>2068</v>
      </c>
      <c r="D116" s="51">
        <v>7963</v>
      </c>
      <c r="E116" s="51">
        <v>5708</v>
      </c>
      <c r="F116" s="51">
        <v>2723</v>
      </c>
      <c r="G116" s="51">
        <v>8431</v>
      </c>
      <c r="H116" s="51">
        <v>182321</v>
      </c>
      <c r="I116" s="51">
        <v>63845</v>
      </c>
      <c r="J116" s="51">
        <v>246166</v>
      </c>
      <c r="K116" s="51">
        <v>170296</v>
      </c>
      <c r="L116" s="51">
        <v>81041</v>
      </c>
      <c r="M116" s="51">
        <v>251337</v>
      </c>
    </row>
    <row r="117" spans="1:13" x14ac:dyDescent="0.2">
      <c r="A117" s="49" t="s">
        <v>254</v>
      </c>
      <c r="B117" s="51">
        <v>11943</v>
      </c>
      <c r="C117" s="51">
        <v>8822</v>
      </c>
      <c r="D117" s="51">
        <v>20765</v>
      </c>
      <c r="E117" s="51">
        <v>4434</v>
      </c>
      <c r="F117" s="51">
        <v>3991</v>
      </c>
      <c r="G117" s="51">
        <v>8425</v>
      </c>
      <c r="H117" s="51">
        <v>84017</v>
      </c>
      <c r="I117" s="51">
        <v>61973</v>
      </c>
      <c r="J117" s="51">
        <v>145990</v>
      </c>
      <c r="K117" s="51">
        <v>34661</v>
      </c>
      <c r="L117" s="51">
        <v>27875</v>
      </c>
      <c r="M117" s="51">
        <v>62536</v>
      </c>
    </row>
    <row r="118" spans="1:13" x14ac:dyDescent="0.2">
      <c r="A118" s="49" t="s">
        <v>251</v>
      </c>
      <c r="B118" s="51">
        <v>7694</v>
      </c>
      <c r="C118" s="51">
        <v>5603</v>
      </c>
      <c r="D118" s="51">
        <v>13297</v>
      </c>
      <c r="E118" s="51">
        <v>4930</v>
      </c>
      <c r="F118" s="51">
        <v>3486</v>
      </c>
      <c r="G118" s="51">
        <v>8416</v>
      </c>
      <c r="H118" s="51">
        <v>61244</v>
      </c>
      <c r="I118" s="51">
        <v>43629</v>
      </c>
      <c r="J118" s="51">
        <v>104873</v>
      </c>
      <c r="K118" s="51">
        <v>39085</v>
      </c>
      <c r="L118" s="51">
        <v>27194</v>
      </c>
      <c r="M118" s="51">
        <v>66279</v>
      </c>
    </row>
    <row r="119" spans="1:13" x14ac:dyDescent="0.2">
      <c r="A119" s="49" t="s">
        <v>143</v>
      </c>
      <c r="B119" s="51">
        <v>7384</v>
      </c>
      <c r="C119" s="51">
        <v>2194</v>
      </c>
      <c r="D119" s="51">
        <v>9578</v>
      </c>
      <c r="E119" s="51">
        <v>6370</v>
      </c>
      <c r="F119" s="51">
        <v>2013</v>
      </c>
      <c r="G119" s="51">
        <v>8383</v>
      </c>
      <c r="H119" s="51">
        <v>298241</v>
      </c>
      <c r="I119" s="51">
        <v>87914</v>
      </c>
      <c r="J119" s="51">
        <v>386155</v>
      </c>
      <c r="K119" s="51">
        <v>262329</v>
      </c>
      <c r="L119" s="51">
        <v>83035</v>
      </c>
      <c r="M119" s="51">
        <v>345364</v>
      </c>
    </row>
    <row r="120" spans="1:13" x14ac:dyDescent="0.2">
      <c r="A120" s="49" t="s">
        <v>105</v>
      </c>
      <c r="B120" s="51">
        <v>5722</v>
      </c>
      <c r="C120" s="51">
        <v>763</v>
      </c>
      <c r="D120" s="51">
        <v>6485</v>
      </c>
      <c r="E120" s="51">
        <v>7496</v>
      </c>
      <c r="F120" s="51">
        <v>815</v>
      </c>
      <c r="G120" s="51">
        <v>8311</v>
      </c>
      <c r="H120" s="51">
        <v>427526</v>
      </c>
      <c r="I120" s="51">
        <v>57317</v>
      </c>
      <c r="J120" s="51">
        <v>484843</v>
      </c>
      <c r="K120" s="51">
        <v>577773</v>
      </c>
      <c r="L120" s="51">
        <v>63295</v>
      </c>
      <c r="M120" s="51">
        <v>641068</v>
      </c>
    </row>
    <row r="121" spans="1:13" x14ac:dyDescent="0.2">
      <c r="A121" s="49" t="s">
        <v>141</v>
      </c>
      <c r="B121" s="51">
        <v>5970</v>
      </c>
      <c r="C121" s="51">
        <v>882</v>
      </c>
      <c r="D121" s="51">
        <v>6852</v>
      </c>
      <c r="E121" s="51">
        <v>7287</v>
      </c>
      <c r="F121" s="51">
        <v>730</v>
      </c>
      <c r="G121" s="51">
        <v>8017</v>
      </c>
      <c r="H121" s="51">
        <v>253519</v>
      </c>
      <c r="I121" s="51">
        <v>37466</v>
      </c>
      <c r="J121" s="51">
        <v>290985</v>
      </c>
      <c r="K121" s="51">
        <v>320188</v>
      </c>
      <c r="L121" s="51">
        <v>31843</v>
      </c>
      <c r="M121" s="51">
        <v>352031</v>
      </c>
    </row>
    <row r="122" spans="1:13" x14ac:dyDescent="0.2">
      <c r="A122" s="49" t="s">
        <v>231</v>
      </c>
      <c r="B122" s="51">
        <v>9800</v>
      </c>
      <c r="C122" s="51">
        <v>2520</v>
      </c>
      <c r="D122" s="51">
        <v>12320</v>
      </c>
      <c r="E122" s="51">
        <v>5940</v>
      </c>
      <c r="F122" s="51">
        <v>1976</v>
      </c>
      <c r="G122" s="51">
        <v>7916</v>
      </c>
      <c r="H122" s="51">
        <v>119533</v>
      </c>
      <c r="I122" s="51">
        <v>30841</v>
      </c>
      <c r="J122" s="51">
        <v>150374</v>
      </c>
      <c r="K122" s="51">
        <v>73539</v>
      </c>
      <c r="L122" s="51">
        <v>24570</v>
      </c>
      <c r="M122" s="51">
        <v>98109</v>
      </c>
    </row>
    <row r="123" spans="1:13" x14ac:dyDescent="0.2">
      <c r="A123" s="49" t="s">
        <v>136</v>
      </c>
      <c r="B123" s="51">
        <v>8403</v>
      </c>
      <c r="C123" s="51">
        <v>1652</v>
      </c>
      <c r="D123" s="51">
        <v>10055</v>
      </c>
      <c r="E123" s="51">
        <v>6499</v>
      </c>
      <c r="F123" s="51">
        <v>1384</v>
      </c>
      <c r="G123" s="51">
        <v>7883</v>
      </c>
      <c r="H123" s="51">
        <v>420164</v>
      </c>
      <c r="I123" s="51">
        <v>82606</v>
      </c>
      <c r="J123" s="51">
        <v>502770</v>
      </c>
      <c r="K123" s="51">
        <v>306893</v>
      </c>
      <c r="L123" s="51">
        <v>65055</v>
      </c>
      <c r="M123" s="51">
        <v>371948</v>
      </c>
    </row>
    <row r="124" spans="1:13" x14ac:dyDescent="0.2">
      <c r="A124" s="49" t="s">
        <v>122</v>
      </c>
      <c r="B124" s="51">
        <v>7241</v>
      </c>
      <c r="C124" s="51">
        <v>498</v>
      </c>
      <c r="D124" s="51">
        <v>7739</v>
      </c>
      <c r="E124" s="51">
        <v>7107</v>
      </c>
      <c r="F124" s="51">
        <v>666</v>
      </c>
      <c r="G124" s="51">
        <v>7773</v>
      </c>
      <c r="H124" s="51">
        <v>475273</v>
      </c>
      <c r="I124" s="51">
        <v>32606</v>
      </c>
      <c r="J124" s="51">
        <v>507879</v>
      </c>
      <c r="K124" s="51">
        <v>463300</v>
      </c>
      <c r="L124" s="51">
        <v>43437</v>
      </c>
      <c r="M124" s="51">
        <v>506737</v>
      </c>
    </row>
    <row r="125" spans="1:13" x14ac:dyDescent="0.2">
      <c r="A125" s="49" t="s">
        <v>201</v>
      </c>
      <c r="B125" s="51">
        <v>6839</v>
      </c>
      <c r="C125" s="51">
        <v>2710</v>
      </c>
      <c r="D125" s="51">
        <v>9549</v>
      </c>
      <c r="E125" s="51">
        <v>5619</v>
      </c>
      <c r="F125" s="51">
        <v>2020</v>
      </c>
      <c r="G125" s="51">
        <v>7639</v>
      </c>
      <c r="H125" s="51">
        <v>123102</v>
      </c>
      <c r="I125" s="51">
        <v>36820</v>
      </c>
      <c r="J125" s="51">
        <v>159922</v>
      </c>
      <c r="K125" s="51">
        <v>99699</v>
      </c>
      <c r="L125" s="51">
        <v>33279</v>
      </c>
      <c r="M125" s="51">
        <v>132978</v>
      </c>
    </row>
    <row r="126" spans="1:13" x14ac:dyDescent="0.2">
      <c r="A126" s="49" t="s">
        <v>146</v>
      </c>
      <c r="B126" s="51">
        <v>4631</v>
      </c>
      <c r="C126" s="51">
        <v>1602</v>
      </c>
      <c r="D126" s="51">
        <v>6233</v>
      </c>
      <c r="E126" s="51">
        <v>5648</v>
      </c>
      <c r="F126" s="51">
        <v>1875</v>
      </c>
      <c r="G126" s="51">
        <v>7523</v>
      </c>
      <c r="H126" s="51">
        <v>212319</v>
      </c>
      <c r="I126" s="51">
        <v>73319</v>
      </c>
      <c r="J126" s="51">
        <v>285638</v>
      </c>
      <c r="K126" s="51">
        <v>250395</v>
      </c>
      <c r="L126" s="51">
        <v>82696</v>
      </c>
      <c r="M126" s="51">
        <v>333091</v>
      </c>
    </row>
    <row r="127" spans="1:13" x14ac:dyDescent="0.2">
      <c r="A127" s="49" t="s">
        <v>137</v>
      </c>
      <c r="B127" s="51">
        <v>8749</v>
      </c>
      <c r="C127" s="51"/>
      <c r="D127" s="51">
        <v>8749</v>
      </c>
      <c r="E127" s="51">
        <v>7300</v>
      </c>
      <c r="F127" s="51"/>
      <c r="G127" s="51">
        <v>7300</v>
      </c>
      <c r="H127" s="51">
        <v>444456</v>
      </c>
      <c r="I127" s="51">
        <v>0</v>
      </c>
      <c r="J127" s="51">
        <v>444456</v>
      </c>
      <c r="K127" s="51">
        <v>370807</v>
      </c>
      <c r="L127" s="51">
        <v>0</v>
      </c>
      <c r="M127" s="51">
        <v>370807</v>
      </c>
    </row>
    <row r="128" spans="1:13" x14ac:dyDescent="0.2">
      <c r="A128" s="49" t="s">
        <v>80</v>
      </c>
      <c r="B128" s="51">
        <v>7844</v>
      </c>
      <c r="C128" s="51">
        <v>109</v>
      </c>
      <c r="D128" s="51">
        <v>7953</v>
      </c>
      <c r="E128" s="51">
        <v>7041</v>
      </c>
      <c r="F128" s="51">
        <v>135</v>
      </c>
      <c r="G128" s="51">
        <v>7176</v>
      </c>
      <c r="H128" s="51">
        <v>1060712</v>
      </c>
      <c r="I128" s="51">
        <v>14808</v>
      </c>
      <c r="J128" s="51">
        <v>1075520</v>
      </c>
      <c r="K128" s="51">
        <v>985366</v>
      </c>
      <c r="L128" s="51">
        <v>18916</v>
      </c>
      <c r="M128" s="51">
        <v>1004282</v>
      </c>
    </row>
    <row r="129" spans="1:13" x14ac:dyDescent="0.2">
      <c r="A129" s="49" t="s">
        <v>196</v>
      </c>
      <c r="B129" s="51">
        <v>12761</v>
      </c>
      <c r="C129" s="51">
        <v>1</v>
      </c>
      <c r="D129" s="51">
        <v>12762</v>
      </c>
      <c r="E129" s="51">
        <v>7016</v>
      </c>
      <c r="F129" s="51">
        <v>84</v>
      </c>
      <c r="G129" s="51">
        <v>7100</v>
      </c>
      <c r="H129" s="51">
        <v>265281</v>
      </c>
      <c r="I129" s="51">
        <v>21</v>
      </c>
      <c r="J129" s="51">
        <v>265302</v>
      </c>
      <c r="K129" s="51">
        <v>142559</v>
      </c>
      <c r="L129" s="51">
        <v>1558</v>
      </c>
      <c r="M129" s="51">
        <v>144117</v>
      </c>
    </row>
    <row r="130" spans="1:13" x14ac:dyDescent="0.2">
      <c r="A130" s="49" t="s">
        <v>90</v>
      </c>
      <c r="B130" s="51">
        <v>5311</v>
      </c>
      <c r="C130" s="51">
        <v>341</v>
      </c>
      <c r="D130" s="51">
        <v>5652</v>
      </c>
      <c r="E130" s="51">
        <v>6634</v>
      </c>
      <c r="F130" s="51">
        <v>415</v>
      </c>
      <c r="G130" s="51">
        <v>7049</v>
      </c>
      <c r="H130" s="51">
        <v>540975</v>
      </c>
      <c r="I130" s="51">
        <v>34274</v>
      </c>
      <c r="J130" s="51">
        <v>575249</v>
      </c>
      <c r="K130" s="51">
        <v>824976</v>
      </c>
      <c r="L130" s="51">
        <v>50618</v>
      </c>
      <c r="M130" s="51">
        <v>875594</v>
      </c>
    </row>
    <row r="131" spans="1:13" x14ac:dyDescent="0.2">
      <c r="A131" s="49" t="s">
        <v>194</v>
      </c>
      <c r="B131" s="51">
        <v>5038</v>
      </c>
      <c r="C131" s="51"/>
      <c r="D131" s="51">
        <v>5038</v>
      </c>
      <c r="E131" s="51">
        <v>6987</v>
      </c>
      <c r="F131" s="51"/>
      <c r="G131" s="51">
        <v>6987</v>
      </c>
      <c r="H131" s="51">
        <v>112605</v>
      </c>
      <c r="I131" s="51">
        <v>0</v>
      </c>
      <c r="J131" s="51">
        <v>112605</v>
      </c>
      <c r="K131" s="51">
        <v>150408</v>
      </c>
      <c r="L131" s="51">
        <v>0</v>
      </c>
      <c r="M131" s="51">
        <v>150408</v>
      </c>
    </row>
    <row r="132" spans="1:13" x14ac:dyDescent="0.2">
      <c r="A132" s="49" t="s">
        <v>9</v>
      </c>
      <c r="B132" s="51">
        <v>2201</v>
      </c>
      <c r="C132" s="51">
        <v>1004</v>
      </c>
      <c r="D132" s="51">
        <v>3205</v>
      </c>
      <c r="E132" s="51">
        <v>4879</v>
      </c>
      <c r="F132" s="51">
        <v>1878</v>
      </c>
      <c r="G132" s="51">
        <v>6757</v>
      </c>
      <c r="H132" s="51">
        <v>126276</v>
      </c>
      <c r="I132" s="51">
        <v>57299</v>
      </c>
      <c r="J132" s="51">
        <v>183575</v>
      </c>
      <c r="K132" s="51">
        <v>272914</v>
      </c>
      <c r="L132" s="51">
        <v>104371</v>
      </c>
      <c r="M132" s="51">
        <v>377285</v>
      </c>
    </row>
    <row r="133" spans="1:13" x14ac:dyDescent="0.2">
      <c r="A133" s="49" t="s">
        <v>186</v>
      </c>
      <c r="B133" s="51">
        <v>4437</v>
      </c>
      <c r="C133" s="51">
        <v>1487</v>
      </c>
      <c r="D133" s="51">
        <v>5924</v>
      </c>
      <c r="E133" s="51">
        <v>5336</v>
      </c>
      <c r="F133" s="51">
        <v>1390</v>
      </c>
      <c r="G133" s="51">
        <v>6726</v>
      </c>
      <c r="H133" s="51">
        <v>124266</v>
      </c>
      <c r="I133" s="51">
        <v>42037</v>
      </c>
      <c r="J133" s="51">
        <v>166303</v>
      </c>
      <c r="K133" s="51">
        <v>140907</v>
      </c>
      <c r="L133" s="51">
        <v>37225</v>
      </c>
      <c r="M133" s="51">
        <v>178132</v>
      </c>
    </row>
    <row r="134" spans="1:13" x14ac:dyDescent="0.2">
      <c r="A134" s="49" t="s">
        <v>178</v>
      </c>
      <c r="B134" s="51">
        <v>8213</v>
      </c>
      <c r="C134" s="51">
        <v>46</v>
      </c>
      <c r="D134" s="51">
        <v>8259</v>
      </c>
      <c r="E134" s="51">
        <v>6584</v>
      </c>
      <c r="F134" s="51">
        <v>65</v>
      </c>
      <c r="G134" s="51">
        <v>6649</v>
      </c>
      <c r="H134" s="51">
        <v>255072</v>
      </c>
      <c r="I134" s="51">
        <v>1403</v>
      </c>
      <c r="J134" s="51">
        <v>256475</v>
      </c>
      <c r="K134" s="51">
        <v>204072</v>
      </c>
      <c r="L134" s="51">
        <v>2021</v>
      </c>
      <c r="M134" s="51">
        <v>206093</v>
      </c>
    </row>
    <row r="135" spans="1:13" x14ac:dyDescent="0.2">
      <c r="A135" s="49" t="s">
        <v>241</v>
      </c>
      <c r="B135" s="51">
        <v>1961</v>
      </c>
      <c r="C135" s="51"/>
      <c r="D135" s="51">
        <v>1961</v>
      </c>
      <c r="E135" s="51">
        <v>6318</v>
      </c>
      <c r="F135" s="51"/>
      <c r="G135" s="51">
        <v>6318</v>
      </c>
      <c r="H135" s="51">
        <v>62161</v>
      </c>
      <c r="I135" s="51">
        <v>0</v>
      </c>
      <c r="J135" s="51">
        <v>62161</v>
      </c>
      <c r="K135" s="51">
        <v>76890</v>
      </c>
      <c r="L135" s="51">
        <v>0</v>
      </c>
      <c r="M135" s="51">
        <v>76890</v>
      </c>
    </row>
    <row r="136" spans="1:13" x14ac:dyDescent="0.2">
      <c r="A136" s="49" t="s">
        <v>168</v>
      </c>
      <c r="B136" s="51">
        <v>4016</v>
      </c>
      <c r="C136" s="51">
        <v>1872</v>
      </c>
      <c r="D136" s="51">
        <v>5888</v>
      </c>
      <c r="E136" s="51">
        <v>4328</v>
      </c>
      <c r="F136" s="51">
        <v>1971</v>
      </c>
      <c r="G136" s="51">
        <v>6299</v>
      </c>
      <c r="H136" s="51">
        <v>155140</v>
      </c>
      <c r="I136" s="51">
        <v>72225</v>
      </c>
      <c r="J136" s="51">
        <v>227365</v>
      </c>
      <c r="K136" s="51">
        <v>160019</v>
      </c>
      <c r="L136" s="51">
        <v>72942</v>
      </c>
      <c r="M136" s="51">
        <v>232961</v>
      </c>
    </row>
    <row r="137" spans="1:13" x14ac:dyDescent="0.2">
      <c r="A137" s="49" t="s">
        <v>233</v>
      </c>
      <c r="B137" s="51">
        <v>5089</v>
      </c>
      <c r="C137" s="51">
        <v>661</v>
      </c>
      <c r="D137" s="51">
        <v>5750</v>
      </c>
      <c r="E137" s="51">
        <v>5688</v>
      </c>
      <c r="F137" s="51">
        <v>573</v>
      </c>
      <c r="G137" s="51">
        <v>6261</v>
      </c>
      <c r="H137" s="51">
        <v>108714</v>
      </c>
      <c r="I137" s="51">
        <v>14134</v>
      </c>
      <c r="J137" s="51">
        <v>122848</v>
      </c>
      <c r="K137" s="51">
        <v>87193</v>
      </c>
      <c r="L137" s="51">
        <v>8752</v>
      </c>
      <c r="M137" s="51">
        <v>95945</v>
      </c>
    </row>
    <row r="138" spans="1:13" x14ac:dyDescent="0.2">
      <c r="A138" s="49" t="s">
        <v>144</v>
      </c>
      <c r="B138" s="51">
        <v>3444</v>
      </c>
      <c r="C138" s="51">
        <v>1410</v>
      </c>
      <c r="D138" s="51">
        <v>4854</v>
      </c>
      <c r="E138" s="51">
        <v>4590</v>
      </c>
      <c r="F138" s="51">
        <v>1469</v>
      </c>
      <c r="G138" s="51">
        <v>6059</v>
      </c>
      <c r="H138" s="51">
        <v>202235</v>
      </c>
      <c r="I138" s="51">
        <v>82638</v>
      </c>
      <c r="J138" s="51">
        <v>284873</v>
      </c>
      <c r="K138" s="51">
        <v>260273</v>
      </c>
      <c r="L138" s="51">
        <v>83024</v>
      </c>
      <c r="M138" s="51">
        <v>343297</v>
      </c>
    </row>
    <row r="139" spans="1:13" x14ac:dyDescent="0.2">
      <c r="A139" s="49" t="s">
        <v>134</v>
      </c>
      <c r="B139" s="51">
        <v>4806</v>
      </c>
      <c r="C139" s="51">
        <v>332</v>
      </c>
      <c r="D139" s="51">
        <v>5138</v>
      </c>
      <c r="E139" s="51">
        <v>5642</v>
      </c>
      <c r="F139" s="51">
        <v>406</v>
      </c>
      <c r="G139" s="51">
        <v>6048</v>
      </c>
      <c r="H139" s="51">
        <v>313524</v>
      </c>
      <c r="I139" s="51">
        <v>21845</v>
      </c>
      <c r="J139" s="51">
        <v>335369</v>
      </c>
      <c r="K139" s="51">
        <v>363439</v>
      </c>
      <c r="L139" s="51">
        <v>25930</v>
      </c>
      <c r="M139" s="51">
        <v>389369</v>
      </c>
    </row>
    <row r="140" spans="1:13" x14ac:dyDescent="0.2">
      <c r="A140" s="49" t="s">
        <v>142</v>
      </c>
      <c r="B140" s="51">
        <v>2949</v>
      </c>
      <c r="C140" s="51">
        <v>91</v>
      </c>
      <c r="D140" s="51">
        <v>3040</v>
      </c>
      <c r="E140" s="51">
        <v>5760</v>
      </c>
      <c r="F140" s="51">
        <v>165</v>
      </c>
      <c r="G140" s="51">
        <v>5925</v>
      </c>
      <c r="H140" s="51">
        <v>247359</v>
      </c>
      <c r="I140" s="51">
        <v>8306</v>
      </c>
      <c r="J140" s="51">
        <v>255665</v>
      </c>
      <c r="K140" s="51">
        <v>335725</v>
      </c>
      <c r="L140" s="51">
        <v>9677</v>
      </c>
      <c r="M140" s="51">
        <v>345402</v>
      </c>
    </row>
    <row r="141" spans="1:13" x14ac:dyDescent="0.2">
      <c r="A141" s="49" t="s">
        <v>169</v>
      </c>
      <c r="B141" s="51">
        <v>5810</v>
      </c>
      <c r="C141" s="51">
        <v>873</v>
      </c>
      <c r="D141" s="51">
        <v>6683</v>
      </c>
      <c r="E141" s="51">
        <v>5020</v>
      </c>
      <c r="F141" s="51">
        <v>856</v>
      </c>
      <c r="G141" s="51">
        <v>5876</v>
      </c>
      <c r="H141" s="51">
        <v>221149</v>
      </c>
      <c r="I141" s="51">
        <v>33286</v>
      </c>
      <c r="J141" s="51">
        <v>254435</v>
      </c>
      <c r="K141" s="51">
        <v>190464</v>
      </c>
      <c r="L141" s="51">
        <v>33001</v>
      </c>
      <c r="M141" s="51">
        <v>223465</v>
      </c>
    </row>
    <row r="142" spans="1:13" x14ac:dyDescent="0.2">
      <c r="A142" s="49" t="s">
        <v>304</v>
      </c>
      <c r="B142" s="51"/>
      <c r="C142" s="51"/>
      <c r="D142" s="51">
        <v>0</v>
      </c>
      <c r="E142" s="51">
        <v>5839</v>
      </c>
      <c r="F142" s="51">
        <v>11</v>
      </c>
      <c r="G142" s="51">
        <v>5850</v>
      </c>
      <c r="H142" s="51">
        <v>0</v>
      </c>
      <c r="I142" s="51">
        <v>0</v>
      </c>
      <c r="J142" s="51">
        <v>0</v>
      </c>
      <c r="K142" s="51">
        <v>23435</v>
      </c>
      <c r="L142" s="51">
        <v>45</v>
      </c>
      <c r="M142" s="51">
        <v>23480</v>
      </c>
    </row>
    <row r="143" spans="1:13" x14ac:dyDescent="0.2">
      <c r="A143" s="49" t="s">
        <v>130</v>
      </c>
      <c r="B143" s="51">
        <v>6034</v>
      </c>
      <c r="C143" s="51">
        <v>484</v>
      </c>
      <c r="D143" s="51">
        <v>6518</v>
      </c>
      <c r="E143" s="51">
        <v>5515</v>
      </c>
      <c r="F143" s="51">
        <v>318</v>
      </c>
      <c r="G143" s="51">
        <v>5833</v>
      </c>
      <c r="H143" s="51">
        <v>408022</v>
      </c>
      <c r="I143" s="51">
        <v>33106</v>
      </c>
      <c r="J143" s="51">
        <v>441128</v>
      </c>
      <c r="K143" s="51">
        <v>380033</v>
      </c>
      <c r="L143" s="51">
        <v>21901</v>
      </c>
      <c r="M143" s="51">
        <v>401934</v>
      </c>
    </row>
    <row r="144" spans="1:13" x14ac:dyDescent="0.2">
      <c r="A144" s="49" t="s">
        <v>230</v>
      </c>
      <c r="B144" s="51">
        <v>5705</v>
      </c>
      <c r="C144" s="51">
        <v>1107</v>
      </c>
      <c r="D144" s="51">
        <v>6812</v>
      </c>
      <c r="E144" s="51">
        <v>4691</v>
      </c>
      <c r="F144" s="51">
        <v>1133</v>
      </c>
      <c r="G144" s="51">
        <v>5824</v>
      </c>
      <c r="H144" s="51">
        <v>94599</v>
      </c>
      <c r="I144" s="51">
        <v>18469</v>
      </c>
      <c r="J144" s="51">
        <v>113068</v>
      </c>
      <c r="K144" s="51">
        <v>79131</v>
      </c>
      <c r="L144" s="51">
        <v>19040</v>
      </c>
      <c r="M144" s="51">
        <v>98171</v>
      </c>
    </row>
    <row r="145" spans="1:13" x14ac:dyDescent="0.2">
      <c r="A145" s="49" t="s">
        <v>174</v>
      </c>
      <c r="B145" s="51">
        <v>3918</v>
      </c>
      <c r="C145" s="51">
        <v>1893</v>
      </c>
      <c r="D145" s="51">
        <v>5811</v>
      </c>
      <c r="E145" s="51">
        <v>3941</v>
      </c>
      <c r="F145" s="51">
        <v>1875</v>
      </c>
      <c r="G145" s="51">
        <v>5816</v>
      </c>
      <c r="H145" s="51">
        <v>150852</v>
      </c>
      <c r="I145" s="51">
        <v>70305</v>
      </c>
      <c r="J145" s="51">
        <v>221157</v>
      </c>
      <c r="K145" s="51">
        <v>142217</v>
      </c>
      <c r="L145" s="51">
        <v>69342</v>
      </c>
      <c r="M145" s="51">
        <v>211559</v>
      </c>
    </row>
    <row r="146" spans="1:13" x14ac:dyDescent="0.2">
      <c r="A146" s="49" t="s">
        <v>278</v>
      </c>
      <c r="B146" s="51">
        <v>7018</v>
      </c>
      <c r="C146" s="51"/>
      <c r="D146" s="51">
        <v>7018</v>
      </c>
      <c r="E146" s="51">
        <v>5799</v>
      </c>
      <c r="F146" s="51">
        <v>9</v>
      </c>
      <c r="G146" s="51">
        <v>5808</v>
      </c>
      <c r="H146" s="51">
        <v>75285</v>
      </c>
      <c r="I146" s="51">
        <v>0</v>
      </c>
      <c r="J146" s="51">
        <v>75285</v>
      </c>
      <c r="K146" s="51">
        <v>44303</v>
      </c>
      <c r="L146" s="51">
        <v>64</v>
      </c>
      <c r="M146" s="51">
        <v>44367</v>
      </c>
    </row>
    <row r="147" spans="1:13" x14ac:dyDescent="0.2">
      <c r="A147" s="49" t="s">
        <v>180</v>
      </c>
      <c r="B147" s="51">
        <v>5332</v>
      </c>
      <c r="C147" s="51">
        <v>913</v>
      </c>
      <c r="D147" s="51">
        <v>6245</v>
      </c>
      <c r="E147" s="51">
        <v>4718</v>
      </c>
      <c r="F147" s="51">
        <v>1084</v>
      </c>
      <c r="G147" s="51">
        <v>5802</v>
      </c>
      <c r="H147" s="51">
        <v>233650</v>
      </c>
      <c r="I147" s="51">
        <v>39634</v>
      </c>
      <c r="J147" s="51">
        <v>273284</v>
      </c>
      <c r="K147" s="51">
        <v>166089</v>
      </c>
      <c r="L147" s="51">
        <v>38478</v>
      </c>
      <c r="M147" s="51">
        <v>204567</v>
      </c>
    </row>
    <row r="148" spans="1:13" x14ac:dyDescent="0.2">
      <c r="A148" s="49" t="s">
        <v>167</v>
      </c>
      <c r="B148" s="51">
        <v>6315</v>
      </c>
      <c r="C148" s="51">
        <v>401</v>
      </c>
      <c r="D148" s="51">
        <v>6716</v>
      </c>
      <c r="E148" s="51">
        <v>5351</v>
      </c>
      <c r="F148" s="51">
        <v>428</v>
      </c>
      <c r="G148" s="51">
        <v>5779</v>
      </c>
      <c r="H148" s="51">
        <v>257890</v>
      </c>
      <c r="I148" s="51">
        <v>16322</v>
      </c>
      <c r="J148" s="51">
        <v>274212</v>
      </c>
      <c r="K148" s="51">
        <v>217680</v>
      </c>
      <c r="L148" s="51">
        <v>17514</v>
      </c>
      <c r="M148" s="51">
        <v>235194</v>
      </c>
    </row>
    <row r="149" spans="1:13" x14ac:dyDescent="0.2">
      <c r="A149" s="49" t="s">
        <v>173</v>
      </c>
      <c r="B149" s="51">
        <v>2823</v>
      </c>
      <c r="C149" s="51">
        <v>815</v>
      </c>
      <c r="D149" s="51">
        <v>3638</v>
      </c>
      <c r="E149" s="51">
        <v>5034</v>
      </c>
      <c r="F149" s="51">
        <v>701</v>
      </c>
      <c r="G149" s="51">
        <v>5735</v>
      </c>
      <c r="H149" s="51">
        <v>102204</v>
      </c>
      <c r="I149" s="51">
        <v>29735</v>
      </c>
      <c r="J149" s="51">
        <v>131939</v>
      </c>
      <c r="K149" s="51">
        <v>185998</v>
      </c>
      <c r="L149" s="51">
        <v>25976</v>
      </c>
      <c r="M149" s="51">
        <v>211974</v>
      </c>
    </row>
    <row r="150" spans="1:13" x14ac:dyDescent="0.2">
      <c r="A150" s="49" t="s">
        <v>172</v>
      </c>
      <c r="B150" s="51">
        <v>4805</v>
      </c>
      <c r="C150" s="51">
        <v>376</v>
      </c>
      <c r="D150" s="51">
        <v>5181</v>
      </c>
      <c r="E150" s="51">
        <v>4981</v>
      </c>
      <c r="F150" s="51">
        <v>608</v>
      </c>
      <c r="G150" s="51">
        <v>5589</v>
      </c>
      <c r="H150" s="51">
        <v>192966</v>
      </c>
      <c r="I150" s="51">
        <v>15047</v>
      </c>
      <c r="J150" s="51">
        <v>208013</v>
      </c>
      <c r="K150" s="51">
        <v>191539</v>
      </c>
      <c r="L150" s="51">
        <v>23432</v>
      </c>
      <c r="M150" s="51">
        <v>214971</v>
      </c>
    </row>
    <row r="151" spans="1:13" x14ac:dyDescent="0.2">
      <c r="A151" s="49" t="s">
        <v>182</v>
      </c>
      <c r="B151" s="51">
        <v>4923</v>
      </c>
      <c r="C151" s="51">
        <v>176</v>
      </c>
      <c r="D151" s="51">
        <v>5099</v>
      </c>
      <c r="E151" s="51">
        <v>5210</v>
      </c>
      <c r="F151" s="51">
        <v>142</v>
      </c>
      <c r="G151" s="51">
        <v>5352</v>
      </c>
      <c r="H151" s="51">
        <v>223573</v>
      </c>
      <c r="I151" s="51">
        <v>8539</v>
      </c>
      <c r="J151" s="51">
        <v>232112</v>
      </c>
      <c r="K151" s="51">
        <v>191392</v>
      </c>
      <c r="L151" s="51">
        <v>4430</v>
      </c>
      <c r="M151" s="51">
        <v>195822</v>
      </c>
    </row>
    <row r="152" spans="1:13" x14ac:dyDescent="0.2">
      <c r="A152" s="49" t="s">
        <v>183</v>
      </c>
      <c r="B152" s="51">
        <v>3386</v>
      </c>
      <c r="C152" s="51">
        <v>1567</v>
      </c>
      <c r="D152" s="51">
        <v>4953</v>
      </c>
      <c r="E152" s="51">
        <v>3444</v>
      </c>
      <c r="F152" s="51">
        <v>1855</v>
      </c>
      <c r="G152" s="51">
        <v>5299</v>
      </c>
      <c r="H152" s="51">
        <v>129874</v>
      </c>
      <c r="I152" s="51">
        <v>60570</v>
      </c>
      <c r="J152" s="51">
        <v>190444</v>
      </c>
      <c r="K152" s="51">
        <v>126668</v>
      </c>
      <c r="L152" s="51">
        <v>68262</v>
      </c>
      <c r="M152" s="51">
        <v>194930</v>
      </c>
    </row>
    <row r="153" spans="1:13" x14ac:dyDescent="0.2">
      <c r="A153" s="49" t="s">
        <v>256</v>
      </c>
      <c r="B153" s="51">
        <v>4472</v>
      </c>
      <c r="C153" s="51">
        <v>87</v>
      </c>
      <c r="D153" s="51">
        <v>4559</v>
      </c>
      <c r="E153" s="51">
        <v>5082</v>
      </c>
      <c r="F153" s="51">
        <v>125</v>
      </c>
      <c r="G153" s="51">
        <v>5207</v>
      </c>
      <c r="H153" s="51">
        <v>71500</v>
      </c>
      <c r="I153" s="51">
        <v>1433</v>
      </c>
      <c r="J153" s="51">
        <v>72933</v>
      </c>
      <c r="K153" s="51">
        <v>57806</v>
      </c>
      <c r="L153" s="51">
        <v>1424</v>
      </c>
      <c r="M153" s="51">
        <v>59230</v>
      </c>
    </row>
    <row r="154" spans="1:13" x14ac:dyDescent="0.2">
      <c r="A154" s="49" t="s">
        <v>185</v>
      </c>
      <c r="B154" s="51">
        <v>5651</v>
      </c>
      <c r="C154" s="51">
        <v>1</v>
      </c>
      <c r="D154" s="51">
        <v>5652</v>
      </c>
      <c r="E154" s="51">
        <v>5062</v>
      </c>
      <c r="F154" s="51">
        <v>45</v>
      </c>
      <c r="G154" s="51">
        <v>5107</v>
      </c>
      <c r="H154" s="51">
        <v>199532</v>
      </c>
      <c r="I154" s="51">
        <v>35</v>
      </c>
      <c r="J154" s="51">
        <v>199567</v>
      </c>
      <c r="K154" s="51">
        <v>186287</v>
      </c>
      <c r="L154" s="51">
        <v>1624</v>
      </c>
      <c r="M154" s="51">
        <v>187911</v>
      </c>
    </row>
    <row r="155" spans="1:13" x14ac:dyDescent="0.2">
      <c r="A155" s="49" t="s">
        <v>175</v>
      </c>
      <c r="B155" s="51">
        <v>5102</v>
      </c>
      <c r="C155" s="51">
        <v>216</v>
      </c>
      <c r="D155" s="51">
        <v>5318</v>
      </c>
      <c r="E155" s="51">
        <v>4789</v>
      </c>
      <c r="F155" s="51">
        <v>226</v>
      </c>
      <c r="G155" s="51">
        <v>5015</v>
      </c>
      <c r="H155" s="51">
        <v>211760</v>
      </c>
      <c r="I155" s="51">
        <v>8984</v>
      </c>
      <c r="J155" s="51">
        <v>220744</v>
      </c>
      <c r="K155" s="51">
        <v>201636</v>
      </c>
      <c r="L155" s="51">
        <v>9461</v>
      </c>
      <c r="M155" s="51">
        <v>211097</v>
      </c>
    </row>
    <row r="156" spans="1:13" x14ac:dyDescent="0.2">
      <c r="A156" s="49" t="s">
        <v>176</v>
      </c>
      <c r="B156" s="51">
        <v>6293</v>
      </c>
      <c r="C156" s="51">
        <v>301</v>
      </c>
      <c r="D156" s="51">
        <v>6594</v>
      </c>
      <c r="E156" s="51">
        <v>4670</v>
      </c>
      <c r="F156" s="51">
        <v>311</v>
      </c>
      <c r="G156" s="51">
        <v>4981</v>
      </c>
      <c r="H156" s="51">
        <v>260751</v>
      </c>
      <c r="I156" s="51">
        <v>12389</v>
      </c>
      <c r="J156" s="51">
        <v>273140</v>
      </c>
      <c r="K156" s="51">
        <v>194850</v>
      </c>
      <c r="L156" s="51">
        <v>12913</v>
      </c>
      <c r="M156" s="51">
        <v>207763</v>
      </c>
    </row>
    <row r="157" spans="1:13" x14ac:dyDescent="0.2">
      <c r="A157" s="49" t="s">
        <v>177</v>
      </c>
      <c r="B157" s="51">
        <v>5494</v>
      </c>
      <c r="C157" s="51">
        <v>973</v>
      </c>
      <c r="D157" s="51">
        <v>6467</v>
      </c>
      <c r="E157" s="51">
        <v>4104</v>
      </c>
      <c r="F157" s="51">
        <v>746</v>
      </c>
      <c r="G157" s="51">
        <v>4850</v>
      </c>
      <c r="H157" s="51">
        <v>256418</v>
      </c>
      <c r="I157" s="51">
        <v>44997</v>
      </c>
      <c r="J157" s="51">
        <v>301415</v>
      </c>
      <c r="K157" s="51">
        <v>175336</v>
      </c>
      <c r="L157" s="51">
        <v>31542</v>
      </c>
      <c r="M157" s="51">
        <v>206878</v>
      </c>
    </row>
    <row r="158" spans="1:13" x14ac:dyDescent="0.2">
      <c r="A158" s="49" t="s">
        <v>209</v>
      </c>
      <c r="B158" s="51">
        <v>5374</v>
      </c>
      <c r="C158" s="51">
        <v>2371</v>
      </c>
      <c r="D158" s="51">
        <v>7745</v>
      </c>
      <c r="E158" s="51">
        <v>3021</v>
      </c>
      <c r="F158" s="51">
        <v>1695</v>
      </c>
      <c r="G158" s="51">
        <v>4716</v>
      </c>
      <c r="H158" s="51">
        <v>146873</v>
      </c>
      <c r="I158" s="51">
        <v>64474</v>
      </c>
      <c r="J158" s="51">
        <v>211347</v>
      </c>
      <c r="K158" s="51">
        <v>79681</v>
      </c>
      <c r="L158" s="51">
        <v>44692</v>
      </c>
      <c r="M158" s="51">
        <v>124373</v>
      </c>
    </row>
    <row r="159" spans="1:13" x14ac:dyDescent="0.2">
      <c r="A159" s="49" t="s">
        <v>187</v>
      </c>
      <c r="B159" s="51">
        <v>20849</v>
      </c>
      <c r="C159" s="51">
        <v>2298</v>
      </c>
      <c r="D159" s="51">
        <v>23147</v>
      </c>
      <c r="E159" s="51">
        <v>3480</v>
      </c>
      <c r="F159" s="51">
        <v>1221</v>
      </c>
      <c r="G159" s="51">
        <v>4701</v>
      </c>
      <c r="H159" s="51">
        <v>806396</v>
      </c>
      <c r="I159" s="51">
        <v>88738</v>
      </c>
      <c r="J159" s="51">
        <v>895134</v>
      </c>
      <c r="K159" s="51">
        <v>131707</v>
      </c>
      <c r="L159" s="51">
        <v>45932</v>
      </c>
      <c r="M159" s="51">
        <v>177639</v>
      </c>
    </row>
    <row r="160" spans="1:13" x14ac:dyDescent="0.2">
      <c r="A160" s="49" t="s">
        <v>205</v>
      </c>
      <c r="B160" s="51">
        <v>5667</v>
      </c>
      <c r="C160" s="51">
        <v>1627</v>
      </c>
      <c r="D160" s="51">
        <v>7294</v>
      </c>
      <c r="E160" s="51">
        <v>3549</v>
      </c>
      <c r="F160" s="51">
        <v>1099</v>
      </c>
      <c r="G160" s="51">
        <v>4648</v>
      </c>
      <c r="H160" s="51">
        <v>160255</v>
      </c>
      <c r="I160" s="51">
        <v>46064</v>
      </c>
      <c r="J160" s="51">
        <v>206319</v>
      </c>
      <c r="K160" s="51">
        <v>97551</v>
      </c>
      <c r="L160" s="51">
        <v>30094</v>
      </c>
      <c r="M160" s="51">
        <v>127645</v>
      </c>
    </row>
    <row r="161" spans="1:13" x14ac:dyDescent="0.2">
      <c r="A161" s="49" t="s">
        <v>199</v>
      </c>
      <c r="B161" s="51">
        <v>4212</v>
      </c>
      <c r="C161" s="51">
        <v>1247</v>
      </c>
      <c r="D161" s="51">
        <v>5459</v>
      </c>
      <c r="E161" s="51">
        <v>3288</v>
      </c>
      <c r="F161" s="51">
        <v>1292</v>
      </c>
      <c r="G161" s="51">
        <v>4580</v>
      </c>
      <c r="H161" s="51">
        <v>129494</v>
      </c>
      <c r="I161" s="51">
        <v>38282</v>
      </c>
      <c r="J161" s="51">
        <v>167776</v>
      </c>
      <c r="K161" s="51">
        <v>97470</v>
      </c>
      <c r="L161" s="51">
        <v>38925</v>
      </c>
      <c r="M161" s="51">
        <v>136395</v>
      </c>
    </row>
    <row r="162" spans="1:13" x14ac:dyDescent="0.2">
      <c r="A162" s="49" t="s">
        <v>269</v>
      </c>
      <c r="B162" s="51">
        <v>8106</v>
      </c>
      <c r="C162" s="51">
        <v>413</v>
      </c>
      <c r="D162" s="51">
        <v>8519</v>
      </c>
      <c r="E162" s="51">
        <v>4321</v>
      </c>
      <c r="F162" s="51">
        <v>226</v>
      </c>
      <c r="G162" s="51">
        <v>4547</v>
      </c>
      <c r="H162" s="51">
        <v>83343</v>
      </c>
      <c r="I162" s="51">
        <v>4258</v>
      </c>
      <c r="J162" s="51">
        <v>87601</v>
      </c>
      <c r="K162" s="51">
        <v>45702</v>
      </c>
      <c r="L162" s="51">
        <v>2405</v>
      </c>
      <c r="M162" s="51">
        <v>48107</v>
      </c>
    </row>
    <row r="163" spans="1:13" x14ac:dyDescent="0.2">
      <c r="A163" s="49" t="s">
        <v>170</v>
      </c>
      <c r="B163" s="51">
        <v>3657</v>
      </c>
      <c r="C163" s="51">
        <v>279</v>
      </c>
      <c r="D163" s="51">
        <v>3936</v>
      </c>
      <c r="E163" s="51">
        <v>3939</v>
      </c>
      <c r="F163" s="51">
        <v>526</v>
      </c>
      <c r="G163" s="51">
        <v>4465</v>
      </c>
      <c r="H163" s="51">
        <v>180597</v>
      </c>
      <c r="I163" s="51">
        <v>13706</v>
      </c>
      <c r="J163" s="51">
        <v>194303</v>
      </c>
      <c r="K163" s="51">
        <v>192996</v>
      </c>
      <c r="L163" s="51">
        <v>25961</v>
      </c>
      <c r="M163" s="51">
        <v>218957</v>
      </c>
    </row>
    <row r="164" spans="1:13" x14ac:dyDescent="0.2">
      <c r="A164" s="49" t="s">
        <v>219</v>
      </c>
      <c r="B164" s="51">
        <v>5350</v>
      </c>
      <c r="C164" s="51">
        <v>144</v>
      </c>
      <c r="D164" s="51">
        <v>5494</v>
      </c>
      <c r="E164" s="51">
        <v>4270</v>
      </c>
      <c r="F164" s="51">
        <v>148</v>
      </c>
      <c r="G164" s="51">
        <v>4418</v>
      </c>
      <c r="H164" s="51">
        <v>139590</v>
      </c>
      <c r="I164" s="51">
        <v>3757</v>
      </c>
      <c r="J164" s="51">
        <v>143347</v>
      </c>
      <c r="K164" s="51">
        <v>109922</v>
      </c>
      <c r="L164" s="51">
        <v>3811</v>
      </c>
      <c r="M164" s="51">
        <v>113733</v>
      </c>
    </row>
    <row r="165" spans="1:13" x14ac:dyDescent="0.2">
      <c r="A165" s="49" t="s">
        <v>197</v>
      </c>
      <c r="B165" s="51">
        <v>4153</v>
      </c>
      <c r="C165" s="51">
        <v>1248</v>
      </c>
      <c r="D165" s="51">
        <v>5401</v>
      </c>
      <c r="E165" s="51">
        <v>3229</v>
      </c>
      <c r="F165" s="51">
        <v>1104</v>
      </c>
      <c r="G165" s="51">
        <v>4333</v>
      </c>
      <c r="H165" s="51">
        <v>144613</v>
      </c>
      <c r="I165" s="51">
        <v>43604</v>
      </c>
      <c r="J165" s="51">
        <v>188217</v>
      </c>
      <c r="K165" s="51">
        <v>105158</v>
      </c>
      <c r="L165" s="51">
        <v>37333</v>
      </c>
      <c r="M165" s="51">
        <v>142491</v>
      </c>
    </row>
    <row r="166" spans="1:13" x14ac:dyDescent="0.2">
      <c r="A166" s="49" t="s">
        <v>188</v>
      </c>
      <c r="B166" s="51"/>
      <c r="C166" s="51"/>
      <c r="D166" s="51">
        <v>0</v>
      </c>
      <c r="E166" s="51">
        <v>3764</v>
      </c>
      <c r="F166" s="51">
        <v>505</v>
      </c>
      <c r="G166" s="51">
        <v>4269</v>
      </c>
      <c r="H166" s="51">
        <v>0</v>
      </c>
      <c r="I166" s="51">
        <v>0</v>
      </c>
      <c r="J166" s="51">
        <v>0</v>
      </c>
      <c r="K166" s="51">
        <v>154387</v>
      </c>
      <c r="L166" s="51">
        <v>22828</v>
      </c>
      <c r="M166" s="51">
        <v>177215</v>
      </c>
    </row>
    <row r="167" spans="1:13" x14ac:dyDescent="0.2">
      <c r="A167" s="49" t="s">
        <v>145</v>
      </c>
      <c r="B167" s="51">
        <v>4855</v>
      </c>
      <c r="C167" s="51">
        <v>453</v>
      </c>
      <c r="D167" s="51">
        <v>5308</v>
      </c>
      <c r="E167" s="51">
        <v>3776</v>
      </c>
      <c r="F167" s="51">
        <v>462</v>
      </c>
      <c r="G167" s="51">
        <v>4238</v>
      </c>
      <c r="H167" s="51">
        <v>346513</v>
      </c>
      <c r="I167" s="51">
        <v>32356</v>
      </c>
      <c r="J167" s="51">
        <v>378869</v>
      </c>
      <c r="K167" s="51">
        <v>297798</v>
      </c>
      <c r="L167" s="51">
        <v>36751</v>
      </c>
      <c r="M167" s="51">
        <v>334549</v>
      </c>
    </row>
    <row r="168" spans="1:13" x14ac:dyDescent="0.2">
      <c r="A168" s="49" t="s">
        <v>171</v>
      </c>
      <c r="B168" s="51">
        <v>4364</v>
      </c>
      <c r="C168" s="51">
        <v>385</v>
      </c>
      <c r="D168" s="51">
        <v>4749</v>
      </c>
      <c r="E168" s="51">
        <v>4008</v>
      </c>
      <c r="F168" s="51">
        <v>188</v>
      </c>
      <c r="G168" s="51">
        <v>4196</v>
      </c>
      <c r="H168" s="51">
        <v>227669</v>
      </c>
      <c r="I168" s="51">
        <v>20060</v>
      </c>
      <c r="J168" s="51">
        <v>247729</v>
      </c>
      <c r="K168" s="51">
        <v>208064</v>
      </c>
      <c r="L168" s="51">
        <v>9547</v>
      </c>
      <c r="M168" s="51">
        <v>217611</v>
      </c>
    </row>
    <row r="169" spans="1:13" x14ac:dyDescent="0.2">
      <c r="A169" s="49" t="s">
        <v>213</v>
      </c>
      <c r="B169" s="51">
        <v>7047</v>
      </c>
      <c r="C169" s="51">
        <v>1672</v>
      </c>
      <c r="D169" s="51">
        <v>8719</v>
      </c>
      <c r="E169" s="51">
        <v>3129</v>
      </c>
      <c r="F169" s="51">
        <v>1035</v>
      </c>
      <c r="G169" s="51">
        <v>4164</v>
      </c>
      <c r="H169" s="51">
        <v>227077</v>
      </c>
      <c r="I169" s="51">
        <v>53752</v>
      </c>
      <c r="J169" s="51">
        <v>280829</v>
      </c>
      <c r="K169" s="51">
        <v>90565</v>
      </c>
      <c r="L169" s="51">
        <v>29893</v>
      </c>
      <c r="M169" s="51">
        <v>120458</v>
      </c>
    </row>
    <row r="170" spans="1:13" x14ac:dyDescent="0.2">
      <c r="A170" s="49" t="s">
        <v>276</v>
      </c>
      <c r="B170" s="51"/>
      <c r="C170" s="51"/>
      <c r="D170" s="51">
        <v>0</v>
      </c>
      <c r="E170" s="51">
        <v>1530</v>
      </c>
      <c r="F170" s="51">
        <v>2624</v>
      </c>
      <c r="G170" s="51">
        <v>4154</v>
      </c>
      <c r="H170" s="51">
        <v>0</v>
      </c>
      <c r="I170" s="51">
        <v>0</v>
      </c>
      <c r="J170" s="51">
        <v>0</v>
      </c>
      <c r="K170" s="51">
        <v>16990</v>
      </c>
      <c r="L170" s="51">
        <v>27727</v>
      </c>
      <c r="M170" s="51">
        <v>44717</v>
      </c>
    </row>
    <row r="171" spans="1:13" x14ac:dyDescent="0.2">
      <c r="A171" s="49" t="s">
        <v>165</v>
      </c>
      <c r="B171" s="51">
        <v>4111</v>
      </c>
      <c r="C171" s="51">
        <v>841</v>
      </c>
      <c r="D171" s="51">
        <v>4952</v>
      </c>
      <c r="E171" s="51">
        <v>2478</v>
      </c>
      <c r="F171" s="51">
        <v>1609</v>
      </c>
      <c r="G171" s="51">
        <v>4087</v>
      </c>
      <c r="H171" s="51">
        <v>229505</v>
      </c>
      <c r="I171" s="51">
        <v>47052</v>
      </c>
      <c r="J171" s="51">
        <v>276557</v>
      </c>
      <c r="K171" s="51">
        <v>149726</v>
      </c>
      <c r="L171" s="51">
        <v>97998</v>
      </c>
      <c r="M171" s="51">
        <v>247724</v>
      </c>
    </row>
    <row r="172" spans="1:13" x14ac:dyDescent="0.2">
      <c r="A172" s="49" t="s">
        <v>139</v>
      </c>
      <c r="B172" s="51">
        <v>4503</v>
      </c>
      <c r="C172" s="51">
        <v>353</v>
      </c>
      <c r="D172" s="51">
        <v>4856</v>
      </c>
      <c r="E172" s="51">
        <v>3712</v>
      </c>
      <c r="F172" s="51">
        <v>373</v>
      </c>
      <c r="G172" s="51">
        <v>4085</v>
      </c>
      <c r="H172" s="51">
        <v>385189</v>
      </c>
      <c r="I172" s="51">
        <v>30151</v>
      </c>
      <c r="J172" s="51">
        <v>415340</v>
      </c>
      <c r="K172" s="51">
        <v>330602</v>
      </c>
      <c r="L172" s="51">
        <v>33262</v>
      </c>
      <c r="M172" s="51">
        <v>363864</v>
      </c>
    </row>
    <row r="173" spans="1:13" x14ac:dyDescent="0.2">
      <c r="A173" s="49" t="s">
        <v>236</v>
      </c>
      <c r="B173" s="51">
        <v>2502</v>
      </c>
      <c r="C173" s="51">
        <v>1465</v>
      </c>
      <c r="D173" s="51">
        <v>3967</v>
      </c>
      <c r="E173" s="51">
        <v>2572</v>
      </c>
      <c r="F173" s="51">
        <v>1466</v>
      </c>
      <c r="G173" s="51">
        <v>4038</v>
      </c>
      <c r="H173" s="51">
        <v>63752</v>
      </c>
      <c r="I173" s="51">
        <v>37502</v>
      </c>
      <c r="J173" s="51">
        <v>101254</v>
      </c>
      <c r="K173" s="51">
        <v>59206</v>
      </c>
      <c r="L173" s="51">
        <v>33985</v>
      </c>
      <c r="M173" s="51">
        <v>93191</v>
      </c>
    </row>
    <row r="174" spans="1:13" x14ac:dyDescent="0.2">
      <c r="A174" s="49" t="s">
        <v>195</v>
      </c>
      <c r="B174" s="51">
        <v>3478</v>
      </c>
      <c r="C174" s="51">
        <v>1307</v>
      </c>
      <c r="D174" s="51">
        <v>4785</v>
      </c>
      <c r="E174" s="51">
        <v>2725</v>
      </c>
      <c r="F174" s="51">
        <v>1209</v>
      </c>
      <c r="G174" s="51">
        <v>3934</v>
      </c>
      <c r="H174" s="51">
        <v>141393</v>
      </c>
      <c r="I174" s="51">
        <v>53124</v>
      </c>
      <c r="J174" s="51">
        <v>194517</v>
      </c>
      <c r="K174" s="51">
        <v>103671</v>
      </c>
      <c r="L174" s="51">
        <v>45619</v>
      </c>
      <c r="M174" s="51">
        <v>149290</v>
      </c>
    </row>
    <row r="175" spans="1:13" x14ac:dyDescent="0.2">
      <c r="A175" s="49" t="s">
        <v>235</v>
      </c>
      <c r="B175" s="51">
        <v>1239</v>
      </c>
      <c r="C175" s="51">
        <v>577</v>
      </c>
      <c r="D175" s="51">
        <v>1816</v>
      </c>
      <c r="E175" s="51">
        <v>3147</v>
      </c>
      <c r="F175" s="51">
        <v>770</v>
      </c>
      <c r="G175" s="51">
        <v>3917</v>
      </c>
      <c r="H175" s="51">
        <v>29540</v>
      </c>
      <c r="I175" s="51">
        <v>16111</v>
      </c>
      <c r="J175" s="51">
        <v>45651</v>
      </c>
      <c r="K175" s="51">
        <v>75610</v>
      </c>
      <c r="L175" s="51">
        <v>18243</v>
      </c>
      <c r="M175" s="51">
        <v>93853</v>
      </c>
    </row>
    <row r="176" spans="1:13" x14ac:dyDescent="0.2">
      <c r="A176" s="49" t="s">
        <v>270</v>
      </c>
      <c r="B176" s="51">
        <v>4565</v>
      </c>
      <c r="C176" s="51">
        <v>284</v>
      </c>
      <c r="D176" s="51">
        <v>4849</v>
      </c>
      <c r="E176" s="51">
        <v>3700</v>
      </c>
      <c r="F176" s="51">
        <v>97</v>
      </c>
      <c r="G176" s="51">
        <v>3797</v>
      </c>
      <c r="H176" s="51">
        <v>48832</v>
      </c>
      <c r="I176" s="51">
        <v>3102</v>
      </c>
      <c r="J176" s="51">
        <v>51934</v>
      </c>
      <c r="K176" s="51">
        <v>46576</v>
      </c>
      <c r="L176" s="51">
        <v>1185</v>
      </c>
      <c r="M176" s="51">
        <v>47761</v>
      </c>
    </row>
    <row r="177" spans="1:13" x14ac:dyDescent="0.2">
      <c r="A177" s="49" t="s">
        <v>299</v>
      </c>
      <c r="B177" s="51">
        <v>1744</v>
      </c>
      <c r="C177" s="51">
        <v>338</v>
      </c>
      <c r="D177" s="51">
        <v>2082</v>
      </c>
      <c r="E177" s="51">
        <v>3638</v>
      </c>
      <c r="F177" s="51">
        <v>146</v>
      </c>
      <c r="G177" s="51">
        <v>3784</v>
      </c>
      <c r="H177" s="51">
        <v>13420</v>
      </c>
      <c r="I177" s="51">
        <v>2594</v>
      </c>
      <c r="J177" s="51">
        <v>16014</v>
      </c>
      <c r="K177" s="51">
        <v>25976</v>
      </c>
      <c r="L177" s="51">
        <v>1008</v>
      </c>
      <c r="M177" s="51">
        <v>26984</v>
      </c>
    </row>
    <row r="178" spans="1:13" x14ac:dyDescent="0.2">
      <c r="A178" s="49" t="s">
        <v>301</v>
      </c>
      <c r="B178" s="51">
        <v>2138</v>
      </c>
      <c r="C178" s="51"/>
      <c r="D178" s="51">
        <v>2138</v>
      </c>
      <c r="E178" s="51">
        <v>3741</v>
      </c>
      <c r="F178" s="51"/>
      <c r="G178" s="51">
        <v>3741</v>
      </c>
      <c r="H178" s="51">
        <v>14325</v>
      </c>
      <c r="I178" s="51">
        <v>0</v>
      </c>
      <c r="J178" s="51">
        <v>14325</v>
      </c>
      <c r="K178" s="51">
        <v>25065</v>
      </c>
      <c r="L178" s="51">
        <v>0</v>
      </c>
      <c r="M178" s="51">
        <v>25065</v>
      </c>
    </row>
    <row r="179" spans="1:13" x14ac:dyDescent="0.2">
      <c r="A179" s="49" t="s">
        <v>215</v>
      </c>
      <c r="B179" s="51">
        <v>8208</v>
      </c>
      <c r="C179" s="51">
        <v>1500</v>
      </c>
      <c r="D179" s="51">
        <v>9708</v>
      </c>
      <c r="E179" s="51">
        <v>2771</v>
      </c>
      <c r="F179" s="51">
        <v>869</v>
      </c>
      <c r="G179" s="51">
        <v>3640</v>
      </c>
      <c r="H179" s="51">
        <v>272996</v>
      </c>
      <c r="I179" s="51">
        <v>49662</v>
      </c>
      <c r="J179" s="51">
        <v>322658</v>
      </c>
      <c r="K179" s="51">
        <v>90313</v>
      </c>
      <c r="L179" s="51">
        <v>27746</v>
      </c>
      <c r="M179" s="51">
        <v>118059</v>
      </c>
    </row>
    <row r="180" spans="1:13" x14ac:dyDescent="0.2">
      <c r="A180" s="49" t="s">
        <v>266</v>
      </c>
      <c r="B180" s="51">
        <v>1691</v>
      </c>
      <c r="C180" s="51">
        <v>2946</v>
      </c>
      <c r="D180" s="51">
        <v>4637</v>
      </c>
      <c r="E180" s="51">
        <v>1336</v>
      </c>
      <c r="F180" s="51">
        <v>2283</v>
      </c>
      <c r="G180" s="51">
        <v>3619</v>
      </c>
      <c r="H180" s="51">
        <v>18702</v>
      </c>
      <c r="I180" s="51">
        <v>23006</v>
      </c>
      <c r="J180" s="51">
        <v>41708</v>
      </c>
      <c r="K180" s="51">
        <v>19302</v>
      </c>
      <c r="L180" s="51">
        <v>31595</v>
      </c>
      <c r="M180" s="51">
        <v>50897</v>
      </c>
    </row>
    <row r="181" spans="1:13" x14ac:dyDescent="0.2">
      <c r="A181" s="49" t="s">
        <v>207</v>
      </c>
      <c r="B181" s="51">
        <v>2763</v>
      </c>
      <c r="C181" s="51">
        <v>338</v>
      </c>
      <c r="D181" s="51">
        <v>3101</v>
      </c>
      <c r="E181" s="51">
        <v>3222</v>
      </c>
      <c r="F181" s="51">
        <v>341</v>
      </c>
      <c r="G181" s="51">
        <v>3563</v>
      </c>
      <c r="H181" s="51">
        <v>103002</v>
      </c>
      <c r="I181" s="51">
        <v>12793</v>
      </c>
      <c r="J181" s="51">
        <v>115795</v>
      </c>
      <c r="K181" s="51">
        <v>114201</v>
      </c>
      <c r="L181" s="51">
        <v>12188</v>
      </c>
      <c r="M181" s="51">
        <v>126389</v>
      </c>
    </row>
    <row r="182" spans="1:13" x14ac:dyDescent="0.2">
      <c r="A182" s="49" t="s">
        <v>162</v>
      </c>
      <c r="B182" s="51">
        <v>2248</v>
      </c>
      <c r="C182" s="51">
        <v>681</v>
      </c>
      <c r="D182" s="51">
        <v>2929</v>
      </c>
      <c r="E182" s="51">
        <v>2737</v>
      </c>
      <c r="F182" s="51">
        <v>795</v>
      </c>
      <c r="G182" s="51">
        <v>3532</v>
      </c>
      <c r="H182" s="51">
        <v>161236</v>
      </c>
      <c r="I182" s="51">
        <v>47930</v>
      </c>
      <c r="J182" s="51">
        <v>209166</v>
      </c>
      <c r="K182" s="51">
        <v>195118</v>
      </c>
      <c r="L182" s="51">
        <v>57417</v>
      </c>
      <c r="M182" s="51">
        <v>252535</v>
      </c>
    </row>
    <row r="183" spans="1:13" x14ac:dyDescent="0.2">
      <c r="A183" s="49" t="s">
        <v>291</v>
      </c>
      <c r="B183" s="51">
        <v>6094</v>
      </c>
      <c r="C183" s="51">
        <v>154</v>
      </c>
      <c r="D183" s="51">
        <v>6248</v>
      </c>
      <c r="E183" s="51">
        <v>3280</v>
      </c>
      <c r="F183" s="51">
        <v>112</v>
      </c>
      <c r="G183" s="51">
        <v>3392</v>
      </c>
      <c r="H183" s="51">
        <v>49572</v>
      </c>
      <c r="I183" s="51">
        <v>1305</v>
      </c>
      <c r="J183" s="51">
        <v>50877</v>
      </c>
      <c r="K183" s="51">
        <v>33504</v>
      </c>
      <c r="L183" s="51">
        <v>1227</v>
      </c>
      <c r="M183" s="51">
        <v>34731</v>
      </c>
    </row>
    <row r="184" spans="1:13" x14ac:dyDescent="0.2">
      <c r="A184" s="49" t="s">
        <v>206</v>
      </c>
      <c r="B184" s="51">
        <v>3617</v>
      </c>
      <c r="C184" s="51">
        <v>1728</v>
      </c>
      <c r="D184" s="51">
        <v>5345</v>
      </c>
      <c r="E184" s="51">
        <v>2096</v>
      </c>
      <c r="F184" s="51">
        <v>1281</v>
      </c>
      <c r="G184" s="51">
        <v>3377</v>
      </c>
      <c r="H184" s="51">
        <v>143886</v>
      </c>
      <c r="I184" s="51">
        <v>68284</v>
      </c>
      <c r="J184" s="51">
        <v>212170</v>
      </c>
      <c r="K184" s="51">
        <v>79053</v>
      </c>
      <c r="L184" s="51">
        <v>48117</v>
      </c>
      <c r="M184" s="51">
        <v>127170</v>
      </c>
    </row>
    <row r="185" spans="1:13" x14ac:dyDescent="0.2">
      <c r="A185" s="49" t="s">
        <v>221</v>
      </c>
      <c r="B185" s="51"/>
      <c r="C185" s="51">
        <v>113</v>
      </c>
      <c r="D185" s="51">
        <v>113</v>
      </c>
      <c r="E185" s="51">
        <v>2666</v>
      </c>
      <c r="F185" s="51">
        <v>689</v>
      </c>
      <c r="G185" s="51">
        <v>3355</v>
      </c>
      <c r="H185" s="51">
        <v>0</v>
      </c>
      <c r="I185" s="51">
        <v>3407</v>
      </c>
      <c r="J185" s="51">
        <v>3407</v>
      </c>
      <c r="K185" s="51">
        <v>88242</v>
      </c>
      <c r="L185" s="51">
        <v>23229</v>
      </c>
      <c r="M185" s="51">
        <v>111471</v>
      </c>
    </row>
    <row r="186" spans="1:13" x14ac:dyDescent="0.2">
      <c r="A186" s="49" t="s">
        <v>198</v>
      </c>
      <c r="B186" s="51">
        <v>1600</v>
      </c>
      <c r="C186" s="51">
        <v>985</v>
      </c>
      <c r="D186" s="51">
        <v>2585</v>
      </c>
      <c r="E186" s="51">
        <v>2281</v>
      </c>
      <c r="F186" s="51">
        <v>944</v>
      </c>
      <c r="G186" s="51">
        <v>3225</v>
      </c>
      <c r="H186" s="51">
        <v>62017</v>
      </c>
      <c r="I186" s="51">
        <v>37864</v>
      </c>
      <c r="J186" s="51">
        <v>99881</v>
      </c>
      <c r="K186" s="51">
        <v>96722</v>
      </c>
      <c r="L186" s="51">
        <v>40385</v>
      </c>
      <c r="M186" s="51">
        <v>137107</v>
      </c>
    </row>
    <row r="187" spans="1:13" x14ac:dyDescent="0.2">
      <c r="A187" s="49" t="s">
        <v>271</v>
      </c>
      <c r="B187" s="51">
        <v>3140</v>
      </c>
      <c r="C187" s="51">
        <v>138</v>
      </c>
      <c r="D187" s="51">
        <v>3278</v>
      </c>
      <c r="E187" s="51">
        <v>2965</v>
      </c>
      <c r="F187" s="51">
        <v>189</v>
      </c>
      <c r="G187" s="51">
        <v>3154</v>
      </c>
      <c r="H187" s="51">
        <v>46365</v>
      </c>
      <c r="I187" s="51">
        <v>2033</v>
      </c>
      <c r="J187" s="51">
        <v>48398</v>
      </c>
      <c r="K187" s="51">
        <v>44770</v>
      </c>
      <c r="L187" s="51">
        <v>2824</v>
      </c>
      <c r="M187" s="51">
        <v>47594</v>
      </c>
    </row>
    <row r="188" spans="1:13" x14ac:dyDescent="0.2">
      <c r="A188" s="49" t="s">
        <v>229</v>
      </c>
      <c r="B188" s="51">
        <v>4020</v>
      </c>
      <c r="C188" s="51"/>
      <c r="D188" s="51">
        <v>4020</v>
      </c>
      <c r="E188" s="51">
        <v>3106</v>
      </c>
      <c r="F188" s="51"/>
      <c r="G188" s="51">
        <v>3106</v>
      </c>
      <c r="H188" s="51">
        <v>177955</v>
      </c>
      <c r="I188" s="51">
        <v>0</v>
      </c>
      <c r="J188" s="51">
        <v>177955</v>
      </c>
      <c r="K188" s="51">
        <v>99199</v>
      </c>
      <c r="L188" s="51">
        <v>0</v>
      </c>
      <c r="M188" s="51">
        <v>99199</v>
      </c>
    </row>
    <row r="189" spans="1:13" x14ac:dyDescent="0.2">
      <c r="A189" s="49" t="s">
        <v>223</v>
      </c>
      <c r="B189" s="51">
        <v>3646</v>
      </c>
      <c r="C189" s="51"/>
      <c r="D189" s="51">
        <v>3646</v>
      </c>
      <c r="E189" s="51">
        <v>3062</v>
      </c>
      <c r="F189" s="51"/>
      <c r="G189" s="51">
        <v>3062</v>
      </c>
      <c r="H189" s="51">
        <v>138790</v>
      </c>
      <c r="I189" s="51">
        <v>0</v>
      </c>
      <c r="J189" s="51">
        <v>138790</v>
      </c>
      <c r="K189" s="51">
        <v>108786</v>
      </c>
      <c r="L189" s="51">
        <v>0</v>
      </c>
      <c r="M189" s="51">
        <v>108786</v>
      </c>
    </row>
    <row r="190" spans="1:13" x14ac:dyDescent="0.2">
      <c r="A190" s="49" t="s">
        <v>311</v>
      </c>
      <c r="B190" s="51">
        <v>3269</v>
      </c>
      <c r="C190" s="51">
        <v>1713</v>
      </c>
      <c r="D190" s="51">
        <v>4982</v>
      </c>
      <c r="E190" s="51">
        <v>1032</v>
      </c>
      <c r="F190" s="51">
        <v>2010</v>
      </c>
      <c r="G190" s="51">
        <v>3042</v>
      </c>
      <c r="H190" s="51">
        <v>19867</v>
      </c>
      <c r="I190" s="51">
        <v>10461</v>
      </c>
      <c r="J190" s="51">
        <v>30328</v>
      </c>
      <c r="K190" s="51">
        <v>6338</v>
      </c>
      <c r="L190" s="51">
        <v>12437</v>
      </c>
      <c r="M190" s="51">
        <v>18775</v>
      </c>
    </row>
    <row r="191" spans="1:13" x14ac:dyDescent="0.2">
      <c r="A191" s="49" t="s">
        <v>239</v>
      </c>
      <c r="B191" s="51">
        <v>4210</v>
      </c>
      <c r="C191" s="51">
        <v>256</v>
      </c>
      <c r="D191" s="51">
        <v>4466</v>
      </c>
      <c r="E191" s="51">
        <v>2883</v>
      </c>
      <c r="F191" s="51">
        <v>115</v>
      </c>
      <c r="G191" s="51">
        <v>2998</v>
      </c>
      <c r="H191" s="51">
        <v>148684</v>
      </c>
      <c r="I191" s="51">
        <v>9304</v>
      </c>
      <c r="J191" s="51">
        <v>157988</v>
      </c>
      <c r="K191" s="51">
        <v>77376</v>
      </c>
      <c r="L191" s="51">
        <v>2938</v>
      </c>
      <c r="M191" s="51">
        <v>80314</v>
      </c>
    </row>
    <row r="192" spans="1:13" x14ac:dyDescent="0.2">
      <c r="A192" s="49" t="s">
        <v>272</v>
      </c>
      <c r="B192" s="51">
        <v>2397</v>
      </c>
      <c r="C192" s="51">
        <v>313</v>
      </c>
      <c r="D192" s="51">
        <v>2710</v>
      </c>
      <c r="E192" s="51">
        <v>2458</v>
      </c>
      <c r="F192" s="51">
        <v>518</v>
      </c>
      <c r="G192" s="51">
        <v>2976</v>
      </c>
      <c r="H192" s="51">
        <v>49005</v>
      </c>
      <c r="I192" s="51">
        <v>6382</v>
      </c>
      <c r="J192" s="51">
        <v>55387</v>
      </c>
      <c r="K192" s="51">
        <v>39102</v>
      </c>
      <c r="L192" s="51">
        <v>8220</v>
      </c>
      <c r="M192" s="51">
        <v>47322</v>
      </c>
    </row>
    <row r="193" spans="1:13" x14ac:dyDescent="0.2">
      <c r="A193" s="49" t="s">
        <v>224</v>
      </c>
      <c r="B193" s="51">
        <v>3074</v>
      </c>
      <c r="C193" s="51">
        <v>283</v>
      </c>
      <c r="D193" s="51">
        <v>3357</v>
      </c>
      <c r="E193" s="51">
        <v>2762</v>
      </c>
      <c r="F193" s="51">
        <v>204</v>
      </c>
      <c r="G193" s="51">
        <v>2966</v>
      </c>
      <c r="H193" s="51">
        <v>118288</v>
      </c>
      <c r="I193" s="51">
        <v>10989</v>
      </c>
      <c r="J193" s="51">
        <v>129277</v>
      </c>
      <c r="K193" s="51">
        <v>101066</v>
      </c>
      <c r="L193" s="51">
        <v>7580</v>
      </c>
      <c r="M193" s="51">
        <v>108646</v>
      </c>
    </row>
    <row r="194" spans="1:13" x14ac:dyDescent="0.2">
      <c r="A194" s="49" t="s">
        <v>12</v>
      </c>
      <c r="B194" s="51">
        <v>644</v>
      </c>
      <c r="C194" s="51">
        <v>350</v>
      </c>
      <c r="D194" s="51">
        <v>994</v>
      </c>
      <c r="E194" s="51">
        <v>2425</v>
      </c>
      <c r="F194" s="51">
        <v>409</v>
      </c>
      <c r="G194" s="51">
        <v>2834</v>
      </c>
      <c r="H194" s="51">
        <v>31417</v>
      </c>
      <c r="I194" s="51">
        <v>16520</v>
      </c>
      <c r="J194" s="51">
        <v>47937</v>
      </c>
      <c r="K194" s="51">
        <v>107455</v>
      </c>
      <c r="L194" s="51">
        <v>18113</v>
      </c>
      <c r="M194" s="51">
        <v>125568</v>
      </c>
    </row>
    <row r="195" spans="1:13" x14ac:dyDescent="0.2">
      <c r="A195" s="49" t="s">
        <v>252</v>
      </c>
      <c r="B195" s="51">
        <v>2394</v>
      </c>
      <c r="C195" s="51">
        <v>869</v>
      </c>
      <c r="D195" s="51">
        <v>3263</v>
      </c>
      <c r="E195" s="51">
        <v>2311</v>
      </c>
      <c r="F195" s="51">
        <v>487</v>
      </c>
      <c r="G195" s="51">
        <v>2798</v>
      </c>
      <c r="H195" s="51">
        <v>60430</v>
      </c>
      <c r="I195" s="51">
        <v>20467</v>
      </c>
      <c r="J195" s="51">
        <v>80897</v>
      </c>
      <c r="K195" s="51">
        <v>54873</v>
      </c>
      <c r="L195" s="51">
        <v>10486</v>
      </c>
      <c r="M195" s="51">
        <v>65359</v>
      </c>
    </row>
    <row r="196" spans="1:13" x14ac:dyDescent="0.2">
      <c r="A196" s="49" t="s">
        <v>262</v>
      </c>
      <c r="B196" s="51">
        <v>2295</v>
      </c>
      <c r="C196" s="51">
        <v>4041</v>
      </c>
      <c r="D196" s="51">
        <v>6336</v>
      </c>
      <c r="E196" s="51">
        <v>1254</v>
      </c>
      <c r="F196" s="51">
        <v>1525</v>
      </c>
      <c r="G196" s="51">
        <v>2779</v>
      </c>
      <c r="H196" s="51">
        <v>47493</v>
      </c>
      <c r="I196" s="51">
        <v>83659</v>
      </c>
      <c r="J196" s="51">
        <v>131152</v>
      </c>
      <c r="K196" s="51">
        <v>24580</v>
      </c>
      <c r="L196" s="51">
        <v>29848</v>
      </c>
      <c r="M196" s="51">
        <v>54428</v>
      </c>
    </row>
    <row r="197" spans="1:13" x14ac:dyDescent="0.2">
      <c r="A197" s="49" t="s">
        <v>11</v>
      </c>
      <c r="B197" s="51">
        <v>664</v>
      </c>
      <c r="C197" s="51">
        <v>322</v>
      </c>
      <c r="D197" s="51">
        <v>986</v>
      </c>
      <c r="E197" s="51">
        <v>2175</v>
      </c>
      <c r="F197" s="51">
        <v>598</v>
      </c>
      <c r="G197" s="51">
        <v>2773</v>
      </c>
      <c r="H197" s="51">
        <v>40747</v>
      </c>
      <c r="I197" s="51">
        <v>19736</v>
      </c>
      <c r="J197" s="51">
        <v>60483</v>
      </c>
      <c r="K197" s="51">
        <v>127054</v>
      </c>
      <c r="L197" s="51">
        <v>34839</v>
      </c>
      <c r="M197" s="51">
        <v>161893</v>
      </c>
    </row>
    <row r="198" spans="1:13" x14ac:dyDescent="0.2">
      <c r="A198" s="49" t="s">
        <v>189</v>
      </c>
      <c r="B198" s="51">
        <v>2176</v>
      </c>
      <c r="C198" s="51">
        <v>572</v>
      </c>
      <c r="D198" s="51">
        <v>2748</v>
      </c>
      <c r="E198" s="51">
        <v>2087</v>
      </c>
      <c r="F198" s="51">
        <v>677</v>
      </c>
      <c r="G198" s="51">
        <v>2764</v>
      </c>
      <c r="H198" s="51">
        <v>134220</v>
      </c>
      <c r="I198" s="51">
        <v>35594</v>
      </c>
      <c r="J198" s="51">
        <v>169814</v>
      </c>
      <c r="K198" s="51">
        <v>129863</v>
      </c>
      <c r="L198" s="51">
        <v>42350</v>
      </c>
      <c r="M198" s="51">
        <v>172213</v>
      </c>
    </row>
    <row r="199" spans="1:13" x14ac:dyDescent="0.2">
      <c r="A199" s="49" t="s">
        <v>216</v>
      </c>
      <c r="B199" s="51">
        <v>2413</v>
      </c>
      <c r="C199" s="51">
        <v>427</v>
      </c>
      <c r="D199" s="51">
        <v>2840</v>
      </c>
      <c r="E199" s="51">
        <v>2257</v>
      </c>
      <c r="F199" s="51">
        <v>502</v>
      </c>
      <c r="G199" s="51">
        <v>2759</v>
      </c>
      <c r="H199" s="51">
        <v>102757</v>
      </c>
      <c r="I199" s="51">
        <v>17909</v>
      </c>
      <c r="J199" s="51">
        <v>120666</v>
      </c>
      <c r="K199" s="51">
        <v>95181</v>
      </c>
      <c r="L199" s="51">
        <v>20491</v>
      </c>
      <c r="M199" s="51">
        <v>115672</v>
      </c>
    </row>
    <row r="200" spans="1:13" x14ac:dyDescent="0.2">
      <c r="A200" s="49" t="s">
        <v>237</v>
      </c>
      <c r="B200" s="51">
        <v>2715</v>
      </c>
      <c r="C200" s="51">
        <v>1093</v>
      </c>
      <c r="D200" s="51">
        <v>3808</v>
      </c>
      <c r="E200" s="51">
        <v>1921</v>
      </c>
      <c r="F200" s="51">
        <v>804</v>
      </c>
      <c r="G200" s="51">
        <v>2725</v>
      </c>
      <c r="H200" s="51">
        <v>95001</v>
      </c>
      <c r="I200" s="51">
        <v>38422</v>
      </c>
      <c r="J200" s="51">
        <v>133423</v>
      </c>
      <c r="K200" s="51">
        <v>64294</v>
      </c>
      <c r="L200" s="51">
        <v>27329</v>
      </c>
      <c r="M200" s="51">
        <v>91623</v>
      </c>
    </row>
    <row r="201" spans="1:13" x14ac:dyDescent="0.2">
      <c r="A201" s="49" t="s">
        <v>166</v>
      </c>
      <c r="B201" s="51">
        <v>2459</v>
      </c>
      <c r="C201" s="51">
        <v>91</v>
      </c>
      <c r="D201" s="51">
        <v>2550</v>
      </c>
      <c r="E201" s="51">
        <v>2589</v>
      </c>
      <c r="F201" s="51">
        <v>116</v>
      </c>
      <c r="G201" s="51">
        <v>2705</v>
      </c>
      <c r="H201" s="51">
        <v>205688</v>
      </c>
      <c r="I201" s="51">
        <v>7520</v>
      </c>
      <c r="J201" s="51">
        <v>213208</v>
      </c>
      <c r="K201" s="51">
        <v>225602</v>
      </c>
      <c r="L201" s="51">
        <v>9894</v>
      </c>
      <c r="M201" s="51">
        <v>235496</v>
      </c>
    </row>
    <row r="202" spans="1:13" x14ac:dyDescent="0.2">
      <c r="A202" s="49" t="s">
        <v>154</v>
      </c>
      <c r="B202" s="51">
        <v>2406</v>
      </c>
      <c r="C202" s="51">
        <v>76</v>
      </c>
      <c r="D202" s="51">
        <v>2482</v>
      </c>
      <c r="E202" s="51">
        <v>2591</v>
      </c>
      <c r="F202" s="51">
        <v>93</v>
      </c>
      <c r="G202" s="51">
        <v>2684</v>
      </c>
      <c r="H202" s="51">
        <v>246722</v>
      </c>
      <c r="I202" s="51">
        <v>7828</v>
      </c>
      <c r="J202" s="51">
        <v>254550</v>
      </c>
      <c r="K202" s="51">
        <v>281445</v>
      </c>
      <c r="L202" s="51">
        <v>10129</v>
      </c>
      <c r="M202" s="51">
        <v>291574</v>
      </c>
    </row>
    <row r="203" spans="1:13" x14ac:dyDescent="0.2">
      <c r="A203" s="49" t="s">
        <v>192</v>
      </c>
      <c r="B203" s="51">
        <v>2633</v>
      </c>
      <c r="C203" s="51">
        <v>672</v>
      </c>
      <c r="D203" s="51">
        <v>3305</v>
      </c>
      <c r="E203" s="51">
        <v>2212</v>
      </c>
      <c r="F203" s="51">
        <v>428</v>
      </c>
      <c r="G203" s="51">
        <v>2640</v>
      </c>
      <c r="H203" s="51">
        <v>156334</v>
      </c>
      <c r="I203" s="51">
        <v>39926</v>
      </c>
      <c r="J203" s="51">
        <v>196260</v>
      </c>
      <c r="K203" s="51">
        <v>133760</v>
      </c>
      <c r="L203" s="51">
        <v>25795</v>
      </c>
      <c r="M203" s="51">
        <v>159555</v>
      </c>
    </row>
    <row r="204" spans="1:13" x14ac:dyDescent="0.2">
      <c r="A204" s="49" t="s">
        <v>244</v>
      </c>
      <c r="B204" s="51">
        <v>5481</v>
      </c>
      <c r="C204" s="51">
        <v>998</v>
      </c>
      <c r="D204" s="51">
        <v>6479</v>
      </c>
      <c r="E204" s="51">
        <v>2226</v>
      </c>
      <c r="F204" s="51">
        <v>407</v>
      </c>
      <c r="G204" s="51">
        <v>2633</v>
      </c>
      <c r="H204" s="51">
        <v>131889</v>
      </c>
      <c r="I204" s="51">
        <v>23979</v>
      </c>
      <c r="J204" s="51">
        <v>155868</v>
      </c>
      <c r="K204" s="51">
        <v>62196</v>
      </c>
      <c r="L204" s="51">
        <v>11587</v>
      </c>
      <c r="M204" s="51">
        <v>73783</v>
      </c>
    </row>
    <row r="205" spans="1:13" x14ac:dyDescent="0.2">
      <c r="A205" s="49" t="s">
        <v>245</v>
      </c>
      <c r="B205" s="51">
        <v>4449</v>
      </c>
      <c r="C205" s="51">
        <v>331</v>
      </c>
      <c r="D205" s="51">
        <v>4780</v>
      </c>
      <c r="E205" s="51">
        <v>2180</v>
      </c>
      <c r="F205" s="51">
        <v>431</v>
      </c>
      <c r="G205" s="51">
        <v>2611</v>
      </c>
      <c r="H205" s="51">
        <v>123613</v>
      </c>
      <c r="I205" s="51">
        <v>9240</v>
      </c>
      <c r="J205" s="51">
        <v>132853</v>
      </c>
      <c r="K205" s="51">
        <v>61372</v>
      </c>
      <c r="L205" s="51">
        <v>12132</v>
      </c>
      <c r="M205" s="51">
        <v>73504</v>
      </c>
    </row>
    <row r="206" spans="1:13" x14ac:dyDescent="0.2">
      <c r="A206" s="49" t="s">
        <v>289</v>
      </c>
      <c r="B206" s="51"/>
      <c r="C206" s="51">
        <v>2466</v>
      </c>
      <c r="D206" s="51">
        <v>2466</v>
      </c>
      <c r="E206" s="51"/>
      <c r="F206" s="51">
        <v>2590</v>
      </c>
      <c r="G206" s="51">
        <v>2590</v>
      </c>
      <c r="H206" s="51">
        <v>0</v>
      </c>
      <c r="I206" s="51">
        <v>32938</v>
      </c>
      <c r="J206" s="51">
        <v>32938</v>
      </c>
      <c r="K206" s="51">
        <v>0</v>
      </c>
      <c r="L206" s="51">
        <v>35650</v>
      </c>
      <c r="M206" s="51">
        <v>35650</v>
      </c>
    </row>
    <row r="207" spans="1:13" x14ac:dyDescent="0.2">
      <c r="A207" s="49" t="s">
        <v>214</v>
      </c>
      <c r="B207" s="51">
        <v>3957</v>
      </c>
      <c r="C207" s="51">
        <v>263</v>
      </c>
      <c r="D207" s="51">
        <v>4220</v>
      </c>
      <c r="E207" s="51">
        <v>2134</v>
      </c>
      <c r="F207" s="51">
        <v>425</v>
      </c>
      <c r="G207" s="51">
        <v>2559</v>
      </c>
      <c r="H207" s="51">
        <v>193155</v>
      </c>
      <c r="I207" s="51">
        <v>12647</v>
      </c>
      <c r="J207" s="51">
        <v>205802</v>
      </c>
      <c r="K207" s="51">
        <v>100647</v>
      </c>
      <c r="L207" s="51">
        <v>19676</v>
      </c>
      <c r="M207" s="51">
        <v>120323</v>
      </c>
    </row>
    <row r="208" spans="1:13" x14ac:dyDescent="0.2">
      <c r="A208" s="49" t="s">
        <v>309</v>
      </c>
      <c r="B208" s="51"/>
      <c r="C208" s="51"/>
      <c r="D208" s="51">
        <v>0</v>
      </c>
      <c r="E208" s="51">
        <v>2196</v>
      </c>
      <c r="F208" s="51">
        <v>280</v>
      </c>
      <c r="G208" s="51">
        <v>2476</v>
      </c>
      <c r="H208" s="51">
        <v>0</v>
      </c>
      <c r="I208" s="51">
        <v>0</v>
      </c>
      <c r="J208" s="51">
        <v>0</v>
      </c>
      <c r="K208" s="51">
        <v>17746</v>
      </c>
      <c r="L208" s="51">
        <v>2377</v>
      </c>
      <c r="M208" s="51">
        <v>20123</v>
      </c>
    </row>
    <row r="209" spans="1:13" x14ac:dyDescent="0.2">
      <c r="A209" s="49" t="s">
        <v>338</v>
      </c>
      <c r="B209" s="51">
        <v>4</v>
      </c>
      <c r="C209" s="51">
        <v>473</v>
      </c>
      <c r="D209" s="51">
        <v>477</v>
      </c>
      <c r="E209" s="51"/>
      <c r="F209" s="51">
        <v>2462</v>
      </c>
      <c r="G209" s="51">
        <v>2462</v>
      </c>
      <c r="H209" s="51">
        <v>12</v>
      </c>
      <c r="I209" s="51">
        <v>1463</v>
      </c>
      <c r="J209" s="51">
        <v>1475</v>
      </c>
      <c r="K209" s="51">
        <v>0</v>
      </c>
      <c r="L209" s="51">
        <v>7177</v>
      </c>
      <c r="M209" s="51">
        <v>7177</v>
      </c>
    </row>
    <row r="210" spans="1:13" x14ac:dyDescent="0.2">
      <c r="A210" s="49" t="s">
        <v>240</v>
      </c>
      <c r="B210" s="51">
        <v>1785</v>
      </c>
      <c r="C210" s="51">
        <v>724</v>
      </c>
      <c r="D210" s="51">
        <v>2509</v>
      </c>
      <c r="E210" s="51">
        <v>1459</v>
      </c>
      <c r="F210" s="51">
        <v>845</v>
      </c>
      <c r="G210" s="51">
        <v>2304</v>
      </c>
      <c r="H210" s="51">
        <v>67292</v>
      </c>
      <c r="I210" s="51">
        <v>27074</v>
      </c>
      <c r="J210" s="51">
        <v>94366</v>
      </c>
      <c r="K210" s="51">
        <v>49633</v>
      </c>
      <c r="L210" s="51">
        <v>28730</v>
      </c>
      <c r="M210" s="51">
        <v>78363</v>
      </c>
    </row>
    <row r="211" spans="1:13" x14ac:dyDescent="0.2">
      <c r="A211" s="49" t="s">
        <v>153</v>
      </c>
      <c r="B211" s="51">
        <v>2223</v>
      </c>
      <c r="C211" s="51">
        <v>141</v>
      </c>
      <c r="D211" s="51">
        <v>2364</v>
      </c>
      <c r="E211" s="51">
        <v>2192</v>
      </c>
      <c r="F211" s="51">
        <v>99</v>
      </c>
      <c r="G211" s="51">
        <v>2291</v>
      </c>
      <c r="H211" s="51">
        <v>239184</v>
      </c>
      <c r="I211" s="51">
        <v>14935</v>
      </c>
      <c r="J211" s="51">
        <v>254119</v>
      </c>
      <c r="K211" s="51">
        <v>281998</v>
      </c>
      <c r="L211" s="51">
        <v>12594</v>
      </c>
      <c r="M211" s="51">
        <v>294592</v>
      </c>
    </row>
    <row r="212" spans="1:13" x14ac:dyDescent="0.2">
      <c r="A212" s="49" t="s">
        <v>220</v>
      </c>
      <c r="B212" s="51">
        <v>3435</v>
      </c>
      <c r="C212" s="51">
        <v>303</v>
      </c>
      <c r="D212" s="51">
        <v>3738</v>
      </c>
      <c r="E212" s="51">
        <v>2153</v>
      </c>
      <c r="F212" s="51">
        <v>112</v>
      </c>
      <c r="G212" s="51">
        <v>2265</v>
      </c>
      <c r="H212" s="51">
        <v>156756</v>
      </c>
      <c r="I212" s="51">
        <v>13894</v>
      </c>
      <c r="J212" s="51">
        <v>170650</v>
      </c>
      <c r="K212" s="51">
        <v>107166</v>
      </c>
      <c r="L212" s="51">
        <v>5530</v>
      </c>
      <c r="M212" s="51">
        <v>112696</v>
      </c>
    </row>
    <row r="213" spans="1:13" x14ac:dyDescent="0.2">
      <c r="A213" s="49" t="s">
        <v>267</v>
      </c>
      <c r="B213" s="51">
        <v>3171</v>
      </c>
      <c r="C213" s="51">
        <v>143</v>
      </c>
      <c r="D213" s="51">
        <v>3314</v>
      </c>
      <c r="E213" s="51">
        <v>2186</v>
      </c>
      <c r="F213" s="51">
        <v>45</v>
      </c>
      <c r="G213" s="51">
        <v>2231</v>
      </c>
      <c r="H213" s="51">
        <v>102520</v>
      </c>
      <c r="I213" s="51">
        <v>4891</v>
      </c>
      <c r="J213" s="51">
        <v>107411</v>
      </c>
      <c r="K213" s="51">
        <v>48514</v>
      </c>
      <c r="L213" s="51">
        <v>1077</v>
      </c>
      <c r="M213" s="51">
        <v>49591</v>
      </c>
    </row>
    <row r="214" spans="1:13" x14ac:dyDescent="0.2">
      <c r="A214" s="49" t="s">
        <v>344</v>
      </c>
      <c r="B214" s="51">
        <v>7701</v>
      </c>
      <c r="C214" s="51">
        <v>2350</v>
      </c>
      <c r="D214" s="51">
        <v>10051</v>
      </c>
      <c r="E214" s="51">
        <v>1586</v>
      </c>
      <c r="F214" s="51">
        <v>633</v>
      </c>
      <c r="G214" s="51">
        <v>2219</v>
      </c>
      <c r="H214" s="51">
        <v>19263</v>
      </c>
      <c r="I214" s="51">
        <v>5901</v>
      </c>
      <c r="J214" s="51">
        <v>25164</v>
      </c>
      <c r="K214" s="51">
        <v>3647</v>
      </c>
      <c r="L214" s="51">
        <v>1483</v>
      </c>
      <c r="M214" s="51">
        <v>5130</v>
      </c>
    </row>
    <row r="215" spans="1:13" x14ac:dyDescent="0.2">
      <c r="A215" s="49" t="s">
        <v>211</v>
      </c>
      <c r="B215" s="51">
        <v>1547</v>
      </c>
      <c r="C215" s="51">
        <v>380</v>
      </c>
      <c r="D215" s="51">
        <v>1927</v>
      </c>
      <c r="E215" s="51">
        <v>1611</v>
      </c>
      <c r="F215" s="51">
        <v>589</v>
      </c>
      <c r="G215" s="51">
        <v>2200</v>
      </c>
      <c r="H215" s="51">
        <v>90662</v>
      </c>
      <c r="I215" s="51">
        <v>22426</v>
      </c>
      <c r="J215" s="51">
        <v>113088</v>
      </c>
      <c r="K215" s="51">
        <v>88801</v>
      </c>
      <c r="L215" s="51">
        <v>32470</v>
      </c>
      <c r="M215" s="51">
        <v>121271</v>
      </c>
    </row>
    <row r="216" spans="1:13" x14ac:dyDescent="0.2">
      <c r="A216" s="49" t="s">
        <v>326</v>
      </c>
      <c r="B216" s="51">
        <v>1318</v>
      </c>
      <c r="C216" s="51">
        <v>2163</v>
      </c>
      <c r="D216" s="51">
        <v>3481</v>
      </c>
      <c r="E216" s="51">
        <v>850</v>
      </c>
      <c r="F216" s="51">
        <v>1347</v>
      </c>
      <c r="G216" s="51">
        <v>2197</v>
      </c>
      <c r="H216" s="51">
        <v>7175</v>
      </c>
      <c r="I216" s="51">
        <v>11012</v>
      </c>
      <c r="J216" s="51">
        <v>18187</v>
      </c>
      <c r="K216" s="51">
        <v>4943</v>
      </c>
      <c r="L216" s="51">
        <v>7399</v>
      </c>
      <c r="M216" s="51">
        <v>12342</v>
      </c>
    </row>
    <row r="217" spans="1:13" x14ac:dyDescent="0.2">
      <c r="A217" s="49" t="s">
        <v>227</v>
      </c>
      <c r="B217" s="51">
        <v>2151</v>
      </c>
      <c r="C217" s="51"/>
      <c r="D217" s="51">
        <v>2151</v>
      </c>
      <c r="E217" s="51">
        <v>2188</v>
      </c>
      <c r="F217" s="51"/>
      <c r="G217" s="51">
        <v>2188</v>
      </c>
      <c r="H217" s="51">
        <v>108854</v>
      </c>
      <c r="I217" s="51">
        <v>0</v>
      </c>
      <c r="J217" s="51">
        <v>108854</v>
      </c>
      <c r="K217" s="51">
        <v>102882</v>
      </c>
      <c r="L217" s="51">
        <v>0</v>
      </c>
      <c r="M217" s="51">
        <v>102882</v>
      </c>
    </row>
    <row r="218" spans="1:13" x14ac:dyDescent="0.2">
      <c r="A218" s="49" t="s">
        <v>204</v>
      </c>
      <c r="B218" s="51">
        <v>2148</v>
      </c>
      <c r="C218" s="51">
        <v>458</v>
      </c>
      <c r="D218" s="51">
        <v>2606</v>
      </c>
      <c r="E218" s="51">
        <v>1785</v>
      </c>
      <c r="F218" s="51">
        <v>356</v>
      </c>
      <c r="G218" s="51">
        <v>2141</v>
      </c>
      <c r="H218" s="51">
        <v>129097</v>
      </c>
      <c r="I218" s="51">
        <v>27459</v>
      </c>
      <c r="J218" s="51">
        <v>156556</v>
      </c>
      <c r="K218" s="51">
        <v>107688</v>
      </c>
      <c r="L218" s="51">
        <v>21228</v>
      </c>
      <c r="M218" s="51">
        <v>128916</v>
      </c>
    </row>
    <row r="219" spans="1:13" x14ac:dyDescent="0.2">
      <c r="A219" s="49" t="s">
        <v>127</v>
      </c>
      <c r="B219" s="51">
        <v>90</v>
      </c>
      <c r="C219" s="51">
        <v>1562</v>
      </c>
      <c r="D219" s="51">
        <v>1652</v>
      </c>
      <c r="E219" s="51">
        <v>1</v>
      </c>
      <c r="F219" s="51">
        <v>2122</v>
      </c>
      <c r="G219" s="51">
        <v>2123</v>
      </c>
      <c r="H219" s="51">
        <v>20076</v>
      </c>
      <c r="I219" s="51">
        <v>327662</v>
      </c>
      <c r="J219" s="51">
        <v>347738</v>
      </c>
      <c r="K219" s="51">
        <v>209</v>
      </c>
      <c r="L219" s="51">
        <v>419555</v>
      </c>
      <c r="M219" s="51">
        <v>419764</v>
      </c>
    </row>
    <row r="220" spans="1:13" x14ac:dyDescent="0.2">
      <c r="A220" s="49" t="s">
        <v>250</v>
      </c>
      <c r="B220" s="51">
        <v>4363</v>
      </c>
      <c r="C220" s="51">
        <v>3144</v>
      </c>
      <c r="D220" s="51">
        <v>7507</v>
      </c>
      <c r="E220" s="51">
        <v>1176</v>
      </c>
      <c r="F220" s="51">
        <v>889</v>
      </c>
      <c r="G220" s="51">
        <v>2065</v>
      </c>
      <c r="H220" s="51">
        <v>144403</v>
      </c>
      <c r="I220" s="51">
        <v>102921</v>
      </c>
      <c r="J220" s="51">
        <v>247324</v>
      </c>
      <c r="K220" s="51">
        <v>37815</v>
      </c>
      <c r="L220" s="51">
        <v>28558</v>
      </c>
      <c r="M220" s="51">
        <v>66373</v>
      </c>
    </row>
    <row r="221" spans="1:13" x14ac:dyDescent="0.2">
      <c r="A221" s="49" t="s">
        <v>260</v>
      </c>
      <c r="B221" s="51">
        <v>223</v>
      </c>
      <c r="C221" s="51"/>
      <c r="D221" s="51">
        <v>223</v>
      </c>
      <c r="E221" s="51">
        <v>1800</v>
      </c>
      <c r="F221" s="51">
        <v>175</v>
      </c>
      <c r="G221" s="51">
        <v>1975</v>
      </c>
      <c r="H221" s="51">
        <v>16636</v>
      </c>
      <c r="I221" s="51">
        <v>0</v>
      </c>
      <c r="J221" s="51">
        <v>16636</v>
      </c>
      <c r="K221" s="51">
        <v>52905</v>
      </c>
      <c r="L221" s="51">
        <v>3495</v>
      </c>
      <c r="M221" s="51">
        <v>56400</v>
      </c>
    </row>
    <row r="222" spans="1:13" x14ac:dyDescent="0.2">
      <c r="A222" s="49" t="s">
        <v>258</v>
      </c>
      <c r="B222" s="51">
        <v>2490</v>
      </c>
      <c r="C222" s="51">
        <v>860</v>
      </c>
      <c r="D222" s="51">
        <v>3350</v>
      </c>
      <c r="E222" s="51">
        <v>1676</v>
      </c>
      <c r="F222" s="51">
        <v>286</v>
      </c>
      <c r="G222" s="51">
        <v>1962</v>
      </c>
      <c r="H222" s="51">
        <v>98031</v>
      </c>
      <c r="I222" s="51">
        <v>35311</v>
      </c>
      <c r="J222" s="51">
        <v>133342</v>
      </c>
      <c r="K222" s="51">
        <v>50196</v>
      </c>
      <c r="L222" s="51">
        <v>8111</v>
      </c>
      <c r="M222" s="51">
        <v>58307</v>
      </c>
    </row>
    <row r="223" spans="1:13" x14ac:dyDescent="0.2">
      <c r="A223" s="49" t="s">
        <v>14</v>
      </c>
      <c r="B223" s="51">
        <v>2879</v>
      </c>
      <c r="C223" s="51">
        <v>45</v>
      </c>
      <c r="D223" s="51">
        <v>2924</v>
      </c>
      <c r="E223" s="51">
        <v>1874</v>
      </c>
      <c r="F223" s="51">
        <v>86</v>
      </c>
      <c r="G223" s="51">
        <v>1960</v>
      </c>
      <c r="H223" s="51">
        <v>90546</v>
      </c>
      <c r="I223" s="51">
        <v>1405</v>
      </c>
      <c r="J223" s="51">
        <v>91951</v>
      </c>
      <c r="K223" s="51">
        <v>53957</v>
      </c>
      <c r="L223" s="51">
        <v>2584</v>
      </c>
      <c r="M223" s="51">
        <v>56541</v>
      </c>
    </row>
    <row r="224" spans="1:13" x14ac:dyDescent="0.2">
      <c r="A224" s="49" t="s">
        <v>228</v>
      </c>
      <c r="B224" s="51">
        <v>1717</v>
      </c>
      <c r="C224" s="51">
        <v>581</v>
      </c>
      <c r="D224" s="51">
        <v>2298</v>
      </c>
      <c r="E224" s="51">
        <v>1666</v>
      </c>
      <c r="F224" s="51">
        <v>268</v>
      </c>
      <c r="G224" s="51">
        <v>1934</v>
      </c>
      <c r="H224" s="51">
        <v>91341</v>
      </c>
      <c r="I224" s="51">
        <v>31004</v>
      </c>
      <c r="J224" s="51">
        <v>122345</v>
      </c>
      <c r="K224" s="51">
        <v>85674</v>
      </c>
      <c r="L224" s="51">
        <v>13839</v>
      </c>
      <c r="M224" s="51">
        <v>99513</v>
      </c>
    </row>
    <row r="225" spans="1:13" x14ac:dyDescent="0.2">
      <c r="A225" s="49" t="s">
        <v>257</v>
      </c>
      <c r="B225" s="51">
        <v>712</v>
      </c>
      <c r="C225" s="51">
        <v>559</v>
      </c>
      <c r="D225" s="51">
        <v>1271</v>
      </c>
      <c r="E225" s="51">
        <v>1095</v>
      </c>
      <c r="F225" s="51">
        <v>837</v>
      </c>
      <c r="G225" s="51">
        <v>1932</v>
      </c>
      <c r="H225" s="51">
        <v>22204</v>
      </c>
      <c r="I225" s="51">
        <v>15345</v>
      </c>
      <c r="J225" s="51">
        <v>37549</v>
      </c>
      <c r="K225" s="51">
        <v>34908</v>
      </c>
      <c r="L225" s="51">
        <v>23812</v>
      </c>
      <c r="M225" s="51">
        <v>58720</v>
      </c>
    </row>
    <row r="226" spans="1:13" x14ac:dyDescent="0.2">
      <c r="A226" s="49" t="s">
        <v>179</v>
      </c>
      <c r="B226" s="51">
        <v>1183</v>
      </c>
      <c r="C226" s="51">
        <v>143</v>
      </c>
      <c r="D226" s="51">
        <v>1326</v>
      </c>
      <c r="E226" s="51">
        <v>1702</v>
      </c>
      <c r="F226" s="51">
        <v>214</v>
      </c>
      <c r="G226" s="51">
        <v>1916</v>
      </c>
      <c r="H226" s="51">
        <v>126840</v>
      </c>
      <c r="I226" s="51">
        <v>15152</v>
      </c>
      <c r="J226" s="51">
        <v>141992</v>
      </c>
      <c r="K226" s="51">
        <v>181949</v>
      </c>
      <c r="L226" s="51">
        <v>22935</v>
      </c>
      <c r="M226" s="51">
        <v>204884</v>
      </c>
    </row>
    <row r="227" spans="1:13" x14ac:dyDescent="0.2">
      <c r="A227" s="49" t="s">
        <v>208</v>
      </c>
      <c r="B227" s="51">
        <v>1475</v>
      </c>
      <c r="C227" s="51">
        <v>156</v>
      </c>
      <c r="D227" s="51">
        <v>1631</v>
      </c>
      <c r="E227" s="51">
        <v>1629</v>
      </c>
      <c r="F227" s="51">
        <v>171</v>
      </c>
      <c r="G227" s="51">
        <v>1800</v>
      </c>
      <c r="H227" s="51">
        <v>98869</v>
      </c>
      <c r="I227" s="51">
        <v>10495</v>
      </c>
      <c r="J227" s="51">
        <v>109364</v>
      </c>
      <c r="K227" s="51">
        <v>113242</v>
      </c>
      <c r="L227" s="51">
        <v>11902</v>
      </c>
      <c r="M227" s="51">
        <v>125144</v>
      </c>
    </row>
    <row r="228" spans="1:13" x14ac:dyDescent="0.2">
      <c r="A228" s="49" t="s">
        <v>222</v>
      </c>
      <c r="B228" s="51">
        <v>510</v>
      </c>
      <c r="C228" s="51">
        <v>56</v>
      </c>
      <c r="D228" s="51">
        <v>566</v>
      </c>
      <c r="E228" s="51">
        <v>1707</v>
      </c>
      <c r="F228" s="51">
        <v>57</v>
      </c>
      <c r="G228" s="51">
        <v>1764</v>
      </c>
      <c r="H228" s="51">
        <v>30927</v>
      </c>
      <c r="I228" s="51">
        <v>3548</v>
      </c>
      <c r="J228" s="51">
        <v>34475</v>
      </c>
      <c r="K228" s="51">
        <v>105854</v>
      </c>
      <c r="L228" s="51">
        <v>3520</v>
      </c>
      <c r="M228" s="51">
        <v>109374</v>
      </c>
    </row>
    <row r="229" spans="1:13" x14ac:dyDescent="0.2">
      <c r="A229" s="49" t="s">
        <v>13</v>
      </c>
      <c r="B229" s="51">
        <v>1939</v>
      </c>
      <c r="C229" s="51">
        <v>178</v>
      </c>
      <c r="D229" s="51">
        <v>2117</v>
      </c>
      <c r="E229" s="51">
        <v>1608</v>
      </c>
      <c r="F229" s="51">
        <v>127</v>
      </c>
      <c r="G229" s="51">
        <v>1735</v>
      </c>
      <c r="H229" s="51">
        <v>71960</v>
      </c>
      <c r="I229" s="51">
        <v>6543</v>
      </c>
      <c r="J229" s="51">
        <v>78503</v>
      </c>
      <c r="K229" s="51">
        <v>56190</v>
      </c>
      <c r="L229" s="51">
        <v>4739</v>
      </c>
      <c r="M229" s="51">
        <v>60929</v>
      </c>
    </row>
    <row r="230" spans="1:13" x14ac:dyDescent="0.2">
      <c r="A230" s="49" t="s">
        <v>249</v>
      </c>
      <c r="B230" s="51">
        <v>823</v>
      </c>
      <c r="C230" s="51">
        <v>1084</v>
      </c>
      <c r="D230" s="51">
        <v>1907</v>
      </c>
      <c r="E230" s="51">
        <v>855</v>
      </c>
      <c r="F230" s="51">
        <v>804</v>
      </c>
      <c r="G230" s="51">
        <v>1659</v>
      </c>
      <c r="H230" s="51">
        <v>40929</v>
      </c>
      <c r="I230" s="51">
        <v>53716</v>
      </c>
      <c r="J230" s="51">
        <v>94645</v>
      </c>
      <c r="K230" s="51">
        <v>34787</v>
      </c>
      <c r="L230" s="51">
        <v>32597</v>
      </c>
      <c r="M230" s="51">
        <v>67384</v>
      </c>
    </row>
    <row r="231" spans="1:13" x14ac:dyDescent="0.2">
      <c r="A231" s="49" t="s">
        <v>279</v>
      </c>
      <c r="B231" s="51">
        <v>651</v>
      </c>
      <c r="C231" s="51">
        <v>331</v>
      </c>
      <c r="D231" s="51">
        <v>982</v>
      </c>
      <c r="E231" s="51">
        <v>1531</v>
      </c>
      <c r="F231" s="51">
        <v>103</v>
      </c>
      <c r="G231" s="51">
        <v>1634</v>
      </c>
      <c r="H231" s="51">
        <v>15622</v>
      </c>
      <c r="I231" s="51">
        <v>9158</v>
      </c>
      <c r="J231" s="51">
        <v>24780</v>
      </c>
      <c r="K231" s="51">
        <v>40704</v>
      </c>
      <c r="L231" s="51">
        <v>2666</v>
      </c>
      <c r="M231" s="51">
        <v>43370</v>
      </c>
    </row>
    <row r="232" spans="1:13" x14ac:dyDescent="0.2">
      <c r="A232" s="49" t="s">
        <v>261</v>
      </c>
      <c r="B232" s="51">
        <v>2668</v>
      </c>
      <c r="C232" s="51">
        <v>635</v>
      </c>
      <c r="D232" s="51">
        <v>3303</v>
      </c>
      <c r="E232" s="51">
        <v>1238</v>
      </c>
      <c r="F232" s="51">
        <v>336</v>
      </c>
      <c r="G232" s="51">
        <v>1574</v>
      </c>
      <c r="H232" s="51">
        <v>103510</v>
      </c>
      <c r="I232" s="51">
        <v>24615</v>
      </c>
      <c r="J232" s="51">
        <v>128125</v>
      </c>
      <c r="K232" s="51">
        <v>42961</v>
      </c>
      <c r="L232" s="51">
        <v>12406</v>
      </c>
      <c r="M232" s="51">
        <v>55367</v>
      </c>
    </row>
    <row r="233" spans="1:13" x14ac:dyDescent="0.2">
      <c r="A233" s="49" t="s">
        <v>306</v>
      </c>
      <c r="B233" s="51">
        <v>1381</v>
      </c>
      <c r="C233" s="51">
        <v>793</v>
      </c>
      <c r="D233" s="51">
        <v>2174</v>
      </c>
      <c r="E233" s="51">
        <v>863</v>
      </c>
      <c r="F233" s="51">
        <v>685</v>
      </c>
      <c r="G233" s="51">
        <v>1548</v>
      </c>
      <c r="H233" s="51">
        <v>19877</v>
      </c>
      <c r="I233" s="51">
        <v>11467</v>
      </c>
      <c r="J233" s="51">
        <v>31344</v>
      </c>
      <c r="K233" s="51">
        <v>12623</v>
      </c>
      <c r="L233" s="51">
        <v>10066</v>
      </c>
      <c r="M233" s="51">
        <v>22689</v>
      </c>
    </row>
    <row r="234" spans="1:13" x14ac:dyDescent="0.2">
      <c r="A234" s="49" t="s">
        <v>314</v>
      </c>
      <c r="B234" s="51">
        <v>945</v>
      </c>
      <c r="C234" s="51">
        <v>80</v>
      </c>
      <c r="D234" s="51">
        <v>1025</v>
      </c>
      <c r="E234" s="51">
        <v>1467</v>
      </c>
      <c r="F234" s="51">
        <v>73</v>
      </c>
      <c r="G234" s="51">
        <v>1540</v>
      </c>
      <c r="H234" s="51">
        <v>16069</v>
      </c>
      <c r="I234" s="51">
        <v>1717</v>
      </c>
      <c r="J234" s="51">
        <v>17786</v>
      </c>
      <c r="K234" s="51">
        <v>16312</v>
      </c>
      <c r="L234" s="51">
        <v>843</v>
      </c>
      <c r="M234" s="51">
        <v>17155</v>
      </c>
    </row>
    <row r="235" spans="1:13" x14ac:dyDescent="0.2">
      <c r="A235" s="49" t="s">
        <v>273</v>
      </c>
      <c r="B235" s="51">
        <v>1979</v>
      </c>
      <c r="C235" s="51">
        <v>877</v>
      </c>
      <c r="D235" s="51">
        <v>2856</v>
      </c>
      <c r="E235" s="51">
        <v>985</v>
      </c>
      <c r="F235" s="51">
        <v>512</v>
      </c>
      <c r="G235" s="51">
        <v>1497</v>
      </c>
      <c r="H235" s="51">
        <v>65013</v>
      </c>
      <c r="I235" s="51">
        <v>29041</v>
      </c>
      <c r="J235" s="51">
        <v>94054</v>
      </c>
      <c r="K235" s="51">
        <v>30812</v>
      </c>
      <c r="L235" s="51">
        <v>15420</v>
      </c>
      <c r="M235" s="51">
        <v>46232</v>
      </c>
    </row>
    <row r="236" spans="1:13" x14ac:dyDescent="0.2">
      <c r="A236" s="49" t="s">
        <v>226</v>
      </c>
      <c r="B236" s="51">
        <v>571</v>
      </c>
      <c r="C236" s="51">
        <v>373</v>
      </c>
      <c r="D236" s="51">
        <v>944</v>
      </c>
      <c r="E236" s="51">
        <v>1213</v>
      </c>
      <c r="F236" s="51">
        <v>283</v>
      </c>
      <c r="G236" s="51">
        <v>1496</v>
      </c>
      <c r="H236" s="51">
        <v>41819</v>
      </c>
      <c r="I236" s="51">
        <v>27781</v>
      </c>
      <c r="J236" s="51">
        <v>69600</v>
      </c>
      <c r="K236" s="51">
        <v>83418</v>
      </c>
      <c r="L236" s="51">
        <v>19862</v>
      </c>
      <c r="M236" s="51">
        <v>103280</v>
      </c>
    </row>
    <row r="237" spans="1:13" x14ac:dyDescent="0.2">
      <c r="A237" s="49" t="s">
        <v>217</v>
      </c>
      <c r="B237" s="51">
        <v>281</v>
      </c>
      <c r="C237" s="51">
        <v>176</v>
      </c>
      <c r="D237" s="51">
        <v>457</v>
      </c>
      <c r="E237" s="51">
        <v>1219</v>
      </c>
      <c r="F237" s="51">
        <v>271</v>
      </c>
      <c r="G237" s="51">
        <v>1490</v>
      </c>
      <c r="H237" s="51">
        <v>23474</v>
      </c>
      <c r="I237" s="51">
        <v>15131</v>
      </c>
      <c r="J237" s="51">
        <v>38605</v>
      </c>
      <c r="K237" s="51">
        <v>94197</v>
      </c>
      <c r="L237" s="51">
        <v>21048</v>
      </c>
      <c r="M237" s="51">
        <v>115245</v>
      </c>
    </row>
    <row r="238" spans="1:13" x14ac:dyDescent="0.2">
      <c r="A238" s="49" t="s">
        <v>290</v>
      </c>
      <c r="B238" s="51">
        <v>1689</v>
      </c>
      <c r="C238" s="51">
        <v>499</v>
      </c>
      <c r="D238" s="51">
        <v>2188</v>
      </c>
      <c r="E238" s="51">
        <v>1177</v>
      </c>
      <c r="F238" s="51">
        <v>305</v>
      </c>
      <c r="G238" s="51">
        <v>1482</v>
      </c>
      <c r="H238" s="51">
        <v>42520</v>
      </c>
      <c r="I238" s="51">
        <v>12600</v>
      </c>
      <c r="J238" s="51">
        <v>55120</v>
      </c>
      <c r="K238" s="51">
        <v>27999</v>
      </c>
      <c r="L238" s="51">
        <v>7266</v>
      </c>
      <c r="M238" s="51">
        <v>35265</v>
      </c>
    </row>
    <row r="239" spans="1:13" x14ac:dyDescent="0.2">
      <c r="A239" s="49" t="s">
        <v>277</v>
      </c>
      <c r="B239" s="51">
        <v>1558</v>
      </c>
      <c r="C239" s="51">
        <v>11</v>
      </c>
      <c r="D239" s="51">
        <v>1569</v>
      </c>
      <c r="E239" s="51">
        <v>1425</v>
      </c>
      <c r="F239" s="51"/>
      <c r="G239" s="51">
        <v>1425</v>
      </c>
      <c r="H239" s="51">
        <v>52403</v>
      </c>
      <c r="I239" s="51">
        <v>344</v>
      </c>
      <c r="J239" s="51">
        <v>52747</v>
      </c>
      <c r="K239" s="51">
        <v>44602</v>
      </c>
      <c r="L239" s="51">
        <v>0</v>
      </c>
      <c r="M239" s="51">
        <v>44602</v>
      </c>
    </row>
    <row r="240" spans="1:13" x14ac:dyDescent="0.2">
      <c r="A240" s="49" t="s">
        <v>321</v>
      </c>
      <c r="B240" s="51">
        <v>2479</v>
      </c>
      <c r="C240" s="51"/>
      <c r="D240" s="51">
        <v>2479</v>
      </c>
      <c r="E240" s="51">
        <v>1419</v>
      </c>
      <c r="F240" s="51"/>
      <c r="G240" s="51">
        <v>1419</v>
      </c>
      <c r="H240" s="51">
        <v>21195</v>
      </c>
      <c r="I240" s="51">
        <v>0</v>
      </c>
      <c r="J240" s="51">
        <v>21195</v>
      </c>
      <c r="K240" s="51">
        <v>12920</v>
      </c>
      <c r="L240" s="51">
        <v>0</v>
      </c>
      <c r="M240" s="51">
        <v>12920</v>
      </c>
    </row>
    <row r="241" spans="1:13" x14ac:dyDescent="0.2">
      <c r="A241" s="49" t="s">
        <v>232</v>
      </c>
      <c r="B241" s="51">
        <v>1841</v>
      </c>
      <c r="C241" s="51">
        <v>271</v>
      </c>
      <c r="D241" s="51">
        <v>2112</v>
      </c>
      <c r="E241" s="51">
        <v>1275</v>
      </c>
      <c r="F241" s="51">
        <v>137</v>
      </c>
      <c r="G241" s="51">
        <v>1412</v>
      </c>
      <c r="H241" s="51">
        <v>128410</v>
      </c>
      <c r="I241" s="51">
        <v>18882</v>
      </c>
      <c r="J241" s="51">
        <v>147292</v>
      </c>
      <c r="K241" s="51">
        <v>88406</v>
      </c>
      <c r="L241" s="51">
        <v>9483</v>
      </c>
      <c r="M241" s="51">
        <v>97889</v>
      </c>
    </row>
    <row r="242" spans="1:13" x14ac:dyDescent="0.2">
      <c r="A242" s="49" t="s">
        <v>264</v>
      </c>
      <c r="B242" s="51">
        <v>1618</v>
      </c>
      <c r="C242" s="51">
        <v>337</v>
      </c>
      <c r="D242" s="51">
        <v>1955</v>
      </c>
      <c r="E242" s="51">
        <v>1140</v>
      </c>
      <c r="F242" s="51">
        <v>270</v>
      </c>
      <c r="G242" s="51">
        <v>1410</v>
      </c>
      <c r="H242" s="51">
        <v>64865</v>
      </c>
      <c r="I242" s="51">
        <v>13448</v>
      </c>
      <c r="J242" s="51">
        <v>78313</v>
      </c>
      <c r="K242" s="51">
        <v>42391</v>
      </c>
      <c r="L242" s="51">
        <v>10180</v>
      </c>
      <c r="M242" s="51">
        <v>52571</v>
      </c>
    </row>
    <row r="243" spans="1:13" x14ac:dyDescent="0.2">
      <c r="A243" s="49" t="s">
        <v>255</v>
      </c>
      <c r="B243" s="51">
        <v>2200</v>
      </c>
      <c r="C243" s="51"/>
      <c r="D243" s="51">
        <v>2200</v>
      </c>
      <c r="E243" s="51">
        <v>1399</v>
      </c>
      <c r="F243" s="51"/>
      <c r="G243" s="51">
        <v>1399</v>
      </c>
      <c r="H243" s="51">
        <v>90503</v>
      </c>
      <c r="I243" s="51">
        <v>0</v>
      </c>
      <c r="J243" s="51">
        <v>90503</v>
      </c>
      <c r="K243" s="51">
        <v>61484</v>
      </c>
      <c r="L243" s="51">
        <v>0</v>
      </c>
      <c r="M243" s="51">
        <v>61484</v>
      </c>
    </row>
    <row r="244" spans="1:13" x14ac:dyDescent="0.2">
      <c r="A244" s="49" t="s">
        <v>259</v>
      </c>
      <c r="B244" s="51">
        <v>2061</v>
      </c>
      <c r="C244" s="51"/>
      <c r="D244" s="51">
        <v>2061</v>
      </c>
      <c r="E244" s="51">
        <v>1349</v>
      </c>
      <c r="F244" s="51"/>
      <c r="G244" s="51">
        <v>1349</v>
      </c>
      <c r="H244" s="51">
        <v>86851</v>
      </c>
      <c r="I244" s="51">
        <v>0</v>
      </c>
      <c r="J244" s="51">
        <v>86851</v>
      </c>
      <c r="K244" s="51">
        <v>56830</v>
      </c>
      <c r="L244" s="51">
        <v>0</v>
      </c>
      <c r="M244" s="51">
        <v>56830</v>
      </c>
    </row>
    <row r="245" spans="1:13" x14ac:dyDescent="0.2">
      <c r="A245" s="49" t="s">
        <v>234</v>
      </c>
      <c r="B245" s="51">
        <v>1826</v>
      </c>
      <c r="C245" s="51">
        <v>47</v>
      </c>
      <c r="D245" s="51">
        <v>1873</v>
      </c>
      <c r="E245" s="51">
        <v>1268</v>
      </c>
      <c r="F245" s="51">
        <v>64</v>
      </c>
      <c r="G245" s="51">
        <v>1332</v>
      </c>
      <c r="H245" s="51">
        <v>121031</v>
      </c>
      <c r="I245" s="51">
        <v>3160</v>
      </c>
      <c r="J245" s="51">
        <v>124191</v>
      </c>
      <c r="K245" s="51">
        <v>90145</v>
      </c>
      <c r="L245" s="51">
        <v>4475</v>
      </c>
      <c r="M245" s="51">
        <v>94620</v>
      </c>
    </row>
    <row r="246" spans="1:13" x14ac:dyDescent="0.2">
      <c r="A246" s="49" t="s">
        <v>292</v>
      </c>
      <c r="B246" s="51">
        <v>1724</v>
      </c>
      <c r="C246" s="51">
        <v>323</v>
      </c>
      <c r="D246" s="51">
        <v>2047</v>
      </c>
      <c r="E246" s="51">
        <v>1040</v>
      </c>
      <c r="F246" s="51">
        <v>292</v>
      </c>
      <c r="G246" s="51">
        <v>1332</v>
      </c>
      <c r="H246" s="51">
        <v>48058</v>
      </c>
      <c r="I246" s="51">
        <v>8987</v>
      </c>
      <c r="J246" s="51">
        <v>57045</v>
      </c>
      <c r="K246" s="51">
        <v>26788</v>
      </c>
      <c r="L246" s="51">
        <v>7627</v>
      </c>
      <c r="M246" s="51">
        <v>34415</v>
      </c>
    </row>
    <row r="247" spans="1:13" x14ac:dyDescent="0.2">
      <c r="A247" s="49" t="s">
        <v>283</v>
      </c>
      <c r="B247" s="51">
        <v>1374</v>
      </c>
      <c r="C247" s="51">
        <v>380</v>
      </c>
      <c r="D247" s="51">
        <v>1754</v>
      </c>
      <c r="E247" s="51">
        <v>1016</v>
      </c>
      <c r="F247" s="51">
        <v>250</v>
      </c>
      <c r="G247" s="51">
        <v>1266</v>
      </c>
      <c r="H247" s="51">
        <v>44157</v>
      </c>
      <c r="I247" s="51">
        <v>11679</v>
      </c>
      <c r="J247" s="51">
        <v>55836</v>
      </c>
      <c r="K247" s="51">
        <v>33421</v>
      </c>
      <c r="L247" s="51">
        <v>8373</v>
      </c>
      <c r="M247" s="51">
        <v>41794</v>
      </c>
    </row>
    <row r="248" spans="1:13" x14ac:dyDescent="0.2">
      <c r="A248" s="49" t="s">
        <v>327</v>
      </c>
      <c r="B248" s="51">
        <v>4620</v>
      </c>
      <c r="C248" s="51">
        <v>470</v>
      </c>
      <c r="D248" s="51">
        <v>5090</v>
      </c>
      <c r="E248" s="51">
        <v>1096</v>
      </c>
      <c r="F248" s="51">
        <v>138</v>
      </c>
      <c r="G248" s="51">
        <v>1234</v>
      </c>
      <c r="H248" s="51">
        <v>41013</v>
      </c>
      <c r="I248" s="51">
        <v>4249</v>
      </c>
      <c r="J248" s="51">
        <v>45262</v>
      </c>
      <c r="K248" s="51">
        <v>10524</v>
      </c>
      <c r="L248" s="51">
        <v>1210</v>
      </c>
      <c r="M248" s="51">
        <v>11734</v>
      </c>
    </row>
    <row r="249" spans="1:13" x14ac:dyDescent="0.2">
      <c r="A249" s="49" t="s">
        <v>333</v>
      </c>
      <c r="B249" s="51"/>
      <c r="C249" s="51">
        <v>597</v>
      </c>
      <c r="D249" s="51">
        <v>597</v>
      </c>
      <c r="E249" s="51"/>
      <c r="F249" s="51">
        <v>1232</v>
      </c>
      <c r="G249" s="51">
        <v>1232</v>
      </c>
      <c r="H249" s="51">
        <v>0</v>
      </c>
      <c r="I249" s="51">
        <v>4931</v>
      </c>
      <c r="J249" s="51">
        <v>4931</v>
      </c>
      <c r="K249" s="51">
        <v>0</v>
      </c>
      <c r="L249" s="51">
        <v>9867</v>
      </c>
      <c r="M249" s="51">
        <v>9867</v>
      </c>
    </row>
    <row r="250" spans="1:13" x14ac:dyDescent="0.2">
      <c r="A250" s="49" t="s">
        <v>298</v>
      </c>
      <c r="B250" s="51">
        <v>48</v>
      </c>
      <c r="C250" s="51">
        <v>886</v>
      </c>
      <c r="D250" s="51">
        <v>934</v>
      </c>
      <c r="E250" s="51">
        <v>150</v>
      </c>
      <c r="F250" s="51">
        <v>1059</v>
      </c>
      <c r="G250" s="51">
        <v>1209</v>
      </c>
      <c r="H250" s="51">
        <v>1192</v>
      </c>
      <c r="I250" s="51">
        <v>22006</v>
      </c>
      <c r="J250" s="51">
        <v>23198</v>
      </c>
      <c r="K250" s="51">
        <v>3720</v>
      </c>
      <c r="L250" s="51">
        <v>26277</v>
      </c>
      <c r="M250" s="51">
        <v>29997</v>
      </c>
    </row>
    <row r="251" spans="1:13" x14ac:dyDescent="0.2">
      <c r="A251" s="49" t="s">
        <v>313</v>
      </c>
      <c r="B251" s="51">
        <v>1023</v>
      </c>
      <c r="C251" s="51">
        <v>214</v>
      </c>
      <c r="D251" s="51">
        <v>1237</v>
      </c>
      <c r="E251" s="51">
        <v>1000</v>
      </c>
      <c r="F251" s="51">
        <v>208</v>
      </c>
      <c r="G251" s="51">
        <v>1208</v>
      </c>
      <c r="H251" s="51">
        <v>20527</v>
      </c>
      <c r="I251" s="51">
        <v>4289</v>
      </c>
      <c r="J251" s="51">
        <v>24816</v>
      </c>
      <c r="K251" s="51">
        <v>14302</v>
      </c>
      <c r="L251" s="51">
        <v>2983</v>
      </c>
      <c r="M251" s="51">
        <v>17285</v>
      </c>
    </row>
    <row r="252" spans="1:13" x14ac:dyDescent="0.2">
      <c r="A252" s="49" t="s">
        <v>15</v>
      </c>
      <c r="B252" s="51">
        <v>2146</v>
      </c>
      <c r="C252" s="51">
        <v>212</v>
      </c>
      <c r="D252" s="51">
        <v>2358</v>
      </c>
      <c r="E252" s="51">
        <v>1069</v>
      </c>
      <c r="F252" s="51">
        <v>127</v>
      </c>
      <c r="G252" s="51">
        <v>1196</v>
      </c>
      <c r="H252" s="51">
        <v>39296</v>
      </c>
      <c r="I252" s="51">
        <v>3855</v>
      </c>
      <c r="J252" s="51">
        <v>43151</v>
      </c>
      <c r="K252" s="51">
        <v>19081</v>
      </c>
      <c r="L252" s="51">
        <v>2165</v>
      </c>
      <c r="M252" s="51">
        <v>21246</v>
      </c>
    </row>
    <row r="253" spans="1:13" x14ac:dyDescent="0.2">
      <c r="A253" s="49" t="s">
        <v>248</v>
      </c>
      <c r="B253" s="51">
        <v>1004</v>
      </c>
      <c r="C253" s="51">
        <v>272</v>
      </c>
      <c r="D253" s="51">
        <v>1276</v>
      </c>
      <c r="E253" s="51">
        <v>933</v>
      </c>
      <c r="F253" s="51">
        <v>251</v>
      </c>
      <c r="G253" s="51">
        <v>1184</v>
      </c>
      <c r="H253" s="51">
        <v>53118</v>
      </c>
      <c r="I253" s="51">
        <v>14398</v>
      </c>
      <c r="J253" s="51">
        <v>67516</v>
      </c>
      <c r="K253" s="51">
        <v>55350</v>
      </c>
      <c r="L253" s="51">
        <v>14168</v>
      </c>
      <c r="M253" s="51">
        <v>69518</v>
      </c>
    </row>
    <row r="254" spans="1:13" x14ac:dyDescent="0.2">
      <c r="A254" s="49" t="s">
        <v>282</v>
      </c>
      <c r="B254" s="51">
        <v>1185</v>
      </c>
      <c r="C254" s="51">
        <v>80</v>
      </c>
      <c r="D254" s="51">
        <v>1265</v>
      </c>
      <c r="E254" s="51">
        <v>1108</v>
      </c>
      <c r="F254" s="51">
        <v>52</v>
      </c>
      <c r="G254" s="51">
        <v>1160</v>
      </c>
      <c r="H254" s="51">
        <v>51733</v>
      </c>
      <c r="I254" s="51">
        <v>3240</v>
      </c>
      <c r="J254" s="51">
        <v>54973</v>
      </c>
      <c r="K254" s="51">
        <v>40735</v>
      </c>
      <c r="L254" s="51">
        <v>1982</v>
      </c>
      <c r="M254" s="51">
        <v>42717</v>
      </c>
    </row>
    <row r="255" spans="1:13" x14ac:dyDescent="0.2">
      <c r="A255" s="49" t="s">
        <v>284</v>
      </c>
      <c r="B255" s="51">
        <v>1902</v>
      </c>
      <c r="C255" s="51">
        <v>515</v>
      </c>
      <c r="D255" s="51">
        <v>2417</v>
      </c>
      <c r="E255" s="51">
        <v>896</v>
      </c>
      <c r="F255" s="51">
        <v>264</v>
      </c>
      <c r="G255" s="51">
        <v>1160</v>
      </c>
      <c r="H255" s="51">
        <v>63426</v>
      </c>
      <c r="I255" s="51">
        <v>17215</v>
      </c>
      <c r="J255" s="51">
        <v>80641</v>
      </c>
      <c r="K255" s="51">
        <v>30002</v>
      </c>
      <c r="L255" s="51">
        <v>8942</v>
      </c>
      <c r="M255" s="51">
        <v>38944</v>
      </c>
    </row>
    <row r="256" spans="1:13" x14ac:dyDescent="0.2">
      <c r="A256" s="49" t="s">
        <v>287</v>
      </c>
      <c r="B256" s="51">
        <v>1030</v>
      </c>
      <c r="C256" s="51">
        <v>663</v>
      </c>
      <c r="D256" s="51">
        <v>1693</v>
      </c>
      <c r="E256" s="51">
        <v>717</v>
      </c>
      <c r="F256" s="51">
        <v>407</v>
      </c>
      <c r="G256" s="51">
        <v>1124</v>
      </c>
      <c r="H256" s="51">
        <v>34766</v>
      </c>
      <c r="I256" s="51">
        <v>22391</v>
      </c>
      <c r="J256" s="51">
        <v>57157</v>
      </c>
      <c r="K256" s="51">
        <v>23870</v>
      </c>
      <c r="L256" s="51">
        <v>13523</v>
      </c>
      <c r="M256" s="51">
        <v>37393</v>
      </c>
    </row>
    <row r="257" spans="1:13" x14ac:dyDescent="0.2">
      <c r="A257" s="49" t="s">
        <v>265</v>
      </c>
      <c r="B257" s="51">
        <v>872</v>
      </c>
      <c r="C257" s="51">
        <v>1215</v>
      </c>
      <c r="D257" s="51">
        <v>2087</v>
      </c>
      <c r="E257" s="51">
        <v>264</v>
      </c>
      <c r="F257" s="51">
        <v>852</v>
      </c>
      <c r="G257" s="51">
        <v>1116</v>
      </c>
      <c r="H257" s="51">
        <v>42444</v>
      </c>
      <c r="I257" s="51">
        <v>59083</v>
      </c>
      <c r="J257" s="51">
        <v>101527</v>
      </c>
      <c r="K257" s="51">
        <v>12348</v>
      </c>
      <c r="L257" s="51">
        <v>39584</v>
      </c>
      <c r="M257" s="51">
        <v>51932</v>
      </c>
    </row>
    <row r="258" spans="1:13" x14ac:dyDescent="0.2">
      <c r="A258" s="49" t="s">
        <v>263</v>
      </c>
      <c r="B258" s="51">
        <v>580</v>
      </c>
      <c r="C258" s="51">
        <v>588</v>
      </c>
      <c r="D258" s="51">
        <v>1168</v>
      </c>
      <c r="E258" s="51">
        <v>494</v>
      </c>
      <c r="F258" s="51">
        <v>615</v>
      </c>
      <c r="G258" s="51">
        <v>1109</v>
      </c>
      <c r="H258" s="51">
        <v>25739</v>
      </c>
      <c r="I258" s="51">
        <v>25469</v>
      </c>
      <c r="J258" s="51">
        <v>51208</v>
      </c>
      <c r="K258" s="51">
        <v>23438</v>
      </c>
      <c r="L258" s="51">
        <v>29171</v>
      </c>
      <c r="M258" s="51">
        <v>52609</v>
      </c>
    </row>
    <row r="259" spans="1:13" x14ac:dyDescent="0.2">
      <c r="A259" s="49" t="s">
        <v>243</v>
      </c>
      <c r="B259" s="51">
        <v>1429</v>
      </c>
      <c r="C259" s="51">
        <v>59</v>
      </c>
      <c r="D259" s="51">
        <v>1488</v>
      </c>
      <c r="E259" s="51">
        <v>983</v>
      </c>
      <c r="F259" s="51">
        <v>93</v>
      </c>
      <c r="G259" s="51">
        <v>1076</v>
      </c>
      <c r="H259" s="51">
        <v>92118</v>
      </c>
      <c r="I259" s="51">
        <v>3779</v>
      </c>
      <c r="J259" s="51">
        <v>95897</v>
      </c>
      <c r="K259" s="51">
        <v>69009</v>
      </c>
      <c r="L259" s="51">
        <v>6568</v>
      </c>
      <c r="M259" s="51">
        <v>75577</v>
      </c>
    </row>
    <row r="260" spans="1:13" x14ac:dyDescent="0.2">
      <c r="A260" s="49" t="s">
        <v>242</v>
      </c>
      <c r="B260" s="51">
        <v>1272</v>
      </c>
      <c r="C260" s="51">
        <v>6</v>
      </c>
      <c r="D260" s="51">
        <v>1278</v>
      </c>
      <c r="E260" s="51">
        <v>1007</v>
      </c>
      <c r="F260" s="51">
        <v>37</v>
      </c>
      <c r="G260" s="51">
        <v>1044</v>
      </c>
      <c r="H260" s="51">
        <v>90539</v>
      </c>
      <c r="I260" s="51">
        <v>445</v>
      </c>
      <c r="J260" s="51">
        <v>90984</v>
      </c>
      <c r="K260" s="51">
        <v>73785</v>
      </c>
      <c r="L260" s="51">
        <v>2645</v>
      </c>
      <c r="M260" s="51">
        <v>76430</v>
      </c>
    </row>
    <row r="261" spans="1:13" x14ac:dyDescent="0.2">
      <c r="A261" s="49" t="s">
        <v>288</v>
      </c>
      <c r="B261" s="51">
        <v>661</v>
      </c>
      <c r="C261" s="51">
        <v>135</v>
      </c>
      <c r="D261" s="51">
        <v>796</v>
      </c>
      <c r="E261" s="51">
        <v>692</v>
      </c>
      <c r="F261" s="51">
        <v>325</v>
      </c>
      <c r="G261" s="51">
        <v>1017</v>
      </c>
      <c r="H261" s="51">
        <v>25591</v>
      </c>
      <c r="I261" s="51">
        <v>4876</v>
      </c>
      <c r="J261" s="51">
        <v>30467</v>
      </c>
      <c r="K261" s="51">
        <v>25279</v>
      </c>
      <c r="L261" s="51">
        <v>11900</v>
      </c>
      <c r="M261" s="51">
        <v>37179</v>
      </c>
    </row>
    <row r="262" spans="1:13" x14ac:dyDescent="0.2">
      <c r="A262" s="49" t="s">
        <v>285</v>
      </c>
      <c r="B262" s="51">
        <v>1764</v>
      </c>
      <c r="C262" s="51">
        <v>136</v>
      </c>
      <c r="D262" s="51">
        <v>1900</v>
      </c>
      <c r="E262" s="51">
        <v>920</v>
      </c>
      <c r="F262" s="51">
        <v>49</v>
      </c>
      <c r="G262" s="51">
        <v>969</v>
      </c>
      <c r="H262" s="51">
        <v>79521</v>
      </c>
      <c r="I262" s="51">
        <v>6064</v>
      </c>
      <c r="J262" s="51">
        <v>85585</v>
      </c>
      <c r="K262" s="51">
        <v>36427</v>
      </c>
      <c r="L262" s="51">
        <v>1958</v>
      </c>
      <c r="M262" s="51">
        <v>38385</v>
      </c>
    </row>
    <row r="263" spans="1:13" x14ac:dyDescent="0.2">
      <c r="A263" s="49" t="s">
        <v>281</v>
      </c>
      <c r="B263" s="51">
        <v>565</v>
      </c>
      <c r="C263" s="51">
        <v>345</v>
      </c>
      <c r="D263" s="51">
        <v>910</v>
      </c>
      <c r="E263" s="51">
        <v>696</v>
      </c>
      <c r="F263" s="51">
        <v>268</v>
      </c>
      <c r="G263" s="51">
        <v>964</v>
      </c>
      <c r="H263" s="51">
        <v>24709</v>
      </c>
      <c r="I263" s="51">
        <v>15137</v>
      </c>
      <c r="J263" s="51">
        <v>39846</v>
      </c>
      <c r="K263" s="51">
        <v>31015</v>
      </c>
      <c r="L263" s="51">
        <v>11865</v>
      </c>
      <c r="M263" s="51">
        <v>42880</v>
      </c>
    </row>
    <row r="264" spans="1:13" x14ac:dyDescent="0.2">
      <c r="A264" s="49" t="s">
        <v>300</v>
      </c>
      <c r="B264" s="51">
        <v>1348</v>
      </c>
      <c r="C264" s="51"/>
      <c r="D264" s="51">
        <v>1348</v>
      </c>
      <c r="E264" s="51">
        <v>964</v>
      </c>
      <c r="F264" s="51"/>
      <c r="G264" s="51">
        <v>964</v>
      </c>
      <c r="H264" s="51">
        <v>46502</v>
      </c>
      <c r="I264" s="51">
        <v>0</v>
      </c>
      <c r="J264" s="51">
        <v>46502</v>
      </c>
      <c r="K264" s="51">
        <v>25472</v>
      </c>
      <c r="L264" s="51">
        <v>0</v>
      </c>
      <c r="M264" s="51">
        <v>25472</v>
      </c>
    </row>
    <row r="265" spans="1:13" x14ac:dyDescent="0.2">
      <c r="A265" s="49" t="s">
        <v>345</v>
      </c>
      <c r="B265" s="51">
        <v>7553</v>
      </c>
      <c r="C265" s="51">
        <v>517</v>
      </c>
      <c r="D265" s="51">
        <v>8070</v>
      </c>
      <c r="E265" s="51">
        <v>689</v>
      </c>
      <c r="F265" s="51">
        <v>230</v>
      </c>
      <c r="G265" s="51">
        <v>919</v>
      </c>
      <c r="H265" s="51">
        <v>24214</v>
      </c>
      <c r="I265" s="51">
        <v>1929</v>
      </c>
      <c r="J265" s="51">
        <v>26143</v>
      </c>
      <c r="K265" s="51">
        <v>3492</v>
      </c>
      <c r="L265" s="51">
        <v>1132</v>
      </c>
      <c r="M265" s="51">
        <v>4624</v>
      </c>
    </row>
    <row r="266" spans="1:13" x14ac:dyDescent="0.2">
      <c r="A266" s="49" t="s">
        <v>268</v>
      </c>
      <c r="B266" s="51">
        <v>848</v>
      </c>
      <c r="C266" s="51">
        <v>234</v>
      </c>
      <c r="D266" s="51">
        <v>1082</v>
      </c>
      <c r="E266" s="51">
        <v>630</v>
      </c>
      <c r="F266" s="51">
        <v>282</v>
      </c>
      <c r="G266" s="51">
        <v>912</v>
      </c>
      <c r="H266" s="51">
        <v>45863</v>
      </c>
      <c r="I266" s="51">
        <v>12662</v>
      </c>
      <c r="J266" s="51">
        <v>58525</v>
      </c>
      <c r="K266" s="51">
        <v>33268</v>
      </c>
      <c r="L266" s="51">
        <v>14971</v>
      </c>
      <c r="M266" s="51">
        <v>48239</v>
      </c>
    </row>
    <row r="267" spans="1:13" x14ac:dyDescent="0.2">
      <c r="A267" s="49" t="s">
        <v>323</v>
      </c>
      <c r="B267" s="51">
        <v>1344</v>
      </c>
      <c r="C267" s="51">
        <v>96</v>
      </c>
      <c r="D267" s="51">
        <v>1440</v>
      </c>
      <c r="E267" s="51">
        <v>783</v>
      </c>
      <c r="F267" s="51">
        <v>127</v>
      </c>
      <c r="G267" s="51">
        <v>910</v>
      </c>
      <c r="H267" s="51">
        <v>18968</v>
      </c>
      <c r="I267" s="51">
        <v>1338</v>
      </c>
      <c r="J267" s="51">
        <v>20306</v>
      </c>
      <c r="K267" s="51">
        <v>10788</v>
      </c>
      <c r="L267" s="51">
        <v>1796</v>
      </c>
      <c r="M267" s="51">
        <v>12584</v>
      </c>
    </row>
    <row r="268" spans="1:13" x14ac:dyDescent="0.2">
      <c r="A268" s="49" t="s">
        <v>307</v>
      </c>
      <c r="B268" s="51">
        <v>1047</v>
      </c>
      <c r="C268" s="51">
        <v>225</v>
      </c>
      <c r="D268" s="51">
        <v>1272</v>
      </c>
      <c r="E268" s="51">
        <v>701</v>
      </c>
      <c r="F268" s="51">
        <v>199</v>
      </c>
      <c r="G268" s="51">
        <v>900</v>
      </c>
      <c r="H268" s="51">
        <v>25714</v>
      </c>
      <c r="I268" s="51">
        <v>5583</v>
      </c>
      <c r="J268" s="51">
        <v>31297</v>
      </c>
      <c r="K268" s="51">
        <v>17569</v>
      </c>
      <c r="L268" s="51">
        <v>4958</v>
      </c>
      <c r="M268" s="51">
        <v>22527</v>
      </c>
    </row>
    <row r="269" spans="1:13" x14ac:dyDescent="0.2">
      <c r="A269" s="49" t="s">
        <v>296</v>
      </c>
      <c r="B269" s="51">
        <v>131</v>
      </c>
      <c r="C269" s="51">
        <v>952</v>
      </c>
      <c r="D269" s="51">
        <v>1083</v>
      </c>
      <c r="E269" s="51">
        <v>138</v>
      </c>
      <c r="F269" s="51">
        <v>746</v>
      </c>
      <c r="G269" s="51">
        <v>884</v>
      </c>
      <c r="H269" s="51">
        <v>5891</v>
      </c>
      <c r="I269" s="51">
        <v>42121</v>
      </c>
      <c r="J269" s="51">
        <v>48012</v>
      </c>
      <c r="K269" s="51">
        <v>5141</v>
      </c>
      <c r="L269" s="51">
        <v>27400</v>
      </c>
      <c r="M269" s="51">
        <v>32541</v>
      </c>
    </row>
    <row r="270" spans="1:13" x14ac:dyDescent="0.2">
      <c r="A270" s="49" t="s">
        <v>325</v>
      </c>
      <c r="B270" s="51">
        <v>696</v>
      </c>
      <c r="C270" s="51">
        <v>44</v>
      </c>
      <c r="D270" s="51">
        <v>740</v>
      </c>
      <c r="E270" s="51">
        <v>861</v>
      </c>
      <c r="F270" s="51">
        <v>3</v>
      </c>
      <c r="G270" s="51">
        <v>864</v>
      </c>
      <c r="H270" s="51">
        <v>14955</v>
      </c>
      <c r="I270" s="51">
        <v>667</v>
      </c>
      <c r="J270" s="51">
        <v>15622</v>
      </c>
      <c r="K270" s="51">
        <v>12334</v>
      </c>
      <c r="L270" s="51">
        <v>114</v>
      </c>
      <c r="M270" s="51">
        <v>12448</v>
      </c>
    </row>
    <row r="271" spans="1:13" x14ac:dyDescent="0.2">
      <c r="A271" s="49" t="s">
        <v>343</v>
      </c>
      <c r="B271" s="51"/>
      <c r="C271" s="51">
        <v>510</v>
      </c>
      <c r="D271" s="51">
        <v>510</v>
      </c>
      <c r="E271" s="51">
        <v>482</v>
      </c>
      <c r="F271" s="51">
        <v>380</v>
      </c>
      <c r="G271" s="51">
        <v>862</v>
      </c>
      <c r="H271" s="51">
        <v>0</v>
      </c>
      <c r="I271" s="51">
        <v>2780</v>
      </c>
      <c r="J271" s="51">
        <v>2780</v>
      </c>
      <c r="K271" s="51">
        <v>2899</v>
      </c>
      <c r="L271" s="51">
        <v>2251</v>
      </c>
      <c r="M271" s="51">
        <v>5150</v>
      </c>
    </row>
    <row r="272" spans="1:13" x14ac:dyDescent="0.2">
      <c r="A272" s="49" t="s">
        <v>238</v>
      </c>
      <c r="B272" s="51">
        <v>1254</v>
      </c>
      <c r="C272" s="51"/>
      <c r="D272" s="51">
        <v>1254</v>
      </c>
      <c r="E272" s="51">
        <v>825</v>
      </c>
      <c r="F272" s="51"/>
      <c r="G272" s="51">
        <v>825</v>
      </c>
      <c r="H272" s="51">
        <v>137050</v>
      </c>
      <c r="I272" s="51">
        <v>0</v>
      </c>
      <c r="J272" s="51">
        <v>137050</v>
      </c>
      <c r="K272" s="51">
        <v>90164</v>
      </c>
      <c r="L272" s="51">
        <v>0</v>
      </c>
      <c r="M272" s="51">
        <v>90164</v>
      </c>
    </row>
    <row r="273" spans="1:13" x14ac:dyDescent="0.2">
      <c r="A273" s="49" t="s">
        <v>280</v>
      </c>
      <c r="B273" s="51"/>
      <c r="C273" s="51"/>
      <c r="D273" s="51">
        <v>0</v>
      </c>
      <c r="E273" s="51">
        <v>800</v>
      </c>
      <c r="F273" s="51"/>
      <c r="G273" s="51">
        <v>800</v>
      </c>
      <c r="H273" s="51">
        <v>0</v>
      </c>
      <c r="I273" s="51">
        <v>0</v>
      </c>
      <c r="J273" s="51">
        <v>0</v>
      </c>
      <c r="K273" s="51">
        <v>43184</v>
      </c>
      <c r="L273" s="51">
        <v>0</v>
      </c>
      <c r="M273" s="51">
        <v>43184</v>
      </c>
    </row>
    <row r="274" spans="1:13" x14ac:dyDescent="0.2">
      <c r="A274" s="49" t="s">
        <v>31</v>
      </c>
      <c r="B274" s="51">
        <v>6544</v>
      </c>
      <c r="C274" s="51"/>
      <c r="D274" s="51">
        <v>6544</v>
      </c>
      <c r="E274" s="51">
        <v>773</v>
      </c>
      <c r="F274" s="51"/>
      <c r="G274" s="51">
        <v>773</v>
      </c>
      <c r="H274" s="51">
        <v>386991</v>
      </c>
      <c r="I274" s="51">
        <v>0</v>
      </c>
      <c r="J274" s="51">
        <v>386991</v>
      </c>
      <c r="K274" s="51">
        <v>25834</v>
      </c>
      <c r="L274" s="51">
        <v>0</v>
      </c>
      <c r="M274" s="51">
        <v>25834</v>
      </c>
    </row>
    <row r="275" spans="1:13" x14ac:dyDescent="0.2">
      <c r="A275" s="49" t="s">
        <v>302</v>
      </c>
      <c r="B275" s="51"/>
      <c r="C275" s="51">
        <v>3249</v>
      </c>
      <c r="D275" s="51">
        <v>3249</v>
      </c>
      <c r="E275" s="51"/>
      <c r="F275" s="51">
        <v>768</v>
      </c>
      <c r="G275" s="51">
        <v>768</v>
      </c>
      <c r="H275" s="51">
        <v>0</v>
      </c>
      <c r="I275" s="51">
        <v>26674</v>
      </c>
      <c r="J275" s="51">
        <v>26674</v>
      </c>
      <c r="K275" s="51">
        <v>0</v>
      </c>
      <c r="L275" s="51">
        <v>24285</v>
      </c>
      <c r="M275" s="51">
        <v>24285</v>
      </c>
    </row>
    <row r="276" spans="1:13" x14ac:dyDescent="0.2">
      <c r="A276" s="49" t="s">
        <v>295</v>
      </c>
      <c r="B276" s="51"/>
      <c r="C276" s="51">
        <v>99</v>
      </c>
      <c r="D276" s="51">
        <v>99</v>
      </c>
      <c r="E276" s="51">
        <v>217</v>
      </c>
      <c r="F276" s="51">
        <v>536</v>
      </c>
      <c r="G276" s="51">
        <v>753</v>
      </c>
      <c r="H276" s="51">
        <v>0</v>
      </c>
      <c r="I276" s="51">
        <v>3967</v>
      </c>
      <c r="J276" s="51">
        <v>3967</v>
      </c>
      <c r="K276" s="51">
        <v>9381</v>
      </c>
      <c r="L276" s="51">
        <v>23270</v>
      </c>
      <c r="M276" s="51">
        <v>32651</v>
      </c>
    </row>
    <row r="277" spans="1:13" x14ac:dyDescent="0.2">
      <c r="A277" s="49" t="s">
        <v>297</v>
      </c>
      <c r="B277" s="51">
        <v>1294</v>
      </c>
      <c r="C277" s="51">
        <v>269</v>
      </c>
      <c r="D277" s="51">
        <v>1563</v>
      </c>
      <c r="E277" s="51">
        <v>426</v>
      </c>
      <c r="F277" s="51">
        <v>272</v>
      </c>
      <c r="G277" s="51">
        <v>698</v>
      </c>
      <c r="H277" s="51">
        <v>63750</v>
      </c>
      <c r="I277" s="51">
        <v>13212</v>
      </c>
      <c r="J277" s="51">
        <v>76962</v>
      </c>
      <c r="K277" s="51">
        <v>19280</v>
      </c>
      <c r="L277" s="51">
        <v>11878</v>
      </c>
      <c r="M277" s="51">
        <v>31158</v>
      </c>
    </row>
    <row r="278" spans="1:13" x14ac:dyDescent="0.2">
      <c r="A278" s="49" t="s">
        <v>303</v>
      </c>
      <c r="B278" s="51">
        <v>3081</v>
      </c>
      <c r="C278" s="51">
        <v>586</v>
      </c>
      <c r="D278" s="51">
        <v>3667</v>
      </c>
      <c r="E278" s="51">
        <v>656</v>
      </c>
      <c r="F278" s="51">
        <v>29</v>
      </c>
      <c r="G278" s="51">
        <v>685</v>
      </c>
      <c r="H278" s="51">
        <v>105639</v>
      </c>
      <c r="I278" s="51">
        <v>20128</v>
      </c>
      <c r="J278" s="51">
        <v>125767</v>
      </c>
      <c r="K278" s="51">
        <v>22563</v>
      </c>
      <c r="L278" s="51">
        <v>1115</v>
      </c>
      <c r="M278" s="51">
        <v>23678</v>
      </c>
    </row>
    <row r="279" spans="1:13" x14ac:dyDescent="0.2">
      <c r="A279" s="49" t="s">
        <v>310</v>
      </c>
      <c r="B279" s="51">
        <v>503</v>
      </c>
      <c r="C279" s="51">
        <v>191</v>
      </c>
      <c r="D279" s="51">
        <v>694</v>
      </c>
      <c r="E279" s="51">
        <v>391</v>
      </c>
      <c r="F279" s="51">
        <v>271</v>
      </c>
      <c r="G279" s="51">
        <v>662</v>
      </c>
      <c r="H279" s="51">
        <v>15025</v>
      </c>
      <c r="I279" s="51">
        <v>5709</v>
      </c>
      <c r="J279" s="51">
        <v>20734</v>
      </c>
      <c r="K279" s="51">
        <v>11718</v>
      </c>
      <c r="L279" s="51">
        <v>8173</v>
      </c>
      <c r="M279" s="51">
        <v>19891</v>
      </c>
    </row>
    <row r="280" spans="1:13" x14ac:dyDescent="0.2">
      <c r="A280" s="49" t="s">
        <v>275</v>
      </c>
      <c r="B280" s="51">
        <v>680</v>
      </c>
      <c r="C280" s="51">
        <v>130</v>
      </c>
      <c r="D280" s="51">
        <v>810</v>
      </c>
      <c r="E280" s="51">
        <v>568</v>
      </c>
      <c r="F280" s="51">
        <v>81</v>
      </c>
      <c r="G280" s="51">
        <v>649</v>
      </c>
      <c r="H280" s="51">
        <v>45966</v>
      </c>
      <c r="I280" s="51">
        <v>8596</v>
      </c>
      <c r="J280" s="51">
        <v>54562</v>
      </c>
      <c r="K280" s="51">
        <v>39241</v>
      </c>
      <c r="L280" s="51">
        <v>5518</v>
      </c>
      <c r="M280" s="51">
        <v>44759</v>
      </c>
    </row>
    <row r="281" spans="1:13" x14ac:dyDescent="0.2">
      <c r="A281" s="49" t="s">
        <v>319</v>
      </c>
      <c r="B281" s="51">
        <v>3187</v>
      </c>
      <c r="C281" s="51">
        <v>2</v>
      </c>
      <c r="D281" s="51">
        <v>3189</v>
      </c>
      <c r="E281" s="51">
        <v>639</v>
      </c>
      <c r="F281" s="51">
        <v>8</v>
      </c>
      <c r="G281" s="51">
        <v>647</v>
      </c>
      <c r="H281" s="51">
        <v>60571</v>
      </c>
      <c r="I281" s="51">
        <v>38</v>
      </c>
      <c r="J281" s="51">
        <v>60609</v>
      </c>
      <c r="K281" s="51">
        <v>14297</v>
      </c>
      <c r="L281" s="51">
        <v>194</v>
      </c>
      <c r="M281" s="51">
        <v>14491</v>
      </c>
    </row>
    <row r="282" spans="1:13" x14ac:dyDescent="0.2">
      <c r="A282" s="49" t="s">
        <v>274</v>
      </c>
      <c r="B282" s="51">
        <v>611</v>
      </c>
      <c r="C282" s="51">
        <v>156</v>
      </c>
      <c r="D282" s="51">
        <v>767</v>
      </c>
      <c r="E282" s="51">
        <v>516</v>
      </c>
      <c r="F282" s="51">
        <v>131</v>
      </c>
      <c r="G282" s="51">
        <v>647</v>
      </c>
      <c r="H282" s="51">
        <v>41974</v>
      </c>
      <c r="I282" s="51">
        <v>10401</v>
      </c>
      <c r="J282" s="51">
        <v>52375</v>
      </c>
      <c r="K282" s="51">
        <v>36342</v>
      </c>
      <c r="L282" s="51">
        <v>9333</v>
      </c>
      <c r="M282" s="51">
        <v>45675</v>
      </c>
    </row>
    <row r="283" spans="1:13" x14ac:dyDescent="0.2">
      <c r="A283" s="49" t="s">
        <v>294</v>
      </c>
      <c r="B283" s="51">
        <v>786</v>
      </c>
      <c r="C283" s="51"/>
      <c r="D283" s="51">
        <v>786</v>
      </c>
      <c r="E283" s="51">
        <v>627</v>
      </c>
      <c r="F283" s="51"/>
      <c r="G283" s="51">
        <v>627</v>
      </c>
      <c r="H283" s="51">
        <v>46033</v>
      </c>
      <c r="I283" s="51">
        <v>0</v>
      </c>
      <c r="J283" s="51">
        <v>46033</v>
      </c>
      <c r="K283" s="51">
        <v>33954</v>
      </c>
      <c r="L283" s="51">
        <v>0</v>
      </c>
      <c r="M283" s="51">
        <v>33954</v>
      </c>
    </row>
    <row r="284" spans="1:13" x14ac:dyDescent="0.2">
      <c r="A284" s="49" t="s">
        <v>346</v>
      </c>
      <c r="B284" s="51">
        <v>235</v>
      </c>
      <c r="C284" s="51"/>
      <c r="D284" s="51">
        <v>235</v>
      </c>
      <c r="E284" s="51">
        <v>514</v>
      </c>
      <c r="F284" s="51"/>
      <c r="G284" s="51">
        <v>514</v>
      </c>
      <c r="H284" s="51">
        <v>4178</v>
      </c>
      <c r="I284" s="51">
        <v>0</v>
      </c>
      <c r="J284" s="51">
        <v>4178</v>
      </c>
      <c r="K284" s="51">
        <v>4430</v>
      </c>
      <c r="L284" s="51">
        <v>0</v>
      </c>
      <c r="M284" s="51">
        <v>4430</v>
      </c>
    </row>
    <row r="285" spans="1:13" x14ac:dyDescent="0.2">
      <c r="A285" s="49" t="s">
        <v>330</v>
      </c>
      <c r="B285" s="51">
        <v>441</v>
      </c>
      <c r="C285" s="51">
        <v>148</v>
      </c>
      <c r="D285" s="51">
        <v>589</v>
      </c>
      <c r="E285" s="51">
        <v>419</v>
      </c>
      <c r="F285" s="51">
        <v>91</v>
      </c>
      <c r="G285" s="51">
        <v>510</v>
      </c>
      <c r="H285" s="51">
        <v>10666</v>
      </c>
      <c r="I285" s="51">
        <v>3650</v>
      </c>
      <c r="J285" s="51">
        <v>14316</v>
      </c>
      <c r="K285" s="51">
        <v>8919</v>
      </c>
      <c r="L285" s="51">
        <v>2090</v>
      </c>
      <c r="M285" s="51">
        <v>11009</v>
      </c>
    </row>
    <row r="286" spans="1:13" x14ac:dyDescent="0.2">
      <c r="A286" s="49" t="s">
        <v>312</v>
      </c>
      <c r="B286" s="51">
        <v>610</v>
      </c>
      <c r="C286" s="51">
        <v>210</v>
      </c>
      <c r="D286" s="51">
        <v>820</v>
      </c>
      <c r="E286" s="51">
        <v>324</v>
      </c>
      <c r="F286" s="51">
        <v>153</v>
      </c>
      <c r="G286" s="51">
        <v>477</v>
      </c>
      <c r="H286" s="51">
        <v>23072</v>
      </c>
      <c r="I286" s="51">
        <v>7997</v>
      </c>
      <c r="J286" s="51">
        <v>31069</v>
      </c>
      <c r="K286" s="51">
        <v>12586</v>
      </c>
      <c r="L286" s="51">
        <v>6003</v>
      </c>
      <c r="M286" s="51">
        <v>18589</v>
      </c>
    </row>
    <row r="287" spans="1:13" x14ac:dyDescent="0.2">
      <c r="A287" s="49" t="s">
        <v>328</v>
      </c>
      <c r="B287" s="51">
        <v>550</v>
      </c>
      <c r="C287" s="51"/>
      <c r="D287" s="51">
        <v>550</v>
      </c>
      <c r="E287" s="51">
        <v>458</v>
      </c>
      <c r="F287" s="51"/>
      <c r="G287" s="51">
        <v>458</v>
      </c>
      <c r="H287" s="51">
        <v>10323</v>
      </c>
      <c r="I287" s="51">
        <v>0</v>
      </c>
      <c r="J287" s="51">
        <v>10323</v>
      </c>
      <c r="K287" s="51">
        <v>11645</v>
      </c>
      <c r="L287" s="51">
        <v>0</v>
      </c>
      <c r="M287" s="51">
        <v>11645</v>
      </c>
    </row>
    <row r="288" spans="1:13" x14ac:dyDescent="0.2">
      <c r="A288" s="49" t="s">
        <v>308</v>
      </c>
      <c r="B288" s="51">
        <v>279</v>
      </c>
      <c r="C288" s="51">
        <v>359</v>
      </c>
      <c r="D288" s="51">
        <v>638</v>
      </c>
      <c r="E288" s="51">
        <v>253</v>
      </c>
      <c r="F288" s="51">
        <v>195</v>
      </c>
      <c r="G288" s="51">
        <v>448</v>
      </c>
      <c r="H288" s="51">
        <v>12381</v>
      </c>
      <c r="I288" s="51">
        <v>15870</v>
      </c>
      <c r="J288" s="51">
        <v>28251</v>
      </c>
      <c r="K288" s="51">
        <v>11566</v>
      </c>
      <c r="L288" s="51">
        <v>8843</v>
      </c>
      <c r="M288" s="51">
        <v>20409</v>
      </c>
    </row>
    <row r="289" spans="1:13" x14ac:dyDescent="0.2">
      <c r="A289" s="49" t="s">
        <v>293</v>
      </c>
      <c r="B289" s="51">
        <v>637</v>
      </c>
      <c r="C289" s="51">
        <v>17</v>
      </c>
      <c r="D289" s="51">
        <v>654</v>
      </c>
      <c r="E289" s="51">
        <v>404</v>
      </c>
      <c r="F289" s="51">
        <v>15</v>
      </c>
      <c r="G289" s="51">
        <v>419</v>
      </c>
      <c r="H289" s="51">
        <v>50089</v>
      </c>
      <c r="I289" s="51">
        <v>1297</v>
      </c>
      <c r="J289" s="51">
        <v>51386</v>
      </c>
      <c r="K289" s="51">
        <v>33130</v>
      </c>
      <c r="L289" s="51">
        <v>1209</v>
      </c>
      <c r="M289" s="51">
        <v>34339</v>
      </c>
    </row>
    <row r="290" spans="1:13" x14ac:dyDescent="0.2">
      <c r="A290" s="49" t="s">
        <v>322</v>
      </c>
      <c r="B290" s="51">
        <v>880</v>
      </c>
      <c r="C290" s="51">
        <v>8</v>
      </c>
      <c r="D290" s="51">
        <v>888</v>
      </c>
      <c r="E290" s="51">
        <v>396</v>
      </c>
      <c r="F290" s="51">
        <v>11</v>
      </c>
      <c r="G290" s="51">
        <v>407</v>
      </c>
      <c r="H290" s="51">
        <v>29375</v>
      </c>
      <c r="I290" s="51">
        <v>269</v>
      </c>
      <c r="J290" s="51">
        <v>29644</v>
      </c>
      <c r="K290" s="51">
        <v>12213</v>
      </c>
      <c r="L290" s="51">
        <v>375</v>
      </c>
      <c r="M290" s="51">
        <v>12588</v>
      </c>
    </row>
    <row r="291" spans="1:13" x14ac:dyDescent="0.2">
      <c r="A291" s="49" t="s">
        <v>324</v>
      </c>
      <c r="B291" s="51">
        <v>253</v>
      </c>
      <c r="C291" s="51">
        <v>353</v>
      </c>
      <c r="D291" s="51">
        <v>606</v>
      </c>
      <c r="E291" s="51">
        <v>72</v>
      </c>
      <c r="F291" s="51">
        <v>327</v>
      </c>
      <c r="G291" s="51">
        <v>399</v>
      </c>
      <c r="H291" s="51">
        <v>9314</v>
      </c>
      <c r="I291" s="51">
        <v>12576</v>
      </c>
      <c r="J291" s="51">
        <v>21890</v>
      </c>
      <c r="K291" s="51">
        <v>2482</v>
      </c>
      <c r="L291" s="51">
        <v>9968</v>
      </c>
      <c r="M291" s="51">
        <v>12450</v>
      </c>
    </row>
    <row r="292" spans="1:13" x14ac:dyDescent="0.2">
      <c r="A292" s="49" t="s">
        <v>339</v>
      </c>
      <c r="B292" s="51">
        <v>753</v>
      </c>
      <c r="C292" s="51">
        <v>345</v>
      </c>
      <c r="D292" s="51">
        <v>1098</v>
      </c>
      <c r="E292" s="51">
        <v>210</v>
      </c>
      <c r="F292" s="51">
        <v>173</v>
      </c>
      <c r="G292" s="51">
        <v>383</v>
      </c>
      <c r="H292" s="51">
        <v>11112</v>
      </c>
      <c r="I292" s="51">
        <v>5112</v>
      </c>
      <c r="J292" s="51">
        <v>16224</v>
      </c>
      <c r="K292" s="51">
        <v>3400</v>
      </c>
      <c r="L292" s="51">
        <v>2788</v>
      </c>
      <c r="M292" s="51">
        <v>6188</v>
      </c>
    </row>
    <row r="293" spans="1:13" x14ac:dyDescent="0.2">
      <c r="A293" s="49" t="s">
        <v>286</v>
      </c>
      <c r="B293" s="51"/>
      <c r="C293" s="51">
        <v>5</v>
      </c>
      <c r="D293" s="51">
        <v>5</v>
      </c>
      <c r="E293" s="51">
        <v>270</v>
      </c>
      <c r="F293" s="51">
        <v>111</v>
      </c>
      <c r="G293" s="51">
        <v>381</v>
      </c>
      <c r="H293" s="51">
        <v>0</v>
      </c>
      <c r="I293" s="51">
        <v>515</v>
      </c>
      <c r="J293" s="51">
        <v>515</v>
      </c>
      <c r="K293" s="51">
        <v>26977</v>
      </c>
      <c r="L293" s="51">
        <v>11159</v>
      </c>
      <c r="M293" s="51">
        <v>38136</v>
      </c>
    </row>
    <row r="294" spans="1:13" x14ac:dyDescent="0.2">
      <c r="A294" s="49" t="s">
        <v>317</v>
      </c>
      <c r="B294" s="51">
        <v>285</v>
      </c>
      <c r="C294" s="51">
        <v>200</v>
      </c>
      <c r="D294" s="51">
        <v>485</v>
      </c>
      <c r="E294" s="51">
        <v>256</v>
      </c>
      <c r="F294" s="51">
        <v>114</v>
      </c>
      <c r="G294" s="51">
        <v>370</v>
      </c>
      <c r="H294" s="51">
        <v>11691</v>
      </c>
      <c r="I294" s="51">
        <v>8095</v>
      </c>
      <c r="J294" s="51">
        <v>19786</v>
      </c>
      <c r="K294" s="51">
        <v>10411</v>
      </c>
      <c r="L294" s="51">
        <v>4174</v>
      </c>
      <c r="M294" s="51">
        <v>14585</v>
      </c>
    </row>
    <row r="295" spans="1:13" x14ac:dyDescent="0.2">
      <c r="A295" s="49" t="s">
        <v>334</v>
      </c>
      <c r="B295" s="51">
        <v>273</v>
      </c>
      <c r="C295" s="51">
        <v>250</v>
      </c>
      <c r="D295" s="51">
        <v>523</v>
      </c>
      <c r="E295" s="51">
        <v>196</v>
      </c>
      <c r="F295" s="51">
        <v>126</v>
      </c>
      <c r="G295" s="51">
        <v>322</v>
      </c>
      <c r="H295" s="51">
        <v>8216</v>
      </c>
      <c r="I295" s="51">
        <v>7516</v>
      </c>
      <c r="J295" s="51">
        <v>15732</v>
      </c>
      <c r="K295" s="51">
        <v>5922</v>
      </c>
      <c r="L295" s="51">
        <v>3805</v>
      </c>
      <c r="M295" s="51">
        <v>9727</v>
      </c>
    </row>
    <row r="296" spans="1:13" x14ac:dyDescent="0.2">
      <c r="A296" s="49" t="s">
        <v>315</v>
      </c>
      <c r="B296" s="51"/>
      <c r="C296" s="51">
        <v>277</v>
      </c>
      <c r="D296" s="51">
        <v>277</v>
      </c>
      <c r="E296" s="51">
        <v>2</v>
      </c>
      <c r="F296" s="51">
        <v>303</v>
      </c>
      <c r="G296" s="51">
        <v>305</v>
      </c>
      <c r="H296" s="51">
        <v>0</v>
      </c>
      <c r="I296" s="51">
        <v>14436</v>
      </c>
      <c r="J296" s="51">
        <v>14436</v>
      </c>
      <c r="K296" s="51">
        <v>101</v>
      </c>
      <c r="L296" s="51">
        <v>15274</v>
      </c>
      <c r="M296" s="51">
        <v>15375</v>
      </c>
    </row>
    <row r="297" spans="1:13" x14ac:dyDescent="0.2">
      <c r="A297" s="49" t="s">
        <v>332</v>
      </c>
      <c r="B297" s="51">
        <v>622</v>
      </c>
      <c r="C297" s="51"/>
      <c r="D297" s="51">
        <v>622</v>
      </c>
      <c r="E297" s="51">
        <v>303</v>
      </c>
      <c r="F297" s="51"/>
      <c r="G297" s="51">
        <v>303</v>
      </c>
      <c r="H297" s="51">
        <v>20993</v>
      </c>
      <c r="I297" s="51">
        <v>0</v>
      </c>
      <c r="J297" s="51">
        <v>20993</v>
      </c>
      <c r="K297" s="51">
        <v>10089</v>
      </c>
      <c r="L297" s="51">
        <v>0</v>
      </c>
      <c r="M297" s="51">
        <v>10089</v>
      </c>
    </row>
    <row r="298" spans="1:13" x14ac:dyDescent="0.2">
      <c r="A298" s="49" t="s">
        <v>305</v>
      </c>
      <c r="B298" s="51">
        <v>606</v>
      </c>
      <c r="C298" s="51">
        <v>506</v>
      </c>
      <c r="D298" s="51">
        <v>1112</v>
      </c>
      <c r="E298" s="51">
        <v>168</v>
      </c>
      <c r="F298" s="51">
        <v>116</v>
      </c>
      <c r="G298" s="51">
        <v>284</v>
      </c>
      <c r="H298" s="51">
        <v>49041</v>
      </c>
      <c r="I298" s="51">
        <v>40949</v>
      </c>
      <c r="J298" s="51">
        <v>89990</v>
      </c>
      <c r="K298" s="51">
        <v>13868</v>
      </c>
      <c r="L298" s="51">
        <v>9577</v>
      </c>
      <c r="M298" s="51">
        <v>23445</v>
      </c>
    </row>
    <row r="299" spans="1:13" x14ac:dyDescent="0.2">
      <c r="A299" s="49" t="s">
        <v>335</v>
      </c>
      <c r="B299" s="51">
        <v>2356</v>
      </c>
      <c r="C299" s="51"/>
      <c r="D299" s="51">
        <v>2356</v>
      </c>
      <c r="E299" s="51">
        <v>259</v>
      </c>
      <c r="F299" s="51"/>
      <c r="G299" s="51">
        <v>259</v>
      </c>
      <c r="H299" s="51">
        <v>72070</v>
      </c>
      <c r="I299" s="51">
        <v>0</v>
      </c>
      <c r="J299" s="51">
        <v>72070</v>
      </c>
      <c r="K299" s="51">
        <v>7923</v>
      </c>
      <c r="L299" s="51">
        <v>0</v>
      </c>
      <c r="M299" s="51">
        <v>7923</v>
      </c>
    </row>
    <row r="300" spans="1:13" x14ac:dyDescent="0.2">
      <c r="A300" s="49" t="s">
        <v>329</v>
      </c>
      <c r="B300" s="51">
        <v>153</v>
      </c>
      <c r="C300" s="51">
        <v>217</v>
      </c>
      <c r="D300" s="51">
        <v>370</v>
      </c>
      <c r="E300" s="51">
        <v>93</v>
      </c>
      <c r="F300" s="51">
        <v>151</v>
      </c>
      <c r="G300" s="51">
        <v>244</v>
      </c>
      <c r="H300" s="51">
        <v>7174</v>
      </c>
      <c r="I300" s="51">
        <v>10198</v>
      </c>
      <c r="J300" s="51">
        <v>17372</v>
      </c>
      <c r="K300" s="51">
        <v>4341</v>
      </c>
      <c r="L300" s="51">
        <v>6707</v>
      </c>
      <c r="M300" s="51">
        <v>11048</v>
      </c>
    </row>
    <row r="301" spans="1:13" x14ac:dyDescent="0.2">
      <c r="A301" s="49" t="s">
        <v>340</v>
      </c>
      <c r="B301" s="51">
        <v>118</v>
      </c>
      <c r="C301" s="51">
        <v>255</v>
      </c>
      <c r="D301" s="51">
        <v>373</v>
      </c>
      <c r="E301" s="51">
        <v>92</v>
      </c>
      <c r="F301" s="51">
        <v>147</v>
      </c>
      <c r="G301" s="51">
        <v>239</v>
      </c>
      <c r="H301" s="51">
        <v>3759</v>
      </c>
      <c r="I301" s="51">
        <v>7270</v>
      </c>
      <c r="J301" s="51">
        <v>11029</v>
      </c>
      <c r="K301" s="51">
        <v>3007</v>
      </c>
      <c r="L301" s="51">
        <v>2793</v>
      </c>
      <c r="M301" s="51">
        <v>5800</v>
      </c>
    </row>
    <row r="302" spans="1:13" x14ac:dyDescent="0.2">
      <c r="A302" s="49" t="s">
        <v>342</v>
      </c>
      <c r="B302" s="51">
        <v>623</v>
      </c>
      <c r="C302" s="51"/>
      <c r="D302" s="51">
        <v>623</v>
      </c>
      <c r="E302" s="51">
        <v>239</v>
      </c>
      <c r="F302" s="51"/>
      <c r="G302" s="51">
        <v>239</v>
      </c>
      <c r="H302" s="51">
        <v>14886</v>
      </c>
      <c r="I302" s="51">
        <v>0</v>
      </c>
      <c r="J302" s="51">
        <v>14886</v>
      </c>
      <c r="K302" s="51">
        <v>5284</v>
      </c>
      <c r="L302" s="51">
        <v>0</v>
      </c>
      <c r="M302" s="51">
        <v>5284</v>
      </c>
    </row>
    <row r="303" spans="1:13" x14ac:dyDescent="0.2">
      <c r="A303" s="49" t="s">
        <v>349</v>
      </c>
      <c r="B303" s="51">
        <v>65</v>
      </c>
      <c r="C303" s="51">
        <v>455</v>
      </c>
      <c r="D303" s="51">
        <v>520</v>
      </c>
      <c r="E303" s="51">
        <v>38</v>
      </c>
      <c r="F303" s="51">
        <v>198</v>
      </c>
      <c r="G303" s="51">
        <v>236</v>
      </c>
      <c r="H303" s="51">
        <v>1135</v>
      </c>
      <c r="I303" s="51">
        <v>8066</v>
      </c>
      <c r="J303" s="51">
        <v>9201</v>
      </c>
      <c r="K303" s="51">
        <v>670</v>
      </c>
      <c r="L303" s="51">
        <v>3476</v>
      </c>
      <c r="M303" s="51">
        <v>4146</v>
      </c>
    </row>
    <row r="304" spans="1:13" x14ac:dyDescent="0.2">
      <c r="A304" s="49" t="s">
        <v>351</v>
      </c>
      <c r="B304" s="51">
        <v>606</v>
      </c>
      <c r="C304" s="51">
        <v>53</v>
      </c>
      <c r="D304" s="51">
        <v>659</v>
      </c>
      <c r="E304" s="51">
        <v>204</v>
      </c>
      <c r="F304" s="51">
        <v>27</v>
      </c>
      <c r="G304" s="51">
        <v>231</v>
      </c>
      <c r="H304" s="51">
        <v>5644</v>
      </c>
      <c r="I304" s="51">
        <v>516</v>
      </c>
      <c r="J304" s="51">
        <v>6160</v>
      </c>
      <c r="K304" s="51">
        <v>2853</v>
      </c>
      <c r="L304" s="51">
        <v>565</v>
      </c>
      <c r="M304" s="51">
        <v>3418</v>
      </c>
    </row>
    <row r="305" spans="1:13" x14ac:dyDescent="0.2">
      <c r="A305" s="49" t="s">
        <v>320</v>
      </c>
      <c r="B305" s="51">
        <v>807</v>
      </c>
      <c r="C305" s="51"/>
      <c r="D305" s="51">
        <v>807</v>
      </c>
      <c r="E305" s="51">
        <v>222</v>
      </c>
      <c r="F305" s="51"/>
      <c r="G305" s="51">
        <v>222</v>
      </c>
      <c r="H305" s="51">
        <v>51383</v>
      </c>
      <c r="I305" s="51">
        <v>0</v>
      </c>
      <c r="J305" s="51">
        <v>51383</v>
      </c>
      <c r="K305" s="51">
        <v>14047</v>
      </c>
      <c r="L305" s="51">
        <v>0</v>
      </c>
      <c r="M305" s="51">
        <v>14047</v>
      </c>
    </row>
    <row r="306" spans="1:13" x14ac:dyDescent="0.2">
      <c r="A306" s="49" t="s">
        <v>348</v>
      </c>
      <c r="B306" s="51"/>
      <c r="C306" s="51">
        <v>129</v>
      </c>
      <c r="D306" s="51">
        <v>129</v>
      </c>
      <c r="E306" s="51"/>
      <c r="F306" s="51">
        <v>172</v>
      </c>
      <c r="G306" s="51">
        <v>172</v>
      </c>
      <c r="H306" s="51">
        <v>0</v>
      </c>
      <c r="I306" s="51">
        <v>3199</v>
      </c>
      <c r="J306" s="51">
        <v>3199</v>
      </c>
      <c r="K306" s="51">
        <v>0</v>
      </c>
      <c r="L306" s="51">
        <v>4294</v>
      </c>
      <c r="M306" s="51">
        <v>4294</v>
      </c>
    </row>
    <row r="307" spans="1:13" x14ac:dyDescent="0.2">
      <c r="A307" s="49" t="s">
        <v>356</v>
      </c>
      <c r="B307" s="51">
        <v>277</v>
      </c>
      <c r="C307" s="51">
        <v>19</v>
      </c>
      <c r="D307" s="51">
        <v>296</v>
      </c>
      <c r="E307" s="51">
        <v>154</v>
      </c>
      <c r="F307" s="51">
        <v>14</v>
      </c>
      <c r="G307" s="51">
        <v>168</v>
      </c>
      <c r="H307" s="51">
        <v>4798</v>
      </c>
      <c r="I307" s="51">
        <v>289</v>
      </c>
      <c r="J307" s="51">
        <v>5087</v>
      </c>
      <c r="K307" s="51">
        <v>2575</v>
      </c>
      <c r="L307" s="51">
        <v>258</v>
      </c>
      <c r="M307" s="51">
        <v>2833</v>
      </c>
    </row>
    <row r="308" spans="1:13" x14ac:dyDescent="0.2">
      <c r="A308" s="49" t="s">
        <v>359</v>
      </c>
      <c r="B308" s="51"/>
      <c r="C308" s="51">
        <v>279</v>
      </c>
      <c r="D308" s="51">
        <v>279</v>
      </c>
      <c r="E308" s="51"/>
      <c r="F308" s="51">
        <v>161</v>
      </c>
      <c r="G308" s="51">
        <v>161</v>
      </c>
      <c r="H308" s="51">
        <v>0</v>
      </c>
      <c r="I308" s="51">
        <v>4335</v>
      </c>
      <c r="J308" s="51">
        <v>4335</v>
      </c>
      <c r="K308" s="51">
        <v>0</v>
      </c>
      <c r="L308" s="51">
        <v>2513</v>
      </c>
      <c r="M308" s="51">
        <v>2513</v>
      </c>
    </row>
    <row r="309" spans="1:13" x14ac:dyDescent="0.2">
      <c r="A309" s="49" t="s">
        <v>337</v>
      </c>
      <c r="B309" s="51"/>
      <c r="C309" s="51">
        <v>84</v>
      </c>
      <c r="D309" s="51">
        <v>84</v>
      </c>
      <c r="E309" s="51">
        <v>116</v>
      </c>
      <c r="F309" s="51">
        <v>44</v>
      </c>
      <c r="G309" s="51">
        <v>160</v>
      </c>
      <c r="H309" s="51">
        <v>0</v>
      </c>
      <c r="I309" s="51">
        <v>3862</v>
      </c>
      <c r="J309" s="51">
        <v>3862</v>
      </c>
      <c r="K309" s="51">
        <v>5941</v>
      </c>
      <c r="L309" s="51">
        <v>1597</v>
      </c>
      <c r="M309" s="51">
        <v>7538</v>
      </c>
    </row>
    <row r="310" spans="1:13" x14ac:dyDescent="0.2">
      <c r="A310" s="49" t="s">
        <v>341</v>
      </c>
      <c r="B310" s="51">
        <v>630</v>
      </c>
      <c r="C310" s="51">
        <v>176</v>
      </c>
      <c r="D310" s="51">
        <v>806</v>
      </c>
      <c r="E310" s="51">
        <v>94</v>
      </c>
      <c r="F310" s="51">
        <v>46</v>
      </c>
      <c r="G310" s="51">
        <v>140</v>
      </c>
      <c r="H310" s="51">
        <v>24414</v>
      </c>
      <c r="I310" s="51">
        <v>6895</v>
      </c>
      <c r="J310" s="51">
        <v>31309</v>
      </c>
      <c r="K310" s="51">
        <v>3776</v>
      </c>
      <c r="L310" s="51">
        <v>1895</v>
      </c>
      <c r="M310" s="51">
        <v>5671</v>
      </c>
    </row>
    <row r="311" spans="1:13" x14ac:dyDescent="0.2">
      <c r="A311" s="49" t="s">
        <v>331</v>
      </c>
      <c r="B311" s="51">
        <v>149</v>
      </c>
      <c r="C311" s="51">
        <v>28</v>
      </c>
      <c r="D311" s="51">
        <v>177</v>
      </c>
      <c r="E311" s="51">
        <v>91</v>
      </c>
      <c r="F311" s="51">
        <v>47</v>
      </c>
      <c r="G311" s="51">
        <v>138</v>
      </c>
      <c r="H311" s="51">
        <v>11798</v>
      </c>
      <c r="I311" s="51">
        <v>2249</v>
      </c>
      <c r="J311" s="51">
        <v>14047</v>
      </c>
      <c r="K311" s="51">
        <v>6588</v>
      </c>
      <c r="L311" s="51">
        <v>3574</v>
      </c>
      <c r="M311" s="51">
        <v>10162</v>
      </c>
    </row>
    <row r="312" spans="1:13" x14ac:dyDescent="0.2">
      <c r="A312" s="49" t="s">
        <v>347</v>
      </c>
      <c r="B312" s="51"/>
      <c r="C312" s="51"/>
      <c r="D312" s="51">
        <v>0</v>
      </c>
      <c r="E312" s="51">
        <v>44</v>
      </c>
      <c r="F312" s="51">
        <v>92</v>
      </c>
      <c r="G312" s="51">
        <v>136</v>
      </c>
      <c r="H312" s="51">
        <v>0</v>
      </c>
      <c r="I312" s="51">
        <v>0</v>
      </c>
      <c r="J312" s="51">
        <v>0</v>
      </c>
      <c r="K312" s="51">
        <v>1743</v>
      </c>
      <c r="L312" s="51">
        <v>2660</v>
      </c>
      <c r="M312" s="51">
        <v>4403</v>
      </c>
    </row>
    <row r="313" spans="1:13" x14ac:dyDescent="0.2">
      <c r="A313" s="49" t="s">
        <v>318</v>
      </c>
      <c r="B313" s="51">
        <v>23</v>
      </c>
      <c r="C313" s="51">
        <v>174</v>
      </c>
      <c r="D313" s="51">
        <v>197</v>
      </c>
      <c r="E313" s="51">
        <v>41</v>
      </c>
      <c r="F313" s="51">
        <v>91</v>
      </c>
      <c r="G313" s="51">
        <v>132</v>
      </c>
      <c r="H313" s="51">
        <v>2556</v>
      </c>
      <c r="I313" s="51">
        <v>19120</v>
      </c>
      <c r="J313" s="51">
        <v>21676</v>
      </c>
      <c r="K313" s="51">
        <v>4632</v>
      </c>
      <c r="L313" s="51">
        <v>9877</v>
      </c>
      <c r="M313" s="51">
        <v>14509</v>
      </c>
    </row>
    <row r="314" spans="1:13" x14ac:dyDescent="0.2">
      <c r="A314" s="49" t="s">
        <v>360</v>
      </c>
      <c r="B314" s="51">
        <v>34</v>
      </c>
      <c r="C314" s="51">
        <v>10</v>
      </c>
      <c r="D314" s="51">
        <v>44</v>
      </c>
      <c r="E314" s="51">
        <v>115</v>
      </c>
      <c r="F314" s="51">
        <v>16</v>
      </c>
      <c r="G314" s="51">
        <v>131</v>
      </c>
      <c r="H314" s="51">
        <v>1297</v>
      </c>
      <c r="I314" s="51">
        <v>381</v>
      </c>
      <c r="J314" s="51">
        <v>1678</v>
      </c>
      <c r="K314" s="51">
        <v>2192</v>
      </c>
      <c r="L314" s="51">
        <v>305</v>
      </c>
      <c r="M314" s="51">
        <v>2497</v>
      </c>
    </row>
    <row r="315" spans="1:13" x14ac:dyDescent="0.2">
      <c r="A315" s="49" t="s">
        <v>350</v>
      </c>
      <c r="B315" s="51">
        <v>446</v>
      </c>
      <c r="C315" s="51">
        <v>38</v>
      </c>
      <c r="D315" s="51">
        <v>484</v>
      </c>
      <c r="E315" s="51">
        <v>115</v>
      </c>
      <c r="F315" s="51">
        <v>6</v>
      </c>
      <c r="G315" s="51">
        <v>121</v>
      </c>
      <c r="H315" s="51">
        <v>12175</v>
      </c>
      <c r="I315" s="51">
        <v>984</v>
      </c>
      <c r="J315" s="51">
        <v>13159</v>
      </c>
      <c r="K315" s="51">
        <v>3410</v>
      </c>
      <c r="L315" s="51">
        <v>178</v>
      </c>
      <c r="M315" s="51">
        <v>3588</v>
      </c>
    </row>
    <row r="316" spans="1:13" x14ac:dyDescent="0.2">
      <c r="A316" s="49" t="s">
        <v>355</v>
      </c>
      <c r="B316" s="51"/>
      <c r="C316" s="51">
        <v>154</v>
      </c>
      <c r="D316" s="51">
        <v>154</v>
      </c>
      <c r="E316" s="51"/>
      <c r="F316" s="51">
        <v>115</v>
      </c>
      <c r="G316" s="51">
        <v>115</v>
      </c>
      <c r="H316" s="51">
        <v>0</v>
      </c>
      <c r="I316" s="51">
        <v>4012</v>
      </c>
      <c r="J316" s="51">
        <v>4012</v>
      </c>
      <c r="K316" s="51">
        <v>0</v>
      </c>
      <c r="L316" s="51">
        <v>2905</v>
      </c>
      <c r="M316" s="51">
        <v>2905</v>
      </c>
    </row>
    <row r="317" spans="1:13" x14ac:dyDescent="0.2">
      <c r="A317" s="49" t="s">
        <v>358</v>
      </c>
      <c r="B317" s="51"/>
      <c r="C317" s="51">
        <v>77</v>
      </c>
      <c r="D317" s="51">
        <v>77</v>
      </c>
      <c r="E317" s="51">
        <v>18</v>
      </c>
      <c r="F317" s="51">
        <v>95</v>
      </c>
      <c r="G317" s="51">
        <v>113</v>
      </c>
      <c r="H317" s="51">
        <v>0</v>
      </c>
      <c r="I317" s="51">
        <v>1859</v>
      </c>
      <c r="J317" s="51">
        <v>1859</v>
      </c>
      <c r="K317" s="51">
        <v>425</v>
      </c>
      <c r="L317" s="51">
        <v>2287</v>
      </c>
      <c r="M317" s="51">
        <v>2712</v>
      </c>
    </row>
    <row r="318" spans="1:13" x14ac:dyDescent="0.2">
      <c r="A318" s="49" t="s">
        <v>352</v>
      </c>
      <c r="B318" s="51">
        <v>33</v>
      </c>
      <c r="C318" s="51"/>
      <c r="D318" s="51">
        <v>33</v>
      </c>
      <c r="E318" s="51">
        <v>41</v>
      </c>
      <c r="F318" s="51">
        <v>52</v>
      </c>
      <c r="G318" s="51">
        <v>93</v>
      </c>
      <c r="H318" s="51">
        <v>1196</v>
      </c>
      <c r="I318" s="51">
        <v>0</v>
      </c>
      <c r="J318" s="51">
        <v>1196</v>
      </c>
      <c r="K318" s="51">
        <v>1472</v>
      </c>
      <c r="L318" s="51">
        <v>1881</v>
      </c>
      <c r="M318" s="51">
        <v>3353</v>
      </c>
    </row>
    <row r="319" spans="1:13" x14ac:dyDescent="0.2">
      <c r="A319" s="49" t="s">
        <v>357</v>
      </c>
      <c r="B319" s="51">
        <v>63</v>
      </c>
      <c r="C319" s="51">
        <v>136</v>
      </c>
      <c r="D319" s="51">
        <v>199</v>
      </c>
      <c r="E319" s="51">
        <v>24</v>
      </c>
      <c r="F319" s="51">
        <v>67</v>
      </c>
      <c r="G319" s="51">
        <v>91</v>
      </c>
      <c r="H319" s="51">
        <v>2491</v>
      </c>
      <c r="I319" s="51">
        <v>5633</v>
      </c>
      <c r="J319" s="51">
        <v>8124</v>
      </c>
      <c r="K319" s="51">
        <v>732</v>
      </c>
      <c r="L319" s="51">
        <v>2022</v>
      </c>
      <c r="M319" s="51">
        <v>2754</v>
      </c>
    </row>
    <row r="320" spans="1:13" x14ac:dyDescent="0.2">
      <c r="A320" s="49" t="s">
        <v>365</v>
      </c>
      <c r="B320" s="51"/>
      <c r="C320" s="51">
        <v>317</v>
      </c>
      <c r="D320" s="51">
        <v>317</v>
      </c>
      <c r="E320" s="51"/>
      <c r="F320" s="51">
        <v>78</v>
      </c>
      <c r="G320" s="51">
        <v>78</v>
      </c>
      <c r="H320" s="51">
        <v>0</v>
      </c>
      <c r="I320" s="51">
        <v>5437</v>
      </c>
      <c r="J320" s="51">
        <v>5437</v>
      </c>
      <c r="K320" s="51">
        <v>0</v>
      </c>
      <c r="L320" s="51">
        <v>1395</v>
      </c>
      <c r="M320" s="51">
        <v>1395</v>
      </c>
    </row>
    <row r="321" spans="1:13" x14ac:dyDescent="0.2">
      <c r="A321" s="49" t="s">
        <v>336</v>
      </c>
      <c r="B321" s="51">
        <v>60</v>
      </c>
      <c r="C321" s="51">
        <v>11</v>
      </c>
      <c r="D321" s="51">
        <v>71</v>
      </c>
      <c r="E321" s="51">
        <v>70</v>
      </c>
      <c r="F321" s="51">
        <v>3</v>
      </c>
      <c r="G321" s="51">
        <v>73</v>
      </c>
      <c r="H321" s="51">
        <v>6120</v>
      </c>
      <c r="I321" s="51">
        <v>1122</v>
      </c>
      <c r="J321" s="51">
        <v>7242</v>
      </c>
      <c r="K321" s="51">
        <v>7300</v>
      </c>
      <c r="L321" s="51">
        <v>314</v>
      </c>
      <c r="M321" s="51">
        <v>7614</v>
      </c>
    </row>
    <row r="322" spans="1:13" x14ac:dyDescent="0.2">
      <c r="A322" s="49" t="s">
        <v>203</v>
      </c>
      <c r="B322" s="51">
        <v>8</v>
      </c>
      <c r="C322" s="51">
        <v>20</v>
      </c>
      <c r="D322" s="51">
        <v>28</v>
      </c>
      <c r="E322" s="51">
        <v>67</v>
      </c>
      <c r="F322" s="51"/>
      <c r="G322" s="51">
        <v>67</v>
      </c>
      <c r="H322" s="51">
        <v>15461</v>
      </c>
      <c r="I322" s="51">
        <v>35469</v>
      </c>
      <c r="J322" s="51">
        <v>50930</v>
      </c>
      <c r="K322" s="51">
        <v>129486</v>
      </c>
      <c r="L322" s="51">
        <v>0</v>
      </c>
      <c r="M322" s="51">
        <v>129486</v>
      </c>
    </row>
    <row r="323" spans="1:13" x14ac:dyDescent="0.2">
      <c r="A323" s="49" t="s">
        <v>378</v>
      </c>
      <c r="B323" s="51"/>
      <c r="C323" s="51"/>
      <c r="D323" s="51">
        <v>0</v>
      </c>
      <c r="E323" s="51"/>
      <c r="F323" s="51">
        <v>52</v>
      </c>
      <c r="G323" s="51">
        <v>52</v>
      </c>
      <c r="H323" s="51">
        <v>0</v>
      </c>
      <c r="I323" s="51">
        <v>0</v>
      </c>
      <c r="J323" s="51">
        <v>0</v>
      </c>
      <c r="K323" s="51">
        <v>0</v>
      </c>
      <c r="L323" s="51">
        <v>195</v>
      </c>
      <c r="M323" s="51">
        <v>195</v>
      </c>
    </row>
    <row r="324" spans="1:13" x14ac:dyDescent="0.2">
      <c r="A324" s="49" t="s">
        <v>366</v>
      </c>
      <c r="B324" s="51">
        <v>94</v>
      </c>
      <c r="C324" s="51">
        <v>19</v>
      </c>
      <c r="D324" s="51">
        <v>113</v>
      </c>
      <c r="E324" s="51">
        <v>44</v>
      </c>
      <c r="F324" s="51">
        <v>3</v>
      </c>
      <c r="G324" s="51">
        <v>47</v>
      </c>
      <c r="H324" s="51">
        <v>2441</v>
      </c>
      <c r="I324" s="51">
        <v>496</v>
      </c>
      <c r="J324" s="51">
        <v>2937</v>
      </c>
      <c r="K324" s="51">
        <v>894</v>
      </c>
      <c r="L324" s="51">
        <v>90</v>
      </c>
      <c r="M324" s="51">
        <v>984</v>
      </c>
    </row>
    <row r="325" spans="1:13" x14ac:dyDescent="0.2">
      <c r="A325" s="49" t="s">
        <v>374</v>
      </c>
      <c r="B325" s="51">
        <v>29</v>
      </c>
      <c r="C325" s="51"/>
      <c r="D325" s="51">
        <v>29</v>
      </c>
      <c r="E325" s="51">
        <v>45</v>
      </c>
      <c r="F325" s="51"/>
      <c r="G325" s="51">
        <v>45</v>
      </c>
      <c r="H325" s="51">
        <v>337</v>
      </c>
      <c r="I325" s="51">
        <v>0</v>
      </c>
      <c r="J325" s="51">
        <v>337</v>
      </c>
      <c r="K325" s="51">
        <v>395</v>
      </c>
      <c r="L325" s="51">
        <v>0</v>
      </c>
      <c r="M325" s="51">
        <v>395</v>
      </c>
    </row>
    <row r="326" spans="1:13" x14ac:dyDescent="0.2">
      <c r="A326" s="49" t="s">
        <v>353</v>
      </c>
      <c r="B326" s="51"/>
      <c r="C326" s="51"/>
      <c r="D326" s="51">
        <v>0</v>
      </c>
      <c r="E326" s="51">
        <v>1</v>
      </c>
      <c r="F326" s="51">
        <v>40</v>
      </c>
      <c r="G326" s="51">
        <v>41</v>
      </c>
      <c r="H326" s="51">
        <v>0</v>
      </c>
      <c r="I326" s="51">
        <v>0</v>
      </c>
      <c r="J326" s="51">
        <v>0</v>
      </c>
      <c r="K326" s="51">
        <v>82</v>
      </c>
      <c r="L326" s="51">
        <v>3264</v>
      </c>
      <c r="M326" s="51">
        <v>3346</v>
      </c>
    </row>
    <row r="327" spans="1:13" x14ac:dyDescent="0.2">
      <c r="A327" s="49" t="s">
        <v>362</v>
      </c>
      <c r="B327" s="51"/>
      <c r="C327" s="51">
        <v>141</v>
      </c>
      <c r="D327" s="51">
        <v>141</v>
      </c>
      <c r="E327" s="51">
        <v>27</v>
      </c>
      <c r="F327" s="51">
        <v>10</v>
      </c>
      <c r="G327" s="51">
        <v>37</v>
      </c>
      <c r="H327" s="51">
        <v>0</v>
      </c>
      <c r="I327" s="51">
        <v>6405</v>
      </c>
      <c r="J327" s="51">
        <v>6405</v>
      </c>
      <c r="K327" s="51">
        <v>1223</v>
      </c>
      <c r="L327" s="51">
        <v>465</v>
      </c>
      <c r="M327" s="51">
        <v>1688</v>
      </c>
    </row>
    <row r="328" spans="1:13" x14ac:dyDescent="0.2">
      <c r="A328" s="49" t="s">
        <v>354</v>
      </c>
      <c r="B328" s="51">
        <v>20</v>
      </c>
      <c r="C328" s="51">
        <v>40</v>
      </c>
      <c r="D328" s="51">
        <v>60</v>
      </c>
      <c r="E328" s="51">
        <v>1</v>
      </c>
      <c r="F328" s="51">
        <v>35</v>
      </c>
      <c r="G328" s="51">
        <v>36</v>
      </c>
      <c r="H328" s="51">
        <v>1738</v>
      </c>
      <c r="I328" s="51">
        <v>3461</v>
      </c>
      <c r="J328" s="51">
        <v>5199</v>
      </c>
      <c r="K328" s="51">
        <v>87</v>
      </c>
      <c r="L328" s="51">
        <v>2927</v>
      </c>
      <c r="M328" s="51">
        <v>3014</v>
      </c>
    </row>
    <row r="329" spans="1:13" x14ac:dyDescent="0.2">
      <c r="A329" s="49" t="s">
        <v>361</v>
      </c>
      <c r="B329" s="51"/>
      <c r="C329" s="51"/>
      <c r="D329" s="51">
        <v>0</v>
      </c>
      <c r="E329" s="51"/>
      <c r="F329" s="51">
        <v>35</v>
      </c>
      <c r="G329" s="51">
        <v>35</v>
      </c>
      <c r="H329" s="51">
        <v>0</v>
      </c>
      <c r="I329" s="51">
        <v>0</v>
      </c>
      <c r="J329" s="51">
        <v>0</v>
      </c>
      <c r="K329" s="51">
        <v>0</v>
      </c>
      <c r="L329" s="51">
        <v>2246</v>
      </c>
      <c r="M329" s="51">
        <v>2246</v>
      </c>
    </row>
    <row r="330" spans="1:13" x14ac:dyDescent="0.2">
      <c r="A330" s="49" t="s">
        <v>368</v>
      </c>
      <c r="B330" s="51">
        <v>49</v>
      </c>
      <c r="C330" s="51"/>
      <c r="D330" s="51">
        <v>49</v>
      </c>
      <c r="E330" s="51">
        <v>31</v>
      </c>
      <c r="F330" s="51"/>
      <c r="G330" s="51">
        <v>31</v>
      </c>
      <c r="H330" s="51">
        <v>1127</v>
      </c>
      <c r="I330" s="51">
        <v>0</v>
      </c>
      <c r="J330" s="51">
        <v>1127</v>
      </c>
      <c r="K330" s="51">
        <v>713</v>
      </c>
      <c r="L330" s="51">
        <v>0</v>
      </c>
      <c r="M330" s="51">
        <v>713</v>
      </c>
    </row>
    <row r="331" spans="1:13" x14ac:dyDescent="0.2">
      <c r="A331" s="49" t="s">
        <v>363</v>
      </c>
      <c r="B331" s="51">
        <v>536</v>
      </c>
      <c r="C331" s="51"/>
      <c r="D331" s="51">
        <v>536</v>
      </c>
      <c r="E331" s="51">
        <v>30</v>
      </c>
      <c r="F331" s="51"/>
      <c r="G331" s="51">
        <v>30</v>
      </c>
      <c r="H331" s="51">
        <v>26791</v>
      </c>
      <c r="I331" s="51">
        <v>0</v>
      </c>
      <c r="J331" s="51">
        <v>26791</v>
      </c>
      <c r="K331" s="51">
        <v>1500</v>
      </c>
      <c r="L331" s="51">
        <v>0</v>
      </c>
      <c r="M331" s="51">
        <v>1500</v>
      </c>
    </row>
    <row r="332" spans="1:13" x14ac:dyDescent="0.2">
      <c r="A332" s="49" t="s">
        <v>371</v>
      </c>
      <c r="B332" s="51"/>
      <c r="C332" s="51"/>
      <c r="D332" s="51">
        <v>0</v>
      </c>
      <c r="E332" s="51">
        <v>27</v>
      </c>
      <c r="F332" s="51"/>
      <c r="G332" s="51">
        <v>27</v>
      </c>
      <c r="H332" s="51">
        <v>0</v>
      </c>
      <c r="I332" s="51">
        <v>0</v>
      </c>
      <c r="J332" s="51">
        <v>0</v>
      </c>
      <c r="K332" s="51">
        <v>453</v>
      </c>
      <c r="L332" s="51">
        <v>0</v>
      </c>
      <c r="M332" s="51">
        <v>453</v>
      </c>
    </row>
    <row r="333" spans="1:13" x14ac:dyDescent="0.2">
      <c r="A333" s="49" t="s">
        <v>367</v>
      </c>
      <c r="B333" s="51">
        <v>148</v>
      </c>
      <c r="C333" s="51"/>
      <c r="D333" s="51">
        <v>148</v>
      </c>
      <c r="E333" s="51"/>
      <c r="F333" s="51">
        <v>24</v>
      </c>
      <c r="G333" s="51">
        <v>24</v>
      </c>
      <c r="H333" s="51">
        <v>10490</v>
      </c>
      <c r="I333" s="51">
        <v>0</v>
      </c>
      <c r="J333" s="51">
        <v>10490</v>
      </c>
      <c r="K333" s="51">
        <v>0</v>
      </c>
      <c r="L333" s="51">
        <v>927</v>
      </c>
      <c r="M333" s="51">
        <v>927</v>
      </c>
    </row>
    <row r="334" spans="1:13" x14ac:dyDescent="0.2">
      <c r="A334" s="49" t="s">
        <v>375</v>
      </c>
      <c r="B334" s="51">
        <v>2503</v>
      </c>
      <c r="C334" s="51">
        <v>378</v>
      </c>
      <c r="D334" s="51">
        <v>2881</v>
      </c>
      <c r="E334" s="51">
        <v>17</v>
      </c>
      <c r="F334" s="51">
        <v>1</v>
      </c>
      <c r="G334" s="51">
        <v>18</v>
      </c>
      <c r="H334" s="51">
        <v>30487</v>
      </c>
      <c r="I334" s="51">
        <v>6356</v>
      </c>
      <c r="J334" s="51">
        <v>36843</v>
      </c>
      <c r="K334" s="51">
        <v>235</v>
      </c>
      <c r="L334" s="51">
        <v>14</v>
      </c>
      <c r="M334" s="51">
        <v>249</v>
      </c>
    </row>
    <row r="335" spans="1:13" x14ac:dyDescent="0.2">
      <c r="A335" s="49" t="s">
        <v>364</v>
      </c>
      <c r="B335" s="51">
        <v>843</v>
      </c>
      <c r="C335" s="51">
        <v>78</v>
      </c>
      <c r="D335" s="51">
        <v>921</v>
      </c>
      <c r="E335" s="51">
        <v>17</v>
      </c>
      <c r="F335" s="51"/>
      <c r="G335" s="51">
        <v>17</v>
      </c>
      <c r="H335" s="51">
        <v>63706</v>
      </c>
      <c r="I335" s="51">
        <v>5764</v>
      </c>
      <c r="J335" s="51">
        <v>69470</v>
      </c>
      <c r="K335" s="51">
        <v>1447</v>
      </c>
      <c r="L335" s="51">
        <v>0</v>
      </c>
      <c r="M335" s="51">
        <v>1447</v>
      </c>
    </row>
    <row r="336" spans="1:13" x14ac:dyDescent="0.2">
      <c r="A336" s="49" t="s">
        <v>377</v>
      </c>
      <c r="B336" s="51">
        <v>32</v>
      </c>
      <c r="C336" s="51">
        <v>107</v>
      </c>
      <c r="D336" s="51">
        <v>139</v>
      </c>
      <c r="E336" s="51">
        <v>15</v>
      </c>
      <c r="F336" s="51"/>
      <c r="G336" s="51">
        <v>15</v>
      </c>
      <c r="H336" s="51">
        <v>674</v>
      </c>
      <c r="I336" s="51">
        <v>2244</v>
      </c>
      <c r="J336" s="51">
        <v>2918</v>
      </c>
      <c r="K336" s="51">
        <v>201</v>
      </c>
      <c r="L336" s="51">
        <v>0</v>
      </c>
      <c r="M336" s="51">
        <v>201</v>
      </c>
    </row>
    <row r="337" spans="1:13" x14ac:dyDescent="0.2">
      <c r="A337" s="49" t="s">
        <v>373</v>
      </c>
      <c r="B337" s="51">
        <v>68</v>
      </c>
      <c r="C337" s="51">
        <v>135</v>
      </c>
      <c r="D337" s="51">
        <v>203</v>
      </c>
      <c r="E337" s="51">
        <v>15</v>
      </c>
      <c r="F337" s="51"/>
      <c r="G337" s="51">
        <v>15</v>
      </c>
      <c r="H337" s="51">
        <v>1497</v>
      </c>
      <c r="I337" s="51">
        <v>2610</v>
      </c>
      <c r="J337" s="51">
        <v>4107</v>
      </c>
      <c r="K337" s="51">
        <v>413</v>
      </c>
      <c r="L337" s="51">
        <v>0</v>
      </c>
      <c r="M337" s="51">
        <v>413</v>
      </c>
    </row>
    <row r="338" spans="1:13" x14ac:dyDescent="0.2">
      <c r="A338" s="49" t="s">
        <v>369</v>
      </c>
      <c r="B338" s="51">
        <v>122</v>
      </c>
      <c r="C338" s="51">
        <v>2</v>
      </c>
      <c r="D338" s="51">
        <v>124</v>
      </c>
      <c r="E338" s="51">
        <v>13</v>
      </c>
      <c r="F338" s="51"/>
      <c r="G338" s="51">
        <v>13</v>
      </c>
      <c r="H338" s="51">
        <v>4755</v>
      </c>
      <c r="I338" s="51">
        <v>78</v>
      </c>
      <c r="J338" s="51">
        <v>4833</v>
      </c>
      <c r="K338" s="51">
        <v>507</v>
      </c>
      <c r="L338" s="51">
        <v>0</v>
      </c>
      <c r="M338" s="51">
        <v>507</v>
      </c>
    </row>
    <row r="339" spans="1:13" x14ac:dyDescent="0.2">
      <c r="A339" s="49" t="s">
        <v>372</v>
      </c>
      <c r="B339" s="51">
        <v>129</v>
      </c>
      <c r="C339" s="51">
        <v>275</v>
      </c>
      <c r="D339" s="51">
        <v>404</v>
      </c>
      <c r="E339" s="51">
        <v>13</v>
      </c>
      <c r="F339" s="51"/>
      <c r="G339" s="51">
        <v>13</v>
      </c>
      <c r="H339" s="51">
        <v>2441</v>
      </c>
      <c r="I339" s="51">
        <v>5048</v>
      </c>
      <c r="J339" s="51">
        <v>7489</v>
      </c>
      <c r="K339" s="51">
        <v>430</v>
      </c>
      <c r="L339" s="51">
        <v>0</v>
      </c>
      <c r="M339" s="51">
        <v>430</v>
      </c>
    </row>
    <row r="340" spans="1:13" x14ac:dyDescent="0.2">
      <c r="A340" s="49" t="s">
        <v>370</v>
      </c>
      <c r="B340" s="51"/>
      <c r="C340" s="51">
        <v>55</v>
      </c>
      <c r="D340" s="51">
        <v>55</v>
      </c>
      <c r="E340" s="51">
        <v>1</v>
      </c>
      <c r="F340" s="51">
        <v>11</v>
      </c>
      <c r="G340" s="51">
        <v>12</v>
      </c>
      <c r="H340" s="51">
        <v>0</v>
      </c>
      <c r="I340" s="51">
        <v>2778</v>
      </c>
      <c r="J340" s="51">
        <v>2778</v>
      </c>
      <c r="K340" s="51">
        <v>30</v>
      </c>
      <c r="L340" s="51">
        <v>443</v>
      </c>
      <c r="M340" s="51">
        <v>473</v>
      </c>
    </row>
    <row r="341" spans="1:13" x14ac:dyDescent="0.2">
      <c r="A341" s="49" t="s">
        <v>380</v>
      </c>
      <c r="B341" s="51">
        <v>44</v>
      </c>
      <c r="C341" s="51"/>
      <c r="D341" s="51">
        <v>44</v>
      </c>
      <c r="E341" s="51"/>
      <c r="F341" s="51">
        <v>12</v>
      </c>
      <c r="G341" s="51">
        <v>12</v>
      </c>
      <c r="H341" s="51">
        <v>1429</v>
      </c>
      <c r="I341" s="51">
        <v>0</v>
      </c>
      <c r="J341" s="51">
        <v>1429</v>
      </c>
      <c r="K341" s="51">
        <v>0</v>
      </c>
      <c r="L341" s="51">
        <v>164</v>
      </c>
      <c r="M341" s="51">
        <v>164</v>
      </c>
    </row>
    <row r="342" spans="1:13" x14ac:dyDescent="0.2">
      <c r="A342" s="49" t="s">
        <v>384</v>
      </c>
      <c r="B342" s="51"/>
      <c r="C342" s="51"/>
      <c r="D342" s="51">
        <v>0</v>
      </c>
      <c r="E342" s="51"/>
      <c r="F342" s="51">
        <v>9</v>
      </c>
      <c r="G342" s="51">
        <v>9</v>
      </c>
      <c r="H342" s="51">
        <v>0</v>
      </c>
      <c r="I342" s="51">
        <v>0</v>
      </c>
      <c r="J342" s="51">
        <v>0</v>
      </c>
      <c r="K342" s="51">
        <v>0</v>
      </c>
      <c r="L342" s="51">
        <v>113</v>
      </c>
      <c r="M342" s="51">
        <v>113</v>
      </c>
    </row>
    <row r="343" spans="1:13" x14ac:dyDescent="0.2">
      <c r="A343" s="49" t="s">
        <v>316</v>
      </c>
      <c r="B343" s="51">
        <v>1</v>
      </c>
      <c r="C343" s="51">
        <v>4</v>
      </c>
      <c r="D343" s="51">
        <v>5</v>
      </c>
      <c r="E343" s="51"/>
      <c r="F343" s="51">
        <v>7</v>
      </c>
      <c r="G343" s="51">
        <v>7</v>
      </c>
      <c r="H343" s="51">
        <v>1875</v>
      </c>
      <c r="I343" s="51">
        <v>10740</v>
      </c>
      <c r="J343" s="51">
        <v>12615</v>
      </c>
      <c r="K343" s="51">
        <v>0</v>
      </c>
      <c r="L343" s="51">
        <v>15039</v>
      </c>
      <c r="M343" s="51">
        <v>15039</v>
      </c>
    </row>
    <row r="344" spans="1:13" x14ac:dyDescent="0.2">
      <c r="A344" s="49" t="s">
        <v>383</v>
      </c>
      <c r="B344" s="51">
        <v>5063</v>
      </c>
      <c r="C344" s="51">
        <v>956</v>
      </c>
      <c r="D344" s="51">
        <v>6019</v>
      </c>
      <c r="E344" s="51">
        <v>6</v>
      </c>
      <c r="F344" s="51"/>
      <c r="G344" s="51">
        <v>6</v>
      </c>
      <c r="H344" s="51">
        <v>85445</v>
      </c>
      <c r="I344" s="51">
        <v>16056</v>
      </c>
      <c r="J344" s="51">
        <v>101501</v>
      </c>
      <c r="K344" s="51">
        <v>120</v>
      </c>
      <c r="L344" s="51">
        <v>0</v>
      </c>
      <c r="M344" s="51">
        <v>120</v>
      </c>
    </row>
    <row r="345" spans="1:13" x14ac:dyDescent="0.2">
      <c r="A345" s="49" t="s">
        <v>385</v>
      </c>
      <c r="B345" s="51"/>
      <c r="C345" s="51"/>
      <c r="D345" s="51">
        <v>0</v>
      </c>
      <c r="E345" s="51"/>
      <c r="F345" s="51">
        <v>4</v>
      </c>
      <c r="G345" s="51">
        <v>4</v>
      </c>
      <c r="H345" s="51">
        <v>0</v>
      </c>
      <c r="I345" s="51">
        <v>0</v>
      </c>
      <c r="J345" s="51">
        <v>0</v>
      </c>
      <c r="K345" s="51">
        <v>0</v>
      </c>
      <c r="L345" s="51">
        <v>93</v>
      </c>
      <c r="M345" s="51">
        <v>93</v>
      </c>
    </row>
    <row r="346" spans="1:13" x14ac:dyDescent="0.2">
      <c r="A346" s="49" t="s">
        <v>379</v>
      </c>
      <c r="B346" s="51">
        <v>191</v>
      </c>
      <c r="C346" s="51">
        <v>13</v>
      </c>
      <c r="D346" s="51">
        <v>204</v>
      </c>
      <c r="E346" s="51">
        <v>4</v>
      </c>
      <c r="F346" s="51"/>
      <c r="G346" s="51">
        <v>4</v>
      </c>
      <c r="H346" s="51">
        <v>9233</v>
      </c>
      <c r="I346" s="51">
        <v>628</v>
      </c>
      <c r="J346" s="51">
        <v>9861</v>
      </c>
      <c r="K346" s="51">
        <v>194</v>
      </c>
      <c r="L346" s="51">
        <v>0</v>
      </c>
      <c r="M346" s="51">
        <v>194</v>
      </c>
    </row>
    <row r="347" spans="1:13" x14ac:dyDescent="0.2">
      <c r="A347" s="49" t="s">
        <v>387</v>
      </c>
      <c r="B347" s="51"/>
      <c r="C347" s="51"/>
      <c r="D347" s="51">
        <v>0</v>
      </c>
      <c r="E347" s="51"/>
      <c r="F347" s="51">
        <v>4</v>
      </c>
      <c r="G347" s="51">
        <v>4</v>
      </c>
      <c r="H347" s="51">
        <v>0</v>
      </c>
      <c r="I347" s="51">
        <v>0</v>
      </c>
      <c r="J347" s="51">
        <v>0</v>
      </c>
      <c r="K347" s="51">
        <v>0</v>
      </c>
      <c r="L347" s="51">
        <v>36</v>
      </c>
      <c r="M347" s="51">
        <v>36</v>
      </c>
    </row>
    <row r="348" spans="1:13" x14ac:dyDescent="0.2">
      <c r="A348" s="49" t="s">
        <v>382</v>
      </c>
      <c r="B348" s="51">
        <v>1000</v>
      </c>
      <c r="C348" s="51">
        <v>379</v>
      </c>
      <c r="D348" s="51">
        <v>1379</v>
      </c>
      <c r="E348" s="51">
        <v>3</v>
      </c>
      <c r="F348" s="51"/>
      <c r="G348" s="51">
        <v>3</v>
      </c>
      <c r="H348" s="51">
        <v>54576</v>
      </c>
      <c r="I348" s="51">
        <v>20456</v>
      </c>
      <c r="J348" s="51">
        <v>75032</v>
      </c>
      <c r="K348" s="51">
        <v>150</v>
      </c>
      <c r="L348" s="51">
        <v>0</v>
      </c>
      <c r="M348" s="51">
        <v>150</v>
      </c>
    </row>
    <row r="349" spans="1:13" x14ac:dyDescent="0.2">
      <c r="A349" s="49" t="s">
        <v>386</v>
      </c>
      <c r="B349" s="51">
        <v>12</v>
      </c>
      <c r="C349" s="51"/>
      <c r="D349" s="51">
        <v>12</v>
      </c>
      <c r="E349" s="51">
        <v>3</v>
      </c>
      <c r="F349" s="51"/>
      <c r="G349" s="51">
        <v>3</v>
      </c>
      <c r="H349" s="51">
        <v>338</v>
      </c>
      <c r="I349" s="51">
        <v>0</v>
      </c>
      <c r="J349" s="51">
        <v>338</v>
      </c>
      <c r="K349" s="51">
        <v>84</v>
      </c>
      <c r="L349" s="51">
        <v>0</v>
      </c>
      <c r="M349" s="51">
        <v>84</v>
      </c>
    </row>
    <row r="350" spans="1:13" x14ac:dyDescent="0.2">
      <c r="A350" s="49" t="s">
        <v>388</v>
      </c>
      <c r="B350" s="51"/>
      <c r="C350" s="51"/>
      <c r="D350" s="51">
        <v>0</v>
      </c>
      <c r="E350" s="51"/>
      <c r="F350" s="51">
        <v>3</v>
      </c>
      <c r="G350" s="51">
        <v>3</v>
      </c>
      <c r="H350" s="51">
        <v>0</v>
      </c>
      <c r="I350" s="51">
        <v>0</v>
      </c>
      <c r="J350" s="51">
        <v>0</v>
      </c>
      <c r="K350" s="51">
        <v>0</v>
      </c>
      <c r="L350" s="51">
        <v>26</v>
      </c>
      <c r="M350" s="51">
        <v>26</v>
      </c>
    </row>
    <row r="351" spans="1:13" x14ac:dyDescent="0.2">
      <c r="A351" s="49" t="s">
        <v>381</v>
      </c>
      <c r="B351" s="51">
        <v>120</v>
      </c>
      <c r="C351" s="51"/>
      <c r="D351" s="51">
        <v>120</v>
      </c>
      <c r="E351" s="51">
        <v>2</v>
      </c>
      <c r="F351" s="51"/>
      <c r="G351" s="51">
        <v>2</v>
      </c>
      <c r="H351" s="51">
        <v>9212</v>
      </c>
      <c r="I351" s="51">
        <v>0</v>
      </c>
      <c r="J351" s="51">
        <v>9212</v>
      </c>
      <c r="K351" s="51">
        <v>154</v>
      </c>
      <c r="L351" s="51">
        <v>0</v>
      </c>
      <c r="M351" s="51">
        <v>154</v>
      </c>
    </row>
    <row r="352" spans="1:13" x14ac:dyDescent="0.2">
      <c r="A352" s="49" t="s">
        <v>376</v>
      </c>
      <c r="B352" s="51">
        <v>20</v>
      </c>
      <c r="C352" s="51"/>
      <c r="D352" s="51">
        <v>20</v>
      </c>
      <c r="E352" s="51">
        <v>2</v>
      </c>
      <c r="F352" s="51"/>
      <c r="G352" s="51">
        <v>2</v>
      </c>
      <c r="H352" s="51">
        <v>2364</v>
      </c>
      <c r="I352" s="51">
        <v>0</v>
      </c>
      <c r="J352" s="51">
        <v>2364</v>
      </c>
      <c r="K352" s="51">
        <v>236</v>
      </c>
      <c r="L352" s="51">
        <v>0</v>
      </c>
      <c r="M352" s="51">
        <v>236</v>
      </c>
    </row>
    <row r="353" spans="1:13" x14ac:dyDescent="0.2">
      <c r="A353" s="49" t="s">
        <v>390</v>
      </c>
      <c r="B353" s="51"/>
      <c r="C353" s="51"/>
      <c r="D353" s="51">
        <v>0</v>
      </c>
      <c r="E353" s="51"/>
      <c r="F353" s="51">
        <v>1</v>
      </c>
      <c r="G353" s="51">
        <v>1</v>
      </c>
      <c r="H353" s="51">
        <v>0</v>
      </c>
      <c r="I353" s="51">
        <v>0</v>
      </c>
      <c r="J353" s="51">
        <v>0</v>
      </c>
      <c r="K353" s="51">
        <v>0</v>
      </c>
      <c r="L353" s="51">
        <v>13</v>
      </c>
      <c r="M353" s="51">
        <v>13</v>
      </c>
    </row>
    <row r="354" spans="1:13" x14ac:dyDescent="0.2">
      <c r="A354" s="49" t="s">
        <v>391</v>
      </c>
      <c r="B354" s="51">
        <v>14</v>
      </c>
      <c r="C354" s="51"/>
      <c r="D354" s="51">
        <v>14</v>
      </c>
      <c r="E354" s="51">
        <v>1</v>
      </c>
      <c r="F354" s="51"/>
      <c r="G354" s="51">
        <v>1</v>
      </c>
      <c r="H354" s="51">
        <v>155</v>
      </c>
      <c r="I354" s="51">
        <v>0</v>
      </c>
      <c r="J354" s="51">
        <v>155</v>
      </c>
      <c r="K354" s="51">
        <v>11</v>
      </c>
      <c r="L354" s="51">
        <v>0</v>
      </c>
      <c r="M354" s="51">
        <v>11</v>
      </c>
    </row>
    <row r="355" spans="1:13" x14ac:dyDescent="0.2">
      <c r="A355" s="49" t="s">
        <v>389</v>
      </c>
      <c r="B355" s="51">
        <v>70</v>
      </c>
      <c r="C355" s="51">
        <v>140</v>
      </c>
      <c r="D355" s="51">
        <v>210</v>
      </c>
      <c r="E355" s="51">
        <v>1</v>
      </c>
      <c r="F355" s="51"/>
      <c r="G355" s="51">
        <v>1</v>
      </c>
      <c r="H355" s="51">
        <v>1439</v>
      </c>
      <c r="I355" s="51">
        <v>2602</v>
      </c>
      <c r="J355" s="51">
        <v>4041</v>
      </c>
      <c r="K355" s="51">
        <v>14</v>
      </c>
      <c r="L355" s="51">
        <v>0</v>
      </c>
      <c r="M355" s="51">
        <v>14</v>
      </c>
    </row>
    <row r="356" spans="1:13" x14ac:dyDescent="0.2">
      <c r="A356" s="49" t="s">
        <v>392</v>
      </c>
      <c r="B356" s="51">
        <v>612</v>
      </c>
      <c r="C356" s="51"/>
      <c r="D356" s="51">
        <v>612</v>
      </c>
      <c r="E356" s="51"/>
      <c r="F356" s="51"/>
      <c r="G356" s="51">
        <v>0</v>
      </c>
      <c r="H356" s="51">
        <v>64994</v>
      </c>
      <c r="I356" s="51">
        <v>0</v>
      </c>
      <c r="J356" s="51">
        <v>64994</v>
      </c>
      <c r="K356" s="51">
        <v>0</v>
      </c>
      <c r="L356" s="51">
        <v>0</v>
      </c>
      <c r="M356" s="51">
        <v>0</v>
      </c>
    </row>
    <row r="357" spans="1:13" x14ac:dyDescent="0.2">
      <c r="A357" s="49" t="s">
        <v>393</v>
      </c>
      <c r="B357" s="51">
        <v>120</v>
      </c>
      <c r="C357" s="51"/>
      <c r="D357" s="51">
        <v>120</v>
      </c>
      <c r="E357" s="51"/>
      <c r="F357" s="51"/>
      <c r="G357" s="51">
        <v>0</v>
      </c>
      <c r="H357" s="51">
        <v>4701</v>
      </c>
      <c r="I357" s="51">
        <v>0</v>
      </c>
      <c r="J357" s="51">
        <v>4701</v>
      </c>
      <c r="K357" s="51">
        <v>0</v>
      </c>
      <c r="L357" s="51">
        <v>0</v>
      </c>
      <c r="M357" s="51">
        <v>0</v>
      </c>
    </row>
    <row r="358" spans="1:13" x14ac:dyDescent="0.2">
      <c r="A358" s="49" t="s">
        <v>394</v>
      </c>
      <c r="B358" s="51">
        <v>145</v>
      </c>
      <c r="C358" s="51">
        <v>24</v>
      </c>
      <c r="D358" s="51">
        <v>169</v>
      </c>
      <c r="E358" s="51"/>
      <c r="F358" s="51"/>
      <c r="G358" s="51">
        <v>0</v>
      </c>
      <c r="H358" s="51">
        <v>19778</v>
      </c>
      <c r="I358" s="51">
        <v>3274</v>
      </c>
      <c r="J358" s="51">
        <v>23052</v>
      </c>
      <c r="K358" s="51">
        <v>0</v>
      </c>
      <c r="L358" s="51">
        <v>0</v>
      </c>
      <c r="M358" s="51">
        <v>0</v>
      </c>
    </row>
    <row r="359" spans="1:13" x14ac:dyDescent="0.2">
      <c r="A359" s="49" t="s">
        <v>395</v>
      </c>
      <c r="B359" s="51">
        <v>2</v>
      </c>
      <c r="C359" s="51"/>
      <c r="D359" s="51">
        <v>2</v>
      </c>
      <c r="E359" s="51"/>
      <c r="F359" s="51"/>
      <c r="G359" s="51">
        <v>0</v>
      </c>
      <c r="H359" s="51">
        <v>85</v>
      </c>
      <c r="I359" s="51">
        <v>0</v>
      </c>
      <c r="J359" s="51">
        <v>85</v>
      </c>
      <c r="K359" s="51">
        <v>0</v>
      </c>
      <c r="L359" s="51">
        <v>0</v>
      </c>
      <c r="M359" s="51">
        <v>0</v>
      </c>
    </row>
    <row r="360" spans="1:13" x14ac:dyDescent="0.2">
      <c r="A360" s="49" t="s">
        <v>396</v>
      </c>
      <c r="B360" s="51">
        <v>20</v>
      </c>
      <c r="C360" s="51"/>
      <c r="D360" s="51">
        <v>20</v>
      </c>
      <c r="E360" s="51"/>
      <c r="F360" s="51"/>
      <c r="G360" s="51">
        <v>0</v>
      </c>
      <c r="H360" s="51">
        <v>1011</v>
      </c>
      <c r="I360" s="51">
        <v>0</v>
      </c>
      <c r="J360" s="51">
        <v>1011</v>
      </c>
      <c r="K360" s="51">
        <v>0</v>
      </c>
      <c r="L360" s="51">
        <v>0</v>
      </c>
      <c r="M360" s="51">
        <v>0</v>
      </c>
    </row>
    <row r="361" spans="1:13" x14ac:dyDescent="0.2">
      <c r="A361" s="49" t="s">
        <v>397</v>
      </c>
      <c r="B361" s="51">
        <v>152</v>
      </c>
      <c r="C361" s="51">
        <v>16</v>
      </c>
      <c r="D361" s="51">
        <v>168</v>
      </c>
      <c r="E361" s="51"/>
      <c r="F361" s="51"/>
      <c r="G361" s="51">
        <v>0</v>
      </c>
      <c r="H361" s="51">
        <v>17232</v>
      </c>
      <c r="I361" s="51">
        <v>1814</v>
      </c>
      <c r="J361" s="51">
        <v>19046</v>
      </c>
      <c r="K361" s="51">
        <v>0</v>
      </c>
      <c r="L361" s="51">
        <v>0</v>
      </c>
      <c r="M361" s="51">
        <v>0</v>
      </c>
    </row>
    <row r="362" spans="1:13" x14ac:dyDescent="0.2">
      <c r="A362" s="49" t="s">
        <v>398</v>
      </c>
      <c r="B362" s="51">
        <v>3</v>
      </c>
      <c r="C362" s="51">
        <v>20</v>
      </c>
      <c r="D362" s="51">
        <v>23</v>
      </c>
      <c r="E362" s="51"/>
      <c r="F362" s="51"/>
      <c r="G362" s="51">
        <v>0</v>
      </c>
      <c r="H362" s="51">
        <v>189</v>
      </c>
      <c r="I362" s="51">
        <v>1258</v>
      </c>
      <c r="J362" s="51">
        <v>1447</v>
      </c>
      <c r="K362" s="51">
        <v>0</v>
      </c>
      <c r="L362" s="51">
        <v>0</v>
      </c>
      <c r="M362" s="51">
        <v>0</v>
      </c>
    </row>
    <row r="363" spans="1:13" x14ac:dyDescent="0.2">
      <c r="A363" s="49" t="s">
        <v>399</v>
      </c>
      <c r="B363" s="51">
        <v>11</v>
      </c>
      <c r="C363" s="51"/>
      <c r="D363" s="51">
        <v>11</v>
      </c>
      <c r="E363" s="51"/>
      <c r="F363" s="51"/>
      <c r="G363" s="51">
        <v>0</v>
      </c>
      <c r="H363" s="51">
        <v>1450</v>
      </c>
      <c r="I363" s="51">
        <v>0</v>
      </c>
      <c r="J363" s="51">
        <v>1450</v>
      </c>
      <c r="K363" s="51">
        <v>0</v>
      </c>
      <c r="L363" s="51">
        <v>0</v>
      </c>
      <c r="M363" s="51">
        <v>0</v>
      </c>
    </row>
    <row r="364" spans="1:13" x14ac:dyDescent="0.2">
      <c r="A364" s="49" t="s">
        <v>400</v>
      </c>
      <c r="B364" s="51">
        <v>9</v>
      </c>
      <c r="C364" s="51">
        <v>2</v>
      </c>
      <c r="D364" s="51">
        <v>11</v>
      </c>
      <c r="E364" s="51"/>
      <c r="F364" s="51"/>
      <c r="G364" s="51">
        <v>0</v>
      </c>
      <c r="H364" s="51">
        <v>436</v>
      </c>
      <c r="I364" s="51">
        <v>97</v>
      </c>
      <c r="J364" s="51">
        <v>533</v>
      </c>
      <c r="K364" s="51">
        <v>0</v>
      </c>
      <c r="L364" s="51">
        <v>0</v>
      </c>
      <c r="M364" s="51">
        <v>0</v>
      </c>
    </row>
    <row r="365" spans="1:13" x14ac:dyDescent="0.2">
      <c r="A365" s="49" t="s">
        <v>401</v>
      </c>
      <c r="B365" s="51">
        <v>5</v>
      </c>
      <c r="C365" s="51"/>
      <c r="D365" s="51">
        <v>5</v>
      </c>
      <c r="E365" s="51"/>
      <c r="F365" s="51"/>
      <c r="G365" s="51">
        <v>0</v>
      </c>
      <c r="H365" s="51">
        <v>151</v>
      </c>
      <c r="I365" s="51">
        <v>0</v>
      </c>
      <c r="J365" s="51">
        <v>151</v>
      </c>
      <c r="K365" s="51">
        <v>0</v>
      </c>
      <c r="L365" s="51">
        <v>0</v>
      </c>
      <c r="M365" s="51">
        <v>0</v>
      </c>
    </row>
    <row r="366" spans="1:13" x14ac:dyDescent="0.2">
      <c r="A366" s="49" t="s">
        <v>402</v>
      </c>
      <c r="B366" s="51">
        <v>30</v>
      </c>
      <c r="C366" s="51"/>
      <c r="D366" s="51">
        <v>30</v>
      </c>
      <c r="E366" s="51"/>
      <c r="F366" s="51"/>
      <c r="G366" s="51">
        <v>0</v>
      </c>
      <c r="H366" s="51">
        <v>7361</v>
      </c>
      <c r="I366" s="51">
        <v>0</v>
      </c>
      <c r="J366" s="51">
        <v>7361</v>
      </c>
      <c r="K366" s="51">
        <v>0</v>
      </c>
      <c r="L366" s="51">
        <v>0</v>
      </c>
      <c r="M366" s="51">
        <v>0</v>
      </c>
    </row>
    <row r="367" spans="1:13" x14ac:dyDescent="0.2">
      <c r="A367" s="49" t="s">
        <v>403</v>
      </c>
      <c r="B367" s="51">
        <v>15</v>
      </c>
      <c r="C367" s="51"/>
      <c r="D367" s="51">
        <v>15</v>
      </c>
      <c r="E367" s="51"/>
      <c r="F367" s="51"/>
      <c r="G367" s="51">
        <v>0</v>
      </c>
      <c r="H367" s="51">
        <v>551</v>
      </c>
      <c r="I367" s="51">
        <v>0</v>
      </c>
      <c r="J367" s="51">
        <v>551</v>
      </c>
      <c r="K367" s="51">
        <v>0</v>
      </c>
      <c r="L367" s="51">
        <v>0</v>
      </c>
      <c r="M367" s="51">
        <v>0</v>
      </c>
    </row>
    <row r="368" spans="1:13" x14ac:dyDescent="0.2">
      <c r="A368" s="49" t="s">
        <v>404</v>
      </c>
      <c r="B368" s="51">
        <v>11</v>
      </c>
      <c r="C368" s="51"/>
      <c r="D368" s="51">
        <v>11</v>
      </c>
      <c r="E368" s="51"/>
      <c r="F368" s="51"/>
      <c r="G368" s="51">
        <v>0</v>
      </c>
      <c r="H368" s="51">
        <v>414</v>
      </c>
      <c r="I368" s="51">
        <v>0</v>
      </c>
      <c r="J368" s="51">
        <v>414</v>
      </c>
      <c r="K368" s="51">
        <v>0</v>
      </c>
      <c r="L368" s="51">
        <v>0</v>
      </c>
      <c r="M368" s="51">
        <v>0</v>
      </c>
    </row>
    <row r="369" spans="1:13" x14ac:dyDescent="0.2">
      <c r="A369" s="49" t="s">
        <v>405</v>
      </c>
      <c r="B369" s="51">
        <v>18</v>
      </c>
      <c r="C369" s="51"/>
      <c r="D369" s="51">
        <v>18</v>
      </c>
      <c r="E369" s="51"/>
      <c r="F369" s="51"/>
      <c r="G369" s="51">
        <v>0</v>
      </c>
      <c r="H369" s="51">
        <v>83</v>
      </c>
      <c r="I369" s="51">
        <v>0</v>
      </c>
      <c r="J369" s="51">
        <v>83</v>
      </c>
      <c r="K369" s="51">
        <v>0</v>
      </c>
      <c r="L369" s="51">
        <v>0</v>
      </c>
      <c r="M369" s="51">
        <v>0</v>
      </c>
    </row>
    <row r="370" spans="1:13" x14ac:dyDescent="0.2">
      <c r="A370" s="49" t="s">
        <v>406</v>
      </c>
      <c r="B370" s="51">
        <v>3</v>
      </c>
      <c r="C370" s="51"/>
      <c r="D370" s="51">
        <v>3</v>
      </c>
      <c r="E370" s="51"/>
      <c r="F370" s="51"/>
      <c r="G370" s="51">
        <v>0</v>
      </c>
      <c r="H370" s="51">
        <v>282</v>
      </c>
      <c r="I370" s="51">
        <v>0</v>
      </c>
      <c r="J370" s="51">
        <v>282</v>
      </c>
      <c r="K370" s="51">
        <v>0</v>
      </c>
      <c r="L370" s="51">
        <v>0</v>
      </c>
      <c r="M370" s="51">
        <v>0</v>
      </c>
    </row>
    <row r="371" spans="1:13" x14ac:dyDescent="0.2">
      <c r="A371" s="49" t="s">
        <v>407</v>
      </c>
      <c r="B371" s="51">
        <v>1</v>
      </c>
      <c r="C371" s="51"/>
      <c r="D371" s="51">
        <v>1</v>
      </c>
      <c r="E371" s="51"/>
      <c r="F371" s="51"/>
      <c r="G371" s="51">
        <v>0</v>
      </c>
      <c r="H371" s="51">
        <v>15</v>
      </c>
      <c r="I371" s="51">
        <v>0</v>
      </c>
      <c r="J371" s="51">
        <v>15</v>
      </c>
      <c r="K371" s="51">
        <v>0</v>
      </c>
      <c r="L371" s="51">
        <v>0</v>
      </c>
      <c r="M371" s="51">
        <v>0</v>
      </c>
    </row>
    <row r="372" spans="1:13" x14ac:dyDescent="0.2">
      <c r="A372" s="49" t="s">
        <v>408</v>
      </c>
      <c r="B372" s="51">
        <v>7</v>
      </c>
      <c r="C372" s="51"/>
      <c r="D372" s="51">
        <v>7</v>
      </c>
      <c r="E372" s="51"/>
      <c r="F372" s="51"/>
      <c r="G372" s="51">
        <v>0</v>
      </c>
      <c r="H372" s="51">
        <v>272</v>
      </c>
      <c r="I372" s="51">
        <v>0</v>
      </c>
      <c r="J372" s="51">
        <v>272</v>
      </c>
      <c r="K372" s="51">
        <v>0</v>
      </c>
      <c r="L372" s="51">
        <v>0</v>
      </c>
      <c r="M372" s="51">
        <v>0</v>
      </c>
    </row>
    <row r="373" spans="1:13" x14ac:dyDescent="0.2">
      <c r="A373" s="49" t="s">
        <v>409</v>
      </c>
      <c r="B373" s="51"/>
      <c r="C373" s="51">
        <v>271</v>
      </c>
      <c r="D373" s="51">
        <v>271</v>
      </c>
      <c r="E373" s="51"/>
      <c r="F373" s="51"/>
      <c r="G373" s="51">
        <v>0</v>
      </c>
      <c r="H373" s="51">
        <v>0</v>
      </c>
      <c r="I373" s="51">
        <v>2344</v>
      </c>
      <c r="J373" s="51">
        <v>2344</v>
      </c>
      <c r="K373" s="51">
        <v>0</v>
      </c>
      <c r="L373" s="51">
        <v>0</v>
      </c>
      <c r="M373" s="51">
        <v>0</v>
      </c>
    </row>
    <row r="374" spans="1:13" x14ac:dyDescent="0.2">
      <c r="A374" s="49" t="s">
        <v>410</v>
      </c>
      <c r="B374" s="51">
        <v>1371</v>
      </c>
      <c r="C374" s="51">
        <v>16</v>
      </c>
      <c r="D374" s="51">
        <v>1387</v>
      </c>
      <c r="E374" s="51"/>
      <c r="F374" s="51"/>
      <c r="G374" s="51">
        <v>0</v>
      </c>
      <c r="H374" s="51">
        <v>20502</v>
      </c>
      <c r="I374" s="51">
        <v>239</v>
      </c>
      <c r="J374" s="51">
        <v>20741</v>
      </c>
      <c r="K374" s="51">
        <v>0</v>
      </c>
      <c r="L374" s="51">
        <v>0</v>
      </c>
      <c r="M374" s="51">
        <v>0</v>
      </c>
    </row>
    <row r="375" spans="1:13" x14ac:dyDescent="0.2">
      <c r="A375" s="49" t="s">
        <v>44</v>
      </c>
      <c r="B375" s="51">
        <v>4227741</v>
      </c>
      <c r="C375" s="51">
        <v>2052470</v>
      </c>
      <c r="D375" s="51">
        <v>6280211</v>
      </c>
      <c r="E375" s="51">
        <v>3987358</v>
      </c>
      <c r="F375" s="51">
        <v>2295250</v>
      </c>
      <c r="G375" s="51">
        <v>6282608</v>
      </c>
      <c r="H375" s="51">
        <v>121888223</v>
      </c>
      <c r="I375" s="51">
        <v>20578222</v>
      </c>
      <c r="J375" s="51">
        <v>142466445</v>
      </c>
      <c r="K375" s="51">
        <v>121411872</v>
      </c>
      <c r="L375" s="51">
        <v>22895453</v>
      </c>
      <c r="M375" s="51">
        <v>144307325</v>
      </c>
    </row>
    <row r="376" spans="1:13" x14ac:dyDescent="0.2"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</row>
    <row r="377" spans="1:13" x14ac:dyDescent="0.2"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</row>
    <row r="378" spans="1:13" x14ac:dyDescent="0.2"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</row>
    <row r="379" spans="1:13" x14ac:dyDescent="0.2"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</row>
    <row r="380" spans="1:13" x14ac:dyDescent="0.2"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</row>
    <row r="381" spans="1:13" x14ac:dyDescent="0.2"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</row>
    <row r="382" spans="1:13" x14ac:dyDescent="0.2"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</row>
    <row r="383" spans="1:13" x14ac:dyDescent="0.2"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</row>
    <row r="384" spans="1:13" x14ac:dyDescent="0.2"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</row>
    <row r="385" spans="2:12" x14ac:dyDescent="0.2"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</row>
    <row r="386" spans="2:12" x14ac:dyDescent="0.2"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</row>
    <row r="387" spans="2:12" x14ac:dyDescent="0.2"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</row>
    <row r="388" spans="2:12" x14ac:dyDescent="0.2"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</row>
    <row r="389" spans="2:12" x14ac:dyDescent="0.2"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</row>
    <row r="390" spans="2:12" x14ac:dyDescent="0.2"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</row>
    <row r="391" spans="2:12" x14ac:dyDescent="0.2"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</row>
    <row r="392" spans="2:12" x14ac:dyDescent="0.2"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</row>
    <row r="393" spans="2:12" x14ac:dyDescent="0.2"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</row>
    <row r="394" spans="2:12" x14ac:dyDescent="0.2"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</row>
    <row r="395" spans="2:12" x14ac:dyDescent="0.2"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5"/>
  <sheetViews>
    <sheetView tabSelected="1" topLeftCell="A337" workbookViewId="0">
      <selection activeCell="A3" sqref="A3"/>
    </sheetView>
  </sheetViews>
  <sheetFormatPr baseColWidth="10" defaultRowHeight="11.25" x14ac:dyDescent="0.2"/>
  <cols>
    <col min="1" max="1" width="34.28515625" style="49" bestFit="1" customWidth="1"/>
    <col min="2" max="2" width="9.7109375" style="49" bestFit="1" customWidth="1"/>
    <col min="3" max="3" width="11.28515625" style="49" bestFit="1" customWidth="1"/>
    <col min="4" max="4" width="7.85546875" style="49" bestFit="1" customWidth="1"/>
    <col min="5" max="5" width="9.7109375" style="49" bestFit="1" customWidth="1"/>
    <col min="6" max="6" width="11.28515625" style="49" bestFit="1" customWidth="1"/>
    <col min="7" max="7" width="7.85546875" style="49" bestFit="1" customWidth="1"/>
    <col min="8" max="8" width="9.7109375" style="49" bestFit="1" customWidth="1"/>
    <col min="9" max="9" width="11.28515625" style="49" bestFit="1" customWidth="1"/>
    <col min="10" max="10" width="9.5703125" style="49" bestFit="1" customWidth="1"/>
    <col min="11" max="11" width="9.7109375" style="49" bestFit="1" customWidth="1"/>
    <col min="12" max="12" width="11.28515625" style="49" bestFit="1" customWidth="1"/>
    <col min="13" max="13" width="9.5703125" style="49" bestFit="1" customWidth="1"/>
    <col min="14" max="16384" width="11.42578125" style="49"/>
  </cols>
  <sheetData>
    <row r="1" spans="1:13" x14ac:dyDescent="0.2">
      <c r="B1" s="49" t="s">
        <v>49</v>
      </c>
      <c r="C1" s="49" t="s">
        <v>49</v>
      </c>
      <c r="E1" s="49" t="s">
        <v>50</v>
      </c>
      <c r="F1" s="49" t="s">
        <v>50</v>
      </c>
      <c r="H1" s="49" t="s">
        <v>49</v>
      </c>
      <c r="I1" s="49" t="s">
        <v>49</v>
      </c>
      <c r="K1" s="49" t="s">
        <v>50</v>
      </c>
      <c r="L1" s="49" t="s">
        <v>50</v>
      </c>
    </row>
    <row r="2" spans="1:13" x14ac:dyDescent="0.2">
      <c r="B2" s="49" t="s">
        <v>41</v>
      </c>
      <c r="C2" s="49" t="s">
        <v>41</v>
      </c>
      <c r="E2" s="49" t="s">
        <v>41</v>
      </c>
      <c r="F2" s="49" t="s">
        <v>41</v>
      </c>
      <c r="H2" s="49" t="s">
        <v>41</v>
      </c>
      <c r="I2" s="49" t="s">
        <v>41</v>
      </c>
      <c r="K2" s="49" t="s">
        <v>41</v>
      </c>
      <c r="L2" s="49" t="s">
        <v>41</v>
      </c>
    </row>
    <row r="3" spans="1:13" x14ac:dyDescent="0.2">
      <c r="A3" s="49" t="s">
        <v>420</v>
      </c>
      <c r="B3" s="49" t="s">
        <v>42</v>
      </c>
      <c r="C3" s="49" t="s">
        <v>43</v>
      </c>
      <c r="D3" s="53" t="s">
        <v>413</v>
      </c>
      <c r="E3" s="49" t="s">
        <v>42</v>
      </c>
      <c r="F3" s="49" t="s">
        <v>43</v>
      </c>
      <c r="G3" s="53" t="s">
        <v>414</v>
      </c>
      <c r="H3" s="49" t="s">
        <v>42</v>
      </c>
      <c r="I3" s="49" t="s">
        <v>43</v>
      </c>
      <c r="J3" s="53" t="s">
        <v>415</v>
      </c>
      <c r="K3" s="49" t="s">
        <v>42</v>
      </c>
      <c r="L3" s="49" t="s">
        <v>43</v>
      </c>
      <c r="M3" s="53" t="s">
        <v>416</v>
      </c>
    </row>
    <row r="4" spans="1:13" x14ac:dyDescent="0.2">
      <c r="A4" s="49" t="s">
        <v>58</v>
      </c>
      <c r="B4" s="51">
        <v>211157</v>
      </c>
      <c r="C4" s="51">
        <v>412174</v>
      </c>
      <c r="D4" s="51">
        <v>623331</v>
      </c>
      <c r="E4" s="51">
        <v>170542</v>
      </c>
      <c r="F4" s="51">
        <v>417325</v>
      </c>
      <c r="G4" s="51">
        <v>587867</v>
      </c>
      <c r="H4" s="51">
        <v>1169873</v>
      </c>
      <c r="I4" s="51">
        <v>2238247</v>
      </c>
      <c r="J4" s="51">
        <v>3408120</v>
      </c>
      <c r="K4" s="51">
        <v>955126</v>
      </c>
      <c r="L4" s="51">
        <v>2314060</v>
      </c>
      <c r="M4" s="51">
        <v>3269186</v>
      </c>
    </row>
    <row r="5" spans="1:13" x14ac:dyDescent="0.2">
      <c r="A5" s="49" t="s">
        <v>62</v>
      </c>
      <c r="B5" s="51">
        <v>91199</v>
      </c>
      <c r="C5" s="51">
        <v>347054</v>
      </c>
      <c r="D5" s="51">
        <v>438253</v>
      </c>
      <c r="E5" s="51">
        <v>64289</v>
      </c>
      <c r="F5" s="51">
        <v>379128</v>
      </c>
      <c r="G5" s="51">
        <v>443417</v>
      </c>
      <c r="H5" s="51">
        <v>495486</v>
      </c>
      <c r="I5" s="51">
        <v>1849859</v>
      </c>
      <c r="J5" s="51">
        <v>2345345</v>
      </c>
      <c r="K5" s="51">
        <v>360372</v>
      </c>
      <c r="L5" s="51">
        <v>2112308</v>
      </c>
      <c r="M5" s="51">
        <v>2472680</v>
      </c>
    </row>
    <row r="6" spans="1:13" x14ac:dyDescent="0.2">
      <c r="A6" s="49" t="s">
        <v>59</v>
      </c>
      <c r="B6" s="51">
        <v>144640</v>
      </c>
      <c r="C6" s="51">
        <v>92513</v>
      </c>
      <c r="D6" s="51">
        <v>237153</v>
      </c>
      <c r="E6" s="51">
        <v>201399</v>
      </c>
      <c r="F6" s="51">
        <v>174300</v>
      </c>
      <c r="G6" s="51">
        <v>375699</v>
      </c>
      <c r="H6" s="51">
        <v>1298705</v>
      </c>
      <c r="I6" s="51">
        <v>829788</v>
      </c>
      <c r="J6" s="51">
        <v>2128493</v>
      </c>
      <c r="K6" s="51">
        <v>1750487</v>
      </c>
      <c r="L6" s="51">
        <v>1497417</v>
      </c>
      <c r="M6" s="51">
        <v>3247904</v>
      </c>
    </row>
    <row r="7" spans="1:13" x14ac:dyDescent="0.2">
      <c r="A7" s="49" t="s">
        <v>64</v>
      </c>
      <c r="B7" s="51">
        <v>321600</v>
      </c>
      <c r="C7" s="51">
        <v>36482</v>
      </c>
      <c r="D7" s="51">
        <v>358082</v>
      </c>
      <c r="E7" s="51">
        <v>263668</v>
      </c>
      <c r="F7" s="51">
        <v>57630</v>
      </c>
      <c r="G7" s="51">
        <v>321298</v>
      </c>
      <c r="H7" s="51">
        <v>2246036</v>
      </c>
      <c r="I7" s="51">
        <v>256228</v>
      </c>
      <c r="J7" s="51">
        <v>2502264</v>
      </c>
      <c r="K7" s="51">
        <v>1902906</v>
      </c>
      <c r="L7" s="51">
        <v>416634</v>
      </c>
      <c r="M7" s="51">
        <v>2319540</v>
      </c>
    </row>
    <row r="8" spans="1:13" x14ac:dyDescent="0.2">
      <c r="A8" s="49" t="s">
        <v>106</v>
      </c>
      <c r="B8" s="51">
        <v>68849</v>
      </c>
      <c r="C8" s="51">
        <v>249968</v>
      </c>
      <c r="D8" s="51">
        <v>318817</v>
      </c>
      <c r="E8" s="51">
        <v>59535</v>
      </c>
      <c r="F8" s="51">
        <v>238159</v>
      </c>
      <c r="G8" s="51">
        <v>297694</v>
      </c>
      <c r="H8" s="51">
        <v>161027</v>
      </c>
      <c r="I8" s="51">
        <v>546335</v>
      </c>
      <c r="J8" s="51">
        <v>707362</v>
      </c>
      <c r="K8" s="51">
        <v>128906</v>
      </c>
      <c r="L8" s="51">
        <v>507535</v>
      </c>
      <c r="M8" s="51">
        <v>636441</v>
      </c>
    </row>
    <row r="9" spans="1:13" x14ac:dyDescent="0.2">
      <c r="A9" s="49" t="s">
        <v>61</v>
      </c>
      <c r="B9" s="51">
        <v>138601</v>
      </c>
      <c r="C9" s="51">
        <v>108710</v>
      </c>
      <c r="D9" s="51">
        <v>247311</v>
      </c>
      <c r="E9" s="51">
        <v>136438</v>
      </c>
      <c r="F9" s="51">
        <v>109721</v>
      </c>
      <c r="G9" s="51">
        <v>246159</v>
      </c>
      <c r="H9" s="51">
        <v>1688196</v>
      </c>
      <c r="I9" s="51">
        <v>1303372</v>
      </c>
      <c r="J9" s="51">
        <v>2991568</v>
      </c>
      <c r="K9" s="51">
        <v>1670572</v>
      </c>
      <c r="L9" s="51">
        <v>1335509</v>
      </c>
      <c r="M9" s="51">
        <v>3006081</v>
      </c>
    </row>
    <row r="10" spans="1:13" x14ac:dyDescent="0.2">
      <c r="A10" s="49" t="s">
        <v>81</v>
      </c>
      <c r="B10" s="51">
        <v>93349</v>
      </c>
      <c r="C10" s="51">
        <v>84072</v>
      </c>
      <c r="D10" s="51">
        <v>177421</v>
      </c>
      <c r="E10" s="51">
        <v>76176</v>
      </c>
      <c r="F10" s="51">
        <v>98961</v>
      </c>
      <c r="G10" s="51">
        <v>175137</v>
      </c>
      <c r="H10" s="51">
        <v>546633</v>
      </c>
      <c r="I10" s="51">
        <v>484753</v>
      </c>
      <c r="J10" s="51">
        <v>1031386</v>
      </c>
      <c r="K10" s="51">
        <v>433584</v>
      </c>
      <c r="L10" s="51">
        <v>563549</v>
      </c>
      <c r="M10" s="51">
        <v>997133</v>
      </c>
    </row>
    <row r="11" spans="1:13" x14ac:dyDescent="0.2">
      <c r="A11" s="49" t="s">
        <v>100</v>
      </c>
      <c r="B11" s="51">
        <v>5802</v>
      </c>
      <c r="C11" s="51">
        <v>125486</v>
      </c>
      <c r="D11" s="51">
        <v>131288</v>
      </c>
      <c r="E11" s="51">
        <v>5065</v>
      </c>
      <c r="F11" s="51">
        <v>163055</v>
      </c>
      <c r="G11" s="51">
        <v>168120</v>
      </c>
      <c r="H11" s="51">
        <v>24712</v>
      </c>
      <c r="I11" s="51">
        <v>533255</v>
      </c>
      <c r="J11" s="51">
        <v>557967</v>
      </c>
      <c r="K11" s="51">
        <v>21983</v>
      </c>
      <c r="L11" s="51">
        <v>710151</v>
      </c>
      <c r="M11" s="51">
        <v>732134</v>
      </c>
    </row>
    <row r="12" spans="1:13" x14ac:dyDescent="0.2">
      <c r="A12" s="49" t="s">
        <v>55</v>
      </c>
      <c r="B12" s="51">
        <v>126576</v>
      </c>
      <c r="C12" s="51">
        <v>3665</v>
      </c>
      <c r="D12" s="51">
        <v>130241</v>
      </c>
      <c r="E12" s="51">
        <v>143146</v>
      </c>
      <c r="F12" s="51">
        <v>3400</v>
      </c>
      <c r="G12" s="51">
        <v>146546</v>
      </c>
      <c r="H12" s="51">
        <v>15547927</v>
      </c>
      <c r="I12" s="51">
        <v>449020</v>
      </c>
      <c r="J12" s="51">
        <v>15996947</v>
      </c>
      <c r="K12" s="51">
        <v>17698445</v>
      </c>
      <c r="L12" s="51">
        <v>419889</v>
      </c>
      <c r="M12" s="51">
        <v>18118334</v>
      </c>
    </row>
    <row r="13" spans="1:13" x14ac:dyDescent="0.2">
      <c r="A13" s="49" t="s">
        <v>91</v>
      </c>
      <c r="B13" s="51">
        <v>32337</v>
      </c>
      <c r="C13" s="51">
        <v>89262</v>
      </c>
      <c r="D13" s="51">
        <v>121599</v>
      </c>
      <c r="E13" s="51">
        <v>30931</v>
      </c>
      <c r="F13" s="51">
        <v>97937</v>
      </c>
      <c r="G13" s="51">
        <v>128868</v>
      </c>
      <c r="H13" s="51">
        <v>193740</v>
      </c>
      <c r="I13" s="51">
        <v>531216</v>
      </c>
      <c r="J13" s="51">
        <v>724956</v>
      </c>
      <c r="K13" s="51">
        <v>201727</v>
      </c>
      <c r="L13" s="51">
        <v>633569</v>
      </c>
      <c r="M13" s="51">
        <v>835296</v>
      </c>
    </row>
    <row r="14" spans="1:13" x14ac:dyDescent="0.2">
      <c r="A14" s="49" t="s">
        <v>56</v>
      </c>
      <c r="B14" s="51">
        <v>97816</v>
      </c>
      <c r="C14" s="51">
        <v>4103</v>
      </c>
      <c r="D14" s="51">
        <v>101919</v>
      </c>
      <c r="E14" s="51">
        <v>106118</v>
      </c>
      <c r="F14" s="51">
        <v>7248</v>
      </c>
      <c r="G14" s="51">
        <v>113366</v>
      </c>
      <c r="H14" s="51">
        <v>5481664</v>
      </c>
      <c r="I14" s="51">
        <v>230545</v>
      </c>
      <c r="J14" s="51">
        <v>5712209</v>
      </c>
      <c r="K14" s="51">
        <v>6548214</v>
      </c>
      <c r="L14" s="51">
        <v>455459</v>
      </c>
      <c r="M14" s="51">
        <v>7003673</v>
      </c>
    </row>
    <row r="15" spans="1:13" x14ac:dyDescent="0.2">
      <c r="A15" s="49" t="s">
        <v>84</v>
      </c>
      <c r="B15" s="51">
        <v>147844</v>
      </c>
      <c r="C15" s="51">
        <v>17489</v>
      </c>
      <c r="D15" s="51">
        <v>165333</v>
      </c>
      <c r="E15" s="51">
        <v>94631</v>
      </c>
      <c r="F15" s="51">
        <v>16562</v>
      </c>
      <c r="G15" s="51">
        <v>111193</v>
      </c>
      <c r="H15" s="51">
        <v>1372732</v>
      </c>
      <c r="I15" s="51">
        <v>161943</v>
      </c>
      <c r="J15" s="51">
        <v>1534675</v>
      </c>
      <c r="K15" s="51">
        <v>803843</v>
      </c>
      <c r="L15" s="51">
        <v>141469</v>
      </c>
      <c r="M15" s="51">
        <v>945312</v>
      </c>
    </row>
    <row r="16" spans="1:13" x14ac:dyDescent="0.2">
      <c r="A16" s="49" t="s">
        <v>110</v>
      </c>
      <c r="B16" s="51">
        <v>145373</v>
      </c>
      <c r="C16" s="51">
        <v>5528</v>
      </c>
      <c r="D16" s="51">
        <v>150901</v>
      </c>
      <c r="E16" s="51">
        <v>104580</v>
      </c>
      <c r="F16" s="51">
        <v>4734</v>
      </c>
      <c r="G16" s="51">
        <v>109314</v>
      </c>
      <c r="H16" s="51">
        <v>856725</v>
      </c>
      <c r="I16" s="51">
        <v>32129</v>
      </c>
      <c r="J16" s="51">
        <v>888854</v>
      </c>
      <c r="K16" s="51">
        <v>566043</v>
      </c>
      <c r="L16" s="51">
        <v>25827</v>
      </c>
      <c r="M16" s="51">
        <v>591870</v>
      </c>
    </row>
    <row r="17" spans="1:13" x14ac:dyDescent="0.2">
      <c r="A17" s="49" t="s">
        <v>63</v>
      </c>
      <c r="B17" s="51">
        <v>69564</v>
      </c>
      <c r="C17" s="51">
        <v>1984</v>
      </c>
      <c r="D17" s="51">
        <v>71548</v>
      </c>
      <c r="E17" s="51">
        <v>93293</v>
      </c>
      <c r="F17" s="51">
        <v>1961</v>
      </c>
      <c r="G17" s="51">
        <v>95254</v>
      </c>
      <c r="H17" s="51">
        <v>2924477</v>
      </c>
      <c r="I17" s="51">
        <v>85244</v>
      </c>
      <c r="J17" s="51">
        <v>3009721</v>
      </c>
      <c r="K17" s="51">
        <v>2310334</v>
      </c>
      <c r="L17" s="51">
        <v>48762</v>
      </c>
      <c r="M17" s="51">
        <v>2359096</v>
      </c>
    </row>
    <row r="18" spans="1:13" x14ac:dyDescent="0.2">
      <c r="A18" s="49" t="s">
        <v>109</v>
      </c>
      <c r="B18" s="51">
        <v>56537</v>
      </c>
      <c r="C18" s="51">
        <v>45309</v>
      </c>
      <c r="D18" s="51">
        <v>101846</v>
      </c>
      <c r="E18" s="51">
        <v>41119</v>
      </c>
      <c r="F18" s="51">
        <v>45883</v>
      </c>
      <c r="G18" s="51">
        <v>87002</v>
      </c>
      <c r="H18" s="51">
        <v>395914</v>
      </c>
      <c r="I18" s="51">
        <v>316314</v>
      </c>
      <c r="J18" s="51">
        <v>712228</v>
      </c>
      <c r="K18" s="51">
        <v>281112</v>
      </c>
      <c r="L18" s="51">
        <v>314150</v>
      </c>
      <c r="M18" s="51">
        <v>595262</v>
      </c>
    </row>
    <row r="19" spans="1:13" x14ac:dyDescent="0.2">
      <c r="A19" s="49" t="s">
        <v>71</v>
      </c>
      <c r="B19" s="51">
        <v>104368</v>
      </c>
      <c r="C19" s="51"/>
      <c r="D19" s="51">
        <v>104368</v>
      </c>
      <c r="E19" s="51">
        <v>82112</v>
      </c>
      <c r="F19" s="51"/>
      <c r="G19" s="51">
        <v>82112</v>
      </c>
      <c r="H19" s="51">
        <v>1669691</v>
      </c>
      <c r="I19" s="51">
        <v>0</v>
      </c>
      <c r="J19" s="51">
        <v>1669691</v>
      </c>
      <c r="K19" s="51">
        <v>1313543</v>
      </c>
      <c r="L19" s="51">
        <v>0</v>
      </c>
      <c r="M19" s="51">
        <v>1313543</v>
      </c>
    </row>
    <row r="20" spans="1:13" x14ac:dyDescent="0.2">
      <c r="A20" s="49" t="s">
        <v>3</v>
      </c>
      <c r="B20" s="51">
        <v>72389</v>
      </c>
      <c r="C20" s="51">
        <v>5291</v>
      </c>
      <c r="D20" s="51">
        <v>77680</v>
      </c>
      <c r="E20" s="51">
        <v>72299</v>
      </c>
      <c r="F20" s="51">
        <v>6635</v>
      </c>
      <c r="G20" s="51">
        <v>78934</v>
      </c>
      <c r="H20" s="51">
        <v>2177101</v>
      </c>
      <c r="I20" s="51">
        <v>158706</v>
      </c>
      <c r="J20" s="51">
        <v>2335807</v>
      </c>
      <c r="K20" s="51">
        <v>2167199</v>
      </c>
      <c r="L20" s="51">
        <v>199009</v>
      </c>
      <c r="M20" s="51">
        <v>2366208</v>
      </c>
    </row>
    <row r="21" spans="1:13" x14ac:dyDescent="0.2">
      <c r="A21" s="49" t="s">
        <v>149</v>
      </c>
      <c r="B21" s="51">
        <v>87386</v>
      </c>
      <c r="C21" s="51">
        <v>445</v>
      </c>
      <c r="D21" s="51">
        <v>87831</v>
      </c>
      <c r="E21" s="51">
        <v>72367</v>
      </c>
      <c r="F21" s="51">
        <v>307</v>
      </c>
      <c r="G21" s="51">
        <v>72674</v>
      </c>
      <c r="H21" s="51">
        <v>366397</v>
      </c>
      <c r="I21" s="51">
        <v>1871</v>
      </c>
      <c r="J21" s="51">
        <v>368268</v>
      </c>
      <c r="K21" s="51">
        <v>309784</v>
      </c>
      <c r="L21" s="51">
        <v>1145</v>
      </c>
      <c r="M21" s="51">
        <v>310929</v>
      </c>
    </row>
    <row r="22" spans="1:13" x14ac:dyDescent="0.2">
      <c r="A22" s="49" t="s">
        <v>116</v>
      </c>
      <c r="B22" s="51">
        <v>38053</v>
      </c>
      <c r="C22" s="51">
        <v>10389</v>
      </c>
      <c r="D22" s="51">
        <v>48442</v>
      </c>
      <c r="E22" s="51">
        <v>44436</v>
      </c>
      <c r="F22" s="51">
        <v>25016</v>
      </c>
      <c r="G22" s="51">
        <v>69452</v>
      </c>
      <c r="H22" s="51">
        <v>357065</v>
      </c>
      <c r="I22" s="51">
        <v>97158</v>
      </c>
      <c r="J22" s="51">
        <v>454223</v>
      </c>
      <c r="K22" s="51">
        <v>345027</v>
      </c>
      <c r="L22" s="51">
        <v>195793</v>
      </c>
      <c r="M22" s="51">
        <v>540820</v>
      </c>
    </row>
    <row r="23" spans="1:13" x14ac:dyDescent="0.2">
      <c r="A23" s="49" t="s">
        <v>123</v>
      </c>
      <c r="B23" s="51">
        <v>8388</v>
      </c>
      <c r="C23" s="51">
        <v>42602</v>
      </c>
      <c r="D23" s="51">
        <v>50990</v>
      </c>
      <c r="E23" s="51">
        <v>7068</v>
      </c>
      <c r="F23" s="51">
        <v>59421</v>
      </c>
      <c r="G23" s="51">
        <v>66489</v>
      </c>
      <c r="H23" s="51">
        <v>65360</v>
      </c>
      <c r="I23" s="51">
        <v>331553</v>
      </c>
      <c r="J23" s="51">
        <v>396913</v>
      </c>
      <c r="K23" s="51">
        <v>53809</v>
      </c>
      <c r="L23" s="51">
        <v>452214</v>
      </c>
      <c r="M23" s="51">
        <v>506023</v>
      </c>
    </row>
    <row r="24" spans="1:13" x14ac:dyDescent="0.2">
      <c r="A24" s="49" t="s">
        <v>77</v>
      </c>
      <c r="B24" s="51">
        <v>37399</v>
      </c>
      <c r="C24" s="51">
        <v>17970</v>
      </c>
      <c r="D24" s="51">
        <v>55369</v>
      </c>
      <c r="E24" s="51">
        <v>41296</v>
      </c>
      <c r="F24" s="51">
        <v>22448</v>
      </c>
      <c r="G24" s="51">
        <v>63744</v>
      </c>
      <c r="H24" s="51">
        <v>707577</v>
      </c>
      <c r="I24" s="51">
        <v>337874</v>
      </c>
      <c r="J24" s="51">
        <v>1045451</v>
      </c>
      <c r="K24" s="51">
        <v>743839</v>
      </c>
      <c r="L24" s="51">
        <v>403745</v>
      </c>
      <c r="M24" s="51">
        <v>1147584</v>
      </c>
    </row>
    <row r="25" spans="1:13" x14ac:dyDescent="0.2">
      <c r="A25" s="49" t="s">
        <v>2</v>
      </c>
      <c r="B25" s="51">
        <v>49067</v>
      </c>
      <c r="C25" s="51">
        <v>2535</v>
      </c>
      <c r="D25" s="51">
        <v>51602</v>
      </c>
      <c r="E25" s="51">
        <v>57530</v>
      </c>
      <c r="F25" s="51">
        <v>2969</v>
      </c>
      <c r="G25" s="51">
        <v>60499</v>
      </c>
      <c r="H25" s="51">
        <v>3411860</v>
      </c>
      <c r="I25" s="51">
        <v>176186</v>
      </c>
      <c r="J25" s="51">
        <v>3588046</v>
      </c>
      <c r="K25" s="51">
        <v>3926485</v>
      </c>
      <c r="L25" s="51">
        <v>202104</v>
      </c>
      <c r="M25" s="51">
        <v>4128589</v>
      </c>
    </row>
    <row r="26" spans="1:13" x14ac:dyDescent="0.2">
      <c r="A26" s="49" t="s">
        <v>57</v>
      </c>
      <c r="B26" s="51">
        <v>51382</v>
      </c>
      <c r="C26" s="51">
        <v>1175</v>
      </c>
      <c r="D26" s="51">
        <v>52557</v>
      </c>
      <c r="E26" s="51">
        <v>58877</v>
      </c>
      <c r="F26" s="51">
        <v>1256</v>
      </c>
      <c r="G26" s="51">
        <v>60133</v>
      </c>
      <c r="H26" s="51">
        <v>5263883</v>
      </c>
      <c r="I26" s="51">
        <v>120335</v>
      </c>
      <c r="J26" s="51">
        <v>5384218</v>
      </c>
      <c r="K26" s="51">
        <v>6000170</v>
      </c>
      <c r="L26" s="51">
        <v>128016</v>
      </c>
      <c r="M26" s="51">
        <v>6128186</v>
      </c>
    </row>
    <row r="27" spans="1:13" x14ac:dyDescent="0.2">
      <c r="A27" s="49" t="s">
        <v>60</v>
      </c>
      <c r="B27" s="51">
        <v>52427</v>
      </c>
      <c r="C27" s="51">
        <v>2617</v>
      </c>
      <c r="D27" s="51">
        <v>55044</v>
      </c>
      <c r="E27" s="51">
        <v>57369</v>
      </c>
      <c r="F27" s="51">
        <v>2154</v>
      </c>
      <c r="G27" s="51">
        <v>59523</v>
      </c>
      <c r="H27" s="51">
        <v>2740907</v>
      </c>
      <c r="I27" s="51">
        <v>136788</v>
      </c>
      <c r="J27" s="51">
        <v>2877695</v>
      </c>
      <c r="K27" s="51">
        <v>3033292</v>
      </c>
      <c r="L27" s="51">
        <v>113705</v>
      </c>
      <c r="M27" s="51">
        <v>3146997</v>
      </c>
    </row>
    <row r="28" spans="1:13" x14ac:dyDescent="0.2">
      <c r="A28" s="49" t="s">
        <v>67</v>
      </c>
      <c r="B28" s="51">
        <v>43660</v>
      </c>
      <c r="C28" s="51">
        <v>1493</v>
      </c>
      <c r="D28" s="51">
        <v>45153</v>
      </c>
      <c r="E28" s="51">
        <v>42737</v>
      </c>
      <c r="F28" s="51">
        <v>1257</v>
      </c>
      <c r="G28" s="51">
        <v>43994</v>
      </c>
      <c r="H28" s="51">
        <v>1930404</v>
      </c>
      <c r="I28" s="51">
        <v>68406</v>
      </c>
      <c r="J28" s="51">
        <v>1998810</v>
      </c>
      <c r="K28" s="51">
        <v>1411884</v>
      </c>
      <c r="L28" s="51">
        <v>43671</v>
      </c>
      <c r="M28" s="51">
        <v>1455555</v>
      </c>
    </row>
    <row r="29" spans="1:13" x14ac:dyDescent="0.2">
      <c r="A29" s="49" t="s">
        <v>140</v>
      </c>
      <c r="B29" s="51">
        <v>73707</v>
      </c>
      <c r="C29" s="51">
        <v>196</v>
      </c>
      <c r="D29" s="51">
        <v>73903</v>
      </c>
      <c r="E29" s="51">
        <v>41254</v>
      </c>
      <c r="F29" s="51">
        <v>132</v>
      </c>
      <c r="G29" s="51">
        <v>41386</v>
      </c>
      <c r="H29" s="51">
        <v>358126</v>
      </c>
      <c r="I29" s="51">
        <v>954</v>
      </c>
      <c r="J29" s="51">
        <v>359080</v>
      </c>
      <c r="K29" s="51">
        <v>361102</v>
      </c>
      <c r="L29" s="51">
        <v>1124</v>
      </c>
      <c r="M29" s="51">
        <v>362226</v>
      </c>
    </row>
    <row r="30" spans="1:13" x14ac:dyDescent="0.2">
      <c r="A30" s="49" t="s">
        <v>92</v>
      </c>
      <c r="B30" s="51"/>
      <c r="C30" s="51"/>
      <c r="D30" s="51">
        <v>0</v>
      </c>
      <c r="E30" s="51">
        <v>23356</v>
      </c>
      <c r="F30" s="51">
        <v>17743</v>
      </c>
      <c r="G30" s="51">
        <v>41099</v>
      </c>
      <c r="H30" s="51">
        <v>0</v>
      </c>
      <c r="I30" s="51">
        <v>0</v>
      </c>
      <c r="J30" s="51">
        <v>0</v>
      </c>
      <c r="K30" s="51">
        <v>467529</v>
      </c>
      <c r="L30" s="51">
        <v>355310</v>
      </c>
      <c r="M30" s="51">
        <v>822839</v>
      </c>
    </row>
    <row r="31" spans="1:13" x14ac:dyDescent="0.2">
      <c r="A31" s="49" t="s">
        <v>98</v>
      </c>
      <c r="B31" s="51">
        <v>29651</v>
      </c>
      <c r="C31" s="51">
        <v>936</v>
      </c>
      <c r="D31" s="51">
        <v>30587</v>
      </c>
      <c r="E31" s="51">
        <v>38686</v>
      </c>
      <c r="F31" s="51">
        <v>1593</v>
      </c>
      <c r="G31" s="51">
        <v>40279</v>
      </c>
      <c r="H31" s="51">
        <v>1035568</v>
      </c>
      <c r="I31" s="51">
        <v>32492</v>
      </c>
      <c r="J31" s="51">
        <v>1068060</v>
      </c>
      <c r="K31" s="51">
        <v>712516</v>
      </c>
      <c r="L31" s="51">
        <v>29073</v>
      </c>
      <c r="M31" s="51">
        <v>741589</v>
      </c>
    </row>
    <row r="32" spans="1:13" x14ac:dyDescent="0.2">
      <c r="A32" s="49" t="s">
        <v>5</v>
      </c>
      <c r="B32" s="51">
        <v>39306</v>
      </c>
      <c r="C32" s="51">
        <v>4821</v>
      </c>
      <c r="D32" s="51">
        <v>44127</v>
      </c>
      <c r="E32" s="51">
        <v>34460</v>
      </c>
      <c r="F32" s="51">
        <v>5652</v>
      </c>
      <c r="G32" s="51">
        <v>40112</v>
      </c>
      <c r="H32" s="51">
        <v>1176634</v>
      </c>
      <c r="I32" s="51">
        <v>144298</v>
      </c>
      <c r="J32" s="51">
        <v>1320932</v>
      </c>
      <c r="K32" s="51">
        <v>984146</v>
      </c>
      <c r="L32" s="51">
        <v>160395</v>
      </c>
      <c r="M32" s="51">
        <v>1144541</v>
      </c>
    </row>
    <row r="33" spans="1:13" x14ac:dyDescent="0.2">
      <c r="A33" s="49" t="s">
        <v>70</v>
      </c>
      <c r="B33" s="51">
        <v>28946</v>
      </c>
      <c r="C33" s="51">
        <v>810</v>
      </c>
      <c r="D33" s="51">
        <v>29756</v>
      </c>
      <c r="E33" s="51">
        <v>38305</v>
      </c>
      <c r="F33" s="51">
        <v>1734</v>
      </c>
      <c r="G33" s="51">
        <v>40039</v>
      </c>
      <c r="H33" s="51">
        <v>1101634</v>
      </c>
      <c r="I33" s="51">
        <v>30271</v>
      </c>
      <c r="J33" s="51">
        <v>1131905</v>
      </c>
      <c r="K33" s="51">
        <v>1321479</v>
      </c>
      <c r="L33" s="51">
        <v>59871</v>
      </c>
      <c r="M33" s="51">
        <v>1381350</v>
      </c>
    </row>
    <row r="34" spans="1:13" x14ac:dyDescent="0.2">
      <c r="A34" s="49" t="s">
        <v>99</v>
      </c>
      <c r="B34" s="51">
        <v>31964</v>
      </c>
      <c r="C34" s="51">
        <v>3420</v>
      </c>
      <c r="D34" s="51">
        <v>35384</v>
      </c>
      <c r="E34" s="51">
        <v>32230</v>
      </c>
      <c r="F34" s="51">
        <v>4157</v>
      </c>
      <c r="G34" s="51">
        <v>36387</v>
      </c>
      <c r="H34" s="51">
        <v>659844</v>
      </c>
      <c r="I34" s="51">
        <v>70558</v>
      </c>
      <c r="J34" s="51">
        <v>730402</v>
      </c>
      <c r="K34" s="51">
        <v>649227</v>
      </c>
      <c r="L34" s="51">
        <v>83778</v>
      </c>
      <c r="M34" s="51">
        <v>733005</v>
      </c>
    </row>
    <row r="35" spans="1:13" x14ac:dyDescent="0.2">
      <c r="A35" s="49" t="s">
        <v>4</v>
      </c>
      <c r="B35" s="51">
        <v>33400</v>
      </c>
      <c r="C35" s="51">
        <v>1145</v>
      </c>
      <c r="D35" s="51">
        <v>34545</v>
      </c>
      <c r="E35" s="51">
        <v>34553</v>
      </c>
      <c r="F35" s="51">
        <v>1344</v>
      </c>
      <c r="G35" s="51">
        <v>35897</v>
      </c>
      <c r="H35" s="51">
        <v>1893623</v>
      </c>
      <c r="I35" s="51">
        <v>65103</v>
      </c>
      <c r="J35" s="51">
        <v>1958726</v>
      </c>
      <c r="K35" s="51">
        <v>1922465</v>
      </c>
      <c r="L35" s="51">
        <v>74702</v>
      </c>
      <c r="M35" s="51">
        <v>1997167</v>
      </c>
    </row>
    <row r="36" spans="1:13" x14ac:dyDescent="0.2">
      <c r="A36" s="49" t="s">
        <v>124</v>
      </c>
      <c r="B36" s="51">
        <v>17382</v>
      </c>
      <c r="C36" s="51">
        <v>2025</v>
      </c>
      <c r="D36" s="51">
        <v>19407</v>
      </c>
      <c r="E36" s="51">
        <v>32336</v>
      </c>
      <c r="F36" s="51">
        <v>2191</v>
      </c>
      <c r="G36" s="51">
        <v>34527</v>
      </c>
      <c r="H36" s="51">
        <v>294838</v>
      </c>
      <c r="I36" s="51">
        <v>29387</v>
      </c>
      <c r="J36" s="51">
        <v>324225</v>
      </c>
      <c r="K36" s="51">
        <v>455136</v>
      </c>
      <c r="L36" s="51">
        <v>30849</v>
      </c>
      <c r="M36" s="51">
        <v>485985</v>
      </c>
    </row>
    <row r="37" spans="1:13" x14ac:dyDescent="0.2">
      <c r="A37" s="49" t="s">
        <v>160</v>
      </c>
      <c r="B37" s="51">
        <v>16283</v>
      </c>
      <c r="C37" s="51">
        <v>22311</v>
      </c>
      <c r="D37" s="51">
        <v>38594</v>
      </c>
      <c r="E37" s="51">
        <v>12199</v>
      </c>
      <c r="F37" s="51">
        <v>22223</v>
      </c>
      <c r="G37" s="51">
        <v>34422</v>
      </c>
      <c r="H37" s="51">
        <v>138891</v>
      </c>
      <c r="I37" s="51">
        <v>188832</v>
      </c>
      <c r="J37" s="51">
        <v>327723</v>
      </c>
      <c r="K37" s="51">
        <v>94470</v>
      </c>
      <c r="L37" s="51">
        <v>171494</v>
      </c>
      <c r="M37" s="51">
        <v>265964</v>
      </c>
    </row>
    <row r="38" spans="1:13" x14ac:dyDescent="0.2">
      <c r="A38" s="49" t="s">
        <v>125</v>
      </c>
      <c r="B38" s="51">
        <v>40165</v>
      </c>
      <c r="C38" s="51">
        <v>2464</v>
      </c>
      <c r="D38" s="51">
        <v>42629</v>
      </c>
      <c r="E38" s="51">
        <v>28703</v>
      </c>
      <c r="F38" s="51">
        <v>3211</v>
      </c>
      <c r="G38" s="51">
        <v>31914</v>
      </c>
      <c r="H38" s="51">
        <v>555446</v>
      </c>
      <c r="I38" s="51">
        <v>33852</v>
      </c>
      <c r="J38" s="51">
        <v>589298</v>
      </c>
      <c r="K38" s="51">
        <v>432193</v>
      </c>
      <c r="L38" s="51">
        <v>48566</v>
      </c>
      <c r="M38" s="51">
        <v>480759</v>
      </c>
    </row>
    <row r="39" spans="1:13" x14ac:dyDescent="0.2">
      <c r="A39" s="49" t="s">
        <v>104</v>
      </c>
      <c r="B39" s="51">
        <v>24028</v>
      </c>
      <c r="C39" s="51">
        <v>9254</v>
      </c>
      <c r="D39" s="51">
        <v>33282</v>
      </c>
      <c r="E39" s="51">
        <v>18430</v>
      </c>
      <c r="F39" s="51">
        <v>13063</v>
      </c>
      <c r="G39" s="51">
        <v>31493</v>
      </c>
      <c r="H39" s="51">
        <v>601908</v>
      </c>
      <c r="I39" s="51">
        <v>229221</v>
      </c>
      <c r="J39" s="51">
        <v>831129</v>
      </c>
      <c r="K39" s="51">
        <v>383206</v>
      </c>
      <c r="L39" s="51">
        <v>272737</v>
      </c>
      <c r="M39" s="51">
        <v>655943</v>
      </c>
    </row>
    <row r="40" spans="1:13" x14ac:dyDescent="0.2">
      <c r="A40" s="49" t="s">
        <v>190</v>
      </c>
      <c r="B40" s="51">
        <v>46657</v>
      </c>
      <c r="C40" s="51"/>
      <c r="D40" s="51">
        <v>46657</v>
      </c>
      <c r="E40" s="51">
        <v>30636</v>
      </c>
      <c r="F40" s="51"/>
      <c r="G40" s="51">
        <v>30636</v>
      </c>
      <c r="H40" s="51">
        <v>352210</v>
      </c>
      <c r="I40" s="51">
        <v>0</v>
      </c>
      <c r="J40" s="51">
        <v>352210</v>
      </c>
      <c r="K40" s="51">
        <v>168678</v>
      </c>
      <c r="L40" s="51">
        <v>0</v>
      </c>
      <c r="M40" s="51">
        <v>168678</v>
      </c>
    </row>
    <row r="41" spans="1:13" x14ac:dyDescent="0.2">
      <c r="A41" s="49" t="s">
        <v>78</v>
      </c>
      <c r="B41" s="51">
        <v>2153</v>
      </c>
      <c r="C41" s="51">
        <v>19</v>
      </c>
      <c r="D41" s="51">
        <v>2172</v>
      </c>
      <c r="E41" s="51">
        <v>30236</v>
      </c>
      <c r="F41" s="51">
        <v>2</v>
      </c>
      <c r="G41" s="51">
        <v>30238</v>
      </c>
      <c r="H41" s="51">
        <v>76001</v>
      </c>
      <c r="I41" s="51">
        <v>690</v>
      </c>
      <c r="J41" s="51">
        <v>76691</v>
      </c>
      <c r="K41" s="51">
        <v>1067531</v>
      </c>
      <c r="L41" s="51">
        <v>71</v>
      </c>
      <c r="M41" s="51">
        <v>1067602</v>
      </c>
    </row>
    <row r="42" spans="1:13" x14ac:dyDescent="0.2">
      <c r="A42" s="49" t="s">
        <v>246</v>
      </c>
      <c r="B42" s="51">
        <v>8230</v>
      </c>
      <c r="C42" s="51">
        <v>21747</v>
      </c>
      <c r="D42" s="51">
        <v>29977</v>
      </c>
      <c r="E42" s="51">
        <v>9791</v>
      </c>
      <c r="F42" s="51">
        <v>18479</v>
      </c>
      <c r="G42" s="51">
        <v>28270</v>
      </c>
      <c r="H42" s="51">
        <v>20081</v>
      </c>
      <c r="I42" s="51">
        <v>54715</v>
      </c>
      <c r="J42" s="51">
        <v>74796</v>
      </c>
      <c r="K42" s="51">
        <v>24974</v>
      </c>
      <c r="L42" s="51">
        <v>47285</v>
      </c>
      <c r="M42" s="51">
        <v>72259</v>
      </c>
    </row>
    <row r="43" spans="1:13" x14ac:dyDescent="0.2">
      <c r="A43" s="49" t="s">
        <v>88</v>
      </c>
      <c r="B43" s="51">
        <v>28168</v>
      </c>
      <c r="C43" s="51">
        <v>7855</v>
      </c>
      <c r="D43" s="51">
        <v>36023</v>
      </c>
      <c r="E43" s="51">
        <v>22516</v>
      </c>
      <c r="F43" s="51">
        <v>5593</v>
      </c>
      <c r="G43" s="51">
        <v>28109</v>
      </c>
      <c r="H43" s="51">
        <v>919165</v>
      </c>
      <c r="I43" s="51">
        <v>256048</v>
      </c>
      <c r="J43" s="51">
        <v>1175213</v>
      </c>
      <c r="K43" s="51">
        <v>715665</v>
      </c>
      <c r="L43" s="51">
        <v>176342</v>
      </c>
      <c r="M43" s="51">
        <v>892007</v>
      </c>
    </row>
    <row r="44" spans="1:13" x14ac:dyDescent="0.2">
      <c r="A44" s="49" t="s">
        <v>218</v>
      </c>
      <c r="B44" s="51">
        <v>20834</v>
      </c>
      <c r="C44" s="51">
        <v>6755</v>
      </c>
      <c r="D44" s="51">
        <v>27589</v>
      </c>
      <c r="E44" s="51">
        <v>20337</v>
      </c>
      <c r="F44" s="51">
        <v>6140</v>
      </c>
      <c r="G44" s="51">
        <v>26477</v>
      </c>
      <c r="H44" s="51">
        <v>90165</v>
      </c>
      <c r="I44" s="51">
        <v>29697</v>
      </c>
      <c r="J44" s="51">
        <v>119862</v>
      </c>
      <c r="K44" s="51">
        <v>87815</v>
      </c>
      <c r="L44" s="51">
        <v>26839</v>
      </c>
      <c r="M44" s="51">
        <v>114654</v>
      </c>
    </row>
    <row r="45" spans="1:13" x14ac:dyDescent="0.2">
      <c r="A45" s="49" t="s">
        <v>113</v>
      </c>
      <c r="B45" s="51">
        <v>29324</v>
      </c>
      <c r="C45" s="51">
        <v>2473</v>
      </c>
      <c r="D45" s="51">
        <v>31797</v>
      </c>
      <c r="E45" s="51">
        <v>23875</v>
      </c>
      <c r="F45" s="51">
        <v>2601</v>
      </c>
      <c r="G45" s="51">
        <v>26476</v>
      </c>
      <c r="H45" s="51">
        <v>633119</v>
      </c>
      <c r="I45" s="51">
        <v>53431</v>
      </c>
      <c r="J45" s="51">
        <v>686550</v>
      </c>
      <c r="K45" s="51">
        <v>510758</v>
      </c>
      <c r="L45" s="51">
        <v>55643</v>
      </c>
      <c r="M45" s="51">
        <v>566401</v>
      </c>
    </row>
    <row r="46" spans="1:13" x14ac:dyDescent="0.2">
      <c r="A46" s="49" t="s">
        <v>65</v>
      </c>
      <c r="B46" s="51">
        <v>26285</v>
      </c>
      <c r="C46" s="51">
        <v>1097</v>
      </c>
      <c r="D46" s="51">
        <v>27382</v>
      </c>
      <c r="E46" s="51">
        <v>25539</v>
      </c>
      <c r="F46" s="51">
        <v>840</v>
      </c>
      <c r="G46" s="51">
        <v>26379</v>
      </c>
      <c r="H46" s="51">
        <v>1899581</v>
      </c>
      <c r="I46" s="51">
        <v>79292</v>
      </c>
      <c r="J46" s="51">
        <v>1978873</v>
      </c>
      <c r="K46" s="51">
        <v>1849925</v>
      </c>
      <c r="L46" s="51">
        <v>60845</v>
      </c>
      <c r="M46" s="51">
        <v>1910770</v>
      </c>
    </row>
    <row r="47" spans="1:13" x14ac:dyDescent="0.2">
      <c r="A47" s="49" t="s">
        <v>86</v>
      </c>
      <c r="B47" s="51">
        <v>13502</v>
      </c>
      <c r="C47" s="51">
        <v>409</v>
      </c>
      <c r="D47" s="51">
        <v>13911</v>
      </c>
      <c r="E47" s="51">
        <v>24975</v>
      </c>
      <c r="F47" s="51">
        <v>1281</v>
      </c>
      <c r="G47" s="51">
        <v>26256</v>
      </c>
      <c r="H47" s="51">
        <v>516007</v>
      </c>
      <c r="I47" s="51">
        <v>15563</v>
      </c>
      <c r="J47" s="51">
        <v>531570</v>
      </c>
      <c r="K47" s="51">
        <v>877838</v>
      </c>
      <c r="L47" s="51">
        <v>45629</v>
      </c>
      <c r="M47" s="51">
        <v>923467</v>
      </c>
    </row>
    <row r="48" spans="1:13" x14ac:dyDescent="0.2">
      <c r="A48" s="49" t="s">
        <v>7</v>
      </c>
      <c r="B48" s="51">
        <v>22136</v>
      </c>
      <c r="C48" s="51">
        <v>1898</v>
      </c>
      <c r="D48" s="51">
        <v>24034</v>
      </c>
      <c r="E48" s="51">
        <v>24925</v>
      </c>
      <c r="F48" s="51">
        <v>638</v>
      </c>
      <c r="G48" s="51">
        <v>25563</v>
      </c>
      <c r="H48" s="51">
        <v>461177</v>
      </c>
      <c r="I48" s="51">
        <v>40730</v>
      </c>
      <c r="J48" s="51">
        <v>501907</v>
      </c>
      <c r="K48" s="51">
        <v>479235</v>
      </c>
      <c r="L48" s="51">
        <v>12277</v>
      </c>
      <c r="M48" s="51">
        <v>491512</v>
      </c>
    </row>
    <row r="49" spans="1:13" x14ac:dyDescent="0.2">
      <c r="A49" s="49" t="s">
        <v>89</v>
      </c>
      <c r="B49" s="51">
        <v>26664</v>
      </c>
      <c r="C49" s="51">
        <v>1078</v>
      </c>
      <c r="D49" s="51">
        <v>27742</v>
      </c>
      <c r="E49" s="51">
        <v>23204</v>
      </c>
      <c r="F49" s="51">
        <v>1478</v>
      </c>
      <c r="G49" s="51">
        <v>24682</v>
      </c>
      <c r="H49" s="51">
        <v>1000276</v>
      </c>
      <c r="I49" s="51">
        <v>40466</v>
      </c>
      <c r="J49" s="51">
        <v>1040742</v>
      </c>
      <c r="K49" s="51">
        <v>825860</v>
      </c>
      <c r="L49" s="51">
        <v>52286</v>
      </c>
      <c r="M49" s="51">
        <v>878146</v>
      </c>
    </row>
    <row r="50" spans="1:13" x14ac:dyDescent="0.2">
      <c r="A50" s="49" t="s">
        <v>8</v>
      </c>
      <c r="B50" s="51">
        <v>3887</v>
      </c>
      <c r="C50" s="51">
        <v>5629</v>
      </c>
      <c r="D50" s="51">
        <v>9516</v>
      </c>
      <c r="E50" s="51">
        <v>16275</v>
      </c>
      <c r="F50" s="51">
        <v>7797</v>
      </c>
      <c r="G50" s="51">
        <v>24072</v>
      </c>
      <c r="H50" s="51">
        <v>82235</v>
      </c>
      <c r="I50" s="51">
        <v>120130</v>
      </c>
      <c r="J50" s="51">
        <v>202365</v>
      </c>
      <c r="K50" s="51">
        <v>263979</v>
      </c>
      <c r="L50" s="51">
        <v>133702</v>
      </c>
      <c r="M50" s="51">
        <v>397681</v>
      </c>
    </row>
    <row r="51" spans="1:13" x14ac:dyDescent="0.2">
      <c r="A51" s="49" t="s">
        <v>68</v>
      </c>
      <c r="B51" s="51">
        <v>21425</v>
      </c>
      <c r="C51" s="51">
        <v>1645</v>
      </c>
      <c r="D51" s="51">
        <v>23070</v>
      </c>
      <c r="E51" s="51">
        <v>21774</v>
      </c>
      <c r="F51" s="51">
        <v>1872</v>
      </c>
      <c r="G51" s="51">
        <v>23646</v>
      </c>
      <c r="H51" s="51">
        <v>1271144</v>
      </c>
      <c r="I51" s="51">
        <v>97600</v>
      </c>
      <c r="J51" s="51">
        <v>1368744</v>
      </c>
      <c r="K51" s="51">
        <v>1323440</v>
      </c>
      <c r="L51" s="51">
        <v>113737</v>
      </c>
      <c r="M51" s="51">
        <v>1437177</v>
      </c>
    </row>
    <row r="52" spans="1:13" x14ac:dyDescent="0.2">
      <c r="A52" s="49" t="s">
        <v>82</v>
      </c>
      <c r="B52" s="51">
        <v>16249</v>
      </c>
      <c r="C52" s="51">
        <v>2667</v>
      </c>
      <c r="D52" s="51">
        <v>18916</v>
      </c>
      <c r="E52" s="51">
        <v>19637</v>
      </c>
      <c r="F52" s="51">
        <v>3645</v>
      </c>
      <c r="G52" s="51">
        <v>23282</v>
      </c>
      <c r="H52" s="51">
        <v>717041</v>
      </c>
      <c r="I52" s="51">
        <v>117294</v>
      </c>
      <c r="J52" s="51">
        <v>834335</v>
      </c>
      <c r="K52" s="51">
        <v>841280</v>
      </c>
      <c r="L52" s="51">
        <v>154799</v>
      </c>
      <c r="M52" s="51">
        <v>996079</v>
      </c>
    </row>
    <row r="53" spans="1:13" x14ac:dyDescent="0.2">
      <c r="A53" s="49" t="s">
        <v>96</v>
      </c>
      <c r="B53" s="51">
        <v>21776</v>
      </c>
      <c r="C53" s="51">
        <v>1090</v>
      </c>
      <c r="D53" s="51">
        <v>22866</v>
      </c>
      <c r="E53" s="51">
        <v>21545</v>
      </c>
      <c r="F53" s="51">
        <v>1405</v>
      </c>
      <c r="G53" s="51">
        <v>22950</v>
      </c>
      <c r="H53" s="51">
        <v>774679</v>
      </c>
      <c r="I53" s="51">
        <v>38879</v>
      </c>
      <c r="J53" s="51">
        <v>813558</v>
      </c>
      <c r="K53" s="51">
        <v>746481</v>
      </c>
      <c r="L53" s="51">
        <v>48709</v>
      </c>
      <c r="M53" s="51">
        <v>795190</v>
      </c>
    </row>
    <row r="54" spans="1:13" x14ac:dyDescent="0.2">
      <c r="A54" s="49" t="s">
        <v>73</v>
      </c>
      <c r="B54" s="51">
        <v>19672</v>
      </c>
      <c r="C54" s="51">
        <v>535</v>
      </c>
      <c r="D54" s="51">
        <v>20207</v>
      </c>
      <c r="E54" s="51">
        <v>21143</v>
      </c>
      <c r="F54" s="51">
        <v>941</v>
      </c>
      <c r="G54" s="51">
        <v>22084</v>
      </c>
      <c r="H54" s="51">
        <v>1119042</v>
      </c>
      <c r="I54" s="51">
        <v>30417</v>
      </c>
      <c r="J54" s="51">
        <v>1149459</v>
      </c>
      <c r="K54" s="51">
        <v>1229597</v>
      </c>
      <c r="L54" s="51">
        <v>54657</v>
      </c>
      <c r="M54" s="51">
        <v>1284254</v>
      </c>
    </row>
    <row r="55" spans="1:13" x14ac:dyDescent="0.2">
      <c r="A55" s="49" t="s">
        <v>159</v>
      </c>
      <c r="B55" s="51">
        <v>25495</v>
      </c>
      <c r="C55" s="51">
        <v>4803</v>
      </c>
      <c r="D55" s="51">
        <v>30298</v>
      </c>
      <c r="E55" s="51">
        <v>16223</v>
      </c>
      <c r="F55" s="51">
        <v>5613</v>
      </c>
      <c r="G55" s="51">
        <v>21836</v>
      </c>
      <c r="H55" s="51">
        <v>303341</v>
      </c>
      <c r="I55" s="51">
        <v>57269</v>
      </c>
      <c r="J55" s="51">
        <v>360610</v>
      </c>
      <c r="K55" s="51">
        <v>198196</v>
      </c>
      <c r="L55" s="51">
        <v>69080</v>
      </c>
      <c r="M55" s="51">
        <v>267276</v>
      </c>
    </row>
    <row r="56" spans="1:13" x14ac:dyDescent="0.2">
      <c r="A56" s="49" t="s">
        <v>128</v>
      </c>
      <c r="B56" s="51">
        <v>17666</v>
      </c>
      <c r="C56" s="51">
        <v>1972</v>
      </c>
      <c r="D56" s="51">
        <v>19638</v>
      </c>
      <c r="E56" s="51">
        <v>19269</v>
      </c>
      <c r="F56" s="51">
        <v>2399</v>
      </c>
      <c r="G56" s="51">
        <v>21668</v>
      </c>
      <c r="H56" s="51">
        <v>398630</v>
      </c>
      <c r="I56" s="51">
        <v>43904</v>
      </c>
      <c r="J56" s="51">
        <v>442534</v>
      </c>
      <c r="K56" s="51">
        <v>368346</v>
      </c>
      <c r="L56" s="51">
        <v>45906</v>
      </c>
      <c r="M56" s="51">
        <v>414252</v>
      </c>
    </row>
    <row r="57" spans="1:13" x14ac:dyDescent="0.2">
      <c r="A57" s="49" t="s">
        <v>129</v>
      </c>
      <c r="B57" s="51">
        <v>16078</v>
      </c>
      <c r="C57" s="51">
        <v>2</v>
      </c>
      <c r="D57" s="51">
        <v>16080</v>
      </c>
      <c r="E57" s="51">
        <v>21658</v>
      </c>
      <c r="F57" s="51">
        <v>2</v>
      </c>
      <c r="G57" s="51">
        <v>21660</v>
      </c>
      <c r="H57" s="51">
        <v>302378</v>
      </c>
      <c r="I57" s="51">
        <v>38</v>
      </c>
      <c r="J57" s="51">
        <v>302416</v>
      </c>
      <c r="K57" s="51">
        <v>407667</v>
      </c>
      <c r="L57" s="51">
        <v>38</v>
      </c>
      <c r="M57" s="51">
        <v>407705</v>
      </c>
    </row>
    <row r="58" spans="1:13" x14ac:dyDescent="0.2">
      <c r="A58" s="49" t="s">
        <v>6</v>
      </c>
      <c r="B58" s="51">
        <v>12260</v>
      </c>
      <c r="C58" s="51">
        <v>3032</v>
      </c>
      <c r="D58" s="51">
        <v>15292</v>
      </c>
      <c r="E58" s="51">
        <v>16809</v>
      </c>
      <c r="F58" s="51">
        <v>3695</v>
      </c>
      <c r="G58" s="51">
        <v>20504</v>
      </c>
      <c r="H58" s="51">
        <v>623491</v>
      </c>
      <c r="I58" s="51">
        <v>154384</v>
      </c>
      <c r="J58" s="51">
        <v>777875</v>
      </c>
      <c r="K58" s="51">
        <v>872893</v>
      </c>
      <c r="L58" s="51">
        <v>191626</v>
      </c>
      <c r="M58" s="51">
        <v>1064519</v>
      </c>
    </row>
    <row r="59" spans="1:13" x14ac:dyDescent="0.2">
      <c r="A59" s="49" t="s">
        <v>94</v>
      </c>
      <c r="B59" s="51">
        <v>13989</v>
      </c>
      <c r="C59" s="51">
        <v>1328</v>
      </c>
      <c r="D59" s="51">
        <v>15317</v>
      </c>
      <c r="E59" s="51">
        <v>18437</v>
      </c>
      <c r="F59" s="51">
        <v>2004</v>
      </c>
      <c r="G59" s="51">
        <v>20441</v>
      </c>
      <c r="H59" s="51">
        <v>555162</v>
      </c>
      <c r="I59" s="51">
        <v>52569</v>
      </c>
      <c r="J59" s="51">
        <v>607731</v>
      </c>
      <c r="K59" s="51">
        <v>728986</v>
      </c>
      <c r="L59" s="51">
        <v>78339</v>
      </c>
      <c r="M59" s="51">
        <v>807325</v>
      </c>
    </row>
    <row r="60" spans="1:13" x14ac:dyDescent="0.2">
      <c r="A60" s="49" t="s">
        <v>135</v>
      </c>
      <c r="B60" s="51">
        <v>19259</v>
      </c>
      <c r="C60" s="51">
        <v>1384</v>
      </c>
      <c r="D60" s="51">
        <v>20643</v>
      </c>
      <c r="E60" s="51">
        <v>18571</v>
      </c>
      <c r="F60" s="51">
        <v>1791</v>
      </c>
      <c r="G60" s="51">
        <v>20362</v>
      </c>
      <c r="H60" s="51">
        <v>362741</v>
      </c>
      <c r="I60" s="51">
        <v>25856</v>
      </c>
      <c r="J60" s="51">
        <v>388597</v>
      </c>
      <c r="K60" s="51">
        <v>339569</v>
      </c>
      <c r="L60" s="51">
        <v>32975</v>
      </c>
      <c r="M60" s="51">
        <v>372544</v>
      </c>
    </row>
    <row r="61" spans="1:13" x14ac:dyDescent="0.2">
      <c r="A61" s="49" t="s">
        <v>79</v>
      </c>
      <c r="B61" s="51">
        <v>26943</v>
      </c>
      <c r="C61" s="51">
        <v>2326</v>
      </c>
      <c r="D61" s="51">
        <v>29269</v>
      </c>
      <c r="E61" s="51">
        <v>18952</v>
      </c>
      <c r="F61" s="51">
        <v>1402</v>
      </c>
      <c r="G61" s="51">
        <v>20354</v>
      </c>
      <c r="H61" s="51">
        <v>1392914</v>
      </c>
      <c r="I61" s="51">
        <v>120230</v>
      </c>
      <c r="J61" s="51">
        <v>1513144</v>
      </c>
      <c r="K61" s="51">
        <v>983410</v>
      </c>
      <c r="L61" s="51">
        <v>72341</v>
      </c>
      <c r="M61" s="51">
        <v>1055751</v>
      </c>
    </row>
    <row r="62" spans="1:13" x14ac:dyDescent="0.2">
      <c r="A62" s="49" t="s">
        <v>108</v>
      </c>
      <c r="B62" s="51">
        <v>15901</v>
      </c>
      <c r="C62" s="51">
        <v>1589</v>
      </c>
      <c r="D62" s="51">
        <v>17490</v>
      </c>
      <c r="E62" s="51">
        <v>17602</v>
      </c>
      <c r="F62" s="51">
        <v>1829</v>
      </c>
      <c r="G62" s="51">
        <v>19431</v>
      </c>
      <c r="H62" s="51">
        <v>523716</v>
      </c>
      <c r="I62" s="51">
        <v>52221</v>
      </c>
      <c r="J62" s="51">
        <v>575937</v>
      </c>
      <c r="K62" s="51">
        <v>557566</v>
      </c>
      <c r="L62" s="51">
        <v>58028</v>
      </c>
      <c r="M62" s="51">
        <v>615594</v>
      </c>
    </row>
    <row r="63" spans="1:13" x14ac:dyDescent="0.2">
      <c r="A63" s="49" t="s">
        <v>87</v>
      </c>
      <c r="B63" s="51">
        <v>15068</v>
      </c>
      <c r="C63" s="51">
        <v>2218</v>
      </c>
      <c r="D63" s="51">
        <v>17286</v>
      </c>
      <c r="E63" s="51">
        <v>16983</v>
      </c>
      <c r="F63" s="51">
        <v>2164</v>
      </c>
      <c r="G63" s="51">
        <v>19147</v>
      </c>
      <c r="H63" s="51">
        <v>719207</v>
      </c>
      <c r="I63" s="51">
        <v>105504</v>
      </c>
      <c r="J63" s="51">
        <v>824711</v>
      </c>
      <c r="K63" s="51">
        <v>798184</v>
      </c>
      <c r="L63" s="51">
        <v>101737</v>
      </c>
      <c r="M63" s="51">
        <v>899921</v>
      </c>
    </row>
    <row r="64" spans="1:13" x14ac:dyDescent="0.2">
      <c r="A64" s="49" t="s">
        <v>119</v>
      </c>
      <c r="B64" s="51">
        <v>17854</v>
      </c>
      <c r="C64" s="51">
        <v>3345</v>
      </c>
      <c r="D64" s="51">
        <v>21199</v>
      </c>
      <c r="E64" s="51">
        <v>16062</v>
      </c>
      <c r="F64" s="51">
        <v>2530</v>
      </c>
      <c r="G64" s="51">
        <v>18592</v>
      </c>
      <c r="H64" s="51">
        <v>537993</v>
      </c>
      <c r="I64" s="51">
        <v>100727</v>
      </c>
      <c r="J64" s="51">
        <v>638720</v>
      </c>
      <c r="K64" s="51">
        <v>444827</v>
      </c>
      <c r="L64" s="51">
        <v>70134</v>
      </c>
      <c r="M64" s="51">
        <v>514961</v>
      </c>
    </row>
    <row r="65" spans="1:13" x14ac:dyDescent="0.2">
      <c r="A65" s="49" t="s">
        <v>111</v>
      </c>
      <c r="B65" s="51">
        <v>21206</v>
      </c>
      <c r="C65" s="51"/>
      <c r="D65" s="51">
        <v>21206</v>
      </c>
      <c r="E65" s="51">
        <v>17762</v>
      </c>
      <c r="F65" s="51">
        <v>800</v>
      </c>
      <c r="G65" s="51">
        <v>18562</v>
      </c>
      <c r="H65" s="51">
        <v>697253</v>
      </c>
      <c r="I65" s="51">
        <v>0</v>
      </c>
      <c r="J65" s="51">
        <v>697253</v>
      </c>
      <c r="K65" s="51">
        <v>556441</v>
      </c>
      <c r="L65" s="51">
        <v>22850</v>
      </c>
      <c r="M65" s="51">
        <v>579291</v>
      </c>
    </row>
    <row r="66" spans="1:13" x14ac:dyDescent="0.2">
      <c r="A66" s="49" t="s">
        <v>132</v>
      </c>
      <c r="B66" s="51">
        <v>10487</v>
      </c>
      <c r="C66" s="51">
        <v>1017</v>
      </c>
      <c r="D66" s="51">
        <v>11504</v>
      </c>
      <c r="E66" s="51">
        <v>16664</v>
      </c>
      <c r="F66" s="51">
        <v>1712</v>
      </c>
      <c r="G66" s="51">
        <v>18376</v>
      </c>
      <c r="H66" s="51">
        <v>266591</v>
      </c>
      <c r="I66" s="51">
        <v>26212</v>
      </c>
      <c r="J66" s="51">
        <v>292803</v>
      </c>
      <c r="K66" s="51">
        <v>361525</v>
      </c>
      <c r="L66" s="51">
        <v>38027</v>
      </c>
      <c r="M66" s="51">
        <v>399552</v>
      </c>
    </row>
    <row r="67" spans="1:13" x14ac:dyDescent="0.2">
      <c r="A67" s="49" t="s">
        <v>83</v>
      </c>
      <c r="B67" s="51">
        <v>13103</v>
      </c>
      <c r="C67" s="51">
        <v>1126</v>
      </c>
      <c r="D67" s="51">
        <v>14229</v>
      </c>
      <c r="E67" s="51">
        <v>16776</v>
      </c>
      <c r="F67" s="51">
        <v>1560</v>
      </c>
      <c r="G67" s="51">
        <v>18336</v>
      </c>
      <c r="H67" s="51">
        <v>670584</v>
      </c>
      <c r="I67" s="51">
        <v>57586</v>
      </c>
      <c r="J67" s="51">
        <v>728170</v>
      </c>
      <c r="K67" s="51">
        <v>866217</v>
      </c>
      <c r="L67" s="51">
        <v>80704</v>
      </c>
      <c r="M67" s="51">
        <v>946921</v>
      </c>
    </row>
    <row r="68" spans="1:13" x14ac:dyDescent="0.2">
      <c r="A68" s="49" t="s">
        <v>133</v>
      </c>
      <c r="B68" s="51">
        <v>18006</v>
      </c>
      <c r="C68" s="51">
        <v>2975</v>
      </c>
      <c r="D68" s="51">
        <v>20981</v>
      </c>
      <c r="E68" s="51">
        <v>14565</v>
      </c>
      <c r="F68" s="51">
        <v>3694</v>
      </c>
      <c r="G68" s="51">
        <v>18259</v>
      </c>
      <c r="H68" s="51">
        <v>405297</v>
      </c>
      <c r="I68" s="51">
        <v>66759</v>
      </c>
      <c r="J68" s="51">
        <v>472056</v>
      </c>
      <c r="K68" s="51">
        <v>314503</v>
      </c>
      <c r="L68" s="51">
        <v>79901</v>
      </c>
      <c r="M68" s="51">
        <v>394404</v>
      </c>
    </row>
    <row r="69" spans="1:13" x14ac:dyDescent="0.2">
      <c r="A69" s="49" t="s">
        <v>121</v>
      </c>
      <c r="B69" s="51">
        <v>18189</v>
      </c>
      <c r="C69" s="51">
        <v>4590</v>
      </c>
      <c r="D69" s="51">
        <v>22779</v>
      </c>
      <c r="E69" s="51">
        <v>13475</v>
      </c>
      <c r="F69" s="51">
        <v>3946</v>
      </c>
      <c r="G69" s="51">
        <v>17421</v>
      </c>
      <c r="H69" s="51">
        <v>612164</v>
      </c>
      <c r="I69" s="51">
        <v>154644</v>
      </c>
      <c r="J69" s="51">
        <v>766808</v>
      </c>
      <c r="K69" s="51">
        <v>392668</v>
      </c>
      <c r="L69" s="51">
        <v>114630</v>
      </c>
      <c r="M69" s="51">
        <v>507298</v>
      </c>
    </row>
    <row r="70" spans="1:13" x14ac:dyDescent="0.2">
      <c r="A70" s="49" t="s">
        <v>200</v>
      </c>
      <c r="B70" s="51">
        <v>9809</v>
      </c>
      <c r="C70" s="51">
        <v>10513</v>
      </c>
      <c r="D70" s="51">
        <v>20322</v>
      </c>
      <c r="E70" s="51">
        <v>8093</v>
      </c>
      <c r="F70" s="51">
        <v>9181</v>
      </c>
      <c r="G70" s="51">
        <v>17274</v>
      </c>
      <c r="H70" s="51">
        <v>68771</v>
      </c>
      <c r="I70" s="51">
        <v>73848</v>
      </c>
      <c r="J70" s="51">
        <v>142619</v>
      </c>
      <c r="K70" s="51">
        <v>63477</v>
      </c>
      <c r="L70" s="51">
        <v>72380</v>
      </c>
      <c r="M70" s="51">
        <v>135857</v>
      </c>
    </row>
    <row r="71" spans="1:13" x14ac:dyDescent="0.2">
      <c r="A71" s="49" t="s">
        <v>93</v>
      </c>
      <c r="B71" s="51">
        <v>8853</v>
      </c>
      <c r="C71" s="51">
        <v>2862</v>
      </c>
      <c r="D71" s="51">
        <v>11715</v>
      </c>
      <c r="E71" s="51">
        <v>13189</v>
      </c>
      <c r="F71" s="51">
        <v>3784</v>
      </c>
      <c r="G71" s="51">
        <v>16973</v>
      </c>
      <c r="H71" s="51">
        <v>437724</v>
      </c>
      <c r="I71" s="51">
        <v>142298</v>
      </c>
      <c r="J71" s="51">
        <v>580022</v>
      </c>
      <c r="K71" s="51">
        <v>628477</v>
      </c>
      <c r="L71" s="51">
        <v>180505</v>
      </c>
      <c r="M71" s="51">
        <v>808982</v>
      </c>
    </row>
    <row r="72" spans="1:13" x14ac:dyDescent="0.2">
      <c r="A72" s="49" t="s">
        <v>184</v>
      </c>
      <c r="B72" s="51">
        <v>25321</v>
      </c>
      <c r="C72" s="51">
        <v>575</v>
      </c>
      <c r="D72" s="51">
        <v>25896</v>
      </c>
      <c r="E72" s="51">
        <v>16547</v>
      </c>
      <c r="F72" s="51">
        <v>293</v>
      </c>
      <c r="G72" s="51">
        <v>16840</v>
      </c>
      <c r="H72" s="51">
        <v>286841</v>
      </c>
      <c r="I72" s="51">
        <v>6301</v>
      </c>
      <c r="J72" s="51">
        <v>293142</v>
      </c>
      <c r="K72" s="51">
        <v>185208</v>
      </c>
      <c r="L72" s="51">
        <v>3270</v>
      </c>
      <c r="M72" s="51">
        <v>188478</v>
      </c>
    </row>
    <row r="73" spans="1:13" x14ac:dyDescent="0.2">
      <c r="A73" s="49" t="s">
        <v>102</v>
      </c>
      <c r="B73" s="51">
        <v>4596</v>
      </c>
      <c r="C73" s="51">
        <v>2631</v>
      </c>
      <c r="D73" s="51">
        <v>7227</v>
      </c>
      <c r="E73" s="51">
        <v>12705</v>
      </c>
      <c r="F73" s="51">
        <v>3885</v>
      </c>
      <c r="G73" s="51">
        <v>16590</v>
      </c>
      <c r="H73" s="51">
        <v>195735</v>
      </c>
      <c r="I73" s="51">
        <v>114296</v>
      </c>
      <c r="J73" s="51">
        <v>310031</v>
      </c>
      <c r="K73" s="51">
        <v>549659</v>
      </c>
      <c r="L73" s="51">
        <v>165429</v>
      </c>
      <c r="M73" s="51">
        <v>715088</v>
      </c>
    </row>
    <row r="74" spans="1:13" x14ac:dyDescent="0.2">
      <c r="A74" s="49" t="s">
        <v>115</v>
      </c>
      <c r="B74" s="51">
        <v>17445</v>
      </c>
      <c r="C74" s="51">
        <v>2194</v>
      </c>
      <c r="D74" s="51">
        <v>19639</v>
      </c>
      <c r="E74" s="51">
        <v>14359</v>
      </c>
      <c r="F74" s="51">
        <v>2164</v>
      </c>
      <c r="G74" s="51">
        <v>16523</v>
      </c>
      <c r="H74" s="51">
        <v>590939</v>
      </c>
      <c r="I74" s="51">
        <v>74339</v>
      </c>
      <c r="J74" s="51">
        <v>665278</v>
      </c>
      <c r="K74" s="51">
        <v>480846</v>
      </c>
      <c r="L74" s="51">
        <v>72544</v>
      </c>
      <c r="M74" s="51">
        <v>553390</v>
      </c>
    </row>
    <row r="75" spans="1:13" x14ac:dyDescent="0.2">
      <c r="A75" s="49" t="s">
        <v>158</v>
      </c>
      <c r="B75" s="51">
        <v>2333</v>
      </c>
      <c r="C75" s="51">
        <v>1768</v>
      </c>
      <c r="D75" s="51">
        <v>4101</v>
      </c>
      <c r="E75" s="51">
        <v>12089</v>
      </c>
      <c r="F75" s="51">
        <v>4020</v>
      </c>
      <c r="G75" s="51">
        <v>16109</v>
      </c>
      <c r="H75" s="51">
        <v>51042</v>
      </c>
      <c r="I75" s="51">
        <v>38988</v>
      </c>
      <c r="J75" s="51">
        <v>90030</v>
      </c>
      <c r="K75" s="51">
        <v>200174</v>
      </c>
      <c r="L75" s="51">
        <v>70707</v>
      </c>
      <c r="M75" s="51">
        <v>270881</v>
      </c>
    </row>
    <row r="76" spans="1:13" x14ac:dyDescent="0.2">
      <c r="A76" s="49" t="s">
        <v>163</v>
      </c>
      <c r="B76" s="51">
        <v>20188</v>
      </c>
      <c r="C76" s="51">
        <v>698</v>
      </c>
      <c r="D76" s="51">
        <v>20886</v>
      </c>
      <c r="E76" s="51">
        <v>15064</v>
      </c>
      <c r="F76" s="51">
        <v>467</v>
      </c>
      <c r="G76" s="51">
        <v>15531</v>
      </c>
      <c r="H76" s="51">
        <v>219048</v>
      </c>
      <c r="I76" s="51">
        <v>7657</v>
      </c>
      <c r="J76" s="51">
        <v>226705</v>
      </c>
      <c r="K76" s="51">
        <v>243609</v>
      </c>
      <c r="L76" s="51">
        <v>7894</v>
      </c>
      <c r="M76" s="51">
        <v>251503</v>
      </c>
    </row>
    <row r="77" spans="1:13" x14ac:dyDescent="0.2">
      <c r="A77" s="49" t="s">
        <v>69</v>
      </c>
      <c r="B77" s="51">
        <v>13853</v>
      </c>
      <c r="C77" s="51">
        <v>407</v>
      </c>
      <c r="D77" s="51">
        <v>14260</v>
      </c>
      <c r="E77" s="51">
        <v>14340</v>
      </c>
      <c r="F77" s="51">
        <v>1087</v>
      </c>
      <c r="G77" s="51">
        <v>15427</v>
      </c>
      <c r="H77" s="51">
        <v>1185637</v>
      </c>
      <c r="I77" s="51">
        <v>34990</v>
      </c>
      <c r="J77" s="51">
        <v>1220627</v>
      </c>
      <c r="K77" s="51">
        <v>1303167</v>
      </c>
      <c r="L77" s="51">
        <v>99031</v>
      </c>
      <c r="M77" s="51">
        <v>1402198</v>
      </c>
    </row>
    <row r="78" spans="1:13" x14ac:dyDescent="0.2">
      <c r="A78" s="49" t="s">
        <v>155</v>
      </c>
      <c r="B78" s="51">
        <v>8049</v>
      </c>
      <c r="C78" s="51">
        <v>1788</v>
      </c>
      <c r="D78" s="51">
        <v>9837</v>
      </c>
      <c r="E78" s="51">
        <v>14296</v>
      </c>
      <c r="F78" s="51">
        <v>915</v>
      </c>
      <c r="G78" s="51">
        <v>15211</v>
      </c>
      <c r="H78" s="51">
        <v>137288</v>
      </c>
      <c r="I78" s="51">
        <v>28479</v>
      </c>
      <c r="J78" s="51">
        <v>165767</v>
      </c>
      <c r="K78" s="51">
        <v>267988</v>
      </c>
      <c r="L78" s="51">
        <v>17122</v>
      </c>
      <c r="M78" s="51">
        <v>285110</v>
      </c>
    </row>
    <row r="79" spans="1:13" x14ac:dyDescent="0.2">
      <c r="A79" s="49" t="s">
        <v>191</v>
      </c>
      <c r="B79" s="51">
        <v>12373</v>
      </c>
      <c r="C79" s="51">
        <v>1013</v>
      </c>
      <c r="D79" s="51">
        <v>13386</v>
      </c>
      <c r="E79" s="51">
        <v>13131</v>
      </c>
      <c r="F79" s="51">
        <v>1555</v>
      </c>
      <c r="G79" s="51">
        <v>14686</v>
      </c>
      <c r="H79" s="51">
        <v>246525</v>
      </c>
      <c r="I79" s="51">
        <v>19916</v>
      </c>
      <c r="J79" s="51">
        <v>266441</v>
      </c>
      <c r="K79" s="51">
        <v>150757</v>
      </c>
      <c r="L79" s="51">
        <v>17564</v>
      </c>
      <c r="M79" s="51">
        <v>168321</v>
      </c>
    </row>
    <row r="80" spans="1:13" x14ac:dyDescent="0.2">
      <c r="A80" s="49" t="s">
        <v>107</v>
      </c>
      <c r="B80" s="51">
        <v>13580</v>
      </c>
      <c r="C80" s="51">
        <v>1236</v>
      </c>
      <c r="D80" s="51">
        <v>14816</v>
      </c>
      <c r="E80" s="51">
        <v>13014</v>
      </c>
      <c r="F80" s="51">
        <v>1578</v>
      </c>
      <c r="G80" s="51">
        <v>14592</v>
      </c>
      <c r="H80" s="51">
        <v>662396</v>
      </c>
      <c r="I80" s="51">
        <v>58956</v>
      </c>
      <c r="J80" s="51">
        <v>721352</v>
      </c>
      <c r="K80" s="51">
        <v>561211</v>
      </c>
      <c r="L80" s="51">
        <v>67571</v>
      </c>
      <c r="M80" s="51">
        <v>628782</v>
      </c>
    </row>
    <row r="81" spans="1:13" x14ac:dyDescent="0.2">
      <c r="A81" s="49" t="s">
        <v>76</v>
      </c>
      <c r="B81" s="51">
        <v>22982</v>
      </c>
      <c r="C81" s="51">
        <v>1118</v>
      </c>
      <c r="D81" s="51">
        <v>24100</v>
      </c>
      <c r="E81" s="51">
        <v>13170</v>
      </c>
      <c r="F81" s="51">
        <v>1097</v>
      </c>
      <c r="G81" s="51">
        <v>14267</v>
      </c>
      <c r="H81" s="51">
        <v>1879410</v>
      </c>
      <c r="I81" s="51">
        <v>90652</v>
      </c>
      <c r="J81" s="51">
        <v>1970062</v>
      </c>
      <c r="K81" s="51">
        <v>1086390</v>
      </c>
      <c r="L81" s="51">
        <v>90918</v>
      </c>
      <c r="M81" s="51">
        <v>1177308</v>
      </c>
    </row>
    <row r="82" spans="1:13" x14ac:dyDescent="0.2">
      <c r="A82" s="49" t="s">
        <v>85</v>
      </c>
      <c r="B82" s="51">
        <v>8675</v>
      </c>
      <c r="C82" s="51">
        <v>1484</v>
      </c>
      <c r="D82" s="51">
        <v>10159</v>
      </c>
      <c r="E82" s="51">
        <v>11694</v>
      </c>
      <c r="F82" s="51">
        <v>1884</v>
      </c>
      <c r="G82" s="51">
        <v>13578</v>
      </c>
      <c r="H82" s="51">
        <v>626062</v>
      </c>
      <c r="I82" s="51">
        <v>107261</v>
      </c>
      <c r="J82" s="51">
        <v>733323</v>
      </c>
      <c r="K82" s="51">
        <v>804825</v>
      </c>
      <c r="L82" s="51">
        <v>129516</v>
      </c>
      <c r="M82" s="51">
        <v>934341</v>
      </c>
    </row>
    <row r="83" spans="1:13" x14ac:dyDescent="0.2">
      <c r="A83" s="49" t="s">
        <v>10</v>
      </c>
      <c r="B83" s="51">
        <v>7651</v>
      </c>
      <c r="C83" s="51">
        <v>1504</v>
      </c>
      <c r="D83" s="51">
        <v>9155</v>
      </c>
      <c r="E83" s="51">
        <v>11424</v>
      </c>
      <c r="F83" s="51">
        <v>1638</v>
      </c>
      <c r="G83" s="51">
        <v>13062</v>
      </c>
      <c r="H83" s="51">
        <v>233621</v>
      </c>
      <c r="I83" s="51">
        <v>44188</v>
      </c>
      <c r="J83" s="51">
        <v>277809</v>
      </c>
      <c r="K83" s="51">
        <v>291407</v>
      </c>
      <c r="L83" s="51">
        <v>42030</v>
      </c>
      <c r="M83" s="51">
        <v>333437</v>
      </c>
    </row>
    <row r="84" spans="1:13" x14ac:dyDescent="0.2">
      <c r="A84" s="49" t="s">
        <v>66</v>
      </c>
      <c r="B84" s="51">
        <v>13024</v>
      </c>
      <c r="C84" s="51">
        <v>207</v>
      </c>
      <c r="D84" s="51">
        <v>13231</v>
      </c>
      <c r="E84" s="51">
        <v>12695</v>
      </c>
      <c r="F84" s="51">
        <v>280</v>
      </c>
      <c r="G84" s="51">
        <v>12975</v>
      </c>
      <c r="H84" s="51">
        <v>1573337</v>
      </c>
      <c r="I84" s="51">
        <v>24663</v>
      </c>
      <c r="J84" s="51">
        <v>1598000</v>
      </c>
      <c r="K84" s="51">
        <v>1593663</v>
      </c>
      <c r="L84" s="51">
        <v>35226</v>
      </c>
      <c r="M84" s="51">
        <v>1628889</v>
      </c>
    </row>
    <row r="85" spans="1:13" x14ac:dyDescent="0.2">
      <c r="A85" s="49" t="s">
        <v>181</v>
      </c>
      <c r="B85" s="51">
        <v>10031</v>
      </c>
      <c r="C85" s="51">
        <v>2396</v>
      </c>
      <c r="D85" s="51">
        <v>12427</v>
      </c>
      <c r="E85" s="51">
        <v>10408</v>
      </c>
      <c r="F85" s="51">
        <v>2526</v>
      </c>
      <c r="G85" s="51">
        <v>12934</v>
      </c>
      <c r="H85" s="51">
        <v>167899</v>
      </c>
      <c r="I85" s="51">
        <v>39866</v>
      </c>
      <c r="J85" s="51">
        <v>207765</v>
      </c>
      <c r="K85" s="51">
        <v>158806</v>
      </c>
      <c r="L85" s="51">
        <v>38579</v>
      </c>
      <c r="M85" s="51">
        <v>197385</v>
      </c>
    </row>
    <row r="86" spans="1:13" x14ac:dyDescent="0.2">
      <c r="A86" s="49" t="s">
        <v>74</v>
      </c>
      <c r="B86" s="51">
        <v>10674</v>
      </c>
      <c r="C86" s="51">
        <v>347</v>
      </c>
      <c r="D86" s="51">
        <v>11021</v>
      </c>
      <c r="E86" s="51">
        <v>12391</v>
      </c>
      <c r="F86" s="51">
        <v>349</v>
      </c>
      <c r="G86" s="51">
        <v>12740</v>
      </c>
      <c r="H86" s="51">
        <v>1027149</v>
      </c>
      <c r="I86" s="51">
        <v>33394</v>
      </c>
      <c r="J86" s="51">
        <v>1060543</v>
      </c>
      <c r="K86" s="51">
        <v>1196397</v>
      </c>
      <c r="L86" s="51">
        <v>33696</v>
      </c>
      <c r="M86" s="51">
        <v>1230093</v>
      </c>
    </row>
    <row r="87" spans="1:13" x14ac:dyDescent="0.2">
      <c r="A87" s="49" t="s">
        <v>75</v>
      </c>
      <c r="B87" s="51">
        <v>10779</v>
      </c>
      <c r="C87" s="51">
        <v>377</v>
      </c>
      <c r="D87" s="51">
        <v>11156</v>
      </c>
      <c r="E87" s="51">
        <v>12100</v>
      </c>
      <c r="F87" s="51">
        <v>428</v>
      </c>
      <c r="G87" s="51">
        <v>12528</v>
      </c>
      <c r="H87" s="51">
        <v>1023172</v>
      </c>
      <c r="I87" s="51">
        <v>35802</v>
      </c>
      <c r="J87" s="51">
        <v>1058974</v>
      </c>
      <c r="K87" s="51">
        <v>1150889</v>
      </c>
      <c r="L87" s="51">
        <v>40705</v>
      </c>
      <c r="M87" s="51">
        <v>1191594</v>
      </c>
    </row>
    <row r="88" spans="1:13" x14ac:dyDescent="0.2">
      <c r="A88" s="49" t="s">
        <v>126</v>
      </c>
      <c r="B88" s="51">
        <v>8179</v>
      </c>
      <c r="C88" s="51">
        <v>742</v>
      </c>
      <c r="D88" s="51">
        <v>8921</v>
      </c>
      <c r="E88" s="51">
        <v>10217</v>
      </c>
      <c r="F88" s="51">
        <v>2270</v>
      </c>
      <c r="G88" s="51">
        <v>12487</v>
      </c>
      <c r="H88" s="51">
        <v>291010</v>
      </c>
      <c r="I88" s="51">
        <v>26380</v>
      </c>
      <c r="J88" s="51">
        <v>317390</v>
      </c>
      <c r="K88" s="51">
        <v>359004</v>
      </c>
      <c r="L88" s="51">
        <v>79927</v>
      </c>
      <c r="M88" s="51">
        <v>438931</v>
      </c>
    </row>
    <row r="89" spans="1:13" x14ac:dyDescent="0.2">
      <c r="A89" s="49" t="s">
        <v>120</v>
      </c>
      <c r="B89" s="51">
        <v>13088</v>
      </c>
      <c r="C89" s="51">
        <v>1474</v>
      </c>
      <c r="D89" s="51">
        <v>14562</v>
      </c>
      <c r="E89" s="51">
        <v>11354</v>
      </c>
      <c r="F89" s="51">
        <v>1066</v>
      </c>
      <c r="G89" s="51">
        <v>12420</v>
      </c>
      <c r="H89" s="51">
        <v>536042</v>
      </c>
      <c r="I89" s="51">
        <v>60371</v>
      </c>
      <c r="J89" s="51">
        <v>596413</v>
      </c>
      <c r="K89" s="51">
        <v>465730</v>
      </c>
      <c r="L89" s="51">
        <v>43674</v>
      </c>
      <c r="M89" s="51">
        <v>509404</v>
      </c>
    </row>
    <row r="90" spans="1:13" x14ac:dyDescent="0.2">
      <c r="A90" s="49" t="s">
        <v>161</v>
      </c>
      <c r="B90" s="51">
        <v>5545</v>
      </c>
      <c r="C90" s="51">
        <v>8144</v>
      </c>
      <c r="D90" s="51">
        <v>13689</v>
      </c>
      <c r="E90" s="51">
        <v>4216</v>
      </c>
      <c r="F90" s="51">
        <v>7992</v>
      </c>
      <c r="G90" s="51">
        <v>12208</v>
      </c>
      <c r="H90" s="51">
        <v>119017</v>
      </c>
      <c r="I90" s="51">
        <v>171560</v>
      </c>
      <c r="J90" s="51">
        <v>290577</v>
      </c>
      <c r="K90" s="51">
        <v>87642</v>
      </c>
      <c r="L90" s="51">
        <v>165147</v>
      </c>
      <c r="M90" s="51">
        <v>252789</v>
      </c>
    </row>
    <row r="91" spans="1:13" x14ac:dyDescent="0.2">
      <c r="A91" s="49" t="s">
        <v>114</v>
      </c>
      <c r="B91" s="51">
        <v>4529</v>
      </c>
      <c r="C91" s="51">
        <v>2103</v>
      </c>
      <c r="D91" s="51">
        <v>6632</v>
      </c>
      <c r="E91" s="51">
        <v>10548</v>
      </c>
      <c r="F91" s="51">
        <v>1381</v>
      </c>
      <c r="G91" s="51">
        <v>11929</v>
      </c>
      <c r="H91" s="51">
        <v>198680</v>
      </c>
      <c r="I91" s="51">
        <v>75504</v>
      </c>
      <c r="J91" s="51">
        <v>274184</v>
      </c>
      <c r="K91" s="51">
        <v>490031</v>
      </c>
      <c r="L91" s="51">
        <v>64233</v>
      </c>
      <c r="M91" s="51">
        <v>554264</v>
      </c>
    </row>
    <row r="92" spans="1:13" x14ac:dyDescent="0.2">
      <c r="A92" s="49" t="s">
        <v>247</v>
      </c>
      <c r="B92" s="51">
        <v>3186</v>
      </c>
      <c r="C92" s="51">
        <v>273</v>
      </c>
      <c r="D92" s="51">
        <v>3459</v>
      </c>
      <c r="E92" s="51">
        <v>11327</v>
      </c>
      <c r="F92" s="51">
        <v>71</v>
      </c>
      <c r="G92" s="51">
        <v>11398</v>
      </c>
      <c r="H92" s="51">
        <v>25711</v>
      </c>
      <c r="I92" s="51">
        <v>2174</v>
      </c>
      <c r="J92" s="51">
        <v>27885</v>
      </c>
      <c r="K92" s="51">
        <v>70640</v>
      </c>
      <c r="L92" s="51">
        <v>432</v>
      </c>
      <c r="M92" s="51">
        <v>71072</v>
      </c>
    </row>
    <row r="93" spans="1:13" x14ac:dyDescent="0.2">
      <c r="A93" s="49" t="s">
        <v>212</v>
      </c>
      <c r="B93" s="51">
        <v>11306</v>
      </c>
      <c r="C93" s="51">
        <v>3057</v>
      </c>
      <c r="D93" s="51">
        <v>14363</v>
      </c>
      <c r="E93" s="51">
        <v>8211</v>
      </c>
      <c r="F93" s="51">
        <v>3081</v>
      </c>
      <c r="G93" s="51">
        <v>11292</v>
      </c>
      <c r="H93" s="51">
        <v>131678</v>
      </c>
      <c r="I93" s="51">
        <v>35654</v>
      </c>
      <c r="J93" s="51">
        <v>167332</v>
      </c>
      <c r="K93" s="51">
        <v>87621</v>
      </c>
      <c r="L93" s="51">
        <v>32904</v>
      </c>
      <c r="M93" s="51">
        <v>120525</v>
      </c>
    </row>
    <row r="94" spans="1:13" x14ac:dyDescent="0.2">
      <c r="A94" s="49" t="s">
        <v>147</v>
      </c>
      <c r="B94" s="51">
        <v>9358</v>
      </c>
      <c r="C94" s="51">
        <v>998</v>
      </c>
      <c r="D94" s="51">
        <v>10356</v>
      </c>
      <c r="E94" s="51">
        <v>10063</v>
      </c>
      <c r="F94" s="51">
        <v>1092</v>
      </c>
      <c r="G94" s="51">
        <v>11155</v>
      </c>
      <c r="H94" s="51">
        <v>278872</v>
      </c>
      <c r="I94" s="51">
        <v>29710</v>
      </c>
      <c r="J94" s="51">
        <v>308582</v>
      </c>
      <c r="K94" s="51">
        <v>299278</v>
      </c>
      <c r="L94" s="51">
        <v>32469</v>
      </c>
      <c r="M94" s="51">
        <v>331747</v>
      </c>
    </row>
    <row r="95" spans="1:13" x14ac:dyDescent="0.2">
      <c r="A95" s="49" t="s">
        <v>157</v>
      </c>
      <c r="B95" s="51">
        <v>10953</v>
      </c>
      <c r="C95" s="51">
        <v>1057</v>
      </c>
      <c r="D95" s="51">
        <v>12010</v>
      </c>
      <c r="E95" s="51">
        <v>10061</v>
      </c>
      <c r="F95" s="51">
        <v>991</v>
      </c>
      <c r="G95" s="51">
        <v>11052</v>
      </c>
      <c r="H95" s="51">
        <v>286622</v>
      </c>
      <c r="I95" s="51">
        <v>27657</v>
      </c>
      <c r="J95" s="51">
        <v>314279</v>
      </c>
      <c r="K95" s="51">
        <v>255232</v>
      </c>
      <c r="L95" s="51">
        <v>25195</v>
      </c>
      <c r="M95" s="51">
        <v>280427</v>
      </c>
    </row>
    <row r="96" spans="1:13" x14ac:dyDescent="0.2">
      <c r="A96" s="49" t="s">
        <v>103</v>
      </c>
      <c r="B96" s="51">
        <v>7630</v>
      </c>
      <c r="C96" s="51">
        <v>597</v>
      </c>
      <c r="D96" s="51">
        <v>8227</v>
      </c>
      <c r="E96" s="51">
        <v>10289</v>
      </c>
      <c r="F96" s="51">
        <v>732</v>
      </c>
      <c r="G96" s="51">
        <v>11021</v>
      </c>
      <c r="H96" s="51">
        <v>471565</v>
      </c>
      <c r="I96" s="51">
        <v>36922</v>
      </c>
      <c r="J96" s="51">
        <v>508487</v>
      </c>
      <c r="K96" s="51">
        <v>642202</v>
      </c>
      <c r="L96" s="51">
        <v>45688</v>
      </c>
      <c r="M96" s="51">
        <v>687890</v>
      </c>
    </row>
    <row r="97" spans="1:13" x14ac:dyDescent="0.2">
      <c r="A97" s="49" t="s">
        <v>72</v>
      </c>
      <c r="B97" s="51">
        <v>12012</v>
      </c>
      <c r="C97" s="51">
        <v>188</v>
      </c>
      <c r="D97" s="51">
        <v>12200</v>
      </c>
      <c r="E97" s="51">
        <v>10652</v>
      </c>
      <c r="F97" s="51">
        <v>238</v>
      </c>
      <c r="G97" s="51">
        <v>10890</v>
      </c>
      <c r="H97" s="51">
        <v>1352513</v>
      </c>
      <c r="I97" s="51">
        <v>21132</v>
      </c>
      <c r="J97" s="51">
        <v>1373645</v>
      </c>
      <c r="K97" s="51">
        <v>1259386</v>
      </c>
      <c r="L97" s="51">
        <v>28123</v>
      </c>
      <c r="M97" s="51">
        <v>1287509</v>
      </c>
    </row>
    <row r="98" spans="1:13" x14ac:dyDescent="0.2">
      <c r="A98" s="49" t="s">
        <v>156</v>
      </c>
      <c r="B98" s="51">
        <v>9700</v>
      </c>
      <c r="C98" s="51">
        <v>2261</v>
      </c>
      <c r="D98" s="51">
        <v>11961</v>
      </c>
      <c r="E98" s="51">
        <v>8532</v>
      </c>
      <c r="F98" s="51">
        <v>2339</v>
      </c>
      <c r="G98" s="51">
        <v>10871</v>
      </c>
      <c r="H98" s="51">
        <v>257147</v>
      </c>
      <c r="I98" s="51">
        <v>60345</v>
      </c>
      <c r="J98" s="51">
        <v>317492</v>
      </c>
      <c r="K98" s="51">
        <v>221865</v>
      </c>
      <c r="L98" s="51">
        <v>61411</v>
      </c>
      <c r="M98" s="51">
        <v>283276</v>
      </c>
    </row>
    <row r="99" spans="1:13" x14ac:dyDescent="0.2">
      <c r="A99" s="49" t="s">
        <v>210</v>
      </c>
      <c r="B99" s="51">
        <v>4920</v>
      </c>
      <c r="C99" s="51">
        <v>4107</v>
      </c>
      <c r="D99" s="51">
        <v>9027</v>
      </c>
      <c r="E99" s="51">
        <v>5450</v>
      </c>
      <c r="F99" s="51">
        <v>5199</v>
      </c>
      <c r="G99" s="51">
        <v>10649</v>
      </c>
      <c r="H99" s="51">
        <v>56607</v>
      </c>
      <c r="I99" s="51">
        <v>47354</v>
      </c>
      <c r="J99" s="51">
        <v>103961</v>
      </c>
      <c r="K99" s="51">
        <v>62890</v>
      </c>
      <c r="L99" s="51">
        <v>60182</v>
      </c>
      <c r="M99" s="51">
        <v>123072</v>
      </c>
    </row>
    <row r="100" spans="1:13" x14ac:dyDescent="0.2">
      <c r="A100" s="49" t="s">
        <v>202</v>
      </c>
      <c r="B100" s="51">
        <v>9897</v>
      </c>
      <c r="C100" s="51">
        <v>601</v>
      </c>
      <c r="D100" s="51">
        <v>10498</v>
      </c>
      <c r="E100" s="51">
        <v>10018</v>
      </c>
      <c r="F100" s="51">
        <v>476</v>
      </c>
      <c r="G100" s="51">
        <v>10494</v>
      </c>
      <c r="H100" s="51">
        <v>131759</v>
      </c>
      <c r="I100" s="51">
        <v>7651</v>
      </c>
      <c r="J100" s="51">
        <v>139410</v>
      </c>
      <c r="K100" s="51">
        <v>125933</v>
      </c>
      <c r="L100" s="51">
        <v>5823</v>
      </c>
      <c r="M100" s="51">
        <v>131756</v>
      </c>
    </row>
    <row r="101" spans="1:13" x14ac:dyDescent="0.2">
      <c r="A101" s="49" t="s">
        <v>138</v>
      </c>
      <c r="B101" s="51">
        <v>9695</v>
      </c>
      <c r="C101" s="51">
        <v>1556</v>
      </c>
      <c r="D101" s="51">
        <v>11251</v>
      </c>
      <c r="E101" s="51">
        <v>9185</v>
      </c>
      <c r="F101" s="51">
        <v>1296</v>
      </c>
      <c r="G101" s="51">
        <v>10481</v>
      </c>
      <c r="H101" s="51">
        <v>383456</v>
      </c>
      <c r="I101" s="51">
        <v>61358</v>
      </c>
      <c r="J101" s="51">
        <v>444814</v>
      </c>
      <c r="K101" s="51">
        <v>322304</v>
      </c>
      <c r="L101" s="51">
        <v>45573</v>
      </c>
      <c r="M101" s="51">
        <v>367877</v>
      </c>
    </row>
    <row r="102" spans="1:13" x14ac:dyDescent="0.2">
      <c r="A102" s="49" t="s">
        <v>117</v>
      </c>
      <c r="B102" s="51">
        <v>10100</v>
      </c>
      <c r="C102" s="51">
        <v>1626</v>
      </c>
      <c r="D102" s="51">
        <v>11726</v>
      </c>
      <c r="E102" s="51">
        <v>9154</v>
      </c>
      <c r="F102" s="51">
        <v>1255</v>
      </c>
      <c r="G102" s="51">
        <v>10409</v>
      </c>
      <c r="H102" s="51">
        <v>532879</v>
      </c>
      <c r="I102" s="51">
        <v>85735</v>
      </c>
      <c r="J102" s="51">
        <v>618614</v>
      </c>
      <c r="K102" s="51">
        <v>473899</v>
      </c>
      <c r="L102" s="51">
        <v>65035</v>
      </c>
      <c r="M102" s="51">
        <v>538934</v>
      </c>
    </row>
    <row r="103" spans="1:13" x14ac:dyDescent="0.2">
      <c r="A103" s="49" t="s">
        <v>112</v>
      </c>
      <c r="B103" s="51">
        <v>11338</v>
      </c>
      <c r="C103" s="51">
        <v>827</v>
      </c>
      <c r="D103" s="51">
        <v>12165</v>
      </c>
      <c r="E103" s="51">
        <v>9629</v>
      </c>
      <c r="F103" s="51">
        <v>653</v>
      </c>
      <c r="G103" s="51">
        <v>10282</v>
      </c>
      <c r="H103" s="51">
        <v>624853</v>
      </c>
      <c r="I103" s="51">
        <v>45546</v>
      </c>
      <c r="J103" s="51">
        <v>670399</v>
      </c>
      <c r="K103" s="51">
        <v>536941</v>
      </c>
      <c r="L103" s="51">
        <v>36401</v>
      </c>
      <c r="M103" s="51">
        <v>573342</v>
      </c>
    </row>
    <row r="104" spans="1:13" x14ac:dyDescent="0.2">
      <c r="A104" s="49" t="s">
        <v>193</v>
      </c>
      <c r="B104" s="51">
        <v>6667</v>
      </c>
      <c r="C104" s="51">
        <v>1273</v>
      </c>
      <c r="D104" s="51">
        <v>7940</v>
      </c>
      <c r="E104" s="51">
        <v>6844</v>
      </c>
      <c r="F104" s="51">
        <v>3305</v>
      </c>
      <c r="G104" s="51">
        <v>10149</v>
      </c>
      <c r="H104" s="51">
        <v>109511</v>
      </c>
      <c r="I104" s="51">
        <v>20837</v>
      </c>
      <c r="J104" s="51">
        <v>130348</v>
      </c>
      <c r="K104" s="51">
        <v>108315</v>
      </c>
      <c r="L104" s="51">
        <v>47446</v>
      </c>
      <c r="M104" s="51">
        <v>155761</v>
      </c>
    </row>
    <row r="105" spans="1:13" x14ac:dyDescent="0.2">
      <c r="A105" s="49" t="s">
        <v>95</v>
      </c>
      <c r="B105" s="51">
        <v>10186</v>
      </c>
      <c r="C105" s="51">
        <v>276</v>
      </c>
      <c r="D105" s="51">
        <v>10462</v>
      </c>
      <c r="E105" s="51">
        <v>9852</v>
      </c>
      <c r="F105" s="51">
        <v>269</v>
      </c>
      <c r="G105" s="51">
        <v>10121</v>
      </c>
      <c r="H105" s="51">
        <v>680899</v>
      </c>
      <c r="I105" s="51">
        <v>16865</v>
      </c>
      <c r="J105" s="51">
        <v>697764</v>
      </c>
      <c r="K105" s="51">
        <v>786088</v>
      </c>
      <c r="L105" s="51">
        <v>21077</v>
      </c>
      <c r="M105" s="51">
        <v>807165</v>
      </c>
    </row>
    <row r="106" spans="1:13" x14ac:dyDescent="0.2">
      <c r="A106" s="49" t="s">
        <v>118</v>
      </c>
      <c r="B106" s="51">
        <v>7868</v>
      </c>
      <c r="C106" s="51">
        <v>858</v>
      </c>
      <c r="D106" s="51">
        <v>8726</v>
      </c>
      <c r="E106" s="51">
        <v>8949</v>
      </c>
      <c r="F106" s="51">
        <v>1134</v>
      </c>
      <c r="G106" s="51">
        <v>10083</v>
      </c>
      <c r="H106" s="51">
        <v>413998</v>
      </c>
      <c r="I106" s="51">
        <v>45242</v>
      </c>
      <c r="J106" s="51">
        <v>459240</v>
      </c>
      <c r="K106" s="51">
        <v>476050</v>
      </c>
      <c r="L106" s="51">
        <v>60425</v>
      </c>
      <c r="M106" s="51">
        <v>536475</v>
      </c>
    </row>
    <row r="107" spans="1:13" x14ac:dyDescent="0.2">
      <c r="A107" s="49" t="s">
        <v>101</v>
      </c>
      <c r="B107" s="51">
        <v>6896</v>
      </c>
      <c r="C107" s="51">
        <v>934</v>
      </c>
      <c r="D107" s="51">
        <v>7830</v>
      </c>
      <c r="E107" s="51">
        <v>8759</v>
      </c>
      <c r="F107" s="51">
        <v>966</v>
      </c>
      <c r="G107" s="51">
        <v>9725</v>
      </c>
      <c r="H107" s="51">
        <v>509044</v>
      </c>
      <c r="I107" s="51">
        <v>69346</v>
      </c>
      <c r="J107" s="51">
        <v>578390</v>
      </c>
      <c r="K107" s="51">
        <v>647042</v>
      </c>
      <c r="L107" s="51">
        <v>73976</v>
      </c>
      <c r="M107" s="51">
        <v>721018</v>
      </c>
    </row>
    <row r="108" spans="1:13" x14ac:dyDescent="0.2">
      <c r="A108" s="49" t="s">
        <v>97</v>
      </c>
      <c r="B108" s="51">
        <v>11842</v>
      </c>
      <c r="C108" s="51">
        <v>624</v>
      </c>
      <c r="D108" s="51">
        <v>12466</v>
      </c>
      <c r="E108" s="51">
        <v>8879</v>
      </c>
      <c r="F108" s="51">
        <v>539</v>
      </c>
      <c r="G108" s="51">
        <v>9418</v>
      </c>
      <c r="H108" s="51">
        <v>875086</v>
      </c>
      <c r="I108" s="51">
        <v>46416</v>
      </c>
      <c r="J108" s="51">
        <v>921502</v>
      </c>
      <c r="K108" s="51">
        <v>700999</v>
      </c>
      <c r="L108" s="51">
        <v>42207</v>
      </c>
      <c r="M108" s="51">
        <v>743206</v>
      </c>
    </row>
    <row r="109" spans="1:13" x14ac:dyDescent="0.2">
      <c r="A109" s="49" t="s">
        <v>152</v>
      </c>
      <c r="B109" s="51">
        <v>9537</v>
      </c>
      <c r="C109" s="51">
        <v>3021</v>
      </c>
      <c r="D109" s="51">
        <v>12558</v>
      </c>
      <c r="E109" s="51">
        <v>6621</v>
      </c>
      <c r="F109" s="51">
        <v>2677</v>
      </c>
      <c r="G109" s="51">
        <v>9298</v>
      </c>
      <c r="H109" s="51">
        <v>344358</v>
      </c>
      <c r="I109" s="51">
        <v>107466</v>
      </c>
      <c r="J109" s="51">
        <v>451824</v>
      </c>
      <c r="K109" s="51">
        <v>211997</v>
      </c>
      <c r="L109" s="51">
        <v>85070</v>
      </c>
      <c r="M109" s="51">
        <v>297067</v>
      </c>
    </row>
    <row r="110" spans="1:13" x14ac:dyDescent="0.2">
      <c r="A110" s="49" t="s">
        <v>131</v>
      </c>
      <c r="B110" s="51">
        <v>8237</v>
      </c>
      <c r="C110" s="51">
        <v>1129</v>
      </c>
      <c r="D110" s="51">
        <v>9366</v>
      </c>
      <c r="E110" s="51">
        <v>8249</v>
      </c>
      <c r="F110" s="51">
        <v>1047</v>
      </c>
      <c r="G110" s="51">
        <v>9296</v>
      </c>
      <c r="H110" s="51">
        <v>364238</v>
      </c>
      <c r="I110" s="51">
        <v>49850</v>
      </c>
      <c r="J110" s="51">
        <v>414088</v>
      </c>
      <c r="K110" s="51">
        <v>356263</v>
      </c>
      <c r="L110" s="51">
        <v>45346</v>
      </c>
      <c r="M110" s="51">
        <v>401609</v>
      </c>
    </row>
    <row r="111" spans="1:13" x14ac:dyDescent="0.2">
      <c r="A111" s="49" t="s">
        <v>253</v>
      </c>
      <c r="B111" s="51">
        <v>1930</v>
      </c>
      <c r="C111" s="51">
        <v>2381</v>
      </c>
      <c r="D111" s="51">
        <v>4311</v>
      </c>
      <c r="E111" s="51">
        <v>4507</v>
      </c>
      <c r="F111" s="51">
        <v>4624</v>
      </c>
      <c r="G111" s="51">
        <v>9131</v>
      </c>
      <c r="H111" s="51">
        <v>14842</v>
      </c>
      <c r="I111" s="51">
        <v>18678</v>
      </c>
      <c r="J111" s="51">
        <v>33520</v>
      </c>
      <c r="K111" s="51">
        <v>31936</v>
      </c>
      <c r="L111" s="51">
        <v>32660</v>
      </c>
      <c r="M111" s="51">
        <v>64596</v>
      </c>
    </row>
    <row r="112" spans="1:13" x14ac:dyDescent="0.2">
      <c r="A112" s="49" t="s">
        <v>225</v>
      </c>
      <c r="B112" s="51">
        <v>5095</v>
      </c>
      <c r="C112" s="51">
        <v>4779</v>
      </c>
      <c r="D112" s="51">
        <v>9874</v>
      </c>
      <c r="E112" s="51">
        <v>3974</v>
      </c>
      <c r="F112" s="51">
        <v>4963</v>
      </c>
      <c r="G112" s="51">
        <v>8937</v>
      </c>
      <c r="H112" s="51">
        <v>62337</v>
      </c>
      <c r="I112" s="51">
        <v>58516</v>
      </c>
      <c r="J112" s="51">
        <v>120853</v>
      </c>
      <c r="K112" s="51">
        <v>47232</v>
      </c>
      <c r="L112" s="51">
        <v>57242</v>
      </c>
      <c r="M112" s="51">
        <v>104474</v>
      </c>
    </row>
    <row r="113" spans="1:13" x14ac:dyDescent="0.2">
      <c r="A113" s="49" t="s">
        <v>151</v>
      </c>
      <c r="B113" s="51">
        <v>14451</v>
      </c>
      <c r="C113" s="51">
        <v>342</v>
      </c>
      <c r="D113" s="51">
        <v>14793</v>
      </c>
      <c r="E113" s="51">
        <v>8796</v>
      </c>
      <c r="F113" s="51">
        <v>128</v>
      </c>
      <c r="G113" s="51">
        <v>8924</v>
      </c>
      <c r="H113" s="51">
        <v>784988</v>
      </c>
      <c r="I113" s="51">
        <v>18399</v>
      </c>
      <c r="J113" s="51">
        <v>803387</v>
      </c>
      <c r="K113" s="51">
        <v>294365</v>
      </c>
      <c r="L113" s="51">
        <v>4061</v>
      </c>
      <c r="M113" s="51">
        <v>298426</v>
      </c>
    </row>
    <row r="114" spans="1:13" x14ac:dyDescent="0.2">
      <c r="A114" s="49" t="s">
        <v>148</v>
      </c>
      <c r="B114" s="51">
        <v>5183</v>
      </c>
      <c r="C114" s="51">
        <v>575</v>
      </c>
      <c r="D114" s="51">
        <v>5758</v>
      </c>
      <c r="E114" s="51">
        <v>7833</v>
      </c>
      <c r="F114" s="51">
        <v>1009</v>
      </c>
      <c r="G114" s="51">
        <v>8842</v>
      </c>
      <c r="H114" s="51">
        <v>127385</v>
      </c>
      <c r="I114" s="51">
        <v>13756</v>
      </c>
      <c r="J114" s="51">
        <v>141141</v>
      </c>
      <c r="K114" s="51">
        <v>292977</v>
      </c>
      <c r="L114" s="51">
        <v>37407</v>
      </c>
      <c r="M114" s="51">
        <v>330384</v>
      </c>
    </row>
    <row r="115" spans="1:13" x14ac:dyDescent="0.2">
      <c r="A115" s="49" t="s">
        <v>150</v>
      </c>
      <c r="B115" s="51">
        <v>6878</v>
      </c>
      <c r="C115" s="51">
        <v>705</v>
      </c>
      <c r="D115" s="51">
        <v>7583</v>
      </c>
      <c r="E115" s="51">
        <v>7873</v>
      </c>
      <c r="F115" s="51">
        <v>590</v>
      </c>
      <c r="G115" s="51">
        <v>8463</v>
      </c>
      <c r="H115" s="51">
        <v>261613</v>
      </c>
      <c r="I115" s="51">
        <v>26964</v>
      </c>
      <c r="J115" s="51">
        <v>288577</v>
      </c>
      <c r="K115" s="51">
        <v>282208</v>
      </c>
      <c r="L115" s="51">
        <v>21240</v>
      </c>
      <c r="M115" s="51">
        <v>303448</v>
      </c>
    </row>
    <row r="116" spans="1:13" x14ac:dyDescent="0.2">
      <c r="A116" s="49" t="s">
        <v>164</v>
      </c>
      <c r="B116" s="51">
        <v>5895</v>
      </c>
      <c r="C116" s="51">
        <v>2068</v>
      </c>
      <c r="D116" s="51">
        <v>7963</v>
      </c>
      <c r="E116" s="51">
        <v>5708</v>
      </c>
      <c r="F116" s="51">
        <v>2723</v>
      </c>
      <c r="G116" s="51">
        <v>8431</v>
      </c>
      <c r="H116" s="51">
        <v>182321</v>
      </c>
      <c r="I116" s="51">
        <v>63845</v>
      </c>
      <c r="J116" s="51">
        <v>246166</v>
      </c>
      <c r="K116" s="51">
        <v>170296</v>
      </c>
      <c r="L116" s="51">
        <v>81041</v>
      </c>
      <c r="M116" s="51">
        <v>251337</v>
      </c>
    </row>
    <row r="117" spans="1:13" x14ac:dyDescent="0.2">
      <c r="A117" s="49" t="s">
        <v>254</v>
      </c>
      <c r="B117" s="51">
        <v>11943</v>
      </c>
      <c r="C117" s="51">
        <v>8822</v>
      </c>
      <c r="D117" s="51">
        <v>20765</v>
      </c>
      <c r="E117" s="51">
        <v>4434</v>
      </c>
      <c r="F117" s="51">
        <v>3991</v>
      </c>
      <c r="G117" s="51">
        <v>8425</v>
      </c>
      <c r="H117" s="51">
        <v>84017</v>
      </c>
      <c r="I117" s="51">
        <v>61973</v>
      </c>
      <c r="J117" s="51">
        <v>145990</v>
      </c>
      <c r="K117" s="51">
        <v>34661</v>
      </c>
      <c r="L117" s="51">
        <v>27875</v>
      </c>
      <c r="M117" s="51">
        <v>62536</v>
      </c>
    </row>
    <row r="118" spans="1:13" x14ac:dyDescent="0.2">
      <c r="A118" s="49" t="s">
        <v>251</v>
      </c>
      <c r="B118" s="51">
        <v>7694</v>
      </c>
      <c r="C118" s="51">
        <v>5603</v>
      </c>
      <c r="D118" s="51">
        <v>13297</v>
      </c>
      <c r="E118" s="51">
        <v>4930</v>
      </c>
      <c r="F118" s="51">
        <v>3486</v>
      </c>
      <c r="G118" s="51">
        <v>8416</v>
      </c>
      <c r="H118" s="51">
        <v>61244</v>
      </c>
      <c r="I118" s="51">
        <v>43629</v>
      </c>
      <c r="J118" s="51">
        <v>104873</v>
      </c>
      <c r="K118" s="51">
        <v>39085</v>
      </c>
      <c r="L118" s="51">
        <v>27194</v>
      </c>
      <c r="M118" s="51">
        <v>66279</v>
      </c>
    </row>
    <row r="119" spans="1:13" x14ac:dyDescent="0.2">
      <c r="A119" s="49" t="s">
        <v>143</v>
      </c>
      <c r="B119" s="51">
        <v>7384</v>
      </c>
      <c r="C119" s="51">
        <v>2194</v>
      </c>
      <c r="D119" s="51">
        <v>9578</v>
      </c>
      <c r="E119" s="51">
        <v>6370</v>
      </c>
      <c r="F119" s="51">
        <v>2013</v>
      </c>
      <c r="G119" s="51">
        <v>8383</v>
      </c>
      <c r="H119" s="51">
        <v>298241</v>
      </c>
      <c r="I119" s="51">
        <v>87914</v>
      </c>
      <c r="J119" s="51">
        <v>386155</v>
      </c>
      <c r="K119" s="51">
        <v>262329</v>
      </c>
      <c r="L119" s="51">
        <v>83035</v>
      </c>
      <c r="M119" s="51">
        <v>345364</v>
      </c>
    </row>
    <row r="120" spans="1:13" x14ac:dyDescent="0.2">
      <c r="A120" s="49" t="s">
        <v>105</v>
      </c>
      <c r="B120" s="51">
        <v>5722</v>
      </c>
      <c r="C120" s="51">
        <v>763</v>
      </c>
      <c r="D120" s="51">
        <v>6485</v>
      </c>
      <c r="E120" s="51">
        <v>7496</v>
      </c>
      <c r="F120" s="51">
        <v>815</v>
      </c>
      <c r="G120" s="51">
        <v>8311</v>
      </c>
      <c r="H120" s="51">
        <v>427526</v>
      </c>
      <c r="I120" s="51">
        <v>57317</v>
      </c>
      <c r="J120" s="51">
        <v>484843</v>
      </c>
      <c r="K120" s="51">
        <v>577773</v>
      </c>
      <c r="L120" s="51">
        <v>63295</v>
      </c>
      <c r="M120" s="51">
        <v>641068</v>
      </c>
    </row>
    <row r="121" spans="1:13" x14ac:dyDescent="0.2">
      <c r="A121" s="49" t="s">
        <v>141</v>
      </c>
      <c r="B121" s="51">
        <v>5970</v>
      </c>
      <c r="C121" s="51">
        <v>882</v>
      </c>
      <c r="D121" s="51">
        <v>6852</v>
      </c>
      <c r="E121" s="51">
        <v>7287</v>
      </c>
      <c r="F121" s="51">
        <v>730</v>
      </c>
      <c r="G121" s="51">
        <v>8017</v>
      </c>
      <c r="H121" s="51">
        <v>253519</v>
      </c>
      <c r="I121" s="51">
        <v>37466</v>
      </c>
      <c r="J121" s="51">
        <v>290985</v>
      </c>
      <c r="K121" s="51">
        <v>320188</v>
      </c>
      <c r="L121" s="51">
        <v>31843</v>
      </c>
      <c r="M121" s="51">
        <v>352031</v>
      </c>
    </row>
    <row r="122" spans="1:13" x14ac:dyDescent="0.2">
      <c r="A122" s="49" t="s">
        <v>231</v>
      </c>
      <c r="B122" s="51">
        <v>9800</v>
      </c>
      <c r="C122" s="51">
        <v>2520</v>
      </c>
      <c r="D122" s="51">
        <v>12320</v>
      </c>
      <c r="E122" s="51">
        <v>5940</v>
      </c>
      <c r="F122" s="51">
        <v>1976</v>
      </c>
      <c r="G122" s="51">
        <v>7916</v>
      </c>
      <c r="H122" s="51">
        <v>119533</v>
      </c>
      <c r="I122" s="51">
        <v>30841</v>
      </c>
      <c r="J122" s="51">
        <v>150374</v>
      </c>
      <c r="K122" s="51">
        <v>73539</v>
      </c>
      <c r="L122" s="51">
        <v>24570</v>
      </c>
      <c r="M122" s="51">
        <v>98109</v>
      </c>
    </row>
    <row r="123" spans="1:13" x14ac:dyDescent="0.2">
      <c r="A123" s="49" t="s">
        <v>136</v>
      </c>
      <c r="B123" s="51">
        <v>8403</v>
      </c>
      <c r="C123" s="51">
        <v>1652</v>
      </c>
      <c r="D123" s="51">
        <v>10055</v>
      </c>
      <c r="E123" s="51">
        <v>6499</v>
      </c>
      <c r="F123" s="51">
        <v>1384</v>
      </c>
      <c r="G123" s="51">
        <v>7883</v>
      </c>
      <c r="H123" s="51">
        <v>420164</v>
      </c>
      <c r="I123" s="51">
        <v>82606</v>
      </c>
      <c r="J123" s="51">
        <v>502770</v>
      </c>
      <c r="K123" s="51">
        <v>306893</v>
      </c>
      <c r="L123" s="51">
        <v>65055</v>
      </c>
      <c r="M123" s="51">
        <v>371948</v>
      </c>
    </row>
    <row r="124" spans="1:13" x14ac:dyDescent="0.2">
      <c r="A124" s="49" t="s">
        <v>122</v>
      </c>
      <c r="B124" s="51">
        <v>7241</v>
      </c>
      <c r="C124" s="51">
        <v>498</v>
      </c>
      <c r="D124" s="51">
        <v>7739</v>
      </c>
      <c r="E124" s="51">
        <v>7107</v>
      </c>
      <c r="F124" s="51">
        <v>666</v>
      </c>
      <c r="G124" s="51">
        <v>7773</v>
      </c>
      <c r="H124" s="51">
        <v>475273</v>
      </c>
      <c r="I124" s="51">
        <v>32606</v>
      </c>
      <c r="J124" s="51">
        <v>507879</v>
      </c>
      <c r="K124" s="51">
        <v>463300</v>
      </c>
      <c r="L124" s="51">
        <v>43437</v>
      </c>
      <c r="M124" s="51">
        <v>506737</v>
      </c>
    </row>
    <row r="125" spans="1:13" x14ac:dyDescent="0.2">
      <c r="A125" s="49" t="s">
        <v>201</v>
      </c>
      <c r="B125" s="51">
        <v>6839</v>
      </c>
      <c r="C125" s="51">
        <v>2710</v>
      </c>
      <c r="D125" s="51">
        <v>9549</v>
      </c>
      <c r="E125" s="51">
        <v>5619</v>
      </c>
      <c r="F125" s="51">
        <v>2020</v>
      </c>
      <c r="G125" s="51">
        <v>7639</v>
      </c>
      <c r="H125" s="51">
        <v>123102</v>
      </c>
      <c r="I125" s="51">
        <v>36820</v>
      </c>
      <c r="J125" s="51">
        <v>159922</v>
      </c>
      <c r="K125" s="51">
        <v>99699</v>
      </c>
      <c r="L125" s="51">
        <v>33279</v>
      </c>
      <c r="M125" s="51">
        <v>132978</v>
      </c>
    </row>
    <row r="126" spans="1:13" x14ac:dyDescent="0.2">
      <c r="A126" s="49" t="s">
        <v>146</v>
      </c>
      <c r="B126" s="51">
        <v>4631</v>
      </c>
      <c r="C126" s="51">
        <v>1602</v>
      </c>
      <c r="D126" s="51">
        <v>6233</v>
      </c>
      <c r="E126" s="51">
        <v>5648</v>
      </c>
      <c r="F126" s="51">
        <v>1875</v>
      </c>
      <c r="G126" s="51">
        <v>7523</v>
      </c>
      <c r="H126" s="51">
        <v>212319</v>
      </c>
      <c r="I126" s="51">
        <v>73319</v>
      </c>
      <c r="J126" s="51">
        <v>285638</v>
      </c>
      <c r="K126" s="51">
        <v>250395</v>
      </c>
      <c r="L126" s="51">
        <v>82696</v>
      </c>
      <c r="M126" s="51">
        <v>333091</v>
      </c>
    </row>
    <row r="127" spans="1:13" x14ac:dyDescent="0.2">
      <c r="A127" s="49" t="s">
        <v>137</v>
      </c>
      <c r="B127" s="51">
        <v>8749</v>
      </c>
      <c r="C127" s="51"/>
      <c r="D127" s="51">
        <v>8749</v>
      </c>
      <c r="E127" s="51">
        <v>7300</v>
      </c>
      <c r="F127" s="51"/>
      <c r="G127" s="51">
        <v>7300</v>
      </c>
      <c r="H127" s="51">
        <v>444456</v>
      </c>
      <c r="I127" s="51">
        <v>0</v>
      </c>
      <c r="J127" s="51">
        <v>444456</v>
      </c>
      <c r="K127" s="51">
        <v>370807</v>
      </c>
      <c r="L127" s="51">
        <v>0</v>
      </c>
      <c r="M127" s="51">
        <v>370807</v>
      </c>
    </row>
    <row r="128" spans="1:13" x14ac:dyDescent="0.2">
      <c r="A128" s="49" t="s">
        <v>80</v>
      </c>
      <c r="B128" s="51">
        <v>7844</v>
      </c>
      <c r="C128" s="51">
        <v>109</v>
      </c>
      <c r="D128" s="51">
        <v>7953</v>
      </c>
      <c r="E128" s="51">
        <v>7041</v>
      </c>
      <c r="F128" s="51">
        <v>135</v>
      </c>
      <c r="G128" s="51">
        <v>7176</v>
      </c>
      <c r="H128" s="51">
        <v>1060712</v>
      </c>
      <c r="I128" s="51">
        <v>14808</v>
      </c>
      <c r="J128" s="51">
        <v>1075520</v>
      </c>
      <c r="K128" s="51">
        <v>985366</v>
      </c>
      <c r="L128" s="51">
        <v>18916</v>
      </c>
      <c r="M128" s="51">
        <v>1004282</v>
      </c>
    </row>
    <row r="129" spans="1:13" x14ac:dyDescent="0.2">
      <c r="A129" s="49" t="s">
        <v>196</v>
      </c>
      <c r="B129" s="51">
        <v>12761</v>
      </c>
      <c r="C129" s="51">
        <v>1</v>
      </c>
      <c r="D129" s="51">
        <v>12762</v>
      </c>
      <c r="E129" s="51">
        <v>7016</v>
      </c>
      <c r="F129" s="51">
        <v>84</v>
      </c>
      <c r="G129" s="51">
        <v>7100</v>
      </c>
      <c r="H129" s="51">
        <v>265281</v>
      </c>
      <c r="I129" s="51">
        <v>21</v>
      </c>
      <c r="J129" s="51">
        <v>265302</v>
      </c>
      <c r="K129" s="51">
        <v>142559</v>
      </c>
      <c r="L129" s="51">
        <v>1558</v>
      </c>
      <c r="M129" s="51">
        <v>144117</v>
      </c>
    </row>
    <row r="130" spans="1:13" x14ac:dyDescent="0.2">
      <c r="A130" s="49" t="s">
        <v>90</v>
      </c>
      <c r="B130" s="51">
        <v>5311</v>
      </c>
      <c r="C130" s="51">
        <v>341</v>
      </c>
      <c r="D130" s="51">
        <v>5652</v>
      </c>
      <c r="E130" s="51">
        <v>6634</v>
      </c>
      <c r="F130" s="51">
        <v>415</v>
      </c>
      <c r="G130" s="51">
        <v>7049</v>
      </c>
      <c r="H130" s="51">
        <v>540975</v>
      </c>
      <c r="I130" s="51">
        <v>34274</v>
      </c>
      <c r="J130" s="51">
        <v>575249</v>
      </c>
      <c r="K130" s="51">
        <v>824976</v>
      </c>
      <c r="L130" s="51">
        <v>50618</v>
      </c>
      <c r="M130" s="51">
        <v>875594</v>
      </c>
    </row>
    <row r="131" spans="1:13" x14ac:dyDescent="0.2">
      <c r="A131" s="49" t="s">
        <v>194</v>
      </c>
      <c r="B131" s="51">
        <v>5038</v>
      </c>
      <c r="C131" s="51"/>
      <c r="D131" s="51">
        <v>5038</v>
      </c>
      <c r="E131" s="51">
        <v>6987</v>
      </c>
      <c r="F131" s="51"/>
      <c r="G131" s="51">
        <v>6987</v>
      </c>
      <c r="H131" s="51">
        <v>112605</v>
      </c>
      <c r="I131" s="51">
        <v>0</v>
      </c>
      <c r="J131" s="51">
        <v>112605</v>
      </c>
      <c r="K131" s="51">
        <v>150408</v>
      </c>
      <c r="L131" s="51">
        <v>0</v>
      </c>
      <c r="M131" s="51">
        <v>150408</v>
      </c>
    </row>
    <row r="132" spans="1:13" x14ac:dyDescent="0.2">
      <c r="A132" s="49" t="s">
        <v>9</v>
      </c>
      <c r="B132" s="51">
        <v>2201</v>
      </c>
      <c r="C132" s="51">
        <v>1004</v>
      </c>
      <c r="D132" s="51">
        <v>3205</v>
      </c>
      <c r="E132" s="51">
        <v>4879</v>
      </c>
      <c r="F132" s="51">
        <v>1878</v>
      </c>
      <c r="G132" s="51">
        <v>6757</v>
      </c>
      <c r="H132" s="51">
        <v>126276</v>
      </c>
      <c r="I132" s="51">
        <v>57299</v>
      </c>
      <c r="J132" s="51">
        <v>183575</v>
      </c>
      <c r="K132" s="51">
        <v>272914</v>
      </c>
      <c r="L132" s="51">
        <v>104371</v>
      </c>
      <c r="M132" s="51">
        <v>377285</v>
      </c>
    </row>
    <row r="133" spans="1:13" x14ac:dyDescent="0.2">
      <c r="A133" s="49" t="s">
        <v>186</v>
      </c>
      <c r="B133" s="51">
        <v>4437</v>
      </c>
      <c r="C133" s="51">
        <v>1487</v>
      </c>
      <c r="D133" s="51">
        <v>5924</v>
      </c>
      <c r="E133" s="51">
        <v>5336</v>
      </c>
      <c r="F133" s="51">
        <v>1390</v>
      </c>
      <c r="G133" s="51">
        <v>6726</v>
      </c>
      <c r="H133" s="51">
        <v>124266</v>
      </c>
      <c r="I133" s="51">
        <v>42037</v>
      </c>
      <c r="J133" s="51">
        <v>166303</v>
      </c>
      <c r="K133" s="51">
        <v>140907</v>
      </c>
      <c r="L133" s="51">
        <v>37225</v>
      </c>
      <c r="M133" s="51">
        <v>178132</v>
      </c>
    </row>
    <row r="134" spans="1:13" x14ac:dyDescent="0.2">
      <c r="A134" s="49" t="s">
        <v>178</v>
      </c>
      <c r="B134" s="51">
        <v>8213</v>
      </c>
      <c r="C134" s="51">
        <v>46</v>
      </c>
      <c r="D134" s="51">
        <v>8259</v>
      </c>
      <c r="E134" s="51">
        <v>6584</v>
      </c>
      <c r="F134" s="51">
        <v>65</v>
      </c>
      <c r="G134" s="51">
        <v>6649</v>
      </c>
      <c r="H134" s="51">
        <v>255072</v>
      </c>
      <c r="I134" s="51">
        <v>1403</v>
      </c>
      <c r="J134" s="51">
        <v>256475</v>
      </c>
      <c r="K134" s="51">
        <v>204072</v>
      </c>
      <c r="L134" s="51">
        <v>2021</v>
      </c>
      <c r="M134" s="51">
        <v>206093</v>
      </c>
    </row>
    <row r="135" spans="1:13" x14ac:dyDescent="0.2">
      <c r="A135" s="49" t="s">
        <v>241</v>
      </c>
      <c r="B135" s="51">
        <v>1961</v>
      </c>
      <c r="C135" s="51"/>
      <c r="D135" s="51">
        <v>1961</v>
      </c>
      <c r="E135" s="51">
        <v>6318</v>
      </c>
      <c r="F135" s="51"/>
      <c r="G135" s="51">
        <v>6318</v>
      </c>
      <c r="H135" s="51">
        <v>62161</v>
      </c>
      <c r="I135" s="51">
        <v>0</v>
      </c>
      <c r="J135" s="51">
        <v>62161</v>
      </c>
      <c r="K135" s="51">
        <v>76890</v>
      </c>
      <c r="L135" s="51">
        <v>0</v>
      </c>
      <c r="M135" s="51">
        <v>76890</v>
      </c>
    </row>
    <row r="136" spans="1:13" x14ac:dyDescent="0.2">
      <c r="A136" s="49" t="s">
        <v>168</v>
      </c>
      <c r="B136" s="51">
        <v>4016</v>
      </c>
      <c r="C136" s="51">
        <v>1872</v>
      </c>
      <c r="D136" s="51">
        <v>5888</v>
      </c>
      <c r="E136" s="51">
        <v>4328</v>
      </c>
      <c r="F136" s="51">
        <v>1971</v>
      </c>
      <c r="G136" s="51">
        <v>6299</v>
      </c>
      <c r="H136" s="51">
        <v>155140</v>
      </c>
      <c r="I136" s="51">
        <v>72225</v>
      </c>
      <c r="J136" s="51">
        <v>227365</v>
      </c>
      <c r="K136" s="51">
        <v>160019</v>
      </c>
      <c r="L136" s="51">
        <v>72942</v>
      </c>
      <c r="M136" s="51">
        <v>232961</v>
      </c>
    </row>
    <row r="137" spans="1:13" x14ac:dyDescent="0.2">
      <c r="A137" s="49" t="s">
        <v>233</v>
      </c>
      <c r="B137" s="51">
        <v>5089</v>
      </c>
      <c r="C137" s="51">
        <v>661</v>
      </c>
      <c r="D137" s="51">
        <v>5750</v>
      </c>
      <c r="E137" s="51">
        <v>5688</v>
      </c>
      <c r="F137" s="51">
        <v>573</v>
      </c>
      <c r="G137" s="51">
        <v>6261</v>
      </c>
      <c r="H137" s="51">
        <v>108714</v>
      </c>
      <c r="I137" s="51">
        <v>14134</v>
      </c>
      <c r="J137" s="51">
        <v>122848</v>
      </c>
      <c r="K137" s="51">
        <v>87193</v>
      </c>
      <c r="L137" s="51">
        <v>8752</v>
      </c>
      <c r="M137" s="51">
        <v>95945</v>
      </c>
    </row>
    <row r="138" spans="1:13" x14ac:dyDescent="0.2">
      <c r="A138" s="49" t="s">
        <v>144</v>
      </c>
      <c r="B138" s="51">
        <v>3444</v>
      </c>
      <c r="C138" s="51">
        <v>1410</v>
      </c>
      <c r="D138" s="51">
        <v>4854</v>
      </c>
      <c r="E138" s="51">
        <v>4590</v>
      </c>
      <c r="F138" s="51">
        <v>1469</v>
      </c>
      <c r="G138" s="51">
        <v>6059</v>
      </c>
      <c r="H138" s="51">
        <v>202235</v>
      </c>
      <c r="I138" s="51">
        <v>82638</v>
      </c>
      <c r="J138" s="51">
        <v>284873</v>
      </c>
      <c r="K138" s="51">
        <v>260273</v>
      </c>
      <c r="L138" s="51">
        <v>83024</v>
      </c>
      <c r="M138" s="51">
        <v>343297</v>
      </c>
    </row>
    <row r="139" spans="1:13" x14ac:dyDescent="0.2">
      <c r="A139" s="49" t="s">
        <v>134</v>
      </c>
      <c r="B139" s="51">
        <v>4806</v>
      </c>
      <c r="C139" s="51">
        <v>332</v>
      </c>
      <c r="D139" s="51">
        <v>5138</v>
      </c>
      <c r="E139" s="51">
        <v>5642</v>
      </c>
      <c r="F139" s="51">
        <v>406</v>
      </c>
      <c r="G139" s="51">
        <v>6048</v>
      </c>
      <c r="H139" s="51">
        <v>313524</v>
      </c>
      <c r="I139" s="51">
        <v>21845</v>
      </c>
      <c r="J139" s="51">
        <v>335369</v>
      </c>
      <c r="K139" s="51">
        <v>363439</v>
      </c>
      <c r="L139" s="51">
        <v>25930</v>
      </c>
      <c r="M139" s="51">
        <v>389369</v>
      </c>
    </row>
    <row r="140" spans="1:13" x14ac:dyDescent="0.2">
      <c r="A140" s="49" t="s">
        <v>142</v>
      </c>
      <c r="B140" s="51">
        <v>2949</v>
      </c>
      <c r="C140" s="51">
        <v>91</v>
      </c>
      <c r="D140" s="51">
        <v>3040</v>
      </c>
      <c r="E140" s="51">
        <v>5760</v>
      </c>
      <c r="F140" s="51">
        <v>165</v>
      </c>
      <c r="G140" s="51">
        <v>5925</v>
      </c>
      <c r="H140" s="51">
        <v>247359</v>
      </c>
      <c r="I140" s="51">
        <v>8306</v>
      </c>
      <c r="J140" s="51">
        <v>255665</v>
      </c>
      <c r="K140" s="51">
        <v>335725</v>
      </c>
      <c r="L140" s="51">
        <v>9677</v>
      </c>
      <c r="M140" s="51">
        <v>345402</v>
      </c>
    </row>
    <row r="141" spans="1:13" x14ac:dyDescent="0.2">
      <c r="A141" s="49" t="s">
        <v>169</v>
      </c>
      <c r="B141" s="51">
        <v>5810</v>
      </c>
      <c r="C141" s="51">
        <v>873</v>
      </c>
      <c r="D141" s="51">
        <v>6683</v>
      </c>
      <c r="E141" s="51">
        <v>5020</v>
      </c>
      <c r="F141" s="51">
        <v>856</v>
      </c>
      <c r="G141" s="51">
        <v>5876</v>
      </c>
      <c r="H141" s="51">
        <v>221149</v>
      </c>
      <c r="I141" s="51">
        <v>33286</v>
      </c>
      <c r="J141" s="51">
        <v>254435</v>
      </c>
      <c r="K141" s="51">
        <v>190464</v>
      </c>
      <c r="L141" s="51">
        <v>33001</v>
      </c>
      <c r="M141" s="51">
        <v>223465</v>
      </c>
    </row>
    <row r="142" spans="1:13" x14ac:dyDescent="0.2">
      <c r="A142" s="49" t="s">
        <v>304</v>
      </c>
      <c r="B142" s="51"/>
      <c r="C142" s="51"/>
      <c r="D142" s="51">
        <v>0</v>
      </c>
      <c r="E142" s="51">
        <v>5839</v>
      </c>
      <c r="F142" s="51">
        <v>11</v>
      </c>
      <c r="G142" s="51">
        <v>5850</v>
      </c>
      <c r="H142" s="51">
        <v>0</v>
      </c>
      <c r="I142" s="51">
        <v>0</v>
      </c>
      <c r="J142" s="51">
        <v>0</v>
      </c>
      <c r="K142" s="51">
        <v>23435</v>
      </c>
      <c r="L142" s="51">
        <v>45</v>
      </c>
      <c r="M142" s="51">
        <v>23480</v>
      </c>
    </row>
    <row r="143" spans="1:13" x14ac:dyDescent="0.2">
      <c r="A143" s="49" t="s">
        <v>130</v>
      </c>
      <c r="B143" s="51">
        <v>6034</v>
      </c>
      <c r="C143" s="51">
        <v>484</v>
      </c>
      <c r="D143" s="51">
        <v>6518</v>
      </c>
      <c r="E143" s="51">
        <v>5515</v>
      </c>
      <c r="F143" s="51">
        <v>318</v>
      </c>
      <c r="G143" s="51">
        <v>5833</v>
      </c>
      <c r="H143" s="51">
        <v>408022</v>
      </c>
      <c r="I143" s="51">
        <v>33106</v>
      </c>
      <c r="J143" s="51">
        <v>441128</v>
      </c>
      <c r="K143" s="51">
        <v>380033</v>
      </c>
      <c r="L143" s="51">
        <v>21901</v>
      </c>
      <c r="M143" s="51">
        <v>401934</v>
      </c>
    </row>
    <row r="144" spans="1:13" x14ac:dyDescent="0.2">
      <c r="A144" s="49" t="s">
        <v>230</v>
      </c>
      <c r="B144" s="51">
        <v>5705</v>
      </c>
      <c r="C144" s="51">
        <v>1107</v>
      </c>
      <c r="D144" s="51">
        <v>6812</v>
      </c>
      <c r="E144" s="51">
        <v>4691</v>
      </c>
      <c r="F144" s="51">
        <v>1133</v>
      </c>
      <c r="G144" s="51">
        <v>5824</v>
      </c>
      <c r="H144" s="51">
        <v>94599</v>
      </c>
      <c r="I144" s="51">
        <v>18469</v>
      </c>
      <c r="J144" s="51">
        <v>113068</v>
      </c>
      <c r="K144" s="51">
        <v>79131</v>
      </c>
      <c r="L144" s="51">
        <v>19040</v>
      </c>
      <c r="M144" s="51">
        <v>98171</v>
      </c>
    </row>
    <row r="145" spans="1:13" x14ac:dyDescent="0.2">
      <c r="A145" s="49" t="s">
        <v>174</v>
      </c>
      <c r="B145" s="51">
        <v>3918</v>
      </c>
      <c r="C145" s="51">
        <v>1893</v>
      </c>
      <c r="D145" s="51">
        <v>5811</v>
      </c>
      <c r="E145" s="51">
        <v>3941</v>
      </c>
      <c r="F145" s="51">
        <v>1875</v>
      </c>
      <c r="G145" s="51">
        <v>5816</v>
      </c>
      <c r="H145" s="51">
        <v>150852</v>
      </c>
      <c r="I145" s="51">
        <v>70305</v>
      </c>
      <c r="J145" s="51">
        <v>221157</v>
      </c>
      <c r="K145" s="51">
        <v>142217</v>
      </c>
      <c r="L145" s="51">
        <v>69342</v>
      </c>
      <c r="M145" s="51">
        <v>211559</v>
      </c>
    </row>
    <row r="146" spans="1:13" x14ac:dyDescent="0.2">
      <c r="A146" s="49" t="s">
        <v>278</v>
      </c>
      <c r="B146" s="51">
        <v>7018</v>
      </c>
      <c r="C146" s="51"/>
      <c r="D146" s="51">
        <v>7018</v>
      </c>
      <c r="E146" s="51">
        <v>5799</v>
      </c>
      <c r="F146" s="51">
        <v>9</v>
      </c>
      <c r="G146" s="51">
        <v>5808</v>
      </c>
      <c r="H146" s="51">
        <v>75285</v>
      </c>
      <c r="I146" s="51">
        <v>0</v>
      </c>
      <c r="J146" s="51">
        <v>75285</v>
      </c>
      <c r="K146" s="51">
        <v>44303</v>
      </c>
      <c r="L146" s="51">
        <v>64</v>
      </c>
      <c r="M146" s="51">
        <v>44367</v>
      </c>
    </row>
    <row r="147" spans="1:13" x14ac:dyDescent="0.2">
      <c r="A147" s="49" t="s">
        <v>180</v>
      </c>
      <c r="B147" s="51">
        <v>5332</v>
      </c>
      <c r="C147" s="51">
        <v>913</v>
      </c>
      <c r="D147" s="51">
        <v>6245</v>
      </c>
      <c r="E147" s="51">
        <v>4718</v>
      </c>
      <c r="F147" s="51">
        <v>1084</v>
      </c>
      <c r="G147" s="51">
        <v>5802</v>
      </c>
      <c r="H147" s="51">
        <v>233650</v>
      </c>
      <c r="I147" s="51">
        <v>39634</v>
      </c>
      <c r="J147" s="51">
        <v>273284</v>
      </c>
      <c r="K147" s="51">
        <v>166089</v>
      </c>
      <c r="L147" s="51">
        <v>38478</v>
      </c>
      <c r="M147" s="51">
        <v>204567</v>
      </c>
    </row>
    <row r="148" spans="1:13" x14ac:dyDescent="0.2">
      <c r="A148" s="49" t="s">
        <v>167</v>
      </c>
      <c r="B148" s="51">
        <v>6315</v>
      </c>
      <c r="C148" s="51">
        <v>401</v>
      </c>
      <c r="D148" s="51">
        <v>6716</v>
      </c>
      <c r="E148" s="51">
        <v>5351</v>
      </c>
      <c r="F148" s="51">
        <v>428</v>
      </c>
      <c r="G148" s="51">
        <v>5779</v>
      </c>
      <c r="H148" s="51">
        <v>257890</v>
      </c>
      <c r="I148" s="51">
        <v>16322</v>
      </c>
      <c r="J148" s="51">
        <v>274212</v>
      </c>
      <c r="K148" s="51">
        <v>217680</v>
      </c>
      <c r="L148" s="51">
        <v>17514</v>
      </c>
      <c r="M148" s="51">
        <v>235194</v>
      </c>
    </row>
    <row r="149" spans="1:13" x14ac:dyDescent="0.2">
      <c r="A149" s="49" t="s">
        <v>173</v>
      </c>
      <c r="B149" s="51">
        <v>2823</v>
      </c>
      <c r="C149" s="51">
        <v>815</v>
      </c>
      <c r="D149" s="51">
        <v>3638</v>
      </c>
      <c r="E149" s="51">
        <v>5034</v>
      </c>
      <c r="F149" s="51">
        <v>701</v>
      </c>
      <c r="G149" s="51">
        <v>5735</v>
      </c>
      <c r="H149" s="51">
        <v>102204</v>
      </c>
      <c r="I149" s="51">
        <v>29735</v>
      </c>
      <c r="J149" s="51">
        <v>131939</v>
      </c>
      <c r="K149" s="51">
        <v>185998</v>
      </c>
      <c r="L149" s="51">
        <v>25976</v>
      </c>
      <c r="M149" s="51">
        <v>211974</v>
      </c>
    </row>
    <row r="150" spans="1:13" x14ac:dyDescent="0.2">
      <c r="A150" s="49" t="s">
        <v>172</v>
      </c>
      <c r="B150" s="51">
        <v>4805</v>
      </c>
      <c r="C150" s="51">
        <v>376</v>
      </c>
      <c r="D150" s="51">
        <v>5181</v>
      </c>
      <c r="E150" s="51">
        <v>4981</v>
      </c>
      <c r="F150" s="51">
        <v>608</v>
      </c>
      <c r="G150" s="51">
        <v>5589</v>
      </c>
      <c r="H150" s="51">
        <v>192966</v>
      </c>
      <c r="I150" s="51">
        <v>15047</v>
      </c>
      <c r="J150" s="51">
        <v>208013</v>
      </c>
      <c r="K150" s="51">
        <v>191539</v>
      </c>
      <c r="L150" s="51">
        <v>23432</v>
      </c>
      <c r="M150" s="51">
        <v>214971</v>
      </c>
    </row>
    <row r="151" spans="1:13" x14ac:dyDescent="0.2">
      <c r="A151" s="49" t="s">
        <v>182</v>
      </c>
      <c r="B151" s="51">
        <v>4923</v>
      </c>
      <c r="C151" s="51">
        <v>176</v>
      </c>
      <c r="D151" s="51">
        <v>5099</v>
      </c>
      <c r="E151" s="51">
        <v>5210</v>
      </c>
      <c r="F151" s="51">
        <v>142</v>
      </c>
      <c r="G151" s="51">
        <v>5352</v>
      </c>
      <c r="H151" s="51">
        <v>223573</v>
      </c>
      <c r="I151" s="51">
        <v>8539</v>
      </c>
      <c r="J151" s="51">
        <v>232112</v>
      </c>
      <c r="K151" s="51">
        <v>191392</v>
      </c>
      <c r="L151" s="51">
        <v>4430</v>
      </c>
      <c r="M151" s="51">
        <v>195822</v>
      </c>
    </row>
    <row r="152" spans="1:13" x14ac:dyDescent="0.2">
      <c r="A152" s="49" t="s">
        <v>183</v>
      </c>
      <c r="B152" s="51">
        <v>3386</v>
      </c>
      <c r="C152" s="51">
        <v>1567</v>
      </c>
      <c r="D152" s="51">
        <v>4953</v>
      </c>
      <c r="E152" s="51">
        <v>3444</v>
      </c>
      <c r="F152" s="51">
        <v>1855</v>
      </c>
      <c r="G152" s="51">
        <v>5299</v>
      </c>
      <c r="H152" s="51">
        <v>129874</v>
      </c>
      <c r="I152" s="51">
        <v>60570</v>
      </c>
      <c r="J152" s="51">
        <v>190444</v>
      </c>
      <c r="K152" s="51">
        <v>126668</v>
      </c>
      <c r="L152" s="51">
        <v>68262</v>
      </c>
      <c r="M152" s="51">
        <v>194930</v>
      </c>
    </row>
    <row r="153" spans="1:13" x14ac:dyDescent="0.2">
      <c r="A153" s="49" t="s">
        <v>256</v>
      </c>
      <c r="B153" s="51">
        <v>4472</v>
      </c>
      <c r="C153" s="51">
        <v>87</v>
      </c>
      <c r="D153" s="51">
        <v>4559</v>
      </c>
      <c r="E153" s="51">
        <v>5082</v>
      </c>
      <c r="F153" s="51">
        <v>125</v>
      </c>
      <c r="G153" s="51">
        <v>5207</v>
      </c>
      <c r="H153" s="51">
        <v>71500</v>
      </c>
      <c r="I153" s="51">
        <v>1433</v>
      </c>
      <c r="J153" s="51">
        <v>72933</v>
      </c>
      <c r="K153" s="51">
        <v>57806</v>
      </c>
      <c r="L153" s="51">
        <v>1424</v>
      </c>
      <c r="M153" s="51">
        <v>59230</v>
      </c>
    </row>
    <row r="154" spans="1:13" x14ac:dyDescent="0.2">
      <c r="A154" s="49" t="s">
        <v>185</v>
      </c>
      <c r="B154" s="51">
        <v>5651</v>
      </c>
      <c r="C154" s="51">
        <v>1</v>
      </c>
      <c r="D154" s="51">
        <v>5652</v>
      </c>
      <c r="E154" s="51">
        <v>5062</v>
      </c>
      <c r="F154" s="51">
        <v>45</v>
      </c>
      <c r="G154" s="51">
        <v>5107</v>
      </c>
      <c r="H154" s="51">
        <v>199532</v>
      </c>
      <c r="I154" s="51">
        <v>35</v>
      </c>
      <c r="J154" s="51">
        <v>199567</v>
      </c>
      <c r="K154" s="51">
        <v>186287</v>
      </c>
      <c r="L154" s="51">
        <v>1624</v>
      </c>
      <c r="M154" s="51">
        <v>187911</v>
      </c>
    </row>
    <row r="155" spans="1:13" x14ac:dyDescent="0.2">
      <c r="A155" s="49" t="s">
        <v>175</v>
      </c>
      <c r="B155" s="51">
        <v>5102</v>
      </c>
      <c r="C155" s="51">
        <v>216</v>
      </c>
      <c r="D155" s="51">
        <v>5318</v>
      </c>
      <c r="E155" s="51">
        <v>4789</v>
      </c>
      <c r="F155" s="51">
        <v>226</v>
      </c>
      <c r="G155" s="51">
        <v>5015</v>
      </c>
      <c r="H155" s="51">
        <v>211760</v>
      </c>
      <c r="I155" s="51">
        <v>8984</v>
      </c>
      <c r="J155" s="51">
        <v>220744</v>
      </c>
      <c r="K155" s="51">
        <v>201636</v>
      </c>
      <c r="L155" s="51">
        <v>9461</v>
      </c>
      <c r="M155" s="51">
        <v>211097</v>
      </c>
    </row>
    <row r="156" spans="1:13" x14ac:dyDescent="0.2">
      <c r="A156" s="49" t="s">
        <v>176</v>
      </c>
      <c r="B156" s="51">
        <v>6293</v>
      </c>
      <c r="C156" s="51">
        <v>301</v>
      </c>
      <c r="D156" s="51">
        <v>6594</v>
      </c>
      <c r="E156" s="51">
        <v>4670</v>
      </c>
      <c r="F156" s="51">
        <v>311</v>
      </c>
      <c r="G156" s="51">
        <v>4981</v>
      </c>
      <c r="H156" s="51">
        <v>260751</v>
      </c>
      <c r="I156" s="51">
        <v>12389</v>
      </c>
      <c r="J156" s="51">
        <v>273140</v>
      </c>
      <c r="K156" s="51">
        <v>194850</v>
      </c>
      <c r="L156" s="51">
        <v>12913</v>
      </c>
      <c r="M156" s="51">
        <v>207763</v>
      </c>
    </row>
    <row r="157" spans="1:13" x14ac:dyDescent="0.2">
      <c r="A157" s="49" t="s">
        <v>177</v>
      </c>
      <c r="B157" s="51">
        <v>5494</v>
      </c>
      <c r="C157" s="51">
        <v>973</v>
      </c>
      <c r="D157" s="51">
        <v>6467</v>
      </c>
      <c r="E157" s="51">
        <v>4104</v>
      </c>
      <c r="F157" s="51">
        <v>746</v>
      </c>
      <c r="G157" s="51">
        <v>4850</v>
      </c>
      <c r="H157" s="51">
        <v>256418</v>
      </c>
      <c r="I157" s="51">
        <v>44997</v>
      </c>
      <c r="J157" s="51">
        <v>301415</v>
      </c>
      <c r="K157" s="51">
        <v>175336</v>
      </c>
      <c r="L157" s="51">
        <v>31542</v>
      </c>
      <c r="M157" s="51">
        <v>206878</v>
      </c>
    </row>
    <row r="158" spans="1:13" x14ac:dyDescent="0.2">
      <c r="A158" s="49" t="s">
        <v>209</v>
      </c>
      <c r="B158" s="51">
        <v>5374</v>
      </c>
      <c r="C158" s="51">
        <v>2371</v>
      </c>
      <c r="D158" s="51">
        <v>7745</v>
      </c>
      <c r="E158" s="51">
        <v>3021</v>
      </c>
      <c r="F158" s="51">
        <v>1695</v>
      </c>
      <c r="G158" s="51">
        <v>4716</v>
      </c>
      <c r="H158" s="51">
        <v>146873</v>
      </c>
      <c r="I158" s="51">
        <v>64474</v>
      </c>
      <c r="J158" s="51">
        <v>211347</v>
      </c>
      <c r="K158" s="51">
        <v>79681</v>
      </c>
      <c r="L158" s="51">
        <v>44692</v>
      </c>
      <c r="M158" s="51">
        <v>124373</v>
      </c>
    </row>
    <row r="159" spans="1:13" x14ac:dyDescent="0.2">
      <c r="A159" s="49" t="s">
        <v>187</v>
      </c>
      <c r="B159" s="51">
        <v>20849</v>
      </c>
      <c r="C159" s="51">
        <v>2298</v>
      </c>
      <c r="D159" s="51">
        <v>23147</v>
      </c>
      <c r="E159" s="51">
        <v>3480</v>
      </c>
      <c r="F159" s="51">
        <v>1221</v>
      </c>
      <c r="G159" s="51">
        <v>4701</v>
      </c>
      <c r="H159" s="51">
        <v>806396</v>
      </c>
      <c r="I159" s="51">
        <v>88738</v>
      </c>
      <c r="J159" s="51">
        <v>895134</v>
      </c>
      <c r="K159" s="51">
        <v>131707</v>
      </c>
      <c r="L159" s="51">
        <v>45932</v>
      </c>
      <c r="M159" s="51">
        <v>177639</v>
      </c>
    </row>
    <row r="160" spans="1:13" x14ac:dyDescent="0.2">
      <c r="A160" s="49" t="s">
        <v>205</v>
      </c>
      <c r="B160" s="51">
        <v>5667</v>
      </c>
      <c r="C160" s="51">
        <v>1627</v>
      </c>
      <c r="D160" s="51">
        <v>7294</v>
      </c>
      <c r="E160" s="51">
        <v>3549</v>
      </c>
      <c r="F160" s="51">
        <v>1099</v>
      </c>
      <c r="G160" s="51">
        <v>4648</v>
      </c>
      <c r="H160" s="51">
        <v>160255</v>
      </c>
      <c r="I160" s="51">
        <v>46064</v>
      </c>
      <c r="J160" s="51">
        <v>206319</v>
      </c>
      <c r="K160" s="51">
        <v>97551</v>
      </c>
      <c r="L160" s="51">
        <v>30094</v>
      </c>
      <c r="M160" s="51">
        <v>127645</v>
      </c>
    </row>
    <row r="161" spans="1:13" x14ac:dyDescent="0.2">
      <c r="A161" s="49" t="s">
        <v>199</v>
      </c>
      <c r="B161" s="51">
        <v>4212</v>
      </c>
      <c r="C161" s="51">
        <v>1247</v>
      </c>
      <c r="D161" s="51">
        <v>5459</v>
      </c>
      <c r="E161" s="51">
        <v>3288</v>
      </c>
      <c r="F161" s="51">
        <v>1292</v>
      </c>
      <c r="G161" s="51">
        <v>4580</v>
      </c>
      <c r="H161" s="51">
        <v>129494</v>
      </c>
      <c r="I161" s="51">
        <v>38282</v>
      </c>
      <c r="J161" s="51">
        <v>167776</v>
      </c>
      <c r="K161" s="51">
        <v>97470</v>
      </c>
      <c r="L161" s="51">
        <v>38925</v>
      </c>
      <c r="M161" s="51">
        <v>136395</v>
      </c>
    </row>
    <row r="162" spans="1:13" x14ac:dyDescent="0.2">
      <c r="A162" s="49" t="s">
        <v>269</v>
      </c>
      <c r="B162" s="51">
        <v>8106</v>
      </c>
      <c r="C162" s="51">
        <v>413</v>
      </c>
      <c r="D162" s="51">
        <v>8519</v>
      </c>
      <c r="E162" s="51">
        <v>4321</v>
      </c>
      <c r="F162" s="51">
        <v>226</v>
      </c>
      <c r="G162" s="51">
        <v>4547</v>
      </c>
      <c r="H162" s="51">
        <v>83343</v>
      </c>
      <c r="I162" s="51">
        <v>4258</v>
      </c>
      <c r="J162" s="51">
        <v>87601</v>
      </c>
      <c r="K162" s="51">
        <v>45702</v>
      </c>
      <c r="L162" s="51">
        <v>2405</v>
      </c>
      <c r="M162" s="51">
        <v>48107</v>
      </c>
    </row>
    <row r="163" spans="1:13" x14ac:dyDescent="0.2">
      <c r="A163" s="49" t="s">
        <v>170</v>
      </c>
      <c r="B163" s="51">
        <v>3657</v>
      </c>
      <c r="C163" s="51">
        <v>279</v>
      </c>
      <c r="D163" s="51">
        <v>3936</v>
      </c>
      <c r="E163" s="51">
        <v>3939</v>
      </c>
      <c r="F163" s="51">
        <v>526</v>
      </c>
      <c r="G163" s="51">
        <v>4465</v>
      </c>
      <c r="H163" s="51">
        <v>180597</v>
      </c>
      <c r="I163" s="51">
        <v>13706</v>
      </c>
      <c r="J163" s="51">
        <v>194303</v>
      </c>
      <c r="K163" s="51">
        <v>192996</v>
      </c>
      <c r="L163" s="51">
        <v>25961</v>
      </c>
      <c r="M163" s="51">
        <v>218957</v>
      </c>
    </row>
    <row r="164" spans="1:13" x14ac:dyDescent="0.2">
      <c r="A164" s="49" t="s">
        <v>219</v>
      </c>
      <c r="B164" s="51">
        <v>5350</v>
      </c>
      <c r="C164" s="51">
        <v>144</v>
      </c>
      <c r="D164" s="51">
        <v>5494</v>
      </c>
      <c r="E164" s="51">
        <v>4270</v>
      </c>
      <c r="F164" s="51">
        <v>148</v>
      </c>
      <c r="G164" s="51">
        <v>4418</v>
      </c>
      <c r="H164" s="51">
        <v>139590</v>
      </c>
      <c r="I164" s="51">
        <v>3757</v>
      </c>
      <c r="J164" s="51">
        <v>143347</v>
      </c>
      <c r="K164" s="51">
        <v>109922</v>
      </c>
      <c r="L164" s="51">
        <v>3811</v>
      </c>
      <c r="M164" s="51">
        <v>113733</v>
      </c>
    </row>
    <row r="165" spans="1:13" x14ac:dyDescent="0.2">
      <c r="A165" s="49" t="s">
        <v>197</v>
      </c>
      <c r="B165" s="51">
        <v>4153</v>
      </c>
      <c r="C165" s="51">
        <v>1248</v>
      </c>
      <c r="D165" s="51">
        <v>5401</v>
      </c>
      <c r="E165" s="51">
        <v>3229</v>
      </c>
      <c r="F165" s="51">
        <v>1104</v>
      </c>
      <c r="G165" s="51">
        <v>4333</v>
      </c>
      <c r="H165" s="51">
        <v>144613</v>
      </c>
      <c r="I165" s="51">
        <v>43604</v>
      </c>
      <c r="J165" s="51">
        <v>188217</v>
      </c>
      <c r="K165" s="51">
        <v>105158</v>
      </c>
      <c r="L165" s="51">
        <v>37333</v>
      </c>
      <c r="M165" s="51">
        <v>142491</v>
      </c>
    </row>
    <row r="166" spans="1:13" x14ac:dyDescent="0.2">
      <c r="A166" s="49" t="s">
        <v>188</v>
      </c>
      <c r="B166" s="51"/>
      <c r="C166" s="51"/>
      <c r="D166" s="51">
        <v>0</v>
      </c>
      <c r="E166" s="51">
        <v>3764</v>
      </c>
      <c r="F166" s="51">
        <v>505</v>
      </c>
      <c r="G166" s="51">
        <v>4269</v>
      </c>
      <c r="H166" s="51">
        <v>0</v>
      </c>
      <c r="I166" s="51">
        <v>0</v>
      </c>
      <c r="J166" s="51">
        <v>0</v>
      </c>
      <c r="K166" s="51">
        <v>154387</v>
      </c>
      <c r="L166" s="51">
        <v>22828</v>
      </c>
      <c r="M166" s="51">
        <v>177215</v>
      </c>
    </row>
    <row r="167" spans="1:13" x14ac:dyDescent="0.2">
      <c r="A167" s="49" t="s">
        <v>145</v>
      </c>
      <c r="B167" s="51">
        <v>4855</v>
      </c>
      <c r="C167" s="51">
        <v>453</v>
      </c>
      <c r="D167" s="51">
        <v>5308</v>
      </c>
      <c r="E167" s="51">
        <v>3776</v>
      </c>
      <c r="F167" s="51">
        <v>462</v>
      </c>
      <c r="G167" s="51">
        <v>4238</v>
      </c>
      <c r="H167" s="51">
        <v>346513</v>
      </c>
      <c r="I167" s="51">
        <v>32356</v>
      </c>
      <c r="J167" s="51">
        <v>378869</v>
      </c>
      <c r="K167" s="51">
        <v>297798</v>
      </c>
      <c r="L167" s="51">
        <v>36751</v>
      </c>
      <c r="M167" s="51">
        <v>334549</v>
      </c>
    </row>
    <row r="168" spans="1:13" x14ac:dyDescent="0.2">
      <c r="A168" s="49" t="s">
        <v>171</v>
      </c>
      <c r="B168" s="51">
        <v>4364</v>
      </c>
      <c r="C168" s="51">
        <v>385</v>
      </c>
      <c r="D168" s="51">
        <v>4749</v>
      </c>
      <c r="E168" s="51">
        <v>4008</v>
      </c>
      <c r="F168" s="51">
        <v>188</v>
      </c>
      <c r="G168" s="51">
        <v>4196</v>
      </c>
      <c r="H168" s="51">
        <v>227669</v>
      </c>
      <c r="I168" s="51">
        <v>20060</v>
      </c>
      <c r="J168" s="51">
        <v>247729</v>
      </c>
      <c r="K168" s="51">
        <v>208064</v>
      </c>
      <c r="L168" s="51">
        <v>9547</v>
      </c>
      <c r="M168" s="51">
        <v>217611</v>
      </c>
    </row>
    <row r="169" spans="1:13" x14ac:dyDescent="0.2">
      <c r="A169" s="49" t="s">
        <v>213</v>
      </c>
      <c r="B169" s="51">
        <v>7047</v>
      </c>
      <c r="C169" s="51">
        <v>1672</v>
      </c>
      <c r="D169" s="51">
        <v>8719</v>
      </c>
      <c r="E169" s="51">
        <v>3129</v>
      </c>
      <c r="F169" s="51">
        <v>1035</v>
      </c>
      <c r="G169" s="51">
        <v>4164</v>
      </c>
      <c r="H169" s="51">
        <v>227077</v>
      </c>
      <c r="I169" s="51">
        <v>53752</v>
      </c>
      <c r="J169" s="51">
        <v>280829</v>
      </c>
      <c r="K169" s="51">
        <v>90565</v>
      </c>
      <c r="L169" s="51">
        <v>29893</v>
      </c>
      <c r="M169" s="51">
        <v>120458</v>
      </c>
    </row>
    <row r="170" spans="1:13" x14ac:dyDescent="0.2">
      <c r="A170" s="49" t="s">
        <v>276</v>
      </c>
      <c r="B170" s="51"/>
      <c r="C170" s="51"/>
      <c r="D170" s="51">
        <v>0</v>
      </c>
      <c r="E170" s="51">
        <v>1530</v>
      </c>
      <c r="F170" s="51">
        <v>2624</v>
      </c>
      <c r="G170" s="51">
        <v>4154</v>
      </c>
      <c r="H170" s="51">
        <v>0</v>
      </c>
      <c r="I170" s="51">
        <v>0</v>
      </c>
      <c r="J170" s="51">
        <v>0</v>
      </c>
      <c r="K170" s="51">
        <v>16990</v>
      </c>
      <c r="L170" s="51">
        <v>27727</v>
      </c>
      <c r="M170" s="51">
        <v>44717</v>
      </c>
    </row>
    <row r="171" spans="1:13" x14ac:dyDescent="0.2">
      <c r="A171" s="49" t="s">
        <v>165</v>
      </c>
      <c r="B171" s="51">
        <v>4111</v>
      </c>
      <c r="C171" s="51">
        <v>841</v>
      </c>
      <c r="D171" s="51">
        <v>4952</v>
      </c>
      <c r="E171" s="51">
        <v>2478</v>
      </c>
      <c r="F171" s="51">
        <v>1609</v>
      </c>
      <c r="G171" s="51">
        <v>4087</v>
      </c>
      <c r="H171" s="51">
        <v>229505</v>
      </c>
      <c r="I171" s="51">
        <v>47052</v>
      </c>
      <c r="J171" s="51">
        <v>276557</v>
      </c>
      <c r="K171" s="51">
        <v>149726</v>
      </c>
      <c r="L171" s="51">
        <v>97998</v>
      </c>
      <c r="M171" s="51">
        <v>247724</v>
      </c>
    </row>
    <row r="172" spans="1:13" x14ac:dyDescent="0.2">
      <c r="A172" s="49" t="s">
        <v>139</v>
      </c>
      <c r="B172" s="51">
        <v>4503</v>
      </c>
      <c r="C172" s="51">
        <v>353</v>
      </c>
      <c r="D172" s="51">
        <v>4856</v>
      </c>
      <c r="E172" s="51">
        <v>3712</v>
      </c>
      <c r="F172" s="51">
        <v>373</v>
      </c>
      <c r="G172" s="51">
        <v>4085</v>
      </c>
      <c r="H172" s="51">
        <v>385189</v>
      </c>
      <c r="I172" s="51">
        <v>30151</v>
      </c>
      <c r="J172" s="51">
        <v>415340</v>
      </c>
      <c r="K172" s="51">
        <v>330602</v>
      </c>
      <c r="L172" s="51">
        <v>33262</v>
      </c>
      <c r="M172" s="51">
        <v>363864</v>
      </c>
    </row>
    <row r="173" spans="1:13" x14ac:dyDescent="0.2">
      <c r="A173" s="49" t="s">
        <v>236</v>
      </c>
      <c r="B173" s="51">
        <v>2502</v>
      </c>
      <c r="C173" s="51">
        <v>1465</v>
      </c>
      <c r="D173" s="51">
        <v>3967</v>
      </c>
      <c r="E173" s="51">
        <v>2572</v>
      </c>
      <c r="F173" s="51">
        <v>1466</v>
      </c>
      <c r="G173" s="51">
        <v>4038</v>
      </c>
      <c r="H173" s="51">
        <v>63752</v>
      </c>
      <c r="I173" s="51">
        <v>37502</v>
      </c>
      <c r="J173" s="51">
        <v>101254</v>
      </c>
      <c r="K173" s="51">
        <v>59206</v>
      </c>
      <c r="L173" s="51">
        <v>33985</v>
      </c>
      <c r="M173" s="51">
        <v>93191</v>
      </c>
    </row>
    <row r="174" spans="1:13" x14ac:dyDescent="0.2">
      <c r="A174" s="49" t="s">
        <v>195</v>
      </c>
      <c r="B174" s="51">
        <v>3478</v>
      </c>
      <c r="C174" s="51">
        <v>1307</v>
      </c>
      <c r="D174" s="51">
        <v>4785</v>
      </c>
      <c r="E174" s="51">
        <v>2725</v>
      </c>
      <c r="F174" s="51">
        <v>1209</v>
      </c>
      <c r="G174" s="51">
        <v>3934</v>
      </c>
      <c r="H174" s="51">
        <v>141393</v>
      </c>
      <c r="I174" s="51">
        <v>53124</v>
      </c>
      <c r="J174" s="51">
        <v>194517</v>
      </c>
      <c r="K174" s="51">
        <v>103671</v>
      </c>
      <c r="L174" s="51">
        <v>45619</v>
      </c>
      <c r="M174" s="51">
        <v>149290</v>
      </c>
    </row>
    <row r="175" spans="1:13" x14ac:dyDescent="0.2">
      <c r="A175" s="49" t="s">
        <v>235</v>
      </c>
      <c r="B175" s="51">
        <v>1239</v>
      </c>
      <c r="C175" s="51">
        <v>577</v>
      </c>
      <c r="D175" s="51">
        <v>1816</v>
      </c>
      <c r="E175" s="51">
        <v>3147</v>
      </c>
      <c r="F175" s="51">
        <v>770</v>
      </c>
      <c r="G175" s="51">
        <v>3917</v>
      </c>
      <c r="H175" s="51">
        <v>29540</v>
      </c>
      <c r="I175" s="51">
        <v>16111</v>
      </c>
      <c r="J175" s="51">
        <v>45651</v>
      </c>
      <c r="K175" s="51">
        <v>75610</v>
      </c>
      <c r="L175" s="51">
        <v>18243</v>
      </c>
      <c r="M175" s="51">
        <v>93853</v>
      </c>
    </row>
    <row r="176" spans="1:13" x14ac:dyDescent="0.2">
      <c r="A176" s="49" t="s">
        <v>270</v>
      </c>
      <c r="B176" s="51">
        <v>4565</v>
      </c>
      <c r="C176" s="51">
        <v>284</v>
      </c>
      <c r="D176" s="51">
        <v>4849</v>
      </c>
      <c r="E176" s="51">
        <v>3700</v>
      </c>
      <c r="F176" s="51">
        <v>97</v>
      </c>
      <c r="G176" s="51">
        <v>3797</v>
      </c>
      <c r="H176" s="51">
        <v>48832</v>
      </c>
      <c r="I176" s="51">
        <v>3102</v>
      </c>
      <c r="J176" s="51">
        <v>51934</v>
      </c>
      <c r="K176" s="51">
        <v>46576</v>
      </c>
      <c r="L176" s="51">
        <v>1185</v>
      </c>
      <c r="M176" s="51">
        <v>47761</v>
      </c>
    </row>
    <row r="177" spans="1:13" x14ac:dyDescent="0.2">
      <c r="A177" s="49" t="s">
        <v>299</v>
      </c>
      <c r="B177" s="51">
        <v>1744</v>
      </c>
      <c r="C177" s="51">
        <v>338</v>
      </c>
      <c r="D177" s="51">
        <v>2082</v>
      </c>
      <c r="E177" s="51">
        <v>3638</v>
      </c>
      <c r="F177" s="51">
        <v>146</v>
      </c>
      <c r="G177" s="51">
        <v>3784</v>
      </c>
      <c r="H177" s="51">
        <v>13420</v>
      </c>
      <c r="I177" s="51">
        <v>2594</v>
      </c>
      <c r="J177" s="51">
        <v>16014</v>
      </c>
      <c r="K177" s="51">
        <v>25976</v>
      </c>
      <c r="L177" s="51">
        <v>1008</v>
      </c>
      <c r="M177" s="51">
        <v>26984</v>
      </c>
    </row>
    <row r="178" spans="1:13" x14ac:dyDescent="0.2">
      <c r="A178" s="49" t="s">
        <v>301</v>
      </c>
      <c r="B178" s="51">
        <v>2138</v>
      </c>
      <c r="C178" s="51"/>
      <c r="D178" s="51">
        <v>2138</v>
      </c>
      <c r="E178" s="51">
        <v>3741</v>
      </c>
      <c r="F178" s="51"/>
      <c r="G178" s="51">
        <v>3741</v>
      </c>
      <c r="H178" s="51">
        <v>14325</v>
      </c>
      <c r="I178" s="51">
        <v>0</v>
      </c>
      <c r="J178" s="51">
        <v>14325</v>
      </c>
      <c r="K178" s="51">
        <v>25065</v>
      </c>
      <c r="L178" s="51">
        <v>0</v>
      </c>
      <c r="M178" s="51">
        <v>25065</v>
      </c>
    </row>
    <row r="179" spans="1:13" x14ac:dyDescent="0.2">
      <c r="A179" s="49" t="s">
        <v>215</v>
      </c>
      <c r="B179" s="51">
        <v>8208</v>
      </c>
      <c r="C179" s="51">
        <v>1500</v>
      </c>
      <c r="D179" s="51">
        <v>9708</v>
      </c>
      <c r="E179" s="51">
        <v>2771</v>
      </c>
      <c r="F179" s="51">
        <v>869</v>
      </c>
      <c r="G179" s="51">
        <v>3640</v>
      </c>
      <c r="H179" s="51">
        <v>272996</v>
      </c>
      <c r="I179" s="51">
        <v>49662</v>
      </c>
      <c r="J179" s="51">
        <v>322658</v>
      </c>
      <c r="K179" s="51">
        <v>90313</v>
      </c>
      <c r="L179" s="51">
        <v>27746</v>
      </c>
      <c r="M179" s="51">
        <v>118059</v>
      </c>
    </row>
    <row r="180" spans="1:13" x14ac:dyDescent="0.2">
      <c r="A180" s="49" t="s">
        <v>266</v>
      </c>
      <c r="B180" s="51">
        <v>1691</v>
      </c>
      <c r="C180" s="51">
        <v>2946</v>
      </c>
      <c r="D180" s="51">
        <v>4637</v>
      </c>
      <c r="E180" s="51">
        <v>1336</v>
      </c>
      <c r="F180" s="51">
        <v>2283</v>
      </c>
      <c r="G180" s="51">
        <v>3619</v>
      </c>
      <c r="H180" s="51">
        <v>18702</v>
      </c>
      <c r="I180" s="51">
        <v>23006</v>
      </c>
      <c r="J180" s="51">
        <v>41708</v>
      </c>
      <c r="K180" s="51">
        <v>19302</v>
      </c>
      <c r="L180" s="51">
        <v>31595</v>
      </c>
      <c r="M180" s="51">
        <v>50897</v>
      </c>
    </row>
    <row r="181" spans="1:13" x14ac:dyDescent="0.2">
      <c r="A181" s="49" t="s">
        <v>207</v>
      </c>
      <c r="B181" s="51">
        <v>2763</v>
      </c>
      <c r="C181" s="51">
        <v>338</v>
      </c>
      <c r="D181" s="51">
        <v>3101</v>
      </c>
      <c r="E181" s="51">
        <v>3222</v>
      </c>
      <c r="F181" s="51">
        <v>341</v>
      </c>
      <c r="G181" s="51">
        <v>3563</v>
      </c>
      <c r="H181" s="51">
        <v>103002</v>
      </c>
      <c r="I181" s="51">
        <v>12793</v>
      </c>
      <c r="J181" s="51">
        <v>115795</v>
      </c>
      <c r="K181" s="51">
        <v>114201</v>
      </c>
      <c r="L181" s="51">
        <v>12188</v>
      </c>
      <c r="M181" s="51">
        <v>126389</v>
      </c>
    </row>
    <row r="182" spans="1:13" x14ac:dyDescent="0.2">
      <c r="A182" s="49" t="s">
        <v>162</v>
      </c>
      <c r="B182" s="51">
        <v>2248</v>
      </c>
      <c r="C182" s="51">
        <v>681</v>
      </c>
      <c r="D182" s="51">
        <v>2929</v>
      </c>
      <c r="E182" s="51">
        <v>2737</v>
      </c>
      <c r="F182" s="51">
        <v>795</v>
      </c>
      <c r="G182" s="51">
        <v>3532</v>
      </c>
      <c r="H182" s="51">
        <v>161236</v>
      </c>
      <c r="I182" s="51">
        <v>47930</v>
      </c>
      <c r="J182" s="51">
        <v>209166</v>
      </c>
      <c r="K182" s="51">
        <v>195118</v>
      </c>
      <c r="L182" s="51">
        <v>57417</v>
      </c>
      <c r="M182" s="51">
        <v>252535</v>
      </c>
    </row>
    <row r="183" spans="1:13" x14ac:dyDescent="0.2">
      <c r="A183" s="49" t="s">
        <v>291</v>
      </c>
      <c r="B183" s="51">
        <v>6094</v>
      </c>
      <c r="C183" s="51">
        <v>154</v>
      </c>
      <c r="D183" s="51">
        <v>6248</v>
      </c>
      <c r="E183" s="51">
        <v>3280</v>
      </c>
      <c r="F183" s="51">
        <v>112</v>
      </c>
      <c r="G183" s="51">
        <v>3392</v>
      </c>
      <c r="H183" s="51">
        <v>49572</v>
      </c>
      <c r="I183" s="51">
        <v>1305</v>
      </c>
      <c r="J183" s="51">
        <v>50877</v>
      </c>
      <c r="K183" s="51">
        <v>33504</v>
      </c>
      <c r="L183" s="51">
        <v>1227</v>
      </c>
      <c r="M183" s="51">
        <v>34731</v>
      </c>
    </row>
    <row r="184" spans="1:13" x14ac:dyDescent="0.2">
      <c r="A184" s="49" t="s">
        <v>206</v>
      </c>
      <c r="B184" s="51">
        <v>3617</v>
      </c>
      <c r="C184" s="51">
        <v>1728</v>
      </c>
      <c r="D184" s="51">
        <v>5345</v>
      </c>
      <c r="E184" s="51">
        <v>2096</v>
      </c>
      <c r="F184" s="51">
        <v>1281</v>
      </c>
      <c r="G184" s="51">
        <v>3377</v>
      </c>
      <c r="H184" s="51">
        <v>143886</v>
      </c>
      <c r="I184" s="51">
        <v>68284</v>
      </c>
      <c r="J184" s="51">
        <v>212170</v>
      </c>
      <c r="K184" s="51">
        <v>79053</v>
      </c>
      <c r="L184" s="51">
        <v>48117</v>
      </c>
      <c r="M184" s="51">
        <v>127170</v>
      </c>
    </row>
    <row r="185" spans="1:13" x14ac:dyDescent="0.2">
      <c r="A185" s="49" t="s">
        <v>221</v>
      </c>
      <c r="B185" s="51"/>
      <c r="C185" s="51">
        <v>113</v>
      </c>
      <c r="D185" s="51">
        <v>113</v>
      </c>
      <c r="E185" s="51">
        <v>2666</v>
      </c>
      <c r="F185" s="51">
        <v>689</v>
      </c>
      <c r="G185" s="51">
        <v>3355</v>
      </c>
      <c r="H185" s="51">
        <v>0</v>
      </c>
      <c r="I185" s="51">
        <v>3407</v>
      </c>
      <c r="J185" s="51">
        <v>3407</v>
      </c>
      <c r="K185" s="51">
        <v>88242</v>
      </c>
      <c r="L185" s="51">
        <v>23229</v>
      </c>
      <c r="M185" s="51">
        <v>111471</v>
      </c>
    </row>
    <row r="186" spans="1:13" x14ac:dyDescent="0.2">
      <c r="A186" s="49" t="s">
        <v>198</v>
      </c>
      <c r="B186" s="51">
        <v>1600</v>
      </c>
      <c r="C186" s="51">
        <v>985</v>
      </c>
      <c r="D186" s="51">
        <v>2585</v>
      </c>
      <c r="E186" s="51">
        <v>2281</v>
      </c>
      <c r="F186" s="51">
        <v>944</v>
      </c>
      <c r="G186" s="51">
        <v>3225</v>
      </c>
      <c r="H186" s="51">
        <v>62017</v>
      </c>
      <c r="I186" s="51">
        <v>37864</v>
      </c>
      <c r="J186" s="51">
        <v>99881</v>
      </c>
      <c r="K186" s="51">
        <v>96722</v>
      </c>
      <c r="L186" s="51">
        <v>40385</v>
      </c>
      <c r="M186" s="51">
        <v>137107</v>
      </c>
    </row>
    <row r="187" spans="1:13" x14ac:dyDescent="0.2">
      <c r="A187" s="49" t="s">
        <v>271</v>
      </c>
      <c r="B187" s="51">
        <v>3140</v>
      </c>
      <c r="C187" s="51">
        <v>138</v>
      </c>
      <c r="D187" s="51">
        <v>3278</v>
      </c>
      <c r="E187" s="51">
        <v>2965</v>
      </c>
      <c r="F187" s="51">
        <v>189</v>
      </c>
      <c r="G187" s="51">
        <v>3154</v>
      </c>
      <c r="H187" s="51">
        <v>46365</v>
      </c>
      <c r="I187" s="51">
        <v>2033</v>
      </c>
      <c r="J187" s="51">
        <v>48398</v>
      </c>
      <c r="K187" s="51">
        <v>44770</v>
      </c>
      <c r="L187" s="51">
        <v>2824</v>
      </c>
      <c r="M187" s="51">
        <v>47594</v>
      </c>
    </row>
    <row r="188" spans="1:13" x14ac:dyDescent="0.2">
      <c r="A188" s="49" t="s">
        <v>229</v>
      </c>
      <c r="B188" s="51">
        <v>4020</v>
      </c>
      <c r="C188" s="51"/>
      <c r="D188" s="51">
        <v>4020</v>
      </c>
      <c r="E188" s="51">
        <v>3106</v>
      </c>
      <c r="F188" s="51"/>
      <c r="G188" s="51">
        <v>3106</v>
      </c>
      <c r="H188" s="51">
        <v>177955</v>
      </c>
      <c r="I188" s="51">
        <v>0</v>
      </c>
      <c r="J188" s="51">
        <v>177955</v>
      </c>
      <c r="K188" s="51">
        <v>99199</v>
      </c>
      <c r="L188" s="51">
        <v>0</v>
      </c>
      <c r="M188" s="51">
        <v>99199</v>
      </c>
    </row>
    <row r="189" spans="1:13" x14ac:dyDescent="0.2">
      <c r="A189" s="49" t="s">
        <v>223</v>
      </c>
      <c r="B189" s="51">
        <v>3646</v>
      </c>
      <c r="C189" s="51"/>
      <c r="D189" s="51">
        <v>3646</v>
      </c>
      <c r="E189" s="51">
        <v>3062</v>
      </c>
      <c r="F189" s="51"/>
      <c r="G189" s="51">
        <v>3062</v>
      </c>
      <c r="H189" s="51">
        <v>138790</v>
      </c>
      <c r="I189" s="51">
        <v>0</v>
      </c>
      <c r="J189" s="51">
        <v>138790</v>
      </c>
      <c r="K189" s="51">
        <v>108786</v>
      </c>
      <c r="L189" s="51">
        <v>0</v>
      </c>
      <c r="M189" s="51">
        <v>108786</v>
      </c>
    </row>
    <row r="190" spans="1:13" x14ac:dyDescent="0.2">
      <c r="A190" s="49" t="s">
        <v>311</v>
      </c>
      <c r="B190" s="51">
        <v>3269</v>
      </c>
      <c r="C190" s="51">
        <v>1713</v>
      </c>
      <c r="D190" s="51">
        <v>4982</v>
      </c>
      <c r="E190" s="51">
        <v>1032</v>
      </c>
      <c r="F190" s="51">
        <v>2010</v>
      </c>
      <c r="G190" s="51">
        <v>3042</v>
      </c>
      <c r="H190" s="51">
        <v>19867</v>
      </c>
      <c r="I190" s="51">
        <v>10461</v>
      </c>
      <c r="J190" s="51">
        <v>30328</v>
      </c>
      <c r="K190" s="51">
        <v>6338</v>
      </c>
      <c r="L190" s="51">
        <v>12437</v>
      </c>
      <c r="M190" s="51">
        <v>18775</v>
      </c>
    </row>
    <row r="191" spans="1:13" x14ac:dyDescent="0.2">
      <c r="A191" s="49" t="s">
        <v>239</v>
      </c>
      <c r="B191" s="51">
        <v>4210</v>
      </c>
      <c r="C191" s="51">
        <v>256</v>
      </c>
      <c r="D191" s="51">
        <v>4466</v>
      </c>
      <c r="E191" s="51">
        <v>2883</v>
      </c>
      <c r="F191" s="51">
        <v>115</v>
      </c>
      <c r="G191" s="51">
        <v>2998</v>
      </c>
      <c r="H191" s="51">
        <v>148684</v>
      </c>
      <c r="I191" s="51">
        <v>9304</v>
      </c>
      <c r="J191" s="51">
        <v>157988</v>
      </c>
      <c r="K191" s="51">
        <v>77376</v>
      </c>
      <c r="L191" s="51">
        <v>2938</v>
      </c>
      <c r="M191" s="51">
        <v>80314</v>
      </c>
    </row>
    <row r="192" spans="1:13" x14ac:dyDescent="0.2">
      <c r="A192" s="49" t="s">
        <v>272</v>
      </c>
      <c r="B192" s="51">
        <v>2397</v>
      </c>
      <c r="C192" s="51">
        <v>313</v>
      </c>
      <c r="D192" s="51">
        <v>2710</v>
      </c>
      <c r="E192" s="51">
        <v>2458</v>
      </c>
      <c r="F192" s="51">
        <v>518</v>
      </c>
      <c r="G192" s="51">
        <v>2976</v>
      </c>
      <c r="H192" s="51">
        <v>49005</v>
      </c>
      <c r="I192" s="51">
        <v>6382</v>
      </c>
      <c r="J192" s="51">
        <v>55387</v>
      </c>
      <c r="K192" s="51">
        <v>39102</v>
      </c>
      <c r="L192" s="51">
        <v>8220</v>
      </c>
      <c r="M192" s="51">
        <v>47322</v>
      </c>
    </row>
    <row r="193" spans="1:13" x14ac:dyDescent="0.2">
      <c r="A193" s="49" t="s">
        <v>224</v>
      </c>
      <c r="B193" s="51">
        <v>3074</v>
      </c>
      <c r="C193" s="51">
        <v>283</v>
      </c>
      <c r="D193" s="51">
        <v>3357</v>
      </c>
      <c r="E193" s="51">
        <v>2762</v>
      </c>
      <c r="F193" s="51">
        <v>204</v>
      </c>
      <c r="G193" s="51">
        <v>2966</v>
      </c>
      <c r="H193" s="51">
        <v>118288</v>
      </c>
      <c r="I193" s="51">
        <v>10989</v>
      </c>
      <c r="J193" s="51">
        <v>129277</v>
      </c>
      <c r="K193" s="51">
        <v>101066</v>
      </c>
      <c r="L193" s="51">
        <v>7580</v>
      </c>
      <c r="M193" s="51">
        <v>108646</v>
      </c>
    </row>
    <row r="194" spans="1:13" x14ac:dyDescent="0.2">
      <c r="A194" s="49" t="s">
        <v>12</v>
      </c>
      <c r="B194" s="51">
        <v>644</v>
      </c>
      <c r="C194" s="51">
        <v>350</v>
      </c>
      <c r="D194" s="51">
        <v>994</v>
      </c>
      <c r="E194" s="51">
        <v>2425</v>
      </c>
      <c r="F194" s="51">
        <v>409</v>
      </c>
      <c r="G194" s="51">
        <v>2834</v>
      </c>
      <c r="H194" s="51">
        <v>31417</v>
      </c>
      <c r="I194" s="51">
        <v>16520</v>
      </c>
      <c r="J194" s="51">
        <v>47937</v>
      </c>
      <c r="K194" s="51">
        <v>107455</v>
      </c>
      <c r="L194" s="51">
        <v>18113</v>
      </c>
      <c r="M194" s="51">
        <v>125568</v>
      </c>
    </row>
    <row r="195" spans="1:13" x14ac:dyDescent="0.2">
      <c r="A195" s="49" t="s">
        <v>252</v>
      </c>
      <c r="B195" s="51">
        <v>2394</v>
      </c>
      <c r="C195" s="51">
        <v>869</v>
      </c>
      <c r="D195" s="51">
        <v>3263</v>
      </c>
      <c r="E195" s="51">
        <v>2311</v>
      </c>
      <c r="F195" s="51">
        <v>487</v>
      </c>
      <c r="G195" s="51">
        <v>2798</v>
      </c>
      <c r="H195" s="51">
        <v>60430</v>
      </c>
      <c r="I195" s="51">
        <v>20467</v>
      </c>
      <c r="J195" s="51">
        <v>80897</v>
      </c>
      <c r="K195" s="51">
        <v>54873</v>
      </c>
      <c r="L195" s="51">
        <v>10486</v>
      </c>
      <c r="M195" s="51">
        <v>65359</v>
      </c>
    </row>
    <row r="196" spans="1:13" x14ac:dyDescent="0.2">
      <c r="A196" s="49" t="s">
        <v>262</v>
      </c>
      <c r="B196" s="51">
        <v>2295</v>
      </c>
      <c r="C196" s="51">
        <v>4041</v>
      </c>
      <c r="D196" s="51">
        <v>6336</v>
      </c>
      <c r="E196" s="51">
        <v>1254</v>
      </c>
      <c r="F196" s="51">
        <v>1525</v>
      </c>
      <c r="G196" s="51">
        <v>2779</v>
      </c>
      <c r="H196" s="51">
        <v>47493</v>
      </c>
      <c r="I196" s="51">
        <v>83659</v>
      </c>
      <c r="J196" s="51">
        <v>131152</v>
      </c>
      <c r="K196" s="51">
        <v>24580</v>
      </c>
      <c r="L196" s="51">
        <v>29848</v>
      </c>
      <c r="M196" s="51">
        <v>54428</v>
      </c>
    </row>
    <row r="197" spans="1:13" x14ac:dyDescent="0.2">
      <c r="A197" s="49" t="s">
        <v>11</v>
      </c>
      <c r="B197" s="51">
        <v>664</v>
      </c>
      <c r="C197" s="51">
        <v>322</v>
      </c>
      <c r="D197" s="51">
        <v>986</v>
      </c>
      <c r="E197" s="51">
        <v>2175</v>
      </c>
      <c r="F197" s="51">
        <v>598</v>
      </c>
      <c r="G197" s="51">
        <v>2773</v>
      </c>
      <c r="H197" s="51">
        <v>40747</v>
      </c>
      <c r="I197" s="51">
        <v>19736</v>
      </c>
      <c r="J197" s="51">
        <v>60483</v>
      </c>
      <c r="K197" s="51">
        <v>127054</v>
      </c>
      <c r="L197" s="51">
        <v>34839</v>
      </c>
      <c r="M197" s="51">
        <v>161893</v>
      </c>
    </row>
    <row r="198" spans="1:13" x14ac:dyDescent="0.2">
      <c r="A198" s="49" t="s">
        <v>189</v>
      </c>
      <c r="B198" s="51">
        <v>2176</v>
      </c>
      <c r="C198" s="51">
        <v>572</v>
      </c>
      <c r="D198" s="51">
        <v>2748</v>
      </c>
      <c r="E198" s="51">
        <v>2087</v>
      </c>
      <c r="F198" s="51">
        <v>677</v>
      </c>
      <c r="G198" s="51">
        <v>2764</v>
      </c>
      <c r="H198" s="51">
        <v>134220</v>
      </c>
      <c r="I198" s="51">
        <v>35594</v>
      </c>
      <c r="J198" s="51">
        <v>169814</v>
      </c>
      <c r="K198" s="51">
        <v>129863</v>
      </c>
      <c r="L198" s="51">
        <v>42350</v>
      </c>
      <c r="M198" s="51">
        <v>172213</v>
      </c>
    </row>
    <row r="199" spans="1:13" x14ac:dyDescent="0.2">
      <c r="A199" s="49" t="s">
        <v>216</v>
      </c>
      <c r="B199" s="51">
        <v>2413</v>
      </c>
      <c r="C199" s="51">
        <v>427</v>
      </c>
      <c r="D199" s="51">
        <v>2840</v>
      </c>
      <c r="E199" s="51">
        <v>2257</v>
      </c>
      <c r="F199" s="51">
        <v>502</v>
      </c>
      <c r="G199" s="51">
        <v>2759</v>
      </c>
      <c r="H199" s="51">
        <v>102757</v>
      </c>
      <c r="I199" s="51">
        <v>17909</v>
      </c>
      <c r="J199" s="51">
        <v>120666</v>
      </c>
      <c r="K199" s="51">
        <v>95181</v>
      </c>
      <c r="L199" s="51">
        <v>20491</v>
      </c>
      <c r="M199" s="51">
        <v>115672</v>
      </c>
    </row>
    <row r="200" spans="1:13" x14ac:dyDescent="0.2">
      <c r="A200" s="49" t="s">
        <v>237</v>
      </c>
      <c r="B200" s="51">
        <v>2715</v>
      </c>
      <c r="C200" s="51">
        <v>1093</v>
      </c>
      <c r="D200" s="51">
        <v>3808</v>
      </c>
      <c r="E200" s="51">
        <v>1921</v>
      </c>
      <c r="F200" s="51">
        <v>804</v>
      </c>
      <c r="G200" s="51">
        <v>2725</v>
      </c>
      <c r="H200" s="51">
        <v>95001</v>
      </c>
      <c r="I200" s="51">
        <v>38422</v>
      </c>
      <c r="J200" s="51">
        <v>133423</v>
      </c>
      <c r="K200" s="51">
        <v>64294</v>
      </c>
      <c r="L200" s="51">
        <v>27329</v>
      </c>
      <c r="M200" s="51">
        <v>91623</v>
      </c>
    </row>
    <row r="201" spans="1:13" x14ac:dyDescent="0.2">
      <c r="A201" s="49" t="s">
        <v>166</v>
      </c>
      <c r="B201" s="51">
        <v>2459</v>
      </c>
      <c r="C201" s="51">
        <v>91</v>
      </c>
      <c r="D201" s="51">
        <v>2550</v>
      </c>
      <c r="E201" s="51">
        <v>2589</v>
      </c>
      <c r="F201" s="51">
        <v>116</v>
      </c>
      <c r="G201" s="51">
        <v>2705</v>
      </c>
      <c r="H201" s="51">
        <v>205688</v>
      </c>
      <c r="I201" s="51">
        <v>7520</v>
      </c>
      <c r="J201" s="51">
        <v>213208</v>
      </c>
      <c r="K201" s="51">
        <v>225602</v>
      </c>
      <c r="L201" s="51">
        <v>9894</v>
      </c>
      <c r="M201" s="51">
        <v>235496</v>
      </c>
    </row>
    <row r="202" spans="1:13" x14ac:dyDescent="0.2">
      <c r="A202" s="49" t="s">
        <v>154</v>
      </c>
      <c r="B202" s="51">
        <v>2406</v>
      </c>
      <c r="C202" s="51">
        <v>76</v>
      </c>
      <c r="D202" s="51">
        <v>2482</v>
      </c>
      <c r="E202" s="51">
        <v>2591</v>
      </c>
      <c r="F202" s="51">
        <v>93</v>
      </c>
      <c r="G202" s="51">
        <v>2684</v>
      </c>
      <c r="H202" s="51">
        <v>246722</v>
      </c>
      <c r="I202" s="51">
        <v>7828</v>
      </c>
      <c r="J202" s="51">
        <v>254550</v>
      </c>
      <c r="K202" s="51">
        <v>281445</v>
      </c>
      <c r="L202" s="51">
        <v>10129</v>
      </c>
      <c r="M202" s="51">
        <v>291574</v>
      </c>
    </row>
    <row r="203" spans="1:13" x14ac:dyDescent="0.2">
      <c r="A203" s="49" t="s">
        <v>192</v>
      </c>
      <c r="B203" s="51">
        <v>2633</v>
      </c>
      <c r="C203" s="51">
        <v>672</v>
      </c>
      <c r="D203" s="51">
        <v>3305</v>
      </c>
      <c r="E203" s="51">
        <v>2212</v>
      </c>
      <c r="F203" s="51">
        <v>428</v>
      </c>
      <c r="G203" s="51">
        <v>2640</v>
      </c>
      <c r="H203" s="51">
        <v>156334</v>
      </c>
      <c r="I203" s="51">
        <v>39926</v>
      </c>
      <c r="J203" s="51">
        <v>196260</v>
      </c>
      <c r="K203" s="51">
        <v>133760</v>
      </c>
      <c r="L203" s="51">
        <v>25795</v>
      </c>
      <c r="M203" s="51">
        <v>159555</v>
      </c>
    </row>
    <row r="204" spans="1:13" x14ac:dyDescent="0.2">
      <c r="A204" s="49" t="s">
        <v>244</v>
      </c>
      <c r="B204" s="51">
        <v>5481</v>
      </c>
      <c r="C204" s="51">
        <v>998</v>
      </c>
      <c r="D204" s="51">
        <v>6479</v>
      </c>
      <c r="E204" s="51">
        <v>2226</v>
      </c>
      <c r="F204" s="51">
        <v>407</v>
      </c>
      <c r="G204" s="51">
        <v>2633</v>
      </c>
      <c r="H204" s="51">
        <v>131889</v>
      </c>
      <c r="I204" s="51">
        <v>23979</v>
      </c>
      <c r="J204" s="51">
        <v>155868</v>
      </c>
      <c r="K204" s="51">
        <v>62196</v>
      </c>
      <c r="L204" s="51">
        <v>11587</v>
      </c>
      <c r="M204" s="51">
        <v>73783</v>
      </c>
    </row>
    <row r="205" spans="1:13" x14ac:dyDescent="0.2">
      <c r="A205" s="49" t="s">
        <v>245</v>
      </c>
      <c r="B205" s="51">
        <v>4449</v>
      </c>
      <c r="C205" s="51">
        <v>331</v>
      </c>
      <c r="D205" s="51">
        <v>4780</v>
      </c>
      <c r="E205" s="51">
        <v>2180</v>
      </c>
      <c r="F205" s="51">
        <v>431</v>
      </c>
      <c r="G205" s="51">
        <v>2611</v>
      </c>
      <c r="H205" s="51">
        <v>123613</v>
      </c>
      <c r="I205" s="51">
        <v>9240</v>
      </c>
      <c r="J205" s="51">
        <v>132853</v>
      </c>
      <c r="K205" s="51">
        <v>61372</v>
      </c>
      <c r="L205" s="51">
        <v>12132</v>
      </c>
      <c r="M205" s="51">
        <v>73504</v>
      </c>
    </row>
    <row r="206" spans="1:13" x14ac:dyDescent="0.2">
      <c r="A206" s="49" t="s">
        <v>289</v>
      </c>
      <c r="B206" s="51"/>
      <c r="C206" s="51">
        <v>2466</v>
      </c>
      <c r="D206" s="51">
        <v>2466</v>
      </c>
      <c r="E206" s="51"/>
      <c r="F206" s="51">
        <v>2590</v>
      </c>
      <c r="G206" s="51">
        <v>2590</v>
      </c>
      <c r="H206" s="51">
        <v>0</v>
      </c>
      <c r="I206" s="51">
        <v>32938</v>
      </c>
      <c r="J206" s="51">
        <v>32938</v>
      </c>
      <c r="K206" s="51">
        <v>0</v>
      </c>
      <c r="L206" s="51">
        <v>35650</v>
      </c>
      <c r="M206" s="51">
        <v>35650</v>
      </c>
    </row>
    <row r="207" spans="1:13" x14ac:dyDescent="0.2">
      <c r="A207" s="49" t="s">
        <v>214</v>
      </c>
      <c r="B207" s="51">
        <v>3957</v>
      </c>
      <c r="C207" s="51">
        <v>263</v>
      </c>
      <c r="D207" s="51">
        <v>4220</v>
      </c>
      <c r="E207" s="51">
        <v>2134</v>
      </c>
      <c r="F207" s="51">
        <v>425</v>
      </c>
      <c r="G207" s="51">
        <v>2559</v>
      </c>
      <c r="H207" s="51">
        <v>193155</v>
      </c>
      <c r="I207" s="51">
        <v>12647</v>
      </c>
      <c r="J207" s="51">
        <v>205802</v>
      </c>
      <c r="K207" s="51">
        <v>100647</v>
      </c>
      <c r="L207" s="51">
        <v>19676</v>
      </c>
      <c r="M207" s="51">
        <v>120323</v>
      </c>
    </row>
    <row r="208" spans="1:13" x14ac:dyDescent="0.2">
      <c r="A208" s="49" t="s">
        <v>309</v>
      </c>
      <c r="B208" s="51"/>
      <c r="C208" s="51"/>
      <c r="D208" s="51">
        <v>0</v>
      </c>
      <c r="E208" s="51">
        <v>2196</v>
      </c>
      <c r="F208" s="51">
        <v>280</v>
      </c>
      <c r="G208" s="51">
        <v>2476</v>
      </c>
      <c r="H208" s="51">
        <v>0</v>
      </c>
      <c r="I208" s="51">
        <v>0</v>
      </c>
      <c r="J208" s="51">
        <v>0</v>
      </c>
      <c r="K208" s="51">
        <v>17746</v>
      </c>
      <c r="L208" s="51">
        <v>2377</v>
      </c>
      <c r="M208" s="51">
        <v>20123</v>
      </c>
    </row>
    <row r="209" spans="1:13" x14ac:dyDescent="0.2">
      <c r="A209" s="49" t="s">
        <v>338</v>
      </c>
      <c r="B209" s="51">
        <v>4</v>
      </c>
      <c r="C209" s="51">
        <v>473</v>
      </c>
      <c r="D209" s="51">
        <v>477</v>
      </c>
      <c r="E209" s="51"/>
      <c r="F209" s="51">
        <v>2462</v>
      </c>
      <c r="G209" s="51">
        <v>2462</v>
      </c>
      <c r="H209" s="51">
        <v>12</v>
      </c>
      <c r="I209" s="51">
        <v>1463</v>
      </c>
      <c r="J209" s="51">
        <v>1475</v>
      </c>
      <c r="K209" s="51">
        <v>0</v>
      </c>
      <c r="L209" s="51">
        <v>7177</v>
      </c>
      <c r="M209" s="51">
        <v>7177</v>
      </c>
    </row>
    <row r="210" spans="1:13" x14ac:dyDescent="0.2">
      <c r="A210" s="49" t="s">
        <v>240</v>
      </c>
      <c r="B210" s="51">
        <v>1785</v>
      </c>
      <c r="C210" s="51">
        <v>724</v>
      </c>
      <c r="D210" s="51">
        <v>2509</v>
      </c>
      <c r="E210" s="51">
        <v>1459</v>
      </c>
      <c r="F210" s="51">
        <v>845</v>
      </c>
      <c r="G210" s="51">
        <v>2304</v>
      </c>
      <c r="H210" s="51">
        <v>67292</v>
      </c>
      <c r="I210" s="51">
        <v>27074</v>
      </c>
      <c r="J210" s="51">
        <v>94366</v>
      </c>
      <c r="K210" s="51">
        <v>49633</v>
      </c>
      <c r="L210" s="51">
        <v>28730</v>
      </c>
      <c r="M210" s="51">
        <v>78363</v>
      </c>
    </row>
    <row r="211" spans="1:13" x14ac:dyDescent="0.2">
      <c r="A211" s="49" t="s">
        <v>153</v>
      </c>
      <c r="B211" s="51">
        <v>2223</v>
      </c>
      <c r="C211" s="51">
        <v>141</v>
      </c>
      <c r="D211" s="51">
        <v>2364</v>
      </c>
      <c r="E211" s="51">
        <v>2192</v>
      </c>
      <c r="F211" s="51">
        <v>99</v>
      </c>
      <c r="G211" s="51">
        <v>2291</v>
      </c>
      <c r="H211" s="51">
        <v>239184</v>
      </c>
      <c r="I211" s="51">
        <v>14935</v>
      </c>
      <c r="J211" s="51">
        <v>254119</v>
      </c>
      <c r="K211" s="51">
        <v>281998</v>
      </c>
      <c r="L211" s="51">
        <v>12594</v>
      </c>
      <c r="M211" s="51">
        <v>294592</v>
      </c>
    </row>
    <row r="212" spans="1:13" x14ac:dyDescent="0.2">
      <c r="A212" s="49" t="s">
        <v>220</v>
      </c>
      <c r="B212" s="51">
        <v>3435</v>
      </c>
      <c r="C212" s="51">
        <v>303</v>
      </c>
      <c r="D212" s="51">
        <v>3738</v>
      </c>
      <c r="E212" s="51">
        <v>2153</v>
      </c>
      <c r="F212" s="51">
        <v>112</v>
      </c>
      <c r="G212" s="51">
        <v>2265</v>
      </c>
      <c r="H212" s="51">
        <v>156756</v>
      </c>
      <c r="I212" s="51">
        <v>13894</v>
      </c>
      <c r="J212" s="51">
        <v>170650</v>
      </c>
      <c r="K212" s="51">
        <v>107166</v>
      </c>
      <c r="L212" s="51">
        <v>5530</v>
      </c>
      <c r="M212" s="51">
        <v>112696</v>
      </c>
    </row>
    <row r="213" spans="1:13" x14ac:dyDescent="0.2">
      <c r="A213" s="49" t="s">
        <v>267</v>
      </c>
      <c r="B213" s="51">
        <v>3171</v>
      </c>
      <c r="C213" s="51">
        <v>143</v>
      </c>
      <c r="D213" s="51">
        <v>3314</v>
      </c>
      <c r="E213" s="51">
        <v>2186</v>
      </c>
      <c r="F213" s="51">
        <v>45</v>
      </c>
      <c r="G213" s="51">
        <v>2231</v>
      </c>
      <c r="H213" s="51">
        <v>102520</v>
      </c>
      <c r="I213" s="51">
        <v>4891</v>
      </c>
      <c r="J213" s="51">
        <v>107411</v>
      </c>
      <c r="K213" s="51">
        <v>48514</v>
      </c>
      <c r="L213" s="51">
        <v>1077</v>
      </c>
      <c r="M213" s="51">
        <v>49591</v>
      </c>
    </row>
    <row r="214" spans="1:13" x14ac:dyDescent="0.2">
      <c r="A214" s="49" t="s">
        <v>344</v>
      </c>
      <c r="B214" s="51">
        <v>7701</v>
      </c>
      <c r="C214" s="51">
        <v>2350</v>
      </c>
      <c r="D214" s="51">
        <v>10051</v>
      </c>
      <c r="E214" s="51">
        <v>1586</v>
      </c>
      <c r="F214" s="51">
        <v>633</v>
      </c>
      <c r="G214" s="51">
        <v>2219</v>
      </c>
      <c r="H214" s="51">
        <v>19263</v>
      </c>
      <c r="I214" s="51">
        <v>5901</v>
      </c>
      <c r="J214" s="51">
        <v>25164</v>
      </c>
      <c r="K214" s="51">
        <v>3647</v>
      </c>
      <c r="L214" s="51">
        <v>1483</v>
      </c>
      <c r="M214" s="51">
        <v>5130</v>
      </c>
    </row>
    <row r="215" spans="1:13" x14ac:dyDescent="0.2">
      <c r="A215" s="49" t="s">
        <v>211</v>
      </c>
      <c r="B215" s="51">
        <v>1547</v>
      </c>
      <c r="C215" s="51">
        <v>380</v>
      </c>
      <c r="D215" s="51">
        <v>1927</v>
      </c>
      <c r="E215" s="51">
        <v>1611</v>
      </c>
      <c r="F215" s="51">
        <v>589</v>
      </c>
      <c r="G215" s="51">
        <v>2200</v>
      </c>
      <c r="H215" s="51">
        <v>90662</v>
      </c>
      <c r="I215" s="51">
        <v>22426</v>
      </c>
      <c r="J215" s="51">
        <v>113088</v>
      </c>
      <c r="K215" s="51">
        <v>88801</v>
      </c>
      <c r="L215" s="51">
        <v>32470</v>
      </c>
      <c r="M215" s="51">
        <v>121271</v>
      </c>
    </row>
    <row r="216" spans="1:13" x14ac:dyDescent="0.2">
      <c r="A216" s="49" t="s">
        <v>326</v>
      </c>
      <c r="B216" s="51">
        <v>1318</v>
      </c>
      <c r="C216" s="51">
        <v>2163</v>
      </c>
      <c r="D216" s="51">
        <v>3481</v>
      </c>
      <c r="E216" s="51">
        <v>850</v>
      </c>
      <c r="F216" s="51">
        <v>1347</v>
      </c>
      <c r="G216" s="51">
        <v>2197</v>
      </c>
      <c r="H216" s="51">
        <v>7175</v>
      </c>
      <c r="I216" s="51">
        <v>11012</v>
      </c>
      <c r="J216" s="51">
        <v>18187</v>
      </c>
      <c r="K216" s="51">
        <v>4943</v>
      </c>
      <c r="L216" s="51">
        <v>7399</v>
      </c>
      <c r="M216" s="51">
        <v>12342</v>
      </c>
    </row>
    <row r="217" spans="1:13" x14ac:dyDescent="0.2">
      <c r="A217" s="49" t="s">
        <v>227</v>
      </c>
      <c r="B217" s="51">
        <v>2151</v>
      </c>
      <c r="C217" s="51"/>
      <c r="D217" s="51">
        <v>2151</v>
      </c>
      <c r="E217" s="51">
        <v>2188</v>
      </c>
      <c r="F217" s="51"/>
      <c r="G217" s="51">
        <v>2188</v>
      </c>
      <c r="H217" s="51">
        <v>108854</v>
      </c>
      <c r="I217" s="51">
        <v>0</v>
      </c>
      <c r="J217" s="51">
        <v>108854</v>
      </c>
      <c r="K217" s="51">
        <v>102882</v>
      </c>
      <c r="L217" s="51">
        <v>0</v>
      </c>
      <c r="M217" s="51">
        <v>102882</v>
      </c>
    </row>
    <row r="218" spans="1:13" x14ac:dyDescent="0.2">
      <c r="A218" s="49" t="s">
        <v>204</v>
      </c>
      <c r="B218" s="51">
        <v>2148</v>
      </c>
      <c r="C218" s="51">
        <v>458</v>
      </c>
      <c r="D218" s="51">
        <v>2606</v>
      </c>
      <c r="E218" s="51">
        <v>1785</v>
      </c>
      <c r="F218" s="51">
        <v>356</v>
      </c>
      <c r="G218" s="51">
        <v>2141</v>
      </c>
      <c r="H218" s="51">
        <v>129097</v>
      </c>
      <c r="I218" s="51">
        <v>27459</v>
      </c>
      <c r="J218" s="51">
        <v>156556</v>
      </c>
      <c r="K218" s="51">
        <v>107688</v>
      </c>
      <c r="L218" s="51">
        <v>21228</v>
      </c>
      <c r="M218" s="51">
        <v>128916</v>
      </c>
    </row>
    <row r="219" spans="1:13" x14ac:dyDescent="0.2">
      <c r="A219" s="49" t="s">
        <v>127</v>
      </c>
      <c r="B219" s="51">
        <v>90</v>
      </c>
      <c r="C219" s="51">
        <v>1562</v>
      </c>
      <c r="D219" s="51">
        <v>1652</v>
      </c>
      <c r="E219" s="51">
        <v>1</v>
      </c>
      <c r="F219" s="51">
        <v>2122</v>
      </c>
      <c r="G219" s="51">
        <v>2123</v>
      </c>
      <c r="H219" s="51">
        <v>20076</v>
      </c>
      <c r="I219" s="51">
        <v>327662</v>
      </c>
      <c r="J219" s="51">
        <v>347738</v>
      </c>
      <c r="K219" s="51">
        <v>209</v>
      </c>
      <c r="L219" s="51">
        <v>419555</v>
      </c>
      <c r="M219" s="51">
        <v>419764</v>
      </c>
    </row>
    <row r="220" spans="1:13" x14ac:dyDescent="0.2">
      <c r="A220" s="49" t="s">
        <v>250</v>
      </c>
      <c r="B220" s="51">
        <v>4363</v>
      </c>
      <c r="C220" s="51">
        <v>3144</v>
      </c>
      <c r="D220" s="51">
        <v>7507</v>
      </c>
      <c r="E220" s="51">
        <v>1176</v>
      </c>
      <c r="F220" s="51">
        <v>889</v>
      </c>
      <c r="G220" s="51">
        <v>2065</v>
      </c>
      <c r="H220" s="51">
        <v>144403</v>
      </c>
      <c r="I220" s="51">
        <v>102921</v>
      </c>
      <c r="J220" s="51">
        <v>247324</v>
      </c>
      <c r="K220" s="51">
        <v>37815</v>
      </c>
      <c r="L220" s="51">
        <v>28558</v>
      </c>
      <c r="M220" s="51">
        <v>66373</v>
      </c>
    </row>
    <row r="221" spans="1:13" x14ac:dyDescent="0.2">
      <c r="A221" s="49" t="s">
        <v>260</v>
      </c>
      <c r="B221" s="51">
        <v>223</v>
      </c>
      <c r="C221" s="51"/>
      <c r="D221" s="51">
        <v>223</v>
      </c>
      <c r="E221" s="51">
        <v>1800</v>
      </c>
      <c r="F221" s="51">
        <v>175</v>
      </c>
      <c r="G221" s="51">
        <v>1975</v>
      </c>
      <c r="H221" s="51">
        <v>16636</v>
      </c>
      <c r="I221" s="51">
        <v>0</v>
      </c>
      <c r="J221" s="51">
        <v>16636</v>
      </c>
      <c r="K221" s="51">
        <v>52905</v>
      </c>
      <c r="L221" s="51">
        <v>3495</v>
      </c>
      <c r="M221" s="51">
        <v>56400</v>
      </c>
    </row>
    <row r="222" spans="1:13" x14ac:dyDescent="0.2">
      <c r="A222" s="49" t="s">
        <v>258</v>
      </c>
      <c r="B222" s="51">
        <v>2490</v>
      </c>
      <c r="C222" s="51">
        <v>860</v>
      </c>
      <c r="D222" s="51">
        <v>3350</v>
      </c>
      <c r="E222" s="51">
        <v>1676</v>
      </c>
      <c r="F222" s="51">
        <v>286</v>
      </c>
      <c r="G222" s="51">
        <v>1962</v>
      </c>
      <c r="H222" s="51">
        <v>98031</v>
      </c>
      <c r="I222" s="51">
        <v>35311</v>
      </c>
      <c r="J222" s="51">
        <v>133342</v>
      </c>
      <c r="K222" s="51">
        <v>50196</v>
      </c>
      <c r="L222" s="51">
        <v>8111</v>
      </c>
      <c r="M222" s="51">
        <v>58307</v>
      </c>
    </row>
    <row r="223" spans="1:13" x14ac:dyDescent="0.2">
      <c r="A223" s="49" t="s">
        <v>14</v>
      </c>
      <c r="B223" s="51">
        <v>2879</v>
      </c>
      <c r="C223" s="51">
        <v>45</v>
      </c>
      <c r="D223" s="51">
        <v>2924</v>
      </c>
      <c r="E223" s="51">
        <v>1874</v>
      </c>
      <c r="F223" s="51">
        <v>86</v>
      </c>
      <c r="G223" s="51">
        <v>1960</v>
      </c>
      <c r="H223" s="51">
        <v>90546</v>
      </c>
      <c r="I223" s="51">
        <v>1405</v>
      </c>
      <c r="J223" s="51">
        <v>91951</v>
      </c>
      <c r="K223" s="51">
        <v>53957</v>
      </c>
      <c r="L223" s="51">
        <v>2584</v>
      </c>
      <c r="M223" s="51">
        <v>56541</v>
      </c>
    </row>
    <row r="224" spans="1:13" x14ac:dyDescent="0.2">
      <c r="A224" s="49" t="s">
        <v>228</v>
      </c>
      <c r="B224" s="51">
        <v>1717</v>
      </c>
      <c r="C224" s="51">
        <v>581</v>
      </c>
      <c r="D224" s="51">
        <v>2298</v>
      </c>
      <c r="E224" s="51">
        <v>1666</v>
      </c>
      <c r="F224" s="51">
        <v>268</v>
      </c>
      <c r="G224" s="51">
        <v>1934</v>
      </c>
      <c r="H224" s="51">
        <v>91341</v>
      </c>
      <c r="I224" s="51">
        <v>31004</v>
      </c>
      <c r="J224" s="51">
        <v>122345</v>
      </c>
      <c r="K224" s="51">
        <v>85674</v>
      </c>
      <c r="L224" s="51">
        <v>13839</v>
      </c>
      <c r="M224" s="51">
        <v>99513</v>
      </c>
    </row>
    <row r="225" spans="1:13" x14ac:dyDescent="0.2">
      <c r="A225" s="49" t="s">
        <v>257</v>
      </c>
      <c r="B225" s="51">
        <v>712</v>
      </c>
      <c r="C225" s="51">
        <v>559</v>
      </c>
      <c r="D225" s="51">
        <v>1271</v>
      </c>
      <c r="E225" s="51">
        <v>1095</v>
      </c>
      <c r="F225" s="51">
        <v>837</v>
      </c>
      <c r="G225" s="51">
        <v>1932</v>
      </c>
      <c r="H225" s="51">
        <v>22204</v>
      </c>
      <c r="I225" s="51">
        <v>15345</v>
      </c>
      <c r="J225" s="51">
        <v>37549</v>
      </c>
      <c r="K225" s="51">
        <v>34908</v>
      </c>
      <c r="L225" s="51">
        <v>23812</v>
      </c>
      <c r="M225" s="51">
        <v>58720</v>
      </c>
    </row>
    <row r="226" spans="1:13" x14ac:dyDescent="0.2">
      <c r="A226" s="49" t="s">
        <v>179</v>
      </c>
      <c r="B226" s="51">
        <v>1183</v>
      </c>
      <c r="C226" s="51">
        <v>143</v>
      </c>
      <c r="D226" s="51">
        <v>1326</v>
      </c>
      <c r="E226" s="51">
        <v>1702</v>
      </c>
      <c r="F226" s="51">
        <v>214</v>
      </c>
      <c r="G226" s="51">
        <v>1916</v>
      </c>
      <c r="H226" s="51">
        <v>126840</v>
      </c>
      <c r="I226" s="51">
        <v>15152</v>
      </c>
      <c r="J226" s="51">
        <v>141992</v>
      </c>
      <c r="K226" s="51">
        <v>181949</v>
      </c>
      <c r="L226" s="51">
        <v>22935</v>
      </c>
      <c r="M226" s="51">
        <v>204884</v>
      </c>
    </row>
    <row r="227" spans="1:13" x14ac:dyDescent="0.2">
      <c r="A227" s="49" t="s">
        <v>208</v>
      </c>
      <c r="B227" s="51">
        <v>1475</v>
      </c>
      <c r="C227" s="51">
        <v>156</v>
      </c>
      <c r="D227" s="51">
        <v>1631</v>
      </c>
      <c r="E227" s="51">
        <v>1629</v>
      </c>
      <c r="F227" s="51">
        <v>171</v>
      </c>
      <c r="G227" s="51">
        <v>1800</v>
      </c>
      <c r="H227" s="51">
        <v>98869</v>
      </c>
      <c r="I227" s="51">
        <v>10495</v>
      </c>
      <c r="J227" s="51">
        <v>109364</v>
      </c>
      <c r="K227" s="51">
        <v>113242</v>
      </c>
      <c r="L227" s="51">
        <v>11902</v>
      </c>
      <c r="M227" s="51">
        <v>125144</v>
      </c>
    </row>
    <row r="228" spans="1:13" x14ac:dyDescent="0.2">
      <c r="A228" s="49" t="s">
        <v>222</v>
      </c>
      <c r="B228" s="51">
        <v>510</v>
      </c>
      <c r="C228" s="51">
        <v>56</v>
      </c>
      <c r="D228" s="51">
        <v>566</v>
      </c>
      <c r="E228" s="51">
        <v>1707</v>
      </c>
      <c r="F228" s="51">
        <v>57</v>
      </c>
      <c r="G228" s="51">
        <v>1764</v>
      </c>
      <c r="H228" s="51">
        <v>30927</v>
      </c>
      <c r="I228" s="51">
        <v>3548</v>
      </c>
      <c r="J228" s="51">
        <v>34475</v>
      </c>
      <c r="K228" s="51">
        <v>105854</v>
      </c>
      <c r="L228" s="51">
        <v>3520</v>
      </c>
      <c r="M228" s="51">
        <v>109374</v>
      </c>
    </row>
    <row r="229" spans="1:13" x14ac:dyDescent="0.2">
      <c r="A229" s="49" t="s">
        <v>13</v>
      </c>
      <c r="B229" s="51">
        <v>1939</v>
      </c>
      <c r="C229" s="51">
        <v>178</v>
      </c>
      <c r="D229" s="51">
        <v>2117</v>
      </c>
      <c r="E229" s="51">
        <v>1608</v>
      </c>
      <c r="F229" s="51">
        <v>127</v>
      </c>
      <c r="G229" s="51">
        <v>1735</v>
      </c>
      <c r="H229" s="51">
        <v>71960</v>
      </c>
      <c r="I229" s="51">
        <v>6543</v>
      </c>
      <c r="J229" s="51">
        <v>78503</v>
      </c>
      <c r="K229" s="51">
        <v>56190</v>
      </c>
      <c r="L229" s="51">
        <v>4739</v>
      </c>
      <c r="M229" s="51">
        <v>60929</v>
      </c>
    </row>
    <row r="230" spans="1:13" x14ac:dyDescent="0.2">
      <c r="A230" s="49" t="s">
        <v>249</v>
      </c>
      <c r="B230" s="51">
        <v>823</v>
      </c>
      <c r="C230" s="51">
        <v>1084</v>
      </c>
      <c r="D230" s="51">
        <v>1907</v>
      </c>
      <c r="E230" s="51">
        <v>855</v>
      </c>
      <c r="F230" s="51">
        <v>804</v>
      </c>
      <c r="G230" s="51">
        <v>1659</v>
      </c>
      <c r="H230" s="51">
        <v>40929</v>
      </c>
      <c r="I230" s="51">
        <v>53716</v>
      </c>
      <c r="J230" s="51">
        <v>94645</v>
      </c>
      <c r="K230" s="51">
        <v>34787</v>
      </c>
      <c r="L230" s="51">
        <v>32597</v>
      </c>
      <c r="M230" s="51">
        <v>67384</v>
      </c>
    </row>
    <row r="231" spans="1:13" x14ac:dyDescent="0.2">
      <c r="A231" s="49" t="s">
        <v>279</v>
      </c>
      <c r="B231" s="51">
        <v>651</v>
      </c>
      <c r="C231" s="51">
        <v>331</v>
      </c>
      <c r="D231" s="51">
        <v>982</v>
      </c>
      <c r="E231" s="51">
        <v>1531</v>
      </c>
      <c r="F231" s="51">
        <v>103</v>
      </c>
      <c r="G231" s="51">
        <v>1634</v>
      </c>
      <c r="H231" s="51">
        <v>15622</v>
      </c>
      <c r="I231" s="51">
        <v>9158</v>
      </c>
      <c r="J231" s="51">
        <v>24780</v>
      </c>
      <c r="K231" s="51">
        <v>40704</v>
      </c>
      <c r="L231" s="51">
        <v>2666</v>
      </c>
      <c r="M231" s="51">
        <v>43370</v>
      </c>
    </row>
    <row r="232" spans="1:13" x14ac:dyDescent="0.2">
      <c r="A232" s="49" t="s">
        <v>261</v>
      </c>
      <c r="B232" s="51">
        <v>2668</v>
      </c>
      <c r="C232" s="51">
        <v>635</v>
      </c>
      <c r="D232" s="51">
        <v>3303</v>
      </c>
      <c r="E232" s="51">
        <v>1238</v>
      </c>
      <c r="F232" s="51">
        <v>336</v>
      </c>
      <c r="G232" s="51">
        <v>1574</v>
      </c>
      <c r="H232" s="51">
        <v>103510</v>
      </c>
      <c r="I232" s="51">
        <v>24615</v>
      </c>
      <c r="J232" s="51">
        <v>128125</v>
      </c>
      <c r="K232" s="51">
        <v>42961</v>
      </c>
      <c r="L232" s="51">
        <v>12406</v>
      </c>
      <c r="M232" s="51">
        <v>55367</v>
      </c>
    </row>
    <row r="233" spans="1:13" x14ac:dyDescent="0.2">
      <c r="A233" s="49" t="s">
        <v>306</v>
      </c>
      <c r="B233" s="51">
        <v>1381</v>
      </c>
      <c r="C233" s="51">
        <v>793</v>
      </c>
      <c r="D233" s="51">
        <v>2174</v>
      </c>
      <c r="E233" s="51">
        <v>863</v>
      </c>
      <c r="F233" s="51">
        <v>685</v>
      </c>
      <c r="G233" s="51">
        <v>1548</v>
      </c>
      <c r="H233" s="51">
        <v>19877</v>
      </c>
      <c r="I233" s="51">
        <v>11467</v>
      </c>
      <c r="J233" s="51">
        <v>31344</v>
      </c>
      <c r="K233" s="51">
        <v>12623</v>
      </c>
      <c r="L233" s="51">
        <v>10066</v>
      </c>
      <c r="M233" s="51">
        <v>22689</v>
      </c>
    </row>
    <row r="234" spans="1:13" x14ac:dyDescent="0.2">
      <c r="A234" s="49" t="s">
        <v>314</v>
      </c>
      <c r="B234" s="51">
        <v>945</v>
      </c>
      <c r="C234" s="51">
        <v>80</v>
      </c>
      <c r="D234" s="51">
        <v>1025</v>
      </c>
      <c r="E234" s="51">
        <v>1467</v>
      </c>
      <c r="F234" s="51">
        <v>73</v>
      </c>
      <c r="G234" s="51">
        <v>1540</v>
      </c>
      <c r="H234" s="51">
        <v>16069</v>
      </c>
      <c r="I234" s="51">
        <v>1717</v>
      </c>
      <c r="J234" s="51">
        <v>17786</v>
      </c>
      <c r="K234" s="51">
        <v>16312</v>
      </c>
      <c r="L234" s="51">
        <v>843</v>
      </c>
      <c r="M234" s="51">
        <v>17155</v>
      </c>
    </row>
    <row r="235" spans="1:13" x14ac:dyDescent="0.2">
      <c r="A235" s="49" t="s">
        <v>273</v>
      </c>
      <c r="B235" s="51">
        <v>1979</v>
      </c>
      <c r="C235" s="51">
        <v>877</v>
      </c>
      <c r="D235" s="51">
        <v>2856</v>
      </c>
      <c r="E235" s="51">
        <v>985</v>
      </c>
      <c r="F235" s="51">
        <v>512</v>
      </c>
      <c r="G235" s="51">
        <v>1497</v>
      </c>
      <c r="H235" s="51">
        <v>65013</v>
      </c>
      <c r="I235" s="51">
        <v>29041</v>
      </c>
      <c r="J235" s="51">
        <v>94054</v>
      </c>
      <c r="K235" s="51">
        <v>30812</v>
      </c>
      <c r="L235" s="51">
        <v>15420</v>
      </c>
      <c r="M235" s="51">
        <v>46232</v>
      </c>
    </row>
    <row r="236" spans="1:13" x14ac:dyDescent="0.2">
      <c r="A236" s="49" t="s">
        <v>226</v>
      </c>
      <c r="B236" s="51">
        <v>571</v>
      </c>
      <c r="C236" s="51">
        <v>373</v>
      </c>
      <c r="D236" s="51">
        <v>944</v>
      </c>
      <c r="E236" s="51">
        <v>1213</v>
      </c>
      <c r="F236" s="51">
        <v>283</v>
      </c>
      <c r="G236" s="51">
        <v>1496</v>
      </c>
      <c r="H236" s="51">
        <v>41819</v>
      </c>
      <c r="I236" s="51">
        <v>27781</v>
      </c>
      <c r="J236" s="51">
        <v>69600</v>
      </c>
      <c r="K236" s="51">
        <v>83418</v>
      </c>
      <c r="L236" s="51">
        <v>19862</v>
      </c>
      <c r="M236" s="51">
        <v>103280</v>
      </c>
    </row>
    <row r="237" spans="1:13" x14ac:dyDescent="0.2">
      <c r="A237" s="49" t="s">
        <v>217</v>
      </c>
      <c r="B237" s="51">
        <v>281</v>
      </c>
      <c r="C237" s="51">
        <v>176</v>
      </c>
      <c r="D237" s="51">
        <v>457</v>
      </c>
      <c r="E237" s="51">
        <v>1219</v>
      </c>
      <c r="F237" s="51">
        <v>271</v>
      </c>
      <c r="G237" s="51">
        <v>1490</v>
      </c>
      <c r="H237" s="51">
        <v>23474</v>
      </c>
      <c r="I237" s="51">
        <v>15131</v>
      </c>
      <c r="J237" s="51">
        <v>38605</v>
      </c>
      <c r="K237" s="51">
        <v>94197</v>
      </c>
      <c r="L237" s="51">
        <v>21048</v>
      </c>
      <c r="M237" s="51">
        <v>115245</v>
      </c>
    </row>
    <row r="238" spans="1:13" x14ac:dyDescent="0.2">
      <c r="A238" s="49" t="s">
        <v>290</v>
      </c>
      <c r="B238" s="51">
        <v>1689</v>
      </c>
      <c r="C238" s="51">
        <v>499</v>
      </c>
      <c r="D238" s="51">
        <v>2188</v>
      </c>
      <c r="E238" s="51">
        <v>1177</v>
      </c>
      <c r="F238" s="51">
        <v>305</v>
      </c>
      <c r="G238" s="51">
        <v>1482</v>
      </c>
      <c r="H238" s="51">
        <v>42520</v>
      </c>
      <c r="I238" s="51">
        <v>12600</v>
      </c>
      <c r="J238" s="51">
        <v>55120</v>
      </c>
      <c r="K238" s="51">
        <v>27999</v>
      </c>
      <c r="L238" s="51">
        <v>7266</v>
      </c>
      <c r="M238" s="51">
        <v>35265</v>
      </c>
    </row>
    <row r="239" spans="1:13" x14ac:dyDescent="0.2">
      <c r="A239" s="49" t="s">
        <v>277</v>
      </c>
      <c r="B239" s="51">
        <v>1558</v>
      </c>
      <c r="C239" s="51">
        <v>11</v>
      </c>
      <c r="D239" s="51">
        <v>1569</v>
      </c>
      <c r="E239" s="51">
        <v>1425</v>
      </c>
      <c r="F239" s="51"/>
      <c r="G239" s="51">
        <v>1425</v>
      </c>
      <c r="H239" s="51">
        <v>52403</v>
      </c>
      <c r="I239" s="51">
        <v>344</v>
      </c>
      <c r="J239" s="51">
        <v>52747</v>
      </c>
      <c r="K239" s="51">
        <v>44602</v>
      </c>
      <c r="L239" s="51">
        <v>0</v>
      </c>
      <c r="M239" s="51">
        <v>44602</v>
      </c>
    </row>
    <row r="240" spans="1:13" x14ac:dyDescent="0.2">
      <c r="A240" s="49" t="s">
        <v>321</v>
      </c>
      <c r="B240" s="51">
        <v>2479</v>
      </c>
      <c r="C240" s="51"/>
      <c r="D240" s="51">
        <v>2479</v>
      </c>
      <c r="E240" s="51">
        <v>1419</v>
      </c>
      <c r="F240" s="51"/>
      <c r="G240" s="51">
        <v>1419</v>
      </c>
      <c r="H240" s="51">
        <v>21195</v>
      </c>
      <c r="I240" s="51">
        <v>0</v>
      </c>
      <c r="J240" s="51">
        <v>21195</v>
      </c>
      <c r="K240" s="51">
        <v>12920</v>
      </c>
      <c r="L240" s="51">
        <v>0</v>
      </c>
      <c r="M240" s="51">
        <v>12920</v>
      </c>
    </row>
    <row r="241" spans="1:13" x14ac:dyDescent="0.2">
      <c r="A241" s="49" t="s">
        <v>232</v>
      </c>
      <c r="B241" s="51">
        <v>1841</v>
      </c>
      <c r="C241" s="51">
        <v>271</v>
      </c>
      <c r="D241" s="51">
        <v>2112</v>
      </c>
      <c r="E241" s="51">
        <v>1275</v>
      </c>
      <c r="F241" s="51">
        <v>137</v>
      </c>
      <c r="G241" s="51">
        <v>1412</v>
      </c>
      <c r="H241" s="51">
        <v>128410</v>
      </c>
      <c r="I241" s="51">
        <v>18882</v>
      </c>
      <c r="J241" s="51">
        <v>147292</v>
      </c>
      <c r="K241" s="51">
        <v>88406</v>
      </c>
      <c r="L241" s="51">
        <v>9483</v>
      </c>
      <c r="M241" s="51">
        <v>97889</v>
      </c>
    </row>
    <row r="242" spans="1:13" x14ac:dyDescent="0.2">
      <c r="A242" s="49" t="s">
        <v>264</v>
      </c>
      <c r="B242" s="51">
        <v>1618</v>
      </c>
      <c r="C242" s="51">
        <v>337</v>
      </c>
      <c r="D242" s="51">
        <v>1955</v>
      </c>
      <c r="E242" s="51">
        <v>1140</v>
      </c>
      <c r="F242" s="51">
        <v>270</v>
      </c>
      <c r="G242" s="51">
        <v>1410</v>
      </c>
      <c r="H242" s="51">
        <v>64865</v>
      </c>
      <c r="I242" s="51">
        <v>13448</v>
      </c>
      <c r="J242" s="51">
        <v>78313</v>
      </c>
      <c r="K242" s="51">
        <v>42391</v>
      </c>
      <c r="L242" s="51">
        <v>10180</v>
      </c>
      <c r="M242" s="51">
        <v>52571</v>
      </c>
    </row>
    <row r="243" spans="1:13" x14ac:dyDescent="0.2">
      <c r="A243" s="49" t="s">
        <v>255</v>
      </c>
      <c r="B243" s="51">
        <v>2200</v>
      </c>
      <c r="C243" s="51"/>
      <c r="D243" s="51">
        <v>2200</v>
      </c>
      <c r="E243" s="51">
        <v>1399</v>
      </c>
      <c r="F243" s="51"/>
      <c r="G243" s="51">
        <v>1399</v>
      </c>
      <c r="H243" s="51">
        <v>90503</v>
      </c>
      <c r="I243" s="51">
        <v>0</v>
      </c>
      <c r="J243" s="51">
        <v>90503</v>
      </c>
      <c r="K243" s="51">
        <v>61484</v>
      </c>
      <c r="L243" s="51">
        <v>0</v>
      </c>
      <c r="M243" s="51">
        <v>61484</v>
      </c>
    </row>
    <row r="244" spans="1:13" x14ac:dyDescent="0.2">
      <c r="A244" s="49" t="s">
        <v>259</v>
      </c>
      <c r="B244" s="51">
        <v>2061</v>
      </c>
      <c r="C244" s="51"/>
      <c r="D244" s="51">
        <v>2061</v>
      </c>
      <c r="E244" s="51">
        <v>1349</v>
      </c>
      <c r="F244" s="51"/>
      <c r="G244" s="51">
        <v>1349</v>
      </c>
      <c r="H244" s="51">
        <v>86851</v>
      </c>
      <c r="I244" s="51">
        <v>0</v>
      </c>
      <c r="J244" s="51">
        <v>86851</v>
      </c>
      <c r="K244" s="51">
        <v>56830</v>
      </c>
      <c r="L244" s="51">
        <v>0</v>
      </c>
      <c r="M244" s="51">
        <v>56830</v>
      </c>
    </row>
    <row r="245" spans="1:13" x14ac:dyDescent="0.2">
      <c r="A245" s="49" t="s">
        <v>234</v>
      </c>
      <c r="B245" s="51">
        <v>1826</v>
      </c>
      <c r="C245" s="51">
        <v>47</v>
      </c>
      <c r="D245" s="51">
        <v>1873</v>
      </c>
      <c r="E245" s="51">
        <v>1268</v>
      </c>
      <c r="F245" s="51">
        <v>64</v>
      </c>
      <c r="G245" s="51">
        <v>1332</v>
      </c>
      <c r="H245" s="51">
        <v>121031</v>
      </c>
      <c r="I245" s="51">
        <v>3160</v>
      </c>
      <c r="J245" s="51">
        <v>124191</v>
      </c>
      <c r="K245" s="51">
        <v>90145</v>
      </c>
      <c r="L245" s="51">
        <v>4475</v>
      </c>
      <c r="M245" s="51">
        <v>94620</v>
      </c>
    </row>
    <row r="246" spans="1:13" x14ac:dyDescent="0.2">
      <c r="A246" s="49" t="s">
        <v>292</v>
      </c>
      <c r="B246" s="51">
        <v>1724</v>
      </c>
      <c r="C246" s="51">
        <v>323</v>
      </c>
      <c r="D246" s="51">
        <v>2047</v>
      </c>
      <c r="E246" s="51">
        <v>1040</v>
      </c>
      <c r="F246" s="51">
        <v>292</v>
      </c>
      <c r="G246" s="51">
        <v>1332</v>
      </c>
      <c r="H246" s="51">
        <v>48058</v>
      </c>
      <c r="I246" s="51">
        <v>8987</v>
      </c>
      <c r="J246" s="51">
        <v>57045</v>
      </c>
      <c r="K246" s="51">
        <v>26788</v>
      </c>
      <c r="L246" s="51">
        <v>7627</v>
      </c>
      <c r="M246" s="51">
        <v>34415</v>
      </c>
    </row>
    <row r="247" spans="1:13" x14ac:dyDescent="0.2">
      <c r="A247" s="49" t="s">
        <v>283</v>
      </c>
      <c r="B247" s="51">
        <v>1374</v>
      </c>
      <c r="C247" s="51">
        <v>380</v>
      </c>
      <c r="D247" s="51">
        <v>1754</v>
      </c>
      <c r="E247" s="51">
        <v>1016</v>
      </c>
      <c r="F247" s="51">
        <v>250</v>
      </c>
      <c r="G247" s="51">
        <v>1266</v>
      </c>
      <c r="H247" s="51">
        <v>44157</v>
      </c>
      <c r="I247" s="51">
        <v>11679</v>
      </c>
      <c r="J247" s="51">
        <v>55836</v>
      </c>
      <c r="K247" s="51">
        <v>33421</v>
      </c>
      <c r="L247" s="51">
        <v>8373</v>
      </c>
      <c r="M247" s="51">
        <v>41794</v>
      </c>
    </row>
    <row r="248" spans="1:13" x14ac:dyDescent="0.2">
      <c r="A248" s="49" t="s">
        <v>327</v>
      </c>
      <c r="B248" s="51">
        <v>4620</v>
      </c>
      <c r="C248" s="51">
        <v>470</v>
      </c>
      <c r="D248" s="51">
        <v>5090</v>
      </c>
      <c r="E248" s="51">
        <v>1096</v>
      </c>
      <c r="F248" s="51">
        <v>138</v>
      </c>
      <c r="G248" s="51">
        <v>1234</v>
      </c>
      <c r="H248" s="51">
        <v>41013</v>
      </c>
      <c r="I248" s="51">
        <v>4249</v>
      </c>
      <c r="J248" s="51">
        <v>45262</v>
      </c>
      <c r="K248" s="51">
        <v>10524</v>
      </c>
      <c r="L248" s="51">
        <v>1210</v>
      </c>
      <c r="M248" s="51">
        <v>11734</v>
      </c>
    </row>
    <row r="249" spans="1:13" x14ac:dyDescent="0.2">
      <c r="A249" s="49" t="s">
        <v>333</v>
      </c>
      <c r="B249" s="51"/>
      <c r="C249" s="51">
        <v>597</v>
      </c>
      <c r="D249" s="51">
        <v>597</v>
      </c>
      <c r="E249" s="51"/>
      <c r="F249" s="51">
        <v>1232</v>
      </c>
      <c r="G249" s="51">
        <v>1232</v>
      </c>
      <c r="H249" s="51">
        <v>0</v>
      </c>
      <c r="I249" s="51">
        <v>4931</v>
      </c>
      <c r="J249" s="51">
        <v>4931</v>
      </c>
      <c r="K249" s="51">
        <v>0</v>
      </c>
      <c r="L249" s="51">
        <v>9867</v>
      </c>
      <c r="M249" s="51">
        <v>9867</v>
      </c>
    </row>
    <row r="250" spans="1:13" x14ac:dyDescent="0.2">
      <c r="A250" s="49" t="s">
        <v>298</v>
      </c>
      <c r="B250" s="51">
        <v>48</v>
      </c>
      <c r="C250" s="51">
        <v>886</v>
      </c>
      <c r="D250" s="51">
        <v>934</v>
      </c>
      <c r="E250" s="51">
        <v>150</v>
      </c>
      <c r="F250" s="51">
        <v>1059</v>
      </c>
      <c r="G250" s="51">
        <v>1209</v>
      </c>
      <c r="H250" s="51">
        <v>1192</v>
      </c>
      <c r="I250" s="51">
        <v>22006</v>
      </c>
      <c r="J250" s="51">
        <v>23198</v>
      </c>
      <c r="K250" s="51">
        <v>3720</v>
      </c>
      <c r="L250" s="51">
        <v>26277</v>
      </c>
      <c r="M250" s="51">
        <v>29997</v>
      </c>
    </row>
    <row r="251" spans="1:13" x14ac:dyDescent="0.2">
      <c r="A251" s="49" t="s">
        <v>313</v>
      </c>
      <c r="B251" s="51">
        <v>1023</v>
      </c>
      <c r="C251" s="51">
        <v>214</v>
      </c>
      <c r="D251" s="51">
        <v>1237</v>
      </c>
      <c r="E251" s="51">
        <v>1000</v>
      </c>
      <c r="F251" s="51">
        <v>208</v>
      </c>
      <c r="G251" s="51">
        <v>1208</v>
      </c>
      <c r="H251" s="51">
        <v>20527</v>
      </c>
      <c r="I251" s="51">
        <v>4289</v>
      </c>
      <c r="J251" s="51">
        <v>24816</v>
      </c>
      <c r="K251" s="51">
        <v>14302</v>
      </c>
      <c r="L251" s="51">
        <v>2983</v>
      </c>
      <c r="M251" s="51">
        <v>17285</v>
      </c>
    </row>
    <row r="252" spans="1:13" x14ac:dyDescent="0.2">
      <c r="A252" s="49" t="s">
        <v>15</v>
      </c>
      <c r="B252" s="51">
        <v>2146</v>
      </c>
      <c r="C252" s="51">
        <v>212</v>
      </c>
      <c r="D252" s="51">
        <v>2358</v>
      </c>
      <c r="E252" s="51">
        <v>1069</v>
      </c>
      <c r="F252" s="51">
        <v>127</v>
      </c>
      <c r="G252" s="51">
        <v>1196</v>
      </c>
      <c r="H252" s="51">
        <v>39296</v>
      </c>
      <c r="I252" s="51">
        <v>3855</v>
      </c>
      <c r="J252" s="51">
        <v>43151</v>
      </c>
      <c r="K252" s="51">
        <v>19081</v>
      </c>
      <c r="L252" s="51">
        <v>2165</v>
      </c>
      <c r="M252" s="51">
        <v>21246</v>
      </c>
    </row>
    <row r="253" spans="1:13" x14ac:dyDescent="0.2">
      <c r="A253" s="49" t="s">
        <v>248</v>
      </c>
      <c r="B253" s="51">
        <v>1004</v>
      </c>
      <c r="C253" s="51">
        <v>272</v>
      </c>
      <c r="D253" s="51">
        <v>1276</v>
      </c>
      <c r="E253" s="51">
        <v>933</v>
      </c>
      <c r="F253" s="51">
        <v>251</v>
      </c>
      <c r="G253" s="51">
        <v>1184</v>
      </c>
      <c r="H253" s="51">
        <v>53118</v>
      </c>
      <c r="I253" s="51">
        <v>14398</v>
      </c>
      <c r="J253" s="51">
        <v>67516</v>
      </c>
      <c r="K253" s="51">
        <v>55350</v>
      </c>
      <c r="L253" s="51">
        <v>14168</v>
      </c>
      <c r="M253" s="51">
        <v>69518</v>
      </c>
    </row>
    <row r="254" spans="1:13" x14ac:dyDescent="0.2">
      <c r="A254" s="49" t="s">
        <v>282</v>
      </c>
      <c r="B254" s="51">
        <v>1185</v>
      </c>
      <c r="C254" s="51">
        <v>80</v>
      </c>
      <c r="D254" s="51">
        <v>1265</v>
      </c>
      <c r="E254" s="51">
        <v>1108</v>
      </c>
      <c r="F254" s="51">
        <v>52</v>
      </c>
      <c r="G254" s="51">
        <v>1160</v>
      </c>
      <c r="H254" s="51">
        <v>51733</v>
      </c>
      <c r="I254" s="51">
        <v>3240</v>
      </c>
      <c r="J254" s="51">
        <v>54973</v>
      </c>
      <c r="K254" s="51">
        <v>40735</v>
      </c>
      <c r="L254" s="51">
        <v>1982</v>
      </c>
      <c r="M254" s="51">
        <v>42717</v>
      </c>
    </row>
    <row r="255" spans="1:13" x14ac:dyDescent="0.2">
      <c r="A255" s="49" t="s">
        <v>284</v>
      </c>
      <c r="B255" s="51">
        <v>1902</v>
      </c>
      <c r="C255" s="51">
        <v>515</v>
      </c>
      <c r="D255" s="51">
        <v>2417</v>
      </c>
      <c r="E255" s="51">
        <v>896</v>
      </c>
      <c r="F255" s="51">
        <v>264</v>
      </c>
      <c r="G255" s="51">
        <v>1160</v>
      </c>
      <c r="H255" s="51">
        <v>63426</v>
      </c>
      <c r="I255" s="51">
        <v>17215</v>
      </c>
      <c r="J255" s="51">
        <v>80641</v>
      </c>
      <c r="K255" s="51">
        <v>30002</v>
      </c>
      <c r="L255" s="51">
        <v>8942</v>
      </c>
      <c r="M255" s="51">
        <v>38944</v>
      </c>
    </row>
    <row r="256" spans="1:13" x14ac:dyDescent="0.2">
      <c r="A256" s="49" t="s">
        <v>287</v>
      </c>
      <c r="B256" s="51">
        <v>1030</v>
      </c>
      <c r="C256" s="51">
        <v>663</v>
      </c>
      <c r="D256" s="51">
        <v>1693</v>
      </c>
      <c r="E256" s="51">
        <v>717</v>
      </c>
      <c r="F256" s="51">
        <v>407</v>
      </c>
      <c r="G256" s="51">
        <v>1124</v>
      </c>
      <c r="H256" s="51">
        <v>34766</v>
      </c>
      <c r="I256" s="51">
        <v>22391</v>
      </c>
      <c r="J256" s="51">
        <v>57157</v>
      </c>
      <c r="K256" s="51">
        <v>23870</v>
      </c>
      <c r="L256" s="51">
        <v>13523</v>
      </c>
      <c r="M256" s="51">
        <v>37393</v>
      </c>
    </row>
    <row r="257" spans="1:13" x14ac:dyDescent="0.2">
      <c r="A257" s="49" t="s">
        <v>265</v>
      </c>
      <c r="B257" s="51">
        <v>872</v>
      </c>
      <c r="C257" s="51">
        <v>1215</v>
      </c>
      <c r="D257" s="51">
        <v>2087</v>
      </c>
      <c r="E257" s="51">
        <v>264</v>
      </c>
      <c r="F257" s="51">
        <v>852</v>
      </c>
      <c r="G257" s="51">
        <v>1116</v>
      </c>
      <c r="H257" s="51">
        <v>42444</v>
      </c>
      <c r="I257" s="51">
        <v>59083</v>
      </c>
      <c r="J257" s="51">
        <v>101527</v>
      </c>
      <c r="K257" s="51">
        <v>12348</v>
      </c>
      <c r="L257" s="51">
        <v>39584</v>
      </c>
      <c r="M257" s="51">
        <v>51932</v>
      </c>
    </row>
    <row r="258" spans="1:13" x14ac:dyDescent="0.2">
      <c r="A258" s="49" t="s">
        <v>263</v>
      </c>
      <c r="B258" s="51">
        <v>580</v>
      </c>
      <c r="C258" s="51">
        <v>588</v>
      </c>
      <c r="D258" s="51">
        <v>1168</v>
      </c>
      <c r="E258" s="51">
        <v>494</v>
      </c>
      <c r="F258" s="51">
        <v>615</v>
      </c>
      <c r="G258" s="51">
        <v>1109</v>
      </c>
      <c r="H258" s="51">
        <v>25739</v>
      </c>
      <c r="I258" s="51">
        <v>25469</v>
      </c>
      <c r="J258" s="51">
        <v>51208</v>
      </c>
      <c r="K258" s="51">
        <v>23438</v>
      </c>
      <c r="L258" s="51">
        <v>29171</v>
      </c>
      <c r="M258" s="51">
        <v>52609</v>
      </c>
    </row>
    <row r="259" spans="1:13" x14ac:dyDescent="0.2">
      <c r="A259" s="49" t="s">
        <v>243</v>
      </c>
      <c r="B259" s="51">
        <v>1429</v>
      </c>
      <c r="C259" s="51">
        <v>59</v>
      </c>
      <c r="D259" s="51">
        <v>1488</v>
      </c>
      <c r="E259" s="51">
        <v>983</v>
      </c>
      <c r="F259" s="51">
        <v>93</v>
      </c>
      <c r="G259" s="51">
        <v>1076</v>
      </c>
      <c r="H259" s="51">
        <v>92118</v>
      </c>
      <c r="I259" s="51">
        <v>3779</v>
      </c>
      <c r="J259" s="51">
        <v>95897</v>
      </c>
      <c r="K259" s="51">
        <v>69009</v>
      </c>
      <c r="L259" s="51">
        <v>6568</v>
      </c>
      <c r="M259" s="51">
        <v>75577</v>
      </c>
    </row>
    <row r="260" spans="1:13" x14ac:dyDescent="0.2">
      <c r="A260" s="49" t="s">
        <v>242</v>
      </c>
      <c r="B260" s="51">
        <v>1272</v>
      </c>
      <c r="C260" s="51">
        <v>6</v>
      </c>
      <c r="D260" s="51">
        <v>1278</v>
      </c>
      <c r="E260" s="51">
        <v>1007</v>
      </c>
      <c r="F260" s="51">
        <v>37</v>
      </c>
      <c r="G260" s="51">
        <v>1044</v>
      </c>
      <c r="H260" s="51">
        <v>90539</v>
      </c>
      <c r="I260" s="51">
        <v>445</v>
      </c>
      <c r="J260" s="51">
        <v>90984</v>
      </c>
      <c r="K260" s="51">
        <v>73785</v>
      </c>
      <c r="L260" s="51">
        <v>2645</v>
      </c>
      <c r="M260" s="51">
        <v>76430</v>
      </c>
    </row>
    <row r="261" spans="1:13" x14ac:dyDescent="0.2">
      <c r="A261" s="49" t="s">
        <v>288</v>
      </c>
      <c r="B261" s="51">
        <v>661</v>
      </c>
      <c r="C261" s="51">
        <v>135</v>
      </c>
      <c r="D261" s="51">
        <v>796</v>
      </c>
      <c r="E261" s="51">
        <v>692</v>
      </c>
      <c r="F261" s="51">
        <v>325</v>
      </c>
      <c r="G261" s="51">
        <v>1017</v>
      </c>
      <c r="H261" s="51">
        <v>25591</v>
      </c>
      <c r="I261" s="51">
        <v>4876</v>
      </c>
      <c r="J261" s="51">
        <v>30467</v>
      </c>
      <c r="K261" s="51">
        <v>25279</v>
      </c>
      <c r="L261" s="51">
        <v>11900</v>
      </c>
      <c r="M261" s="51">
        <v>37179</v>
      </c>
    </row>
    <row r="262" spans="1:13" x14ac:dyDescent="0.2">
      <c r="A262" s="49" t="s">
        <v>285</v>
      </c>
      <c r="B262" s="51">
        <v>1764</v>
      </c>
      <c r="C262" s="51">
        <v>136</v>
      </c>
      <c r="D262" s="51">
        <v>1900</v>
      </c>
      <c r="E262" s="51">
        <v>920</v>
      </c>
      <c r="F262" s="51">
        <v>49</v>
      </c>
      <c r="G262" s="51">
        <v>969</v>
      </c>
      <c r="H262" s="51">
        <v>79521</v>
      </c>
      <c r="I262" s="51">
        <v>6064</v>
      </c>
      <c r="J262" s="51">
        <v>85585</v>
      </c>
      <c r="K262" s="51">
        <v>36427</v>
      </c>
      <c r="L262" s="51">
        <v>1958</v>
      </c>
      <c r="M262" s="51">
        <v>38385</v>
      </c>
    </row>
    <row r="263" spans="1:13" x14ac:dyDescent="0.2">
      <c r="A263" s="49" t="s">
        <v>281</v>
      </c>
      <c r="B263" s="51">
        <v>565</v>
      </c>
      <c r="C263" s="51">
        <v>345</v>
      </c>
      <c r="D263" s="51">
        <v>910</v>
      </c>
      <c r="E263" s="51">
        <v>696</v>
      </c>
      <c r="F263" s="51">
        <v>268</v>
      </c>
      <c r="G263" s="51">
        <v>964</v>
      </c>
      <c r="H263" s="51">
        <v>24709</v>
      </c>
      <c r="I263" s="51">
        <v>15137</v>
      </c>
      <c r="J263" s="51">
        <v>39846</v>
      </c>
      <c r="K263" s="51">
        <v>31015</v>
      </c>
      <c r="L263" s="51">
        <v>11865</v>
      </c>
      <c r="M263" s="51">
        <v>42880</v>
      </c>
    </row>
    <row r="264" spans="1:13" x14ac:dyDescent="0.2">
      <c r="A264" s="49" t="s">
        <v>300</v>
      </c>
      <c r="B264" s="51">
        <v>1348</v>
      </c>
      <c r="C264" s="51"/>
      <c r="D264" s="51">
        <v>1348</v>
      </c>
      <c r="E264" s="51">
        <v>964</v>
      </c>
      <c r="F264" s="51"/>
      <c r="G264" s="51">
        <v>964</v>
      </c>
      <c r="H264" s="51">
        <v>46502</v>
      </c>
      <c r="I264" s="51">
        <v>0</v>
      </c>
      <c r="J264" s="51">
        <v>46502</v>
      </c>
      <c r="K264" s="51">
        <v>25472</v>
      </c>
      <c r="L264" s="51">
        <v>0</v>
      </c>
      <c r="M264" s="51">
        <v>25472</v>
      </c>
    </row>
    <row r="265" spans="1:13" x14ac:dyDescent="0.2">
      <c r="A265" s="49" t="s">
        <v>345</v>
      </c>
      <c r="B265" s="51">
        <v>7553</v>
      </c>
      <c r="C265" s="51">
        <v>517</v>
      </c>
      <c r="D265" s="51">
        <v>8070</v>
      </c>
      <c r="E265" s="51">
        <v>689</v>
      </c>
      <c r="F265" s="51">
        <v>230</v>
      </c>
      <c r="G265" s="51">
        <v>919</v>
      </c>
      <c r="H265" s="51">
        <v>24214</v>
      </c>
      <c r="I265" s="51">
        <v>1929</v>
      </c>
      <c r="J265" s="51">
        <v>26143</v>
      </c>
      <c r="K265" s="51">
        <v>3492</v>
      </c>
      <c r="L265" s="51">
        <v>1132</v>
      </c>
      <c r="M265" s="51">
        <v>4624</v>
      </c>
    </row>
    <row r="266" spans="1:13" x14ac:dyDescent="0.2">
      <c r="A266" s="49" t="s">
        <v>268</v>
      </c>
      <c r="B266" s="51">
        <v>848</v>
      </c>
      <c r="C266" s="51">
        <v>234</v>
      </c>
      <c r="D266" s="51">
        <v>1082</v>
      </c>
      <c r="E266" s="51">
        <v>630</v>
      </c>
      <c r="F266" s="51">
        <v>282</v>
      </c>
      <c r="G266" s="51">
        <v>912</v>
      </c>
      <c r="H266" s="51">
        <v>45863</v>
      </c>
      <c r="I266" s="51">
        <v>12662</v>
      </c>
      <c r="J266" s="51">
        <v>58525</v>
      </c>
      <c r="K266" s="51">
        <v>33268</v>
      </c>
      <c r="L266" s="51">
        <v>14971</v>
      </c>
      <c r="M266" s="51">
        <v>48239</v>
      </c>
    </row>
    <row r="267" spans="1:13" x14ac:dyDescent="0.2">
      <c r="A267" s="49" t="s">
        <v>323</v>
      </c>
      <c r="B267" s="51">
        <v>1344</v>
      </c>
      <c r="C267" s="51">
        <v>96</v>
      </c>
      <c r="D267" s="51">
        <v>1440</v>
      </c>
      <c r="E267" s="51">
        <v>783</v>
      </c>
      <c r="F267" s="51">
        <v>127</v>
      </c>
      <c r="G267" s="51">
        <v>910</v>
      </c>
      <c r="H267" s="51">
        <v>18968</v>
      </c>
      <c r="I267" s="51">
        <v>1338</v>
      </c>
      <c r="J267" s="51">
        <v>20306</v>
      </c>
      <c r="K267" s="51">
        <v>10788</v>
      </c>
      <c r="L267" s="51">
        <v>1796</v>
      </c>
      <c r="M267" s="51">
        <v>12584</v>
      </c>
    </row>
    <row r="268" spans="1:13" x14ac:dyDescent="0.2">
      <c r="A268" s="49" t="s">
        <v>307</v>
      </c>
      <c r="B268" s="51">
        <v>1047</v>
      </c>
      <c r="C268" s="51">
        <v>225</v>
      </c>
      <c r="D268" s="51">
        <v>1272</v>
      </c>
      <c r="E268" s="51">
        <v>701</v>
      </c>
      <c r="F268" s="51">
        <v>199</v>
      </c>
      <c r="G268" s="51">
        <v>900</v>
      </c>
      <c r="H268" s="51">
        <v>25714</v>
      </c>
      <c r="I268" s="51">
        <v>5583</v>
      </c>
      <c r="J268" s="51">
        <v>31297</v>
      </c>
      <c r="K268" s="51">
        <v>17569</v>
      </c>
      <c r="L268" s="51">
        <v>4958</v>
      </c>
      <c r="M268" s="51">
        <v>22527</v>
      </c>
    </row>
    <row r="269" spans="1:13" x14ac:dyDescent="0.2">
      <c r="A269" s="49" t="s">
        <v>296</v>
      </c>
      <c r="B269" s="51">
        <v>131</v>
      </c>
      <c r="C269" s="51">
        <v>952</v>
      </c>
      <c r="D269" s="51">
        <v>1083</v>
      </c>
      <c r="E269" s="51">
        <v>138</v>
      </c>
      <c r="F269" s="51">
        <v>746</v>
      </c>
      <c r="G269" s="51">
        <v>884</v>
      </c>
      <c r="H269" s="51">
        <v>5891</v>
      </c>
      <c r="I269" s="51">
        <v>42121</v>
      </c>
      <c r="J269" s="51">
        <v>48012</v>
      </c>
      <c r="K269" s="51">
        <v>5141</v>
      </c>
      <c r="L269" s="51">
        <v>27400</v>
      </c>
      <c r="M269" s="51">
        <v>32541</v>
      </c>
    </row>
    <row r="270" spans="1:13" x14ac:dyDescent="0.2">
      <c r="A270" s="49" t="s">
        <v>325</v>
      </c>
      <c r="B270" s="51">
        <v>696</v>
      </c>
      <c r="C270" s="51">
        <v>44</v>
      </c>
      <c r="D270" s="51">
        <v>740</v>
      </c>
      <c r="E270" s="51">
        <v>861</v>
      </c>
      <c r="F270" s="51">
        <v>3</v>
      </c>
      <c r="G270" s="51">
        <v>864</v>
      </c>
      <c r="H270" s="51">
        <v>14955</v>
      </c>
      <c r="I270" s="51">
        <v>667</v>
      </c>
      <c r="J270" s="51">
        <v>15622</v>
      </c>
      <c r="K270" s="51">
        <v>12334</v>
      </c>
      <c r="L270" s="51">
        <v>114</v>
      </c>
      <c r="M270" s="51">
        <v>12448</v>
      </c>
    </row>
    <row r="271" spans="1:13" x14ac:dyDescent="0.2">
      <c r="A271" s="49" t="s">
        <v>343</v>
      </c>
      <c r="B271" s="51"/>
      <c r="C271" s="51">
        <v>510</v>
      </c>
      <c r="D271" s="51">
        <v>510</v>
      </c>
      <c r="E271" s="51">
        <v>482</v>
      </c>
      <c r="F271" s="51">
        <v>380</v>
      </c>
      <c r="G271" s="51">
        <v>862</v>
      </c>
      <c r="H271" s="51">
        <v>0</v>
      </c>
      <c r="I271" s="51">
        <v>2780</v>
      </c>
      <c r="J271" s="51">
        <v>2780</v>
      </c>
      <c r="K271" s="51">
        <v>2899</v>
      </c>
      <c r="L271" s="51">
        <v>2251</v>
      </c>
      <c r="M271" s="51">
        <v>5150</v>
      </c>
    </row>
    <row r="272" spans="1:13" x14ac:dyDescent="0.2">
      <c r="A272" s="49" t="s">
        <v>238</v>
      </c>
      <c r="B272" s="51">
        <v>1254</v>
      </c>
      <c r="C272" s="51"/>
      <c r="D272" s="51">
        <v>1254</v>
      </c>
      <c r="E272" s="51">
        <v>825</v>
      </c>
      <c r="F272" s="51"/>
      <c r="G272" s="51">
        <v>825</v>
      </c>
      <c r="H272" s="51">
        <v>137050</v>
      </c>
      <c r="I272" s="51">
        <v>0</v>
      </c>
      <c r="J272" s="51">
        <v>137050</v>
      </c>
      <c r="K272" s="51">
        <v>90164</v>
      </c>
      <c r="L272" s="51">
        <v>0</v>
      </c>
      <c r="M272" s="51">
        <v>90164</v>
      </c>
    </row>
    <row r="273" spans="1:13" x14ac:dyDescent="0.2">
      <c r="A273" s="49" t="s">
        <v>280</v>
      </c>
      <c r="B273" s="51"/>
      <c r="C273" s="51"/>
      <c r="D273" s="51">
        <v>0</v>
      </c>
      <c r="E273" s="51">
        <v>800</v>
      </c>
      <c r="F273" s="51"/>
      <c r="G273" s="51">
        <v>800</v>
      </c>
      <c r="H273" s="51">
        <v>0</v>
      </c>
      <c r="I273" s="51">
        <v>0</v>
      </c>
      <c r="J273" s="51">
        <v>0</v>
      </c>
      <c r="K273" s="51">
        <v>43184</v>
      </c>
      <c r="L273" s="51">
        <v>0</v>
      </c>
      <c r="M273" s="51">
        <v>43184</v>
      </c>
    </row>
    <row r="274" spans="1:13" x14ac:dyDescent="0.2">
      <c r="A274" s="49" t="s">
        <v>31</v>
      </c>
      <c r="B274" s="51">
        <v>6544</v>
      </c>
      <c r="C274" s="51"/>
      <c r="D274" s="51">
        <v>6544</v>
      </c>
      <c r="E274" s="51">
        <v>773</v>
      </c>
      <c r="F274" s="51"/>
      <c r="G274" s="51">
        <v>773</v>
      </c>
      <c r="H274" s="51">
        <v>386991</v>
      </c>
      <c r="I274" s="51">
        <v>0</v>
      </c>
      <c r="J274" s="51">
        <v>386991</v>
      </c>
      <c r="K274" s="51">
        <v>25834</v>
      </c>
      <c r="L274" s="51">
        <v>0</v>
      </c>
      <c r="M274" s="51">
        <v>25834</v>
      </c>
    </row>
    <row r="275" spans="1:13" x14ac:dyDescent="0.2">
      <c r="A275" s="49" t="s">
        <v>302</v>
      </c>
      <c r="B275" s="51"/>
      <c r="C275" s="51">
        <v>3249</v>
      </c>
      <c r="D275" s="51">
        <v>3249</v>
      </c>
      <c r="E275" s="51"/>
      <c r="F275" s="51">
        <v>768</v>
      </c>
      <c r="G275" s="51">
        <v>768</v>
      </c>
      <c r="H275" s="51">
        <v>0</v>
      </c>
      <c r="I275" s="51">
        <v>26674</v>
      </c>
      <c r="J275" s="51">
        <v>26674</v>
      </c>
      <c r="K275" s="51">
        <v>0</v>
      </c>
      <c r="L275" s="51">
        <v>24285</v>
      </c>
      <c r="M275" s="51">
        <v>24285</v>
      </c>
    </row>
    <row r="276" spans="1:13" x14ac:dyDescent="0.2">
      <c r="A276" s="49" t="s">
        <v>295</v>
      </c>
      <c r="B276" s="51"/>
      <c r="C276" s="51">
        <v>99</v>
      </c>
      <c r="D276" s="51">
        <v>99</v>
      </c>
      <c r="E276" s="51">
        <v>217</v>
      </c>
      <c r="F276" s="51">
        <v>536</v>
      </c>
      <c r="G276" s="51">
        <v>753</v>
      </c>
      <c r="H276" s="51">
        <v>0</v>
      </c>
      <c r="I276" s="51">
        <v>3967</v>
      </c>
      <c r="J276" s="51">
        <v>3967</v>
      </c>
      <c r="K276" s="51">
        <v>9381</v>
      </c>
      <c r="L276" s="51">
        <v>23270</v>
      </c>
      <c r="M276" s="51">
        <v>32651</v>
      </c>
    </row>
    <row r="277" spans="1:13" x14ac:dyDescent="0.2">
      <c r="A277" s="49" t="s">
        <v>297</v>
      </c>
      <c r="B277" s="51">
        <v>1294</v>
      </c>
      <c r="C277" s="51">
        <v>269</v>
      </c>
      <c r="D277" s="51">
        <v>1563</v>
      </c>
      <c r="E277" s="51">
        <v>426</v>
      </c>
      <c r="F277" s="51">
        <v>272</v>
      </c>
      <c r="G277" s="51">
        <v>698</v>
      </c>
      <c r="H277" s="51">
        <v>63750</v>
      </c>
      <c r="I277" s="51">
        <v>13212</v>
      </c>
      <c r="J277" s="51">
        <v>76962</v>
      </c>
      <c r="K277" s="51">
        <v>19280</v>
      </c>
      <c r="L277" s="51">
        <v>11878</v>
      </c>
      <c r="M277" s="51">
        <v>31158</v>
      </c>
    </row>
    <row r="278" spans="1:13" x14ac:dyDescent="0.2">
      <c r="A278" s="49" t="s">
        <v>303</v>
      </c>
      <c r="B278" s="51">
        <v>3081</v>
      </c>
      <c r="C278" s="51">
        <v>586</v>
      </c>
      <c r="D278" s="51">
        <v>3667</v>
      </c>
      <c r="E278" s="51">
        <v>656</v>
      </c>
      <c r="F278" s="51">
        <v>29</v>
      </c>
      <c r="G278" s="51">
        <v>685</v>
      </c>
      <c r="H278" s="51">
        <v>105639</v>
      </c>
      <c r="I278" s="51">
        <v>20128</v>
      </c>
      <c r="J278" s="51">
        <v>125767</v>
      </c>
      <c r="K278" s="51">
        <v>22563</v>
      </c>
      <c r="L278" s="51">
        <v>1115</v>
      </c>
      <c r="M278" s="51">
        <v>23678</v>
      </c>
    </row>
    <row r="279" spans="1:13" x14ac:dyDescent="0.2">
      <c r="A279" s="49" t="s">
        <v>310</v>
      </c>
      <c r="B279" s="51">
        <v>503</v>
      </c>
      <c r="C279" s="51">
        <v>191</v>
      </c>
      <c r="D279" s="51">
        <v>694</v>
      </c>
      <c r="E279" s="51">
        <v>391</v>
      </c>
      <c r="F279" s="51">
        <v>271</v>
      </c>
      <c r="G279" s="51">
        <v>662</v>
      </c>
      <c r="H279" s="51">
        <v>15025</v>
      </c>
      <c r="I279" s="51">
        <v>5709</v>
      </c>
      <c r="J279" s="51">
        <v>20734</v>
      </c>
      <c r="K279" s="51">
        <v>11718</v>
      </c>
      <c r="L279" s="51">
        <v>8173</v>
      </c>
      <c r="M279" s="51">
        <v>19891</v>
      </c>
    </row>
    <row r="280" spans="1:13" x14ac:dyDescent="0.2">
      <c r="A280" s="49" t="s">
        <v>275</v>
      </c>
      <c r="B280" s="51">
        <v>680</v>
      </c>
      <c r="C280" s="51">
        <v>130</v>
      </c>
      <c r="D280" s="51">
        <v>810</v>
      </c>
      <c r="E280" s="51">
        <v>568</v>
      </c>
      <c r="F280" s="51">
        <v>81</v>
      </c>
      <c r="G280" s="51">
        <v>649</v>
      </c>
      <c r="H280" s="51">
        <v>45966</v>
      </c>
      <c r="I280" s="51">
        <v>8596</v>
      </c>
      <c r="J280" s="51">
        <v>54562</v>
      </c>
      <c r="K280" s="51">
        <v>39241</v>
      </c>
      <c r="L280" s="51">
        <v>5518</v>
      </c>
      <c r="M280" s="51">
        <v>44759</v>
      </c>
    </row>
    <row r="281" spans="1:13" x14ac:dyDescent="0.2">
      <c r="A281" s="49" t="s">
        <v>319</v>
      </c>
      <c r="B281" s="51">
        <v>3187</v>
      </c>
      <c r="C281" s="51">
        <v>2</v>
      </c>
      <c r="D281" s="51">
        <v>3189</v>
      </c>
      <c r="E281" s="51">
        <v>639</v>
      </c>
      <c r="F281" s="51">
        <v>8</v>
      </c>
      <c r="G281" s="51">
        <v>647</v>
      </c>
      <c r="H281" s="51">
        <v>60571</v>
      </c>
      <c r="I281" s="51">
        <v>38</v>
      </c>
      <c r="J281" s="51">
        <v>60609</v>
      </c>
      <c r="K281" s="51">
        <v>14297</v>
      </c>
      <c r="L281" s="51">
        <v>194</v>
      </c>
      <c r="M281" s="51">
        <v>14491</v>
      </c>
    </row>
    <row r="282" spans="1:13" x14ac:dyDescent="0.2">
      <c r="A282" s="49" t="s">
        <v>274</v>
      </c>
      <c r="B282" s="51">
        <v>611</v>
      </c>
      <c r="C282" s="51">
        <v>156</v>
      </c>
      <c r="D282" s="51">
        <v>767</v>
      </c>
      <c r="E282" s="51">
        <v>516</v>
      </c>
      <c r="F282" s="51">
        <v>131</v>
      </c>
      <c r="G282" s="51">
        <v>647</v>
      </c>
      <c r="H282" s="51">
        <v>41974</v>
      </c>
      <c r="I282" s="51">
        <v>10401</v>
      </c>
      <c r="J282" s="51">
        <v>52375</v>
      </c>
      <c r="K282" s="51">
        <v>36342</v>
      </c>
      <c r="L282" s="51">
        <v>9333</v>
      </c>
      <c r="M282" s="51">
        <v>45675</v>
      </c>
    </row>
    <row r="283" spans="1:13" x14ac:dyDescent="0.2">
      <c r="A283" s="49" t="s">
        <v>294</v>
      </c>
      <c r="B283" s="51">
        <v>786</v>
      </c>
      <c r="C283" s="51"/>
      <c r="D283" s="51">
        <v>786</v>
      </c>
      <c r="E283" s="51">
        <v>627</v>
      </c>
      <c r="F283" s="51"/>
      <c r="G283" s="51">
        <v>627</v>
      </c>
      <c r="H283" s="51">
        <v>46033</v>
      </c>
      <c r="I283" s="51">
        <v>0</v>
      </c>
      <c r="J283" s="51">
        <v>46033</v>
      </c>
      <c r="K283" s="51">
        <v>33954</v>
      </c>
      <c r="L283" s="51">
        <v>0</v>
      </c>
      <c r="M283" s="51">
        <v>33954</v>
      </c>
    </row>
    <row r="284" spans="1:13" x14ac:dyDescent="0.2">
      <c r="A284" s="49" t="s">
        <v>346</v>
      </c>
      <c r="B284" s="51">
        <v>235</v>
      </c>
      <c r="C284" s="51"/>
      <c r="D284" s="51">
        <v>235</v>
      </c>
      <c r="E284" s="51">
        <v>514</v>
      </c>
      <c r="F284" s="51"/>
      <c r="G284" s="51">
        <v>514</v>
      </c>
      <c r="H284" s="51">
        <v>4178</v>
      </c>
      <c r="I284" s="51">
        <v>0</v>
      </c>
      <c r="J284" s="51">
        <v>4178</v>
      </c>
      <c r="K284" s="51">
        <v>4430</v>
      </c>
      <c r="L284" s="51">
        <v>0</v>
      </c>
      <c r="M284" s="51">
        <v>4430</v>
      </c>
    </row>
    <row r="285" spans="1:13" x14ac:dyDescent="0.2">
      <c r="A285" s="49" t="s">
        <v>330</v>
      </c>
      <c r="B285" s="51">
        <v>441</v>
      </c>
      <c r="C285" s="51">
        <v>148</v>
      </c>
      <c r="D285" s="51">
        <v>589</v>
      </c>
      <c r="E285" s="51">
        <v>419</v>
      </c>
      <c r="F285" s="51">
        <v>91</v>
      </c>
      <c r="G285" s="51">
        <v>510</v>
      </c>
      <c r="H285" s="51">
        <v>10666</v>
      </c>
      <c r="I285" s="51">
        <v>3650</v>
      </c>
      <c r="J285" s="51">
        <v>14316</v>
      </c>
      <c r="K285" s="51">
        <v>8919</v>
      </c>
      <c r="L285" s="51">
        <v>2090</v>
      </c>
      <c r="M285" s="51">
        <v>11009</v>
      </c>
    </row>
    <row r="286" spans="1:13" x14ac:dyDescent="0.2">
      <c r="A286" s="49" t="s">
        <v>312</v>
      </c>
      <c r="B286" s="51">
        <v>610</v>
      </c>
      <c r="C286" s="51">
        <v>210</v>
      </c>
      <c r="D286" s="51">
        <v>820</v>
      </c>
      <c r="E286" s="51">
        <v>324</v>
      </c>
      <c r="F286" s="51">
        <v>153</v>
      </c>
      <c r="G286" s="51">
        <v>477</v>
      </c>
      <c r="H286" s="51">
        <v>23072</v>
      </c>
      <c r="I286" s="51">
        <v>7997</v>
      </c>
      <c r="J286" s="51">
        <v>31069</v>
      </c>
      <c r="K286" s="51">
        <v>12586</v>
      </c>
      <c r="L286" s="51">
        <v>6003</v>
      </c>
      <c r="M286" s="51">
        <v>18589</v>
      </c>
    </row>
    <row r="287" spans="1:13" x14ac:dyDescent="0.2">
      <c r="A287" s="49" t="s">
        <v>328</v>
      </c>
      <c r="B287" s="51">
        <v>550</v>
      </c>
      <c r="C287" s="51"/>
      <c r="D287" s="51">
        <v>550</v>
      </c>
      <c r="E287" s="51">
        <v>458</v>
      </c>
      <c r="F287" s="51"/>
      <c r="G287" s="51">
        <v>458</v>
      </c>
      <c r="H287" s="51">
        <v>10323</v>
      </c>
      <c r="I287" s="51">
        <v>0</v>
      </c>
      <c r="J287" s="51">
        <v>10323</v>
      </c>
      <c r="K287" s="51">
        <v>11645</v>
      </c>
      <c r="L287" s="51">
        <v>0</v>
      </c>
      <c r="M287" s="51">
        <v>11645</v>
      </c>
    </row>
    <row r="288" spans="1:13" x14ac:dyDescent="0.2">
      <c r="A288" s="49" t="s">
        <v>308</v>
      </c>
      <c r="B288" s="51">
        <v>279</v>
      </c>
      <c r="C288" s="51">
        <v>359</v>
      </c>
      <c r="D288" s="51">
        <v>638</v>
      </c>
      <c r="E288" s="51">
        <v>253</v>
      </c>
      <c r="F288" s="51">
        <v>195</v>
      </c>
      <c r="G288" s="51">
        <v>448</v>
      </c>
      <c r="H288" s="51">
        <v>12381</v>
      </c>
      <c r="I288" s="51">
        <v>15870</v>
      </c>
      <c r="J288" s="51">
        <v>28251</v>
      </c>
      <c r="K288" s="51">
        <v>11566</v>
      </c>
      <c r="L288" s="51">
        <v>8843</v>
      </c>
      <c r="M288" s="51">
        <v>20409</v>
      </c>
    </row>
    <row r="289" spans="1:13" x14ac:dyDescent="0.2">
      <c r="A289" s="49" t="s">
        <v>293</v>
      </c>
      <c r="B289" s="51">
        <v>637</v>
      </c>
      <c r="C289" s="51">
        <v>17</v>
      </c>
      <c r="D289" s="51">
        <v>654</v>
      </c>
      <c r="E289" s="51">
        <v>404</v>
      </c>
      <c r="F289" s="51">
        <v>15</v>
      </c>
      <c r="G289" s="51">
        <v>419</v>
      </c>
      <c r="H289" s="51">
        <v>50089</v>
      </c>
      <c r="I289" s="51">
        <v>1297</v>
      </c>
      <c r="J289" s="51">
        <v>51386</v>
      </c>
      <c r="K289" s="51">
        <v>33130</v>
      </c>
      <c r="L289" s="51">
        <v>1209</v>
      </c>
      <c r="M289" s="51">
        <v>34339</v>
      </c>
    </row>
    <row r="290" spans="1:13" x14ac:dyDescent="0.2">
      <c r="A290" s="49" t="s">
        <v>322</v>
      </c>
      <c r="B290" s="51">
        <v>880</v>
      </c>
      <c r="C290" s="51">
        <v>8</v>
      </c>
      <c r="D290" s="51">
        <v>888</v>
      </c>
      <c r="E290" s="51">
        <v>396</v>
      </c>
      <c r="F290" s="51">
        <v>11</v>
      </c>
      <c r="G290" s="51">
        <v>407</v>
      </c>
      <c r="H290" s="51">
        <v>29375</v>
      </c>
      <c r="I290" s="51">
        <v>269</v>
      </c>
      <c r="J290" s="51">
        <v>29644</v>
      </c>
      <c r="K290" s="51">
        <v>12213</v>
      </c>
      <c r="L290" s="51">
        <v>375</v>
      </c>
      <c r="M290" s="51">
        <v>12588</v>
      </c>
    </row>
    <row r="291" spans="1:13" x14ac:dyDescent="0.2">
      <c r="A291" s="49" t="s">
        <v>324</v>
      </c>
      <c r="B291" s="51">
        <v>253</v>
      </c>
      <c r="C291" s="51">
        <v>353</v>
      </c>
      <c r="D291" s="51">
        <v>606</v>
      </c>
      <c r="E291" s="51">
        <v>72</v>
      </c>
      <c r="F291" s="51">
        <v>327</v>
      </c>
      <c r="G291" s="51">
        <v>399</v>
      </c>
      <c r="H291" s="51">
        <v>9314</v>
      </c>
      <c r="I291" s="51">
        <v>12576</v>
      </c>
      <c r="J291" s="51">
        <v>21890</v>
      </c>
      <c r="K291" s="51">
        <v>2482</v>
      </c>
      <c r="L291" s="51">
        <v>9968</v>
      </c>
      <c r="M291" s="51">
        <v>12450</v>
      </c>
    </row>
    <row r="292" spans="1:13" x14ac:dyDescent="0.2">
      <c r="A292" s="49" t="s">
        <v>339</v>
      </c>
      <c r="B292" s="51">
        <v>753</v>
      </c>
      <c r="C292" s="51">
        <v>345</v>
      </c>
      <c r="D292" s="51">
        <v>1098</v>
      </c>
      <c r="E292" s="51">
        <v>210</v>
      </c>
      <c r="F292" s="51">
        <v>173</v>
      </c>
      <c r="G292" s="51">
        <v>383</v>
      </c>
      <c r="H292" s="51">
        <v>11112</v>
      </c>
      <c r="I292" s="51">
        <v>5112</v>
      </c>
      <c r="J292" s="51">
        <v>16224</v>
      </c>
      <c r="K292" s="51">
        <v>3400</v>
      </c>
      <c r="L292" s="51">
        <v>2788</v>
      </c>
      <c r="M292" s="51">
        <v>6188</v>
      </c>
    </row>
    <row r="293" spans="1:13" x14ac:dyDescent="0.2">
      <c r="A293" s="49" t="s">
        <v>286</v>
      </c>
      <c r="B293" s="51"/>
      <c r="C293" s="51">
        <v>5</v>
      </c>
      <c r="D293" s="51">
        <v>5</v>
      </c>
      <c r="E293" s="51">
        <v>270</v>
      </c>
      <c r="F293" s="51">
        <v>111</v>
      </c>
      <c r="G293" s="51">
        <v>381</v>
      </c>
      <c r="H293" s="51">
        <v>0</v>
      </c>
      <c r="I293" s="51">
        <v>515</v>
      </c>
      <c r="J293" s="51">
        <v>515</v>
      </c>
      <c r="K293" s="51">
        <v>26977</v>
      </c>
      <c r="L293" s="51">
        <v>11159</v>
      </c>
      <c r="M293" s="51">
        <v>38136</v>
      </c>
    </row>
    <row r="294" spans="1:13" x14ac:dyDescent="0.2">
      <c r="A294" s="49" t="s">
        <v>317</v>
      </c>
      <c r="B294" s="51">
        <v>285</v>
      </c>
      <c r="C294" s="51">
        <v>200</v>
      </c>
      <c r="D294" s="51">
        <v>485</v>
      </c>
      <c r="E294" s="51">
        <v>256</v>
      </c>
      <c r="F294" s="51">
        <v>114</v>
      </c>
      <c r="G294" s="51">
        <v>370</v>
      </c>
      <c r="H294" s="51">
        <v>11691</v>
      </c>
      <c r="I294" s="51">
        <v>8095</v>
      </c>
      <c r="J294" s="51">
        <v>19786</v>
      </c>
      <c r="K294" s="51">
        <v>10411</v>
      </c>
      <c r="L294" s="51">
        <v>4174</v>
      </c>
      <c r="M294" s="51">
        <v>14585</v>
      </c>
    </row>
    <row r="295" spans="1:13" x14ac:dyDescent="0.2">
      <c r="A295" s="49" t="s">
        <v>334</v>
      </c>
      <c r="B295" s="51">
        <v>273</v>
      </c>
      <c r="C295" s="51">
        <v>250</v>
      </c>
      <c r="D295" s="51">
        <v>523</v>
      </c>
      <c r="E295" s="51">
        <v>196</v>
      </c>
      <c r="F295" s="51">
        <v>126</v>
      </c>
      <c r="G295" s="51">
        <v>322</v>
      </c>
      <c r="H295" s="51">
        <v>8216</v>
      </c>
      <c r="I295" s="51">
        <v>7516</v>
      </c>
      <c r="J295" s="51">
        <v>15732</v>
      </c>
      <c r="K295" s="51">
        <v>5922</v>
      </c>
      <c r="L295" s="51">
        <v>3805</v>
      </c>
      <c r="M295" s="51">
        <v>9727</v>
      </c>
    </row>
    <row r="296" spans="1:13" x14ac:dyDescent="0.2">
      <c r="A296" s="49" t="s">
        <v>315</v>
      </c>
      <c r="B296" s="51"/>
      <c r="C296" s="51">
        <v>277</v>
      </c>
      <c r="D296" s="51">
        <v>277</v>
      </c>
      <c r="E296" s="51">
        <v>2</v>
      </c>
      <c r="F296" s="51">
        <v>303</v>
      </c>
      <c r="G296" s="51">
        <v>305</v>
      </c>
      <c r="H296" s="51">
        <v>0</v>
      </c>
      <c r="I296" s="51">
        <v>14436</v>
      </c>
      <c r="J296" s="51">
        <v>14436</v>
      </c>
      <c r="K296" s="51">
        <v>101</v>
      </c>
      <c r="L296" s="51">
        <v>15274</v>
      </c>
      <c r="M296" s="51">
        <v>15375</v>
      </c>
    </row>
    <row r="297" spans="1:13" x14ac:dyDescent="0.2">
      <c r="A297" s="49" t="s">
        <v>332</v>
      </c>
      <c r="B297" s="51">
        <v>622</v>
      </c>
      <c r="C297" s="51"/>
      <c r="D297" s="51">
        <v>622</v>
      </c>
      <c r="E297" s="51">
        <v>303</v>
      </c>
      <c r="F297" s="51"/>
      <c r="G297" s="51">
        <v>303</v>
      </c>
      <c r="H297" s="51">
        <v>20993</v>
      </c>
      <c r="I297" s="51">
        <v>0</v>
      </c>
      <c r="J297" s="51">
        <v>20993</v>
      </c>
      <c r="K297" s="51">
        <v>10089</v>
      </c>
      <c r="L297" s="51">
        <v>0</v>
      </c>
      <c r="M297" s="51">
        <v>10089</v>
      </c>
    </row>
    <row r="298" spans="1:13" x14ac:dyDescent="0.2">
      <c r="A298" s="49" t="s">
        <v>305</v>
      </c>
      <c r="B298" s="51">
        <v>606</v>
      </c>
      <c r="C298" s="51">
        <v>506</v>
      </c>
      <c r="D298" s="51">
        <v>1112</v>
      </c>
      <c r="E298" s="51">
        <v>168</v>
      </c>
      <c r="F298" s="51">
        <v>116</v>
      </c>
      <c r="G298" s="51">
        <v>284</v>
      </c>
      <c r="H298" s="51">
        <v>49041</v>
      </c>
      <c r="I298" s="51">
        <v>40949</v>
      </c>
      <c r="J298" s="51">
        <v>89990</v>
      </c>
      <c r="K298" s="51">
        <v>13868</v>
      </c>
      <c r="L298" s="51">
        <v>9577</v>
      </c>
      <c r="M298" s="51">
        <v>23445</v>
      </c>
    </row>
    <row r="299" spans="1:13" x14ac:dyDescent="0.2">
      <c r="A299" s="49" t="s">
        <v>335</v>
      </c>
      <c r="B299" s="51">
        <v>2356</v>
      </c>
      <c r="C299" s="51"/>
      <c r="D299" s="51">
        <v>2356</v>
      </c>
      <c r="E299" s="51">
        <v>259</v>
      </c>
      <c r="F299" s="51"/>
      <c r="G299" s="51">
        <v>259</v>
      </c>
      <c r="H299" s="51">
        <v>72070</v>
      </c>
      <c r="I299" s="51">
        <v>0</v>
      </c>
      <c r="J299" s="51">
        <v>72070</v>
      </c>
      <c r="K299" s="51">
        <v>7923</v>
      </c>
      <c r="L299" s="51">
        <v>0</v>
      </c>
      <c r="M299" s="51">
        <v>7923</v>
      </c>
    </row>
    <row r="300" spans="1:13" x14ac:dyDescent="0.2">
      <c r="A300" s="49" t="s">
        <v>329</v>
      </c>
      <c r="B300" s="51">
        <v>153</v>
      </c>
      <c r="C300" s="51">
        <v>217</v>
      </c>
      <c r="D300" s="51">
        <v>370</v>
      </c>
      <c r="E300" s="51">
        <v>93</v>
      </c>
      <c r="F300" s="51">
        <v>151</v>
      </c>
      <c r="G300" s="51">
        <v>244</v>
      </c>
      <c r="H300" s="51">
        <v>7174</v>
      </c>
      <c r="I300" s="51">
        <v>10198</v>
      </c>
      <c r="J300" s="51">
        <v>17372</v>
      </c>
      <c r="K300" s="51">
        <v>4341</v>
      </c>
      <c r="L300" s="51">
        <v>6707</v>
      </c>
      <c r="M300" s="51">
        <v>11048</v>
      </c>
    </row>
    <row r="301" spans="1:13" x14ac:dyDescent="0.2">
      <c r="A301" s="49" t="s">
        <v>340</v>
      </c>
      <c r="B301" s="51">
        <v>118</v>
      </c>
      <c r="C301" s="51">
        <v>255</v>
      </c>
      <c r="D301" s="51">
        <v>373</v>
      </c>
      <c r="E301" s="51">
        <v>92</v>
      </c>
      <c r="F301" s="51">
        <v>147</v>
      </c>
      <c r="G301" s="51">
        <v>239</v>
      </c>
      <c r="H301" s="51">
        <v>3759</v>
      </c>
      <c r="I301" s="51">
        <v>7270</v>
      </c>
      <c r="J301" s="51">
        <v>11029</v>
      </c>
      <c r="K301" s="51">
        <v>3007</v>
      </c>
      <c r="L301" s="51">
        <v>2793</v>
      </c>
      <c r="M301" s="51">
        <v>5800</v>
      </c>
    </row>
    <row r="302" spans="1:13" x14ac:dyDescent="0.2">
      <c r="A302" s="49" t="s">
        <v>342</v>
      </c>
      <c r="B302" s="51">
        <v>623</v>
      </c>
      <c r="C302" s="51"/>
      <c r="D302" s="51">
        <v>623</v>
      </c>
      <c r="E302" s="51">
        <v>239</v>
      </c>
      <c r="F302" s="51"/>
      <c r="G302" s="51">
        <v>239</v>
      </c>
      <c r="H302" s="51">
        <v>14886</v>
      </c>
      <c r="I302" s="51">
        <v>0</v>
      </c>
      <c r="J302" s="51">
        <v>14886</v>
      </c>
      <c r="K302" s="51">
        <v>5284</v>
      </c>
      <c r="L302" s="51">
        <v>0</v>
      </c>
      <c r="M302" s="51">
        <v>5284</v>
      </c>
    </row>
    <row r="303" spans="1:13" x14ac:dyDescent="0.2">
      <c r="A303" s="49" t="s">
        <v>349</v>
      </c>
      <c r="B303" s="51">
        <v>65</v>
      </c>
      <c r="C303" s="51">
        <v>455</v>
      </c>
      <c r="D303" s="51">
        <v>520</v>
      </c>
      <c r="E303" s="51">
        <v>38</v>
      </c>
      <c r="F303" s="51">
        <v>198</v>
      </c>
      <c r="G303" s="51">
        <v>236</v>
      </c>
      <c r="H303" s="51">
        <v>1135</v>
      </c>
      <c r="I303" s="51">
        <v>8066</v>
      </c>
      <c r="J303" s="51">
        <v>9201</v>
      </c>
      <c r="K303" s="51">
        <v>670</v>
      </c>
      <c r="L303" s="51">
        <v>3476</v>
      </c>
      <c r="M303" s="51">
        <v>4146</v>
      </c>
    </row>
    <row r="304" spans="1:13" x14ac:dyDescent="0.2">
      <c r="A304" s="49" t="s">
        <v>351</v>
      </c>
      <c r="B304" s="51">
        <v>606</v>
      </c>
      <c r="C304" s="51">
        <v>53</v>
      </c>
      <c r="D304" s="51">
        <v>659</v>
      </c>
      <c r="E304" s="51">
        <v>204</v>
      </c>
      <c r="F304" s="51">
        <v>27</v>
      </c>
      <c r="G304" s="51">
        <v>231</v>
      </c>
      <c r="H304" s="51">
        <v>5644</v>
      </c>
      <c r="I304" s="51">
        <v>516</v>
      </c>
      <c r="J304" s="51">
        <v>6160</v>
      </c>
      <c r="K304" s="51">
        <v>2853</v>
      </c>
      <c r="L304" s="51">
        <v>565</v>
      </c>
      <c r="M304" s="51">
        <v>3418</v>
      </c>
    </row>
    <row r="305" spans="1:13" x14ac:dyDescent="0.2">
      <c r="A305" s="49" t="s">
        <v>320</v>
      </c>
      <c r="B305" s="51">
        <v>807</v>
      </c>
      <c r="C305" s="51"/>
      <c r="D305" s="51">
        <v>807</v>
      </c>
      <c r="E305" s="51">
        <v>222</v>
      </c>
      <c r="F305" s="51"/>
      <c r="G305" s="51">
        <v>222</v>
      </c>
      <c r="H305" s="51">
        <v>51383</v>
      </c>
      <c r="I305" s="51">
        <v>0</v>
      </c>
      <c r="J305" s="51">
        <v>51383</v>
      </c>
      <c r="K305" s="51">
        <v>14047</v>
      </c>
      <c r="L305" s="51">
        <v>0</v>
      </c>
      <c r="M305" s="51">
        <v>14047</v>
      </c>
    </row>
    <row r="306" spans="1:13" x14ac:dyDescent="0.2">
      <c r="A306" s="49" t="s">
        <v>348</v>
      </c>
      <c r="B306" s="51"/>
      <c r="C306" s="51">
        <v>129</v>
      </c>
      <c r="D306" s="51">
        <v>129</v>
      </c>
      <c r="E306" s="51"/>
      <c r="F306" s="51">
        <v>172</v>
      </c>
      <c r="G306" s="51">
        <v>172</v>
      </c>
      <c r="H306" s="51">
        <v>0</v>
      </c>
      <c r="I306" s="51">
        <v>3199</v>
      </c>
      <c r="J306" s="51">
        <v>3199</v>
      </c>
      <c r="K306" s="51">
        <v>0</v>
      </c>
      <c r="L306" s="51">
        <v>4294</v>
      </c>
      <c r="M306" s="51">
        <v>4294</v>
      </c>
    </row>
    <row r="307" spans="1:13" x14ac:dyDescent="0.2">
      <c r="A307" s="49" t="s">
        <v>356</v>
      </c>
      <c r="B307" s="51">
        <v>277</v>
      </c>
      <c r="C307" s="51">
        <v>19</v>
      </c>
      <c r="D307" s="51">
        <v>296</v>
      </c>
      <c r="E307" s="51">
        <v>154</v>
      </c>
      <c r="F307" s="51">
        <v>14</v>
      </c>
      <c r="G307" s="51">
        <v>168</v>
      </c>
      <c r="H307" s="51">
        <v>4798</v>
      </c>
      <c r="I307" s="51">
        <v>289</v>
      </c>
      <c r="J307" s="51">
        <v>5087</v>
      </c>
      <c r="K307" s="51">
        <v>2575</v>
      </c>
      <c r="L307" s="51">
        <v>258</v>
      </c>
      <c r="M307" s="51">
        <v>2833</v>
      </c>
    </row>
    <row r="308" spans="1:13" x14ac:dyDescent="0.2">
      <c r="A308" s="49" t="s">
        <v>359</v>
      </c>
      <c r="B308" s="51"/>
      <c r="C308" s="51">
        <v>279</v>
      </c>
      <c r="D308" s="51">
        <v>279</v>
      </c>
      <c r="E308" s="51"/>
      <c r="F308" s="51">
        <v>161</v>
      </c>
      <c r="G308" s="51">
        <v>161</v>
      </c>
      <c r="H308" s="51">
        <v>0</v>
      </c>
      <c r="I308" s="51">
        <v>4335</v>
      </c>
      <c r="J308" s="51">
        <v>4335</v>
      </c>
      <c r="K308" s="51">
        <v>0</v>
      </c>
      <c r="L308" s="51">
        <v>2513</v>
      </c>
      <c r="M308" s="51">
        <v>2513</v>
      </c>
    </row>
    <row r="309" spans="1:13" x14ac:dyDescent="0.2">
      <c r="A309" s="49" t="s">
        <v>337</v>
      </c>
      <c r="B309" s="51"/>
      <c r="C309" s="51">
        <v>84</v>
      </c>
      <c r="D309" s="51">
        <v>84</v>
      </c>
      <c r="E309" s="51">
        <v>116</v>
      </c>
      <c r="F309" s="51">
        <v>44</v>
      </c>
      <c r="G309" s="51">
        <v>160</v>
      </c>
      <c r="H309" s="51">
        <v>0</v>
      </c>
      <c r="I309" s="51">
        <v>3862</v>
      </c>
      <c r="J309" s="51">
        <v>3862</v>
      </c>
      <c r="K309" s="51">
        <v>5941</v>
      </c>
      <c r="L309" s="51">
        <v>1597</v>
      </c>
      <c r="M309" s="51">
        <v>7538</v>
      </c>
    </row>
    <row r="310" spans="1:13" x14ac:dyDescent="0.2">
      <c r="A310" s="49" t="s">
        <v>341</v>
      </c>
      <c r="B310" s="51">
        <v>630</v>
      </c>
      <c r="C310" s="51">
        <v>176</v>
      </c>
      <c r="D310" s="51">
        <v>806</v>
      </c>
      <c r="E310" s="51">
        <v>94</v>
      </c>
      <c r="F310" s="51">
        <v>46</v>
      </c>
      <c r="G310" s="51">
        <v>140</v>
      </c>
      <c r="H310" s="51">
        <v>24414</v>
      </c>
      <c r="I310" s="51">
        <v>6895</v>
      </c>
      <c r="J310" s="51">
        <v>31309</v>
      </c>
      <c r="K310" s="51">
        <v>3776</v>
      </c>
      <c r="L310" s="51">
        <v>1895</v>
      </c>
      <c r="M310" s="51">
        <v>5671</v>
      </c>
    </row>
    <row r="311" spans="1:13" x14ac:dyDescent="0.2">
      <c r="A311" s="49" t="s">
        <v>331</v>
      </c>
      <c r="B311" s="51">
        <v>149</v>
      </c>
      <c r="C311" s="51">
        <v>28</v>
      </c>
      <c r="D311" s="51">
        <v>177</v>
      </c>
      <c r="E311" s="51">
        <v>91</v>
      </c>
      <c r="F311" s="51">
        <v>47</v>
      </c>
      <c r="G311" s="51">
        <v>138</v>
      </c>
      <c r="H311" s="51">
        <v>11798</v>
      </c>
      <c r="I311" s="51">
        <v>2249</v>
      </c>
      <c r="J311" s="51">
        <v>14047</v>
      </c>
      <c r="K311" s="51">
        <v>6588</v>
      </c>
      <c r="L311" s="51">
        <v>3574</v>
      </c>
      <c r="M311" s="51">
        <v>10162</v>
      </c>
    </row>
    <row r="312" spans="1:13" x14ac:dyDescent="0.2">
      <c r="A312" s="49" t="s">
        <v>347</v>
      </c>
      <c r="B312" s="51"/>
      <c r="C312" s="51"/>
      <c r="D312" s="51">
        <v>0</v>
      </c>
      <c r="E312" s="51">
        <v>44</v>
      </c>
      <c r="F312" s="51">
        <v>92</v>
      </c>
      <c r="G312" s="51">
        <v>136</v>
      </c>
      <c r="H312" s="51">
        <v>0</v>
      </c>
      <c r="I312" s="51">
        <v>0</v>
      </c>
      <c r="J312" s="51">
        <v>0</v>
      </c>
      <c r="K312" s="51">
        <v>1743</v>
      </c>
      <c r="L312" s="51">
        <v>2660</v>
      </c>
      <c r="M312" s="51">
        <v>4403</v>
      </c>
    </row>
    <row r="313" spans="1:13" x14ac:dyDescent="0.2">
      <c r="A313" s="49" t="s">
        <v>318</v>
      </c>
      <c r="B313" s="51">
        <v>23</v>
      </c>
      <c r="C313" s="51">
        <v>174</v>
      </c>
      <c r="D313" s="51">
        <v>197</v>
      </c>
      <c r="E313" s="51">
        <v>41</v>
      </c>
      <c r="F313" s="51">
        <v>91</v>
      </c>
      <c r="G313" s="51">
        <v>132</v>
      </c>
      <c r="H313" s="51">
        <v>2556</v>
      </c>
      <c r="I313" s="51">
        <v>19120</v>
      </c>
      <c r="J313" s="51">
        <v>21676</v>
      </c>
      <c r="K313" s="51">
        <v>4632</v>
      </c>
      <c r="L313" s="51">
        <v>9877</v>
      </c>
      <c r="M313" s="51">
        <v>14509</v>
      </c>
    </row>
    <row r="314" spans="1:13" x14ac:dyDescent="0.2">
      <c r="A314" s="49" t="s">
        <v>360</v>
      </c>
      <c r="B314" s="51">
        <v>34</v>
      </c>
      <c r="C314" s="51">
        <v>10</v>
      </c>
      <c r="D314" s="51">
        <v>44</v>
      </c>
      <c r="E314" s="51">
        <v>115</v>
      </c>
      <c r="F314" s="51">
        <v>16</v>
      </c>
      <c r="G314" s="51">
        <v>131</v>
      </c>
      <c r="H314" s="51">
        <v>1297</v>
      </c>
      <c r="I314" s="51">
        <v>381</v>
      </c>
      <c r="J314" s="51">
        <v>1678</v>
      </c>
      <c r="K314" s="51">
        <v>2192</v>
      </c>
      <c r="L314" s="51">
        <v>305</v>
      </c>
      <c r="M314" s="51">
        <v>2497</v>
      </c>
    </row>
    <row r="315" spans="1:13" x14ac:dyDescent="0.2">
      <c r="A315" s="49" t="s">
        <v>350</v>
      </c>
      <c r="B315" s="51">
        <v>446</v>
      </c>
      <c r="C315" s="51">
        <v>38</v>
      </c>
      <c r="D315" s="51">
        <v>484</v>
      </c>
      <c r="E315" s="51">
        <v>115</v>
      </c>
      <c r="F315" s="51">
        <v>6</v>
      </c>
      <c r="G315" s="51">
        <v>121</v>
      </c>
      <c r="H315" s="51">
        <v>12175</v>
      </c>
      <c r="I315" s="51">
        <v>984</v>
      </c>
      <c r="J315" s="51">
        <v>13159</v>
      </c>
      <c r="K315" s="51">
        <v>3410</v>
      </c>
      <c r="L315" s="51">
        <v>178</v>
      </c>
      <c r="M315" s="51">
        <v>3588</v>
      </c>
    </row>
    <row r="316" spans="1:13" x14ac:dyDescent="0.2">
      <c r="A316" s="49" t="s">
        <v>355</v>
      </c>
      <c r="B316" s="51"/>
      <c r="C316" s="51">
        <v>154</v>
      </c>
      <c r="D316" s="51">
        <v>154</v>
      </c>
      <c r="E316" s="51"/>
      <c r="F316" s="51">
        <v>115</v>
      </c>
      <c r="G316" s="51">
        <v>115</v>
      </c>
      <c r="H316" s="51">
        <v>0</v>
      </c>
      <c r="I316" s="51">
        <v>4012</v>
      </c>
      <c r="J316" s="51">
        <v>4012</v>
      </c>
      <c r="K316" s="51">
        <v>0</v>
      </c>
      <c r="L316" s="51">
        <v>2905</v>
      </c>
      <c r="M316" s="51">
        <v>2905</v>
      </c>
    </row>
    <row r="317" spans="1:13" x14ac:dyDescent="0.2">
      <c r="A317" s="49" t="s">
        <v>358</v>
      </c>
      <c r="B317" s="51"/>
      <c r="C317" s="51">
        <v>77</v>
      </c>
      <c r="D317" s="51">
        <v>77</v>
      </c>
      <c r="E317" s="51">
        <v>18</v>
      </c>
      <c r="F317" s="51">
        <v>95</v>
      </c>
      <c r="G317" s="51">
        <v>113</v>
      </c>
      <c r="H317" s="51">
        <v>0</v>
      </c>
      <c r="I317" s="51">
        <v>1859</v>
      </c>
      <c r="J317" s="51">
        <v>1859</v>
      </c>
      <c r="K317" s="51">
        <v>425</v>
      </c>
      <c r="L317" s="51">
        <v>2287</v>
      </c>
      <c r="M317" s="51">
        <v>2712</v>
      </c>
    </row>
    <row r="318" spans="1:13" x14ac:dyDescent="0.2">
      <c r="A318" s="49" t="s">
        <v>352</v>
      </c>
      <c r="B318" s="51">
        <v>33</v>
      </c>
      <c r="C318" s="51"/>
      <c r="D318" s="51">
        <v>33</v>
      </c>
      <c r="E318" s="51">
        <v>41</v>
      </c>
      <c r="F318" s="51">
        <v>52</v>
      </c>
      <c r="G318" s="51">
        <v>93</v>
      </c>
      <c r="H318" s="51">
        <v>1196</v>
      </c>
      <c r="I318" s="51">
        <v>0</v>
      </c>
      <c r="J318" s="51">
        <v>1196</v>
      </c>
      <c r="K318" s="51">
        <v>1472</v>
      </c>
      <c r="L318" s="51">
        <v>1881</v>
      </c>
      <c r="M318" s="51">
        <v>3353</v>
      </c>
    </row>
    <row r="319" spans="1:13" x14ac:dyDescent="0.2">
      <c r="A319" s="49" t="s">
        <v>357</v>
      </c>
      <c r="B319" s="51">
        <v>63</v>
      </c>
      <c r="C319" s="51">
        <v>136</v>
      </c>
      <c r="D319" s="51">
        <v>199</v>
      </c>
      <c r="E319" s="51">
        <v>24</v>
      </c>
      <c r="F319" s="51">
        <v>67</v>
      </c>
      <c r="G319" s="51">
        <v>91</v>
      </c>
      <c r="H319" s="51">
        <v>2491</v>
      </c>
      <c r="I319" s="51">
        <v>5633</v>
      </c>
      <c r="J319" s="51">
        <v>8124</v>
      </c>
      <c r="K319" s="51">
        <v>732</v>
      </c>
      <c r="L319" s="51">
        <v>2022</v>
      </c>
      <c r="M319" s="51">
        <v>2754</v>
      </c>
    </row>
    <row r="320" spans="1:13" x14ac:dyDescent="0.2">
      <c r="A320" s="49" t="s">
        <v>365</v>
      </c>
      <c r="B320" s="51"/>
      <c r="C320" s="51">
        <v>317</v>
      </c>
      <c r="D320" s="51">
        <v>317</v>
      </c>
      <c r="E320" s="51"/>
      <c r="F320" s="51">
        <v>78</v>
      </c>
      <c r="G320" s="51">
        <v>78</v>
      </c>
      <c r="H320" s="51">
        <v>0</v>
      </c>
      <c r="I320" s="51">
        <v>5437</v>
      </c>
      <c r="J320" s="51">
        <v>5437</v>
      </c>
      <c r="K320" s="51">
        <v>0</v>
      </c>
      <c r="L320" s="51">
        <v>1395</v>
      </c>
      <c r="M320" s="51">
        <v>1395</v>
      </c>
    </row>
    <row r="321" spans="1:13" x14ac:dyDescent="0.2">
      <c r="A321" s="49" t="s">
        <v>336</v>
      </c>
      <c r="B321" s="51">
        <v>60</v>
      </c>
      <c r="C321" s="51">
        <v>11</v>
      </c>
      <c r="D321" s="51">
        <v>71</v>
      </c>
      <c r="E321" s="51">
        <v>70</v>
      </c>
      <c r="F321" s="51">
        <v>3</v>
      </c>
      <c r="G321" s="51">
        <v>73</v>
      </c>
      <c r="H321" s="51">
        <v>6120</v>
      </c>
      <c r="I321" s="51">
        <v>1122</v>
      </c>
      <c r="J321" s="51">
        <v>7242</v>
      </c>
      <c r="K321" s="51">
        <v>7300</v>
      </c>
      <c r="L321" s="51">
        <v>314</v>
      </c>
      <c r="M321" s="51">
        <v>7614</v>
      </c>
    </row>
    <row r="322" spans="1:13" x14ac:dyDescent="0.2">
      <c r="A322" s="49" t="s">
        <v>203</v>
      </c>
      <c r="B322" s="51">
        <v>8</v>
      </c>
      <c r="C322" s="51">
        <v>20</v>
      </c>
      <c r="D322" s="51">
        <v>28</v>
      </c>
      <c r="E322" s="51">
        <v>67</v>
      </c>
      <c r="F322" s="51"/>
      <c r="G322" s="51">
        <v>67</v>
      </c>
      <c r="H322" s="51">
        <v>15461</v>
      </c>
      <c r="I322" s="51">
        <v>35469</v>
      </c>
      <c r="J322" s="51">
        <v>50930</v>
      </c>
      <c r="K322" s="51">
        <v>129486</v>
      </c>
      <c r="L322" s="51">
        <v>0</v>
      </c>
      <c r="M322" s="51">
        <v>129486</v>
      </c>
    </row>
    <row r="323" spans="1:13" x14ac:dyDescent="0.2">
      <c r="A323" s="49" t="s">
        <v>378</v>
      </c>
      <c r="B323" s="51"/>
      <c r="C323" s="51"/>
      <c r="D323" s="51">
        <v>0</v>
      </c>
      <c r="E323" s="51"/>
      <c r="F323" s="51">
        <v>52</v>
      </c>
      <c r="G323" s="51">
        <v>52</v>
      </c>
      <c r="H323" s="51">
        <v>0</v>
      </c>
      <c r="I323" s="51">
        <v>0</v>
      </c>
      <c r="J323" s="51">
        <v>0</v>
      </c>
      <c r="K323" s="51">
        <v>0</v>
      </c>
      <c r="L323" s="51">
        <v>195</v>
      </c>
      <c r="M323" s="51">
        <v>195</v>
      </c>
    </row>
    <row r="324" spans="1:13" x14ac:dyDescent="0.2">
      <c r="A324" s="49" t="s">
        <v>366</v>
      </c>
      <c r="B324" s="51">
        <v>94</v>
      </c>
      <c r="C324" s="51">
        <v>19</v>
      </c>
      <c r="D324" s="51">
        <v>113</v>
      </c>
      <c r="E324" s="51">
        <v>44</v>
      </c>
      <c r="F324" s="51">
        <v>3</v>
      </c>
      <c r="G324" s="51">
        <v>47</v>
      </c>
      <c r="H324" s="51">
        <v>2441</v>
      </c>
      <c r="I324" s="51">
        <v>496</v>
      </c>
      <c r="J324" s="51">
        <v>2937</v>
      </c>
      <c r="K324" s="51">
        <v>894</v>
      </c>
      <c r="L324" s="51">
        <v>90</v>
      </c>
      <c r="M324" s="51">
        <v>984</v>
      </c>
    </row>
    <row r="325" spans="1:13" x14ac:dyDescent="0.2">
      <c r="A325" s="49" t="s">
        <v>374</v>
      </c>
      <c r="B325" s="51">
        <v>29</v>
      </c>
      <c r="C325" s="51"/>
      <c r="D325" s="51">
        <v>29</v>
      </c>
      <c r="E325" s="51">
        <v>45</v>
      </c>
      <c r="F325" s="51"/>
      <c r="G325" s="51">
        <v>45</v>
      </c>
      <c r="H325" s="51">
        <v>337</v>
      </c>
      <c r="I325" s="51">
        <v>0</v>
      </c>
      <c r="J325" s="51">
        <v>337</v>
      </c>
      <c r="K325" s="51">
        <v>395</v>
      </c>
      <c r="L325" s="51">
        <v>0</v>
      </c>
      <c r="M325" s="51">
        <v>395</v>
      </c>
    </row>
    <row r="326" spans="1:13" x14ac:dyDescent="0.2">
      <c r="A326" s="49" t="s">
        <v>353</v>
      </c>
      <c r="B326" s="51"/>
      <c r="C326" s="51"/>
      <c r="D326" s="51">
        <v>0</v>
      </c>
      <c r="E326" s="51">
        <v>1</v>
      </c>
      <c r="F326" s="51">
        <v>40</v>
      </c>
      <c r="G326" s="51">
        <v>41</v>
      </c>
      <c r="H326" s="51">
        <v>0</v>
      </c>
      <c r="I326" s="51">
        <v>0</v>
      </c>
      <c r="J326" s="51">
        <v>0</v>
      </c>
      <c r="K326" s="51">
        <v>82</v>
      </c>
      <c r="L326" s="51">
        <v>3264</v>
      </c>
      <c r="M326" s="51">
        <v>3346</v>
      </c>
    </row>
    <row r="327" spans="1:13" x14ac:dyDescent="0.2">
      <c r="A327" s="49" t="s">
        <v>362</v>
      </c>
      <c r="B327" s="51"/>
      <c r="C327" s="51">
        <v>141</v>
      </c>
      <c r="D327" s="51">
        <v>141</v>
      </c>
      <c r="E327" s="51">
        <v>27</v>
      </c>
      <c r="F327" s="51">
        <v>10</v>
      </c>
      <c r="G327" s="51">
        <v>37</v>
      </c>
      <c r="H327" s="51">
        <v>0</v>
      </c>
      <c r="I327" s="51">
        <v>6405</v>
      </c>
      <c r="J327" s="51">
        <v>6405</v>
      </c>
      <c r="K327" s="51">
        <v>1223</v>
      </c>
      <c r="L327" s="51">
        <v>465</v>
      </c>
      <c r="M327" s="51">
        <v>1688</v>
      </c>
    </row>
    <row r="328" spans="1:13" x14ac:dyDescent="0.2">
      <c r="A328" s="49" t="s">
        <v>354</v>
      </c>
      <c r="B328" s="51">
        <v>20</v>
      </c>
      <c r="C328" s="51">
        <v>40</v>
      </c>
      <c r="D328" s="51">
        <v>60</v>
      </c>
      <c r="E328" s="51">
        <v>1</v>
      </c>
      <c r="F328" s="51">
        <v>35</v>
      </c>
      <c r="G328" s="51">
        <v>36</v>
      </c>
      <c r="H328" s="51">
        <v>1738</v>
      </c>
      <c r="I328" s="51">
        <v>3461</v>
      </c>
      <c r="J328" s="51">
        <v>5199</v>
      </c>
      <c r="K328" s="51">
        <v>87</v>
      </c>
      <c r="L328" s="51">
        <v>2927</v>
      </c>
      <c r="M328" s="51">
        <v>3014</v>
      </c>
    </row>
    <row r="329" spans="1:13" x14ac:dyDescent="0.2">
      <c r="A329" s="49" t="s">
        <v>361</v>
      </c>
      <c r="B329" s="51"/>
      <c r="C329" s="51"/>
      <c r="D329" s="51">
        <v>0</v>
      </c>
      <c r="E329" s="51"/>
      <c r="F329" s="51">
        <v>35</v>
      </c>
      <c r="G329" s="51">
        <v>35</v>
      </c>
      <c r="H329" s="51">
        <v>0</v>
      </c>
      <c r="I329" s="51">
        <v>0</v>
      </c>
      <c r="J329" s="51">
        <v>0</v>
      </c>
      <c r="K329" s="51">
        <v>0</v>
      </c>
      <c r="L329" s="51">
        <v>2246</v>
      </c>
      <c r="M329" s="51">
        <v>2246</v>
      </c>
    </row>
    <row r="330" spans="1:13" x14ac:dyDescent="0.2">
      <c r="A330" s="49" t="s">
        <v>368</v>
      </c>
      <c r="B330" s="51">
        <v>49</v>
      </c>
      <c r="C330" s="51"/>
      <c r="D330" s="51">
        <v>49</v>
      </c>
      <c r="E330" s="51">
        <v>31</v>
      </c>
      <c r="F330" s="51"/>
      <c r="G330" s="51">
        <v>31</v>
      </c>
      <c r="H330" s="51">
        <v>1127</v>
      </c>
      <c r="I330" s="51">
        <v>0</v>
      </c>
      <c r="J330" s="51">
        <v>1127</v>
      </c>
      <c r="K330" s="51">
        <v>713</v>
      </c>
      <c r="L330" s="51">
        <v>0</v>
      </c>
      <c r="M330" s="51">
        <v>713</v>
      </c>
    </row>
    <row r="331" spans="1:13" x14ac:dyDescent="0.2">
      <c r="A331" s="49" t="s">
        <v>363</v>
      </c>
      <c r="B331" s="51">
        <v>536</v>
      </c>
      <c r="C331" s="51"/>
      <c r="D331" s="51">
        <v>536</v>
      </c>
      <c r="E331" s="51">
        <v>30</v>
      </c>
      <c r="F331" s="51"/>
      <c r="G331" s="51">
        <v>30</v>
      </c>
      <c r="H331" s="51">
        <v>26791</v>
      </c>
      <c r="I331" s="51">
        <v>0</v>
      </c>
      <c r="J331" s="51">
        <v>26791</v>
      </c>
      <c r="K331" s="51">
        <v>1500</v>
      </c>
      <c r="L331" s="51">
        <v>0</v>
      </c>
      <c r="M331" s="51">
        <v>1500</v>
      </c>
    </row>
    <row r="332" spans="1:13" x14ac:dyDescent="0.2">
      <c r="A332" s="49" t="s">
        <v>371</v>
      </c>
      <c r="B332" s="51"/>
      <c r="C332" s="51"/>
      <c r="D332" s="51">
        <v>0</v>
      </c>
      <c r="E332" s="51">
        <v>27</v>
      </c>
      <c r="F332" s="51"/>
      <c r="G332" s="51">
        <v>27</v>
      </c>
      <c r="H332" s="51">
        <v>0</v>
      </c>
      <c r="I332" s="51">
        <v>0</v>
      </c>
      <c r="J332" s="51">
        <v>0</v>
      </c>
      <c r="K332" s="51">
        <v>453</v>
      </c>
      <c r="L332" s="51">
        <v>0</v>
      </c>
      <c r="M332" s="51">
        <v>453</v>
      </c>
    </row>
    <row r="333" spans="1:13" x14ac:dyDescent="0.2">
      <c r="A333" s="49" t="s">
        <v>367</v>
      </c>
      <c r="B333" s="51">
        <v>148</v>
      </c>
      <c r="C333" s="51"/>
      <c r="D333" s="51">
        <v>148</v>
      </c>
      <c r="E333" s="51"/>
      <c r="F333" s="51">
        <v>24</v>
      </c>
      <c r="G333" s="51">
        <v>24</v>
      </c>
      <c r="H333" s="51">
        <v>10490</v>
      </c>
      <c r="I333" s="51">
        <v>0</v>
      </c>
      <c r="J333" s="51">
        <v>10490</v>
      </c>
      <c r="K333" s="51">
        <v>0</v>
      </c>
      <c r="L333" s="51">
        <v>927</v>
      </c>
      <c r="M333" s="51">
        <v>927</v>
      </c>
    </row>
    <row r="334" spans="1:13" x14ac:dyDescent="0.2">
      <c r="A334" s="49" t="s">
        <v>375</v>
      </c>
      <c r="B334" s="51">
        <v>2503</v>
      </c>
      <c r="C334" s="51">
        <v>378</v>
      </c>
      <c r="D334" s="51">
        <v>2881</v>
      </c>
      <c r="E334" s="51">
        <v>17</v>
      </c>
      <c r="F334" s="51">
        <v>1</v>
      </c>
      <c r="G334" s="51">
        <v>18</v>
      </c>
      <c r="H334" s="51">
        <v>30487</v>
      </c>
      <c r="I334" s="51">
        <v>6356</v>
      </c>
      <c r="J334" s="51">
        <v>36843</v>
      </c>
      <c r="K334" s="51">
        <v>235</v>
      </c>
      <c r="L334" s="51">
        <v>14</v>
      </c>
      <c r="M334" s="51">
        <v>249</v>
      </c>
    </row>
    <row r="335" spans="1:13" x14ac:dyDescent="0.2">
      <c r="A335" s="49" t="s">
        <v>364</v>
      </c>
      <c r="B335" s="51">
        <v>843</v>
      </c>
      <c r="C335" s="51">
        <v>78</v>
      </c>
      <c r="D335" s="51">
        <v>921</v>
      </c>
      <c r="E335" s="51">
        <v>17</v>
      </c>
      <c r="F335" s="51"/>
      <c r="G335" s="51">
        <v>17</v>
      </c>
      <c r="H335" s="51">
        <v>63706</v>
      </c>
      <c r="I335" s="51">
        <v>5764</v>
      </c>
      <c r="J335" s="51">
        <v>69470</v>
      </c>
      <c r="K335" s="51">
        <v>1447</v>
      </c>
      <c r="L335" s="51">
        <v>0</v>
      </c>
      <c r="M335" s="51">
        <v>1447</v>
      </c>
    </row>
    <row r="336" spans="1:13" x14ac:dyDescent="0.2">
      <c r="A336" s="49" t="s">
        <v>377</v>
      </c>
      <c r="B336" s="51">
        <v>32</v>
      </c>
      <c r="C336" s="51">
        <v>107</v>
      </c>
      <c r="D336" s="51">
        <v>139</v>
      </c>
      <c r="E336" s="51">
        <v>15</v>
      </c>
      <c r="F336" s="51"/>
      <c r="G336" s="51">
        <v>15</v>
      </c>
      <c r="H336" s="51">
        <v>674</v>
      </c>
      <c r="I336" s="51">
        <v>2244</v>
      </c>
      <c r="J336" s="51">
        <v>2918</v>
      </c>
      <c r="K336" s="51">
        <v>201</v>
      </c>
      <c r="L336" s="51">
        <v>0</v>
      </c>
      <c r="M336" s="51">
        <v>201</v>
      </c>
    </row>
    <row r="337" spans="1:13" x14ac:dyDescent="0.2">
      <c r="A337" s="49" t="s">
        <v>373</v>
      </c>
      <c r="B337" s="51">
        <v>68</v>
      </c>
      <c r="C337" s="51">
        <v>135</v>
      </c>
      <c r="D337" s="51">
        <v>203</v>
      </c>
      <c r="E337" s="51">
        <v>15</v>
      </c>
      <c r="F337" s="51"/>
      <c r="G337" s="51">
        <v>15</v>
      </c>
      <c r="H337" s="51">
        <v>1497</v>
      </c>
      <c r="I337" s="51">
        <v>2610</v>
      </c>
      <c r="J337" s="51">
        <v>4107</v>
      </c>
      <c r="K337" s="51">
        <v>413</v>
      </c>
      <c r="L337" s="51">
        <v>0</v>
      </c>
      <c r="M337" s="51">
        <v>413</v>
      </c>
    </row>
    <row r="338" spans="1:13" x14ac:dyDescent="0.2">
      <c r="A338" s="49" t="s">
        <v>369</v>
      </c>
      <c r="B338" s="51">
        <v>122</v>
      </c>
      <c r="C338" s="51">
        <v>2</v>
      </c>
      <c r="D338" s="51">
        <v>124</v>
      </c>
      <c r="E338" s="51">
        <v>13</v>
      </c>
      <c r="F338" s="51"/>
      <c r="G338" s="51">
        <v>13</v>
      </c>
      <c r="H338" s="51">
        <v>4755</v>
      </c>
      <c r="I338" s="51">
        <v>78</v>
      </c>
      <c r="J338" s="51">
        <v>4833</v>
      </c>
      <c r="K338" s="51">
        <v>507</v>
      </c>
      <c r="L338" s="51">
        <v>0</v>
      </c>
      <c r="M338" s="51">
        <v>507</v>
      </c>
    </row>
    <row r="339" spans="1:13" x14ac:dyDescent="0.2">
      <c r="A339" s="49" t="s">
        <v>372</v>
      </c>
      <c r="B339" s="51">
        <v>129</v>
      </c>
      <c r="C339" s="51">
        <v>275</v>
      </c>
      <c r="D339" s="51">
        <v>404</v>
      </c>
      <c r="E339" s="51">
        <v>13</v>
      </c>
      <c r="F339" s="51"/>
      <c r="G339" s="51">
        <v>13</v>
      </c>
      <c r="H339" s="51">
        <v>2441</v>
      </c>
      <c r="I339" s="51">
        <v>5048</v>
      </c>
      <c r="J339" s="51">
        <v>7489</v>
      </c>
      <c r="K339" s="51">
        <v>430</v>
      </c>
      <c r="L339" s="51">
        <v>0</v>
      </c>
      <c r="M339" s="51">
        <v>430</v>
      </c>
    </row>
    <row r="340" spans="1:13" x14ac:dyDescent="0.2">
      <c r="A340" s="49" t="s">
        <v>370</v>
      </c>
      <c r="B340" s="51"/>
      <c r="C340" s="51">
        <v>55</v>
      </c>
      <c r="D340" s="51">
        <v>55</v>
      </c>
      <c r="E340" s="51">
        <v>1</v>
      </c>
      <c r="F340" s="51">
        <v>11</v>
      </c>
      <c r="G340" s="51">
        <v>12</v>
      </c>
      <c r="H340" s="51">
        <v>0</v>
      </c>
      <c r="I340" s="51">
        <v>2778</v>
      </c>
      <c r="J340" s="51">
        <v>2778</v>
      </c>
      <c r="K340" s="51">
        <v>30</v>
      </c>
      <c r="L340" s="51">
        <v>443</v>
      </c>
      <c r="M340" s="51">
        <v>473</v>
      </c>
    </row>
    <row r="341" spans="1:13" x14ac:dyDescent="0.2">
      <c r="A341" s="49" t="s">
        <v>380</v>
      </c>
      <c r="B341" s="51">
        <v>44</v>
      </c>
      <c r="C341" s="51"/>
      <c r="D341" s="51">
        <v>44</v>
      </c>
      <c r="E341" s="51"/>
      <c r="F341" s="51">
        <v>12</v>
      </c>
      <c r="G341" s="51">
        <v>12</v>
      </c>
      <c r="H341" s="51">
        <v>1429</v>
      </c>
      <c r="I341" s="51">
        <v>0</v>
      </c>
      <c r="J341" s="51">
        <v>1429</v>
      </c>
      <c r="K341" s="51">
        <v>0</v>
      </c>
      <c r="L341" s="51">
        <v>164</v>
      </c>
      <c r="M341" s="51">
        <v>164</v>
      </c>
    </row>
    <row r="342" spans="1:13" x14ac:dyDescent="0.2">
      <c r="A342" s="49" t="s">
        <v>384</v>
      </c>
      <c r="B342" s="51"/>
      <c r="C342" s="51"/>
      <c r="D342" s="51">
        <v>0</v>
      </c>
      <c r="E342" s="51"/>
      <c r="F342" s="51">
        <v>9</v>
      </c>
      <c r="G342" s="51">
        <v>9</v>
      </c>
      <c r="H342" s="51">
        <v>0</v>
      </c>
      <c r="I342" s="51">
        <v>0</v>
      </c>
      <c r="J342" s="51">
        <v>0</v>
      </c>
      <c r="K342" s="51">
        <v>0</v>
      </c>
      <c r="L342" s="51">
        <v>113</v>
      </c>
      <c r="M342" s="51">
        <v>113</v>
      </c>
    </row>
    <row r="343" spans="1:13" x14ac:dyDescent="0.2">
      <c r="A343" s="49" t="s">
        <v>316</v>
      </c>
      <c r="B343" s="51">
        <v>1</v>
      </c>
      <c r="C343" s="51">
        <v>4</v>
      </c>
      <c r="D343" s="51">
        <v>5</v>
      </c>
      <c r="E343" s="51"/>
      <c r="F343" s="51">
        <v>7</v>
      </c>
      <c r="G343" s="51">
        <v>7</v>
      </c>
      <c r="H343" s="51">
        <v>1875</v>
      </c>
      <c r="I343" s="51">
        <v>10740</v>
      </c>
      <c r="J343" s="51">
        <v>12615</v>
      </c>
      <c r="K343" s="51">
        <v>0</v>
      </c>
      <c r="L343" s="51">
        <v>15039</v>
      </c>
      <c r="M343" s="51">
        <v>15039</v>
      </c>
    </row>
    <row r="344" spans="1:13" x14ac:dyDescent="0.2">
      <c r="A344" s="49" t="s">
        <v>383</v>
      </c>
      <c r="B344" s="51">
        <v>5063</v>
      </c>
      <c r="C344" s="51">
        <v>956</v>
      </c>
      <c r="D344" s="51">
        <v>6019</v>
      </c>
      <c r="E344" s="51">
        <v>6</v>
      </c>
      <c r="F344" s="51"/>
      <c r="G344" s="51">
        <v>6</v>
      </c>
      <c r="H344" s="51">
        <v>85445</v>
      </c>
      <c r="I344" s="51">
        <v>16056</v>
      </c>
      <c r="J344" s="51">
        <v>101501</v>
      </c>
      <c r="K344" s="51">
        <v>120</v>
      </c>
      <c r="L344" s="51">
        <v>0</v>
      </c>
      <c r="M344" s="51">
        <v>120</v>
      </c>
    </row>
    <row r="345" spans="1:13" x14ac:dyDescent="0.2">
      <c r="A345" s="49" t="s">
        <v>385</v>
      </c>
      <c r="B345" s="51"/>
      <c r="C345" s="51"/>
      <c r="D345" s="51">
        <v>0</v>
      </c>
      <c r="E345" s="51"/>
      <c r="F345" s="51">
        <v>4</v>
      </c>
      <c r="G345" s="51">
        <v>4</v>
      </c>
      <c r="H345" s="51">
        <v>0</v>
      </c>
      <c r="I345" s="51">
        <v>0</v>
      </c>
      <c r="J345" s="51">
        <v>0</v>
      </c>
      <c r="K345" s="51">
        <v>0</v>
      </c>
      <c r="L345" s="51">
        <v>93</v>
      </c>
      <c r="M345" s="51">
        <v>93</v>
      </c>
    </row>
    <row r="346" spans="1:13" x14ac:dyDescent="0.2">
      <c r="A346" s="49" t="s">
        <v>379</v>
      </c>
      <c r="B346" s="51">
        <v>191</v>
      </c>
      <c r="C346" s="51">
        <v>13</v>
      </c>
      <c r="D346" s="51">
        <v>204</v>
      </c>
      <c r="E346" s="51">
        <v>4</v>
      </c>
      <c r="F346" s="51"/>
      <c r="G346" s="51">
        <v>4</v>
      </c>
      <c r="H346" s="51">
        <v>9233</v>
      </c>
      <c r="I346" s="51">
        <v>628</v>
      </c>
      <c r="J346" s="51">
        <v>9861</v>
      </c>
      <c r="K346" s="51">
        <v>194</v>
      </c>
      <c r="L346" s="51">
        <v>0</v>
      </c>
      <c r="M346" s="51">
        <v>194</v>
      </c>
    </row>
    <row r="347" spans="1:13" x14ac:dyDescent="0.2">
      <c r="A347" s="49" t="s">
        <v>387</v>
      </c>
      <c r="B347" s="51"/>
      <c r="C347" s="51"/>
      <c r="D347" s="51">
        <v>0</v>
      </c>
      <c r="E347" s="51"/>
      <c r="F347" s="51">
        <v>4</v>
      </c>
      <c r="G347" s="51">
        <v>4</v>
      </c>
      <c r="H347" s="51">
        <v>0</v>
      </c>
      <c r="I347" s="51">
        <v>0</v>
      </c>
      <c r="J347" s="51">
        <v>0</v>
      </c>
      <c r="K347" s="51">
        <v>0</v>
      </c>
      <c r="L347" s="51">
        <v>36</v>
      </c>
      <c r="M347" s="51">
        <v>36</v>
      </c>
    </row>
    <row r="348" spans="1:13" x14ac:dyDescent="0.2">
      <c r="A348" s="49" t="s">
        <v>382</v>
      </c>
      <c r="B348" s="51">
        <v>1000</v>
      </c>
      <c r="C348" s="51">
        <v>379</v>
      </c>
      <c r="D348" s="51">
        <v>1379</v>
      </c>
      <c r="E348" s="51">
        <v>3</v>
      </c>
      <c r="F348" s="51"/>
      <c r="G348" s="51">
        <v>3</v>
      </c>
      <c r="H348" s="51">
        <v>54576</v>
      </c>
      <c r="I348" s="51">
        <v>20456</v>
      </c>
      <c r="J348" s="51">
        <v>75032</v>
      </c>
      <c r="K348" s="51">
        <v>150</v>
      </c>
      <c r="L348" s="51">
        <v>0</v>
      </c>
      <c r="M348" s="51">
        <v>150</v>
      </c>
    </row>
    <row r="349" spans="1:13" x14ac:dyDescent="0.2">
      <c r="A349" s="49" t="s">
        <v>386</v>
      </c>
      <c r="B349" s="51">
        <v>12</v>
      </c>
      <c r="C349" s="51"/>
      <c r="D349" s="51">
        <v>12</v>
      </c>
      <c r="E349" s="51">
        <v>3</v>
      </c>
      <c r="F349" s="51"/>
      <c r="G349" s="51">
        <v>3</v>
      </c>
      <c r="H349" s="51">
        <v>338</v>
      </c>
      <c r="I349" s="51">
        <v>0</v>
      </c>
      <c r="J349" s="51">
        <v>338</v>
      </c>
      <c r="K349" s="51">
        <v>84</v>
      </c>
      <c r="L349" s="51">
        <v>0</v>
      </c>
      <c r="M349" s="51">
        <v>84</v>
      </c>
    </row>
    <row r="350" spans="1:13" x14ac:dyDescent="0.2">
      <c r="A350" s="49" t="s">
        <v>388</v>
      </c>
      <c r="B350" s="51"/>
      <c r="C350" s="51"/>
      <c r="D350" s="51">
        <v>0</v>
      </c>
      <c r="E350" s="51"/>
      <c r="F350" s="51">
        <v>3</v>
      </c>
      <c r="G350" s="51">
        <v>3</v>
      </c>
      <c r="H350" s="51">
        <v>0</v>
      </c>
      <c r="I350" s="51">
        <v>0</v>
      </c>
      <c r="J350" s="51">
        <v>0</v>
      </c>
      <c r="K350" s="51">
        <v>0</v>
      </c>
      <c r="L350" s="51">
        <v>26</v>
      </c>
      <c r="M350" s="51">
        <v>26</v>
      </c>
    </row>
    <row r="351" spans="1:13" x14ac:dyDescent="0.2">
      <c r="A351" s="49" t="s">
        <v>381</v>
      </c>
      <c r="B351" s="51">
        <v>120</v>
      </c>
      <c r="C351" s="51"/>
      <c r="D351" s="51">
        <v>120</v>
      </c>
      <c r="E351" s="51">
        <v>2</v>
      </c>
      <c r="F351" s="51"/>
      <c r="G351" s="51">
        <v>2</v>
      </c>
      <c r="H351" s="51">
        <v>9212</v>
      </c>
      <c r="I351" s="51">
        <v>0</v>
      </c>
      <c r="J351" s="51">
        <v>9212</v>
      </c>
      <c r="K351" s="51">
        <v>154</v>
      </c>
      <c r="L351" s="51">
        <v>0</v>
      </c>
      <c r="M351" s="51">
        <v>154</v>
      </c>
    </row>
    <row r="352" spans="1:13" x14ac:dyDescent="0.2">
      <c r="A352" s="49" t="s">
        <v>376</v>
      </c>
      <c r="B352" s="51">
        <v>20</v>
      </c>
      <c r="C352" s="51"/>
      <c r="D352" s="51">
        <v>20</v>
      </c>
      <c r="E352" s="51">
        <v>2</v>
      </c>
      <c r="F352" s="51"/>
      <c r="G352" s="51">
        <v>2</v>
      </c>
      <c r="H352" s="51">
        <v>2364</v>
      </c>
      <c r="I352" s="51">
        <v>0</v>
      </c>
      <c r="J352" s="51">
        <v>2364</v>
      </c>
      <c r="K352" s="51">
        <v>236</v>
      </c>
      <c r="L352" s="51">
        <v>0</v>
      </c>
      <c r="M352" s="51">
        <v>236</v>
      </c>
    </row>
    <row r="353" spans="1:13" x14ac:dyDescent="0.2">
      <c r="A353" s="49" t="s">
        <v>390</v>
      </c>
      <c r="B353" s="51"/>
      <c r="C353" s="51"/>
      <c r="D353" s="51">
        <v>0</v>
      </c>
      <c r="E353" s="51"/>
      <c r="F353" s="51">
        <v>1</v>
      </c>
      <c r="G353" s="51">
        <v>1</v>
      </c>
      <c r="H353" s="51">
        <v>0</v>
      </c>
      <c r="I353" s="51">
        <v>0</v>
      </c>
      <c r="J353" s="51">
        <v>0</v>
      </c>
      <c r="K353" s="51">
        <v>0</v>
      </c>
      <c r="L353" s="51">
        <v>13</v>
      </c>
      <c r="M353" s="51">
        <v>13</v>
      </c>
    </row>
    <row r="354" spans="1:13" x14ac:dyDescent="0.2">
      <c r="A354" s="49" t="s">
        <v>391</v>
      </c>
      <c r="B354" s="51">
        <v>14</v>
      </c>
      <c r="C354" s="51"/>
      <c r="D354" s="51">
        <v>14</v>
      </c>
      <c r="E354" s="51">
        <v>1</v>
      </c>
      <c r="F354" s="51"/>
      <c r="G354" s="51">
        <v>1</v>
      </c>
      <c r="H354" s="51">
        <v>155</v>
      </c>
      <c r="I354" s="51">
        <v>0</v>
      </c>
      <c r="J354" s="51">
        <v>155</v>
      </c>
      <c r="K354" s="51">
        <v>11</v>
      </c>
      <c r="L354" s="51">
        <v>0</v>
      </c>
      <c r="M354" s="51">
        <v>11</v>
      </c>
    </row>
    <row r="355" spans="1:13" x14ac:dyDescent="0.2">
      <c r="A355" s="49" t="s">
        <v>389</v>
      </c>
      <c r="B355" s="51">
        <v>70</v>
      </c>
      <c r="C355" s="51">
        <v>140</v>
      </c>
      <c r="D355" s="51">
        <v>210</v>
      </c>
      <c r="E355" s="51">
        <v>1</v>
      </c>
      <c r="F355" s="51"/>
      <c r="G355" s="51">
        <v>1</v>
      </c>
      <c r="H355" s="51">
        <v>1439</v>
      </c>
      <c r="I355" s="51">
        <v>2602</v>
      </c>
      <c r="J355" s="51">
        <v>4041</v>
      </c>
      <c r="K355" s="51">
        <v>14</v>
      </c>
      <c r="L355" s="51">
        <v>0</v>
      </c>
      <c r="M355" s="51">
        <v>14</v>
      </c>
    </row>
    <row r="356" spans="1:13" x14ac:dyDescent="0.2">
      <c r="A356" s="49" t="s">
        <v>392</v>
      </c>
      <c r="B356" s="51">
        <v>612</v>
      </c>
      <c r="C356" s="51"/>
      <c r="D356" s="51">
        <v>612</v>
      </c>
      <c r="E356" s="51"/>
      <c r="F356" s="51"/>
      <c r="G356" s="51">
        <v>0</v>
      </c>
      <c r="H356" s="51">
        <v>64994</v>
      </c>
      <c r="I356" s="51">
        <v>0</v>
      </c>
      <c r="J356" s="51">
        <v>64994</v>
      </c>
      <c r="K356" s="51">
        <v>0</v>
      </c>
      <c r="L356" s="51">
        <v>0</v>
      </c>
      <c r="M356" s="51">
        <v>0</v>
      </c>
    </row>
    <row r="357" spans="1:13" x14ac:dyDescent="0.2">
      <c r="A357" s="49" t="s">
        <v>393</v>
      </c>
      <c r="B357" s="51">
        <v>120</v>
      </c>
      <c r="C357" s="51"/>
      <c r="D357" s="51">
        <v>120</v>
      </c>
      <c r="E357" s="51"/>
      <c r="F357" s="51"/>
      <c r="G357" s="51">
        <v>0</v>
      </c>
      <c r="H357" s="51">
        <v>4701</v>
      </c>
      <c r="I357" s="51">
        <v>0</v>
      </c>
      <c r="J357" s="51">
        <v>4701</v>
      </c>
      <c r="K357" s="51">
        <v>0</v>
      </c>
      <c r="L357" s="51">
        <v>0</v>
      </c>
      <c r="M357" s="51">
        <v>0</v>
      </c>
    </row>
    <row r="358" spans="1:13" x14ac:dyDescent="0.2">
      <c r="A358" s="49" t="s">
        <v>394</v>
      </c>
      <c r="B358" s="51">
        <v>145</v>
      </c>
      <c r="C358" s="51">
        <v>24</v>
      </c>
      <c r="D358" s="51">
        <v>169</v>
      </c>
      <c r="E358" s="51"/>
      <c r="F358" s="51"/>
      <c r="G358" s="51">
        <v>0</v>
      </c>
      <c r="H358" s="51">
        <v>19778</v>
      </c>
      <c r="I358" s="51">
        <v>3274</v>
      </c>
      <c r="J358" s="51">
        <v>23052</v>
      </c>
      <c r="K358" s="51">
        <v>0</v>
      </c>
      <c r="L358" s="51">
        <v>0</v>
      </c>
      <c r="M358" s="51">
        <v>0</v>
      </c>
    </row>
    <row r="359" spans="1:13" x14ac:dyDescent="0.2">
      <c r="A359" s="49" t="s">
        <v>395</v>
      </c>
      <c r="B359" s="51">
        <v>2</v>
      </c>
      <c r="C359" s="51"/>
      <c r="D359" s="51">
        <v>2</v>
      </c>
      <c r="E359" s="51"/>
      <c r="F359" s="51"/>
      <c r="G359" s="51">
        <v>0</v>
      </c>
      <c r="H359" s="51">
        <v>85</v>
      </c>
      <c r="I359" s="51">
        <v>0</v>
      </c>
      <c r="J359" s="51">
        <v>85</v>
      </c>
      <c r="K359" s="51">
        <v>0</v>
      </c>
      <c r="L359" s="51">
        <v>0</v>
      </c>
      <c r="M359" s="51">
        <v>0</v>
      </c>
    </row>
    <row r="360" spans="1:13" x14ac:dyDescent="0.2">
      <c r="A360" s="49" t="s">
        <v>396</v>
      </c>
      <c r="B360" s="51">
        <v>20</v>
      </c>
      <c r="C360" s="51"/>
      <c r="D360" s="51">
        <v>20</v>
      </c>
      <c r="E360" s="51"/>
      <c r="F360" s="51"/>
      <c r="G360" s="51">
        <v>0</v>
      </c>
      <c r="H360" s="51">
        <v>1011</v>
      </c>
      <c r="I360" s="51">
        <v>0</v>
      </c>
      <c r="J360" s="51">
        <v>1011</v>
      </c>
      <c r="K360" s="51">
        <v>0</v>
      </c>
      <c r="L360" s="51">
        <v>0</v>
      </c>
      <c r="M360" s="51">
        <v>0</v>
      </c>
    </row>
    <row r="361" spans="1:13" x14ac:dyDescent="0.2">
      <c r="A361" s="49" t="s">
        <v>397</v>
      </c>
      <c r="B361" s="51">
        <v>152</v>
      </c>
      <c r="C361" s="51">
        <v>16</v>
      </c>
      <c r="D361" s="51">
        <v>168</v>
      </c>
      <c r="E361" s="51"/>
      <c r="F361" s="51"/>
      <c r="G361" s="51">
        <v>0</v>
      </c>
      <c r="H361" s="51">
        <v>17232</v>
      </c>
      <c r="I361" s="51">
        <v>1814</v>
      </c>
      <c r="J361" s="51">
        <v>19046</v>
      </c>
      <c r="K361" s="51">
        <v>0</v>
      </c>
      <c r="L361" s="51">
        <v>0</v>
      </c>
      <c r="M361" s="51">
        <v>0</v>
      </c>
    </row>
    <row r="362" spans="1:13" x14ac:dyDescent="0.2">
      <c r="A362" s="49" t="s">
        <v>398</v>
      </c>
      <c r="B362" s="51">
        <v>3</v>
      </c>
      <c r="C362" s="51">
        <v>20</v>
      </c>
      <c r="D362" s="51">
        <v>23</v>
      </c>
      <c r="E362" s="51"/>
      <c r="F362" s="51"/>
      <c r="G362" s="51">
        <v>0</v>
      </c>
      <c r="H362" s="51">
        <v>189</v>
      </c>
      <c r="I362" s="51">
        <v>1258</v>
      </c>
      <c r="J362" s="51">
        <v>1447</v>
      </c>
      <c r="K362" s="51">
        <v>0</v>
      </c>
      <c r="L362" s="51">
        <v>0</v>
      </c>
      <c r="M362" s="51">
        <v>0</v>
      </c>
    </row>
    <row r="363" spans="1:13" x14ac:dyDescent="0.2">
      <c r="A363" s="49" t="s">
        <v>399</v>
      </c>
      <c r="B363" s="51">
        <v>11</v>
      </c>
      <c r="C363" s="51"/>
      <c r="D363" s="51">
        <v>11</v>
      </c>
      <c r="E363" s="51"/>
      <c r="F363" s="51"/>
      <c r="G363" s="51">
        <v>0</v>
      </c>
      <c r="H363" s="51">
        <v>1450</v>
      </c>
      <c r="I363" s="51">
        <v>0</v>
      </c>
      <c r="J363" s="51">
        <v>1450</v>
      </c>
      <c r="K363" s="51">
        <v>0</v>
      </c>
      <c r="L363" s="51">
        <v>0</v>
      </c>
      <c r="M363" s="51">
        <v>0</v>
      </c>
    </row>
    <row r="364" spans="1:13" x14ac:dyDescent="0.2">
      <c r="A364" s="49" t="s">
        <v>400</v>
      </c>
      <c r="B364" s="51">
        <v>9</v>
      </c>
      <c r="C364" s="51">
        <v>2</v>
      </c>
      <c r="D364" s="51">
        <v>11</v>
      </c>
      <c r="E364" s="51"/>
      <c r="F364" s="51"/>
      <c r="G364" s="51">
        <v>0</v>
      </c>
      <c r="H364" s="51">
        <v>436</v>
      </c>
      <c r="I364" s="51">
        <v>97</v>
      </c>
      <c r="J364" s="51">
        <v>533</v>
      </c>
      <c r="K364" s="51">
        <v>0</v>
      </c>
      <c r="L364" s="51">
        <v>0</v>
      </c>
      <c r="M364" s="51">
        <v>0</v>
      </c>
    </row>
    <row r="365" spans="1:13" x14ac:dyDescent="0.2">
      <c r="A365" s="49" t="s">
        <v>401</v>
      </c>
      <c r="B365" s="51">
        <v>5</v>
      </c>
      <c r="C365" s="51"/>
      <c r="D365" s="51">
        <v>5</v>
      </c>
      <c r="E365" s="51"/>
      <c r="F365" s="51"/>
      <c r="G365" s="51">
        <v>0</v>
      </c>
      <c r="H365" s="51">
        <v>151</v>
      </c>
      <c r="I365" s="51">
        <v>0</v>
      </c>
      <c r="J365" s="51">
        <v>151</v>
      </c>
      <c r="K365" s="51">
        <v>0</v>
      </c>
      <c r="L365" s="51">
        <v>0</v>
      </c>
      <c r="M365" s="51">
        <v>0</v>
      </c>
    </row>
    <row r="366" spans="1:13" x14ac:dyDescent="0.2">
      <c r="A366" s="49" t="s">
        <v>402</v>
      </c>
      <c r="B366" s="51">
        <v>30</v>
      </c>
      <c r="C366" s="51"/>
      <c r="D366" s="51">
        <v>30</v>
      </c>
      <c r="E366" s="51"/>
      <c r="F366" s="51"/>
      <c r="G366" s="51">
        <v>0</v>
      </c>
      <c r="H366" s="51">
        <v>7361</v>
      </c>
      <c r="I366" s="51">
        <v>0</v>
      </c>
      <c r="J366" s="51">
        <v>7361</v>
      </c>
      <c r="K366" s="51">
        <v>0</v>
      </c>
      <c r="L366" s="51">
        <v>0</v>
      </c>
      <c r="M366" s="51">
        <v>0</v>
      </c>
    </row>
    <row r="367" spans="1:13" x14ac:dyDescent="0.2">
      <c r="A367" s="49" t="s">
        <v>403</v>
      </c>
      <c r="B367" s="51">
        <v>15</v>
      </c>
      <c r="C367" s="51"/>
      <c r="D367" s="51">
        <v>15</v>
      </c>
      <c r="E367" s="51"/>
      <c r="F367" s="51"/>
      <c r="G367" s="51">
        <v>0</v>
      </c>
      <c r="H367" s="51">
        <v>551</v>
      </c>
      <c r="I367" s="51">
        <v>0</v>
      </c>
      <c r="J367" s="51">
        <v>551</v>
      </c>
      <c r="K367" s="51">
        <v>0</v>
      </c>
      <c r="L367" s="51">
        <v>0</v>
      </c>
      <c r="M367" s="51">
        <v>0</v>
      </c>
    </row>
    <row r="368" spans="1:13" x14ac:dyDescent="0.2">
      <c r="A368" s="49" t="s">
        <v>404</v>
      </c>
      <c r="B368" s="51">
        <v>11</v>
      </c>
      <c r="C368" s="51"/>
      <c r="D368" s="51">
        <v>11</v>
      </c>
      <c r="E368" s="51"/>
      <c r="F368" s="51"/>
      <c r="G368" s="51">
        <v>0</v>
      </c>
      <c r="H368" s="51">
        <v>414</v>
      </c>
      <c r="I368" s="51">
        <v>0</v>
      </c>
      <c r="J368" s="51">
        <v>414</v>
      </c>
      <c r="K368" s="51">
        <v>0</v>
      </c>
      <c r="L368" s="51">
        <v>0</v>
      </c>
      <c r="M368" s="51">
        <v>0</v>
      </c>
    </row>
    <row r="369" spans="1:13" x14ac:dyDescent="0.2">
      <c r="A369" s="49" t="s">
        <v>405</v>
      </c>
      <c r="B369" s="51">
        <v>18</v>
      </c>
      <c r="C369" s="51"/>
      <c r="D369" s="51">
        <v>18</v>
      </c>
      <c r="E369" s="51"/>
      <c r="F369" s="51"/>
      <c r="G369" s="51">
        <v>0</v>
      </c>
      <c r="H369" s="51">
        <v>83</v>
      </c>
      <c r="I369" s="51">
        <v>0</v>
      </c>
      <c r="J369" s="51">
        <v>83</v>
      </c>
      <c r="K369" s="51">
        <v>0</v>
      </c>
      <c r="L369" s="51">
        <v>0</v>
      </c>
      <c r="M369" s="51">
        <v>0</v>
      </c>
    </row>
    <row r="370" spans="1:13" x14ac:dyDescent="0.2">
      <c r="A370" s="49" t="s">
        <v>406</v>
      </c>
      <c r="B370" s="51">
        <v>3</v>
      </c>
      <c r="C370" s="51"/>
      <c r="D370" s="51">
        <v>3</v>
      </c>
      <c r="E370" s="51"/>
      <c r="F370" s="51"/>
      <c r="G370" s="51">
        <v>0</v>
      </c>
      <c r="H370" s="51">
        <v>282</v>
      </c>
      <c r="I370" s="51">
        <v>0</v>
      </c>
      <c r="J370" s="51">
        <v>282</v>
      </c>
      <c r="K370" s="51">
        <v>0</v>
      </c>
      <c r="L370" s="51">
        <v>0</v>
      </c>
      <c r="M370" s="51">
        <v>0</v>
      </c>
    </row>
    <row r="371" spans="1:13" x14ac:dyDescent="0.2">
      <c r="A371" s="49" t="s">
        <v>407</v>
      </c>
      <c r="B371" s="51">
        <v>1</v>
      </c>
      <c r="C371" s="51"/>
      <c r="D371" s="51">
        <v>1</v>
      </c>
      <c r="E371" s="51"/>
      <c r="F371" s="51"/>
      <c r="G371" s="51">
        <v>0</v>
      </c>
      <c r="H371" s="51">
        <v>15</v>
      </c>
      <c r="I371" s="51">
        <v>0</v>
      </c>
      <c r="J371" s="51">
        <v>15</v>
      </c>
      <c r="K371" s="51">
        <v>0</v>
      </c>
      <c r="L371" s="51">
        <v>0</v>
      </c>
      <c r="M371" s="51">
        <v>0</v>
      </c>
    </row>
    <row r="372" spans="1:13" x14ac:dyDescent="0.2">
      <c r="A372" s="49" t="s">
        <v>408</v>
      </c>
      <c r="B372" s="51">
        <v>7</v>
      </c>
      <c r="C372" s="51"/>
      <c r="D372" s="51">
        <v>7</v>
      </c>
      <c r="E372" s="51"/>
      <c r="F372" s="51"/>
      <c r="G372" s="51">
        <v>0</v>
      </c>
      <c r="H372" s="51">
        <v>272</v>
      </c>
      <c r="I372" s="51">
        <v>0</v>
      </c>
      <c r="J372" s="51">
        <v>272</v>
      </c>
      <c r="K372" s="51">
        <v>0</v>
      </c>
      <c r="L372" s="51">
        <v>0</v>
      </c>
      <c r="M372" s="51">
        <v>0</v>
      </c>
    </row>
    <row r="373" spans="1:13" x14ac:dyDescent="0.2">
      <c r="A373" s="49" t="s">
        <v>409</v>
      </c>
      <c r="B373" s="51"/>
      <c r="C373" s="51">
        <v>271</v>
      </c>
      <c r="D373" s="51">
        <v>271</v>
      </c>
      <c r="E373" s="51"/>
      <c r="F373" s="51"/>
      <c r="G373" s="51">
        <v>0</v>
      </c>
      <c r="H373" s="51">
        <v>0</v>
      </c>
      <c r="I373" s="51">
        <v>2344</v>
      </c>
      <c r="J373" s="51">
        <v>2344</v>
      </c>
      <c r="K373" s="51">
        <v>0</v>
      </c>
      <c r="L373" s="51">
        <v>0</v>
      </c>
      <c r="M373" s="51">
        <v>0</v>
      </c>
    </row>
    <row r="374" spans="1:13" x14ac:dyDescent="0.2">
      <c r="A374" s="49" t="s">
        <v>410</v>
      </c>
      <c r="B374" s="51">
        <v>1371</v>
      </c>
      <c r="C374" s="51">
        <v>16</v>
      </c>
      <c r="D374" s="51">
        <v>1387</v>
      </c>
      <c r="E374" s="51"/>
      <c r="F374" s="51"/>
      <c r="G374" s="51">
        <v>0</v>
      </c>
      <c r="H374" s="51">
        <v>20502</v>
      </c>
      <c r="I374" s="51">
        <v>239</v>
      </c>
      <c r="J374" s="51">
        <v>20741</v>
      </c>
      <c r="K374" s="51">
        <v>0</v>
      </c>
      <c r="L374" s="51">
        <v>0</v>
      </c>
      <c r="M374" s="51">
        <v>0</v>
      </c>
    </row>
    <row r="375" spans="1:13" x14ac:dyDescent="0.2">
      <c r="A375" s="49" t="s">
        <v>44</v>
      </c>
      <c r="B375" s="51">
        <v>4227741</v>
      </c>
      <c r="C375" s="51">
        <v>2052470</v>
      </c>
      <c r="D375" s="51">
        <v>6280211</v>
      </c>
      <c r="E375" s="51">
        <v>3987358</v>
      </c>
      <c r="F375" s="51">
        <v>2295250</v>
      </c>
      <c r="G375" s="51">
        <v>6282608</v>
      </c>
      <c r="H375" s="51">
        <v>121888223</v>
      </c>
      <c r="I375" s="51">
        <v>20578222</v>
      </c>
      <c r="J375" s="51">
        <v>142466445</v>
      </c>
      <c r="K375" s="51">
        <v>121411872</v>
      </c>
      <c r="L375" s="51">
        <v>22895453</v>
      </c>
      <c r="M375" s="51">
        <v>144307325</v>
      </c>
    </row>
    <row r="376" spans="1:13" x14ac:dyDescent="0.2"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</row>
    <row r="377" spans="1:13" x14ac:dyDescent="0.2"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</row>
    <row r="378" spans="1:13" x14ac:dyDescent="0.2"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</row>
    <row r="379" spans="1:13" x14ac:dyDescent="0.2"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</row>
    <row r="380" spans="1:13" x14ac:dyDescent="0.2"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</row>
    <row r="381" spans="1:13" x14ac:dyDescent="0.2"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</row>
    <row r="382" spans="1:13" x14ac:dyDescent="0.2"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</row>
    <row r="383" spans="1:13" x14ac:dyDescent="0.2"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</row>
    <row r="384" spans="1:13" x14ac:dyDescent="0.2"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</row>
    <row r="385" spans="2:12" x14ac:dyDescent="0.2"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</row>
    <row r="386" spans="2:12" x14ac:dyDescent="0.2"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</row>
    <row r="387" spans="2:12" x14ac:dyDescent="0.2"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</row>
    <row r="388" spans="2:12" x14ac:dyDescent="0.2"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</row>
    <row r="389" spans="2:12" x14ac:dyDescent="0.2"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</row>
    <row r="390" spans="2:12" x14ac:dyDescent="0.2"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</row>
    <row r="391" spans="2:12" x14ac:dyDescent="0.2"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</row>
    <row r="392" spans="2:12" x14ac:dyDescent="0.2"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</row>
    <row r="393" spans="2:12" x14ac:dyDescent="0.2"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</row>
    <row r="394" spans="2:12" x14ac:dyDescent="0.2"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</row>
    <row r="395" spans="2:12" x14ac:dyDescent="0.2"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="70" zoomScaleNormal="70" workbookViewId="0">
      <selection activeCell="G10" sqref="G10"/>
    </sheetView>
  </sheetViews>
  <sheetFormatPr baseColWidth="10" defaultRowHeight="15" x14ac:dyDescent="0.25"/>
  <cols>
    <col min="1" max="1" width="14.85546875" customWidth="1"/>
    <col min="2" max="2" width="30.7109375" customWidth="1"/>
    <col min="3" max="3" width="14.5703125" customWidth="1"/>
    <col min="7" max="7" width="28" customWidth="1"/>
    <col min="9" max="9" width="20" customWidth="1"/>
  </cols>
  <sheetData>
    <row r="1" spans="1:10" x14ac:dyDescent="0.25">
      <c r="A1" s="114" t="s">
        <v>588</v>
      </c>
      <c r="B1" s="115" t="s">
        <v>587</v>
      </c>
      <c r="C1" s="113" t="s">
        <v>586</v>
      </c>
      <c r="F1" s="106" t="s">
        <v>585</v>
      </c>
      <c r="G1" s="106" t="s">
        <v>584</v>
      </c>
      <c r="I1" s="108" t="s">
        <v>582</v>
      </c>
    </row>
    <row r="2" spans="1:10" x14ac:dyDescent="0.25">
      <c r="A2" s="105" t="s">
        <v>583</v>
      </c>
      <c r="B2" s="105" t="s">
        <v>577</v>
      </c>
      <c r="C2" s="105" t="s">
        <v>582</v>
      </c>
      <c r="F2" s="99" t="s">
        <v>581</v>
      </c>
      <c r="G2" s="99" t="s">
        <v>580</v>
      </c>
      <c r="I2" s="108" t="s">
        <v>577</v>
      </c>
      <c r="J2" s="111"/>
    </row>
    <row r="3" spans="1:10" x14ac:dyDescent="0.25">
      <c r="A3" s="101" t="s">
        <v>579</v>
      </c>
      <c r="B3" s="101" t="s">
        <v>578</v>
      </c>
      <c r="C3" s="101" t="s">
        <v>577</v>
      </c>
      <c r="F3" s="99" t="s">
        <v>576</v>
      </c>
      <c r="G3" s="99" t="s">
        <v>575</v>
      </c>
      <c r="I3" s="108" t="s">
        <v>574</v>
      </c>
      <c r="J3" s="111"/>
    </row>
    <row r="4" spans="1:10" x14ac:dyDescent="0.25">
      <c r="A4" s="101" t="s">
        <v>552</v>
      </c>
      <c r="B4" s="101" t="s">
        <v>574</v>
      </c>
      <c r="C4" s="101" t="s">
        <v>574</v>
      </c>
      <c r="F4" s="99" t="s">
        <v>573</v>
      </c>
      <c r="G4" s="99" t="s">
        <v>572</v>
      </c>
      <c r="I4" s="110" t="s">
        <v>594</v>
      </c>
    </row>
    <row r="5" spans="1:10" x14ac:dyDescent="0.25">
      <c r="A5" s="101" t="s">
        <v>571</v>
      </c>
      <c r="B5" s="101" t="s">
        <v>570</v>
      </c>
      <c r="C5" s="104" t="s">
        <v>569</v>
      </c>
      <c r="F5" s="99" t="s">
        <v>568</v>
      </c>
      <c r="G5" s="99" t="s">
        <v>567</v>
      </c>
      <c r="I5" s="110" t="s">
        <v>598</v>
      </c>
    </row>
    <row r="6" spans="1:10" x14ac:dyDescent="0.25">
      <c r="A6" s="101" t="s">
        <v>566</v>
      </c>
      <c r="B6" s="101" t="s">
        <v>565</v>
      </c>
      <c r="C6" s="101" t="s">
        <v>564</v>
      </c>
      <c r="F6" s="99" t="s">
        <v>563</v>
      </c>
      <c r="G6" s="99" t="s">
        <v>562</v>
      </c>
      <c r="I6" s="110" t="s">
        <v>460</v>
      </c>
    </row>
    <row r="7" spans="1:10" x14ac:dyDescent="0.25">
      <c r="A7" s="101" t="s">
        <v>561</v>
      </c>
      <c r="B7" s="101" t="s">
        <v>560</v>
      </c>
      <c r="C7" s="101" t="s">
        <v>559</v>
      </c>
      <c r="F7" s="99" t="s">
        <v>558</v>
      </c>
      <c r="G7" s="99" t="s">
        <v>557</v>
      </c>
      <c r="I7" s="110" t="s">
        <v>560</v>
      </c>
    </row>
    <row r="8" spans="1:10" x14ac:dyDescent="0.25">
      <c r="B8" s="101" t="s">
        <v>556</v>
      </c>
      <c r="C8" s="101" t="s">
        <v>553</v>
      </c>
      <c r="F8" s="99" t="s">
        <v>555</v>
      </c>
      <c r="G8" s="99" t="s">
        <v>554</v>
      </c>
      <c r="I8" s="108" t="s">
        <v>607</v>
      </c>
    </row>
    <row r="9" spans="1:10" x14ac:dyDescent="0.25">
      <c r="B9" s="101" t="s">
        <v>553</v>
      </c>
      <c r="C9" s="101" t="s">
        <v>552</v>
      </c>
      <c r="F9" s="99" t="s">
        <v>551</v>
      </c>
      <c r="G9" s="99" t="s">
        <v>550</v>
      </c>
      <c r="I9" s="108" t="s">
        <v>606</v>
      </c>
    </row>
    <row r="10" spans="1:10" x14ac:dyDescent="0.25">
      <c r="B10" s="101" t="s">
        <v>549</v>
      </c>
      <c r="C10" s="101" t="s">
        <v>548</v>
      </c>
      <c r="F10" s="99" t="s">
        <v>547</v>
      </c>
      <c r="G10" s="99" t="s">
        <v>546</v>
      </c>
      <c r="I10" s="108" t="s">
        <v>603</v>
      </c>
    </row>
    <row r="11" spans="1:10" x14ac:dyDescent="0.25">
      <c r="A11" s="101"/>
      <c r="B11" s="101" t="s">
        <v>545</v>
      </c>
      <c r="C11" s="101" t="s">
        <v>544</v>
      </c>
      <c r="F11" s="102" t="s">
        <v>429</v>
      </c>
      <c r="G11" s="99" t="s">
        <v>543</v>
      </c>
      <c r="I11" s="110" t="s">
        <v>595</v>
      </c>
    </row>
    <row r="12" spans="1:10" x14ac:dyDescent="0.25">
      <c r="B12" s="101" t="s">
        <v>542</v>
      </c>
      <c r="C12" s="101" t="s">
        <v>541</v>
      </c>
      <c r="F12" s="99" t="s">
        <v>540</v>
      </c>
      <c r="G12" s="99" t="s">
        <v>539</v>
      </c>
      <c r="I12" s="108" t="s">
        <v>559</v>
      </c>
    </row>
    <row r="13" spans="1:10" x14ac:dyDescent="0.25">
      <c r="B13" s="101" t="s">
        <v>538</v>
      </c>
      <c r="C13" s="101" t="s">
        <v>537</v>
      </c>
      <c r="F13" s="99" t="s">
        <v>536</v>
      </c>
      <c r="G13" s="99" t="s">
        <v>535</v>
      </c>
      <c r="I13" s="108" t="s">
        <v>553</v>
      </c>
      <c r="J13" s="111"/>
    </row>
    <row r="14" spans="1:10" x14ac:dyDescent="0.25">
      <c r="B14" s="101" t="s">
        <v>534</v>
      </c>
      <c r="C14" s="101" t="s">
        <v>533</v>
      </c>
      <c r="F14" s="99" t="s">
        <v>532</v>
      </c>
      <c r="G14" s="99" t="s">
        <v>531</v>
      </c>
      <c r="I14" s="109" t="s">
        <v>583</v>
      </c>
    </row>
    <row r="15" spans="1:10" x14ac:dyDescent="0.25">
      <c r="B15" s="101" t="s">
        <v>530</v>
      </c>
      <c r="C15" s="101" t="s">
        <v>529</v>
      </c>
      <c r="F15" s="99" t="s">
        <v>528</v>
      </c>
      <c r="G15" s="99" t="s">
        <v>527</v>
      </c>
      <c r="I15" s="109" t="s">
        <v>597</v>
      </c>
      <c r="J15" t="s">
        <v>611</v>
      </c>
    </row>
    <row r="16" spans="1:10" x14ac:dyDescent="0.25">
      <c r="B16" s="101" t="s">
        <v>526</v>
      </c>
      <c r="C16" s="101" t="s">
        <v>525</v>
      </c>
      <c r="F16" s="99" t="s">
        <v>448</v>
      </c>
      <c r="G16" s="99" t="s">
        <v>524</v>
      </c>
      <c r="I16" s="109" t="s">
        <v>579</v>
      </c>
    </row>
    <row r="17" spans="2:10" x14ac:dyDescent="0.25">
      <c r="B17" s="101" t="s">
        <v>523</v>
      </c>
      <c r="C17" s="101" t="s">
        <v>522</v>
      </c>
      <c r="F17" s="99" t="s">
        <v>521</v>
      </c>
      <c r="G17" s="99" t="s">
        <v>520</v>
      </c>
      <c r="I17" s="108" t="s">
        <v>600</v>
      </c>
      <c r="J17" s="87"/>
    </row>
    <row r="18" spans="2:10" x14ac:dyDescent="0.25">
      <c r="B18" s="101" t="s">
        <v>519</v>
      </c>
      <c r="C18" s="101" t="s">
        <v>518</v>
      </c>
      <c r="F18" s="99" t="s">
        <v>517</v>
      </c>
      <c r="G18" s="99" t="s">
        <v>516</v>
      </c>
      <c r="I18" s="108" t="s">
        <v>608</v>
      </c>
      <c r="J18" s="112"/>
    </row>
    <row r="19" spans="2:10" x14ac:dyDescent="0.25">
      <c r="B19" s="101" t="s">
        <v>515</v>
      </c>
      <c r="C19" s="101" t="s">
        <v>514</v>
      </c>
      <c r="F19" s="99" t="s">
        <v>513</v>
      </c>
      <c r="G19" s="99" t="s">
        <v>512</v>
      </c>
      <c r="I19" s="109" t="s">
        <v>593</v>
      </c>
    </row>
    <row r="20" spans="2:10" x14ac:dyDescent="0.25">
      <c r="B20" s="101" t="s">
        <v>610</v>
      </c>
      <c r="C20" s="103" t="s">
        <v>510</v>
      </c>
      <c r="F20" s="99" t="s">
        <v>509</v>
      </c>
      <c r="G20" s="99" t="s">
        <v>508</v>
      </c>
      <c r="I20" s="110" t="s">
        <v>542</v>
      </c>
    </row>
    <row r="21" spans="2:10" x14ac:dyDescent="0.25">
      <c r="B21" s="101" t="s">
        <v>511</v>
      </c>
      <c r="C21" s="100" t="s">
        <v>507</v>
      </c>
      <c r="F21" s="99" t="s">
        <v>506</v>
      </c>
      <c r="G21" s="99" t="s">
        <v>505</v>
      </c>
      <c r="I21" s="108" t="s">
        <v>604</v>
      </c>
    </row>
    <row r="22" spans="2:10" x14ac:dyDescent="0.25">
      <c r="B22" s="101" t="s">
        <v>504</v>
      </c>
      <c r="C22" s="100" t="s">
        <v>504</v>
      </c>
      <c r="F22" s="102" t="s">
        <v>33</v>
      </c>
      <c r="G22" s="99" t="s">
        <v>503</v>
      </c>
      <c r="I22" s="110" t="s">
        <v>538</v>
      </c>
    </row>
    <row r="23" spans="2:10" x14ac:dyDescent="0.25">
      <c r="B23" s="101" t="s">
        <v>502</v>
      </c>
      <c r="F23" s="99" t="s">
        <v>501</v>
      </c>
      <c r="G23" s="99" t="s">
        <v>500</v>
      </c>
      <c r="I23" s="108" t="s">
        <v>544</v>
      </c>
    </row>
    <row r="24" spans="2:10" x14ac:dyDescent="0.25">
      <c r="B24" s="101" t="s">
        <v>499</v>
      </c>
      <c r="F24" s="99" t="s">
        <v>498</v>
      </c>
      <c r="G24" s="99" t="s">
        <v>497</v>
      </c>
      <c r="I24" s="110" t="s">
        <v>591</v>
      </c>
    </row>
    <row r="25" spans="2:10" x14ac:dyDescent="0.25">
      <c r="B25" s="101" t="s">
        <v>496</v>
      </c>
      <c r="F25" s="99" t="s">
        <v>495</v>
      </c>
      <c r="G25" s="99" t="s">
        <v>494</v>
      </c>
      <c r="I25" s="107" t="s">
        <v>599</v>
      </c>
    </row>
    <row r="26" spans="2:10" x14ac:dyDescent="0.25">
      <c r="B26" s="101" t="s">
        <v>493</v>
      </c>
      <c r="F26" s="99" t="s">
        <v>492</v>
      </c>
      <c r="G26" s="99" t="s">
        <v>491</v>
      </c>
      <c r="I26" s="110" t="s">
        <v>530</v>
      </c>
    </row>
    <row r="27" spans="2:10" x14ac:dyDescent="0.25">
      <c r="B27" s="100" t="s">
        <v>490</v>
      </c>
      <c r="F27" s="99" t="s">
        <v>489</v>
      </c>
      <c r="G27" s="99" t="s">
        <v>488</v>
      </c>
      <c r="I27" s="110" t="s">
        <v>526</v>
      </c>
    </row>
    <row r="28" spans="2:10" x14ac:dyDescent="0.25">
      <c r="F28" s="99" t="s">
        <v>487</v>
      </c>
      <c r="G28" s="99" t="s">
        <v>486</v>
      </c>
      <c r="I28" s="108" t="s">
        <v>541</v>
      </c>
    </row>
    <row r="29" spans="2:10" x14ac:dyDescent="0.25">
      <c r="F29" s="99" t="s">
        <v>485</v>
      </c>
      <c r="G29" s="99" t="s">
        <v>484</v>
      </c>
      <c r="I29" s="108" t="s">
        <v>537</v>
      </c>
    </row>
    <row r="30" spans="2:10" x14ac:dyDescent="0.25">
      <c r="F30" s="99" t="s">
        <v>483</v>
      </c>
      <c r="G30" s="99" t="s">
        <v>482</v>
      </c>
      <c r="I30" s="109" t="s">
        <v>566</v>
      </c>
    </row>
    <row r="31" spans="2:10" x14ac:dyDescent="0.25">
      <c r="F31" s="99" t="s">
        <v>481</v>
      </c>
      <c r="G31" s="99" t="s">
        <v>480</v>
      </c>
      <c r="I31" s="110" t="s">
        <v>601</v>
      </c>
    </row>
    <row r="32" spans="2:10" x14ac:dyDescent="0.25">
      <c r="F32" s="99" t="s">
        <v>479</v>
      </c>
      <c r="G32" s="99" t="s">
        <v>478</v>
      </c>
      <c r="I32" s="108" t="s">
        <v>529</v>
      </c>
    </row>
    <row r="33" spans="6:10" x14ac:dyDescent="0.25">
      <c r="F33" s="99" t="s">
        <v>477</v>
      </c>
      <c r="G33" s="99" t="s">
        <v>476</v>
      </c>
      <c r="I33" s="110" t="s">
        <v>592</v>
      </c>
    </row>
    <row r="34" spans="6:10" x14ac:dyDescent="0.25">
      <c r="F34" s="99" t="s">
        <v>475</v>
      </c>
      <c r="G34" s="99" t="s">
        <v>474</v>
      </c>
      <c r="I34" s="107" t="s">
        <v>609</v>
      </c>
    </row>
    <row r="35" spans="6:10" x14ac:dyDescent="0.25">
      <c r="F35" s="99" t="s">
        <v>473</v>
      </c>
      <c r="G35" s="99" t="s">
        <v>472</v>
      </c>
      <c r="I35" s="110" t="s">
        <v>589</v>
      </c>
    </row>
    <row r="36" spans="6:10" x14ac:dyDescent="0.25">
      <c r="F36" s="99" t="s">
        <v>471</v>
      </c>
      <c r="G36" s="99" t="s">
        <v>470</v>
      </c>
      <c r="I36" s="108" t="s">
        <v>525</v>
      </c>
    </row>
    <row r="37" spans="6:10" x14ac:dyDescent="0.25">
      <c r="F37" s="99" t="s">
        <v>469</v>
      </c>
      <c r="G37" s="99" t="s">
        <v>468</v>
      </c>
      <c r="I37" s="109" t="s">
        <v>596</v>
      </c>
    </row>
    <row r="38" spans="6:10" x14ac:dyDescent="0.25">
      <c r="I38" s="108" t="s">
        <v>522</v>
      </c>
    </row>
    <row r="39" spans="6:10" x14ac:dyDescent="0.25">
      <c r="I39" s="108" t="s">
        <v>602</v>
      </c>
    </row>
    <row r="40" spans="6:10" x14ac:dyDescent="0.25">
      <c r="I40" s="108" t="s">
        <v>510</v>
      </c>
    </row>
    <row r="41" spans="6:10" x14ac:dyDescent="0.25">
      <c r="I41" s="108" t="s">
        <v>507</v>
      </c>
    </row>
    <row r="42" spans="6:10" x14ac:dyDescent="0.25">
      <c r="I42" s="108" t="s">
        <v>504</v>
      </c>
      <c r="J42" s="111"/>
    </row>
    <row r="43" spans="6:10" x14ac:dyDescent="0.25">
      <c r="I43" s="110" t="s">
        <v>502</v>
      </c>
    </row>
    <row r="44" spans="6:10" x14ac:dyDescent="0.25">
      <c r="I44" s="110" t="s">
        <v>590</v>
      </c>
    </row>
    <row r="45" spans="6:10" x14ac:dyDescent="0.25">
      <c r="I45" s="110" t="s">
        <v>605</v>
      </c>
    </row>
  </sheetData>
  <sortState ref="I1:I45">
    <sortCondition ref="I1"/>
  </sortState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2:AN51"/>
  <sheetViews>
    <sheetView showGridLines="0" workbookViewId="0">
      <pane xSplit="2" ySplit="7" topLeftCell="C8" activePane="bottomRight" state="frozen"/>
      <selection activeCell="C8" sqref="C8"/>
      <selection pane="topRight" activeCell="C8" sqref="C8"/>
      <selection pane="bottomLeft" activeCell="C8" sqref="C8"/>
      <selection pane="bottomRight" activeCell="C11" sqref="C11"/>
    </sheetView>
  </sheetViews>
  <sheetFormatPr baseColWidth="10" defaultRowHeight="14.25" customHeight="1" x14ac:dyDescent="0.25"/>
  <cols>
    <col min="1" max="1" width="0.85546875" style="2" customWidth="1"/>
    <col min="2" max="2" width="33.7109375" style="2" bestFit="1" customWidth="1"/>
    <col min="3" max="3" width="11.42578125" style="2"/>
    <col min="4" max="4" width="7.42578125" style="2" customWidth="1"/>
    <col min="5" max="5" width="4.28515625" style="41" customWidth="1"/>
    <col min="6" max="7" width="6.85546875" style="2" customWidth="1"/>
    <col min="8" max="8" width="0.85546875" style="2" customWidth="1"/>
    <col min="9" max="10" width="7.7109375" style="2" customWidth="1"/>
    <col min="11" max="11" width="7.140625" style="2" customWidth="1"/>
    <col min="12" max="12" width="8.42578125" style="2" customWidth="1"/>
    <col min="13" max="13" width="7.140625" style="2" customWidth="1"/>
    <col min="14" max="15" width="7.7109375" style="2" customWidth="1"/>
    <col min="16" max="16" width="7.140625" style="2" customWidth="1"/>
    <col min="17" max="17" width="7.7109375" style="2" customWidth="1"/>
    <col min="18" max="18" width="7.140625" style="2" customWidth="1"/>
    <col min="19" max="20" width="7.7109375" style="2" customWidth="1"/>
    <col min="21" max="21" width="7.140625" style="2" customWidth="1"/>
    <col min="22" max="22" width="8.7109375" style="2" bestFit="1" customWidth="1"/>
    <col min="23" max="23" width="7.140625" style="2" customWidth="1"/>
    <col min="24" max="25" width="7.7109375" style="2" customWidth="1"/>
    <col min="26" max="27" width="7.140625" style="2" customWidth="1"/>
    <col min="28" max="28" width="8.7109375" style="2" bestFit="1" customWidth="1"/>
    <col min="29" max="30" width="7.140625" style="2" customWidth="1"/>
    <col min="31" max="31" width="1.28515625" customWidth="1"/>
    <col min="32" max="32" width="5.85546875" style="54" hidden="1" customWidth="1"/>
    <col min="33" max="33" width="1.28515625" hidden="1" customWidth="1"/>
    <col min="34" max="34" width="5.85546875" style="54" hidden="1" customWidth="1"/>
    <col min="35" max="35" width="1.28515625" hidden="1" customWidth="1"/>
    <col min="36" max="36" width="5.85546875" style="54" hidden="1" customWidth="1"/>
    <col min="37" max="37" width="5.5703125" style="54" hidden="1" customWidth="1"/>
    <col min="38" max="38" width="1.28515625" hidden="1" customWidth="1"/>
    <col min="39" max="39" width="5.85546875" style="54" hidden="1" customWidth="1"/>
    <col min="40" max="40" width="5.5703125" style="54" hidden="1" customWidth="1"/>
    <col min="41" max="16384" width="11.42578125" style="2"/>
  </cols>
  <sheetData>
    <row r="2" spans="1:40" ht="14.25" customHeight="1" x14ac:dyDescent="0.25">
      <c r="C2" s="122" t="s">
        <v>422</v>
      </c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J2" s="119" t="s">
        <v>418</v>
      </c>
      <c r="AK2" s="120"/>
      <c r="AL2" s="120"/>
      <c r="AM2" s="120"/>
      <c r="AN2" s="121"/>
    </row>
    <row r="3" spans="1:40" ht="13.5" customHeight="1" x14ac:dyDescent="0.25"/>
    <row r="4" spans="1:40" ht="14.25" customHeight="1" x14ac:dyDescent="0.25">
      <c r="C4" s="123" t="s">
        <v>33</v>
      </c>
      <c r="D4" s="124"/>
      <c r="E4" s="125"/>
      <c r="F4" s="135" t="s">
        <v>34</v>
      </c>
      <c r="G4" s="141" t="s">
        <v>35</v>
      </c>
      <c r="H4" s="7"/>
      <c r="I4" s="135" t="s">
        <v>419</v>
      </c>
      <c r="J4" s="136"/>
      <c r="K4" s="136"/>
      <c r="L4" s="136"/>
      <c r="M4" s="137"/>
      <c r="N4" s="135" t="s">
        <v>45</v>
      </c>
      <c r="O4" s="136"/>
      <c r="P4" s="136"/>
      <c r="Q4" s="136"/>
      <c r="R4" s="137"/>
      <c r="S4" s="135" t="s">
        <v>47</v>
      </c>
      <c r="T4" s="136"/>
      <c r="U4" s="136"/>
      <c r="V4" s="136"/>
      <c r="W4" s="137"/>
      <c r="X4" s="135" t="s">
        <v>48</v>
      </c>
      <c r="Y4" s="136"/>
      <c r="Z4" s="136"/>
      <c r="AA4" s="136"/>
      <c r="AB4" s="136"/>
      <c r="AC4" s="136"/>
      <c r="AD4" s="137"/>
      <c r="AF4" s="126" t="s">
        <v>51</v>
      </c>
      <c r="AH4" s="126" t="s">
        <v>54</v>
      </c>
      <c r="AJ4" s="129" t="s">
        <v>39</v>
      </c>
      <c r="AK4" s="132">
        <v>43891</v>
      </c>
      <c r="AM4" s="129" t="s">
        <v>39</v>
      </c>
      <c r="AN4" s="116" t="s">
        <v>417</v>
      </c>
    </row>
    <row r="5" spans="1:40" ht="14.25" customHeight="1" x14ac:dyDescent="0.25">
      <c r="C5" s="17"/>
      <c r="D5" s="14"/>
      <c r="E5" s="37"/>
      <c r="F5" s="144"/>
      <c r="G5" s="142"/>
      <c r="H5" s="7"/>
      <c r="I5" s="138"/>
      <c r="J5" s="139"/>
      <c r="K5" s="139"/>
      <c r="L5" s="139"/>
      <c r="M5" s="140"/>
      <c r="N5" s="138"/>
      <c r="O5" s="139"/>
      <c r="P5" s="139"/>
      <c r="Q5" s="139"/>
      <c r="R5" s="140"/>
      <c r="S5" s="138"/>
      <c r="T5" s="139"/>
      <c r="U5" s="139"/>
      <c r="V5" s="139"/>
      <c r="W5" s="140"/>
      <c r="X5" s="138"/>
      <c r="Y5" s="139"/>
      <c r="Z5" s="139"/>
      <c r="AA5" s="139"/>
      <c r="AB5" s="139"/>
      <c r="AC5" s="139"/>
      <c r="AD5" s="140"/>
      <c r="AF5" s="127"/>
      <c r="AH5" s="127"/>
      <c r="AJ5" s="130"/>
      <c r="AK5" s="133"/>
      <c r="AM5" s="130"/>
      <c r="AN5" s="117"/>
    </row>
    <row r="6" spans="1:40" s="1" customFormat="1" ht="22.5" x14ac:dyDescent="0.25">
      <c r="B6" s="95" t="s">
        <v>427</v>
      </c>
      <c r="C6" s="17" t="s">
        <v>467</v>
      </c>
      <c r="D6" s="7"/>
      <c r="E6" s="8"/>
      <c r="F6" s="138"/>
      <c r="G6" s="143"/>
      <c r="H6" s="7"/>
      <c r="I6" s="22" t="s">
        <v>39</v>
      </c>
      <c r="J6" s="23" t="s">
        <v>40</v>
      </c>
      <c r="K6" s="23" t="s">
        <v>36</v>
      </c>
      <c r="L6" s="25" t="s">
        <v>37</v>
      </c>
      <c r="M6" s="24" t="s">
        <v>38</v>
      </c>
      <c r="N6" s="22" t="s">
        <v>39</v>
      </c>
      <c r="O6" s="23" t="s">
        <v>40</v>
      </c>
      <c r="P6" s="23" t="s">
        <v>36</v>
      </c>
      <c r="Q6" s="25" t="s">
        <v>37</v>
      </c>
      <c r="R6" s="24" t="s">
        <v>38</v>
      </c>
      <c r="S6" s="22" t="s">
        <v>39</v>
      </c>
      <c r="T6" s="23" t="s">
        <v>40</v>
      </c>
      <c r="U6" s="23" t="s">
        <v>36</v>
      </c>
      <c r="V6" s="25" t="s">
        <v>37</v>
      </c>
      <c r="W6" s="24" t="s">
        <v>38</v>
      </c>
      <c r="X6" s="22" t="s">
        <v>39</v>
      </c>
      <c r="Y6" s="23" t="s">
        <v>40</v>
      </c>
      <c r="Z6" s="23" t="s">
        <v>36</v>
      </c>
      <c r="AA6" s="23" t="s">
        <v>53</v>
      </c>
      <c r="AB6" s="25" t="s">
        <v>37</v>
      </c>
      <c r="AC6" s="23" t="s">
        <v>38</v>
      </c>
      <c r="AD6" s="24" t="s">
        <v>53</v>
      </c>
      <c r="AE6"/>
      <c r="AF6" s="128"/>
      <c r="AG6"/>
      <c r="AH6" s="128"/>
      <c r="AI6"/>
      <c r="AJ6" s="131"/>
      <c r="AK6" s="134"/>
      <c r="AL6"/>
      <c r="AM6" s="131"/>
      <c r="AN6" s="118"/>
    </row>
    <row r="7" spans="1:40" s="1" customFormat="1" ht="14.25" customHeight="1" x14ac:dyDescent="0.25">
      <c r="B7" s="56" t="s">
        <v>0</v>
      </c>
      <c r="C7" s="56" t="s">
        <v>1</v>
      </c>
      <c r="D7" s="57" t="s">
        <v>23</v>
      </c>
      <c r="E7" s="58" t="s">
        <v>52</v>
      </c>
      <c r="F7" s="96"/>
      <c r="G7" s="97"/>
      <c r="I7" s="98"/>
      <c r="J7" s="7"/>
      <c r="K7" s="7"/>
      <c r="L7" s="26"/>
      <c r="M7" s="8"/>
      <c r="N7" s="98"/>
      <c r="O7" s="7"/>
      <c r="P7" s="7"/>
      <c r="Q7" s="26"/>
      <c r="R7" s="8"/>
      <c r="S7" s="98"/>
      <c r="T7" s="7"/>
      <c r="U7" s="7"/>
      <c r="V7" s="26"/>
      <c r="W7" s="8"/>
      <c r="X7" s="98"/>
      <c r="Y7" s="7"/>
      <c r="Z7" s="7"/>
      <c r="AA7" s="7"/>
      <c r="AB7" s="26"/>
      <c r="AC7" s="7"/>
      <c r="AD7" s="8"/>
      <c r="AE7"/>
      <c r="AG7"/>
      <c r="AI7"/>
      <c r="AL7"/>
    </row>
    <row r="8" spans="1:40" s="3" customFormat="1" ht="14.25" customHeight="1" x14ac:dyDescent="0.25">
      <c r="B8" s="31"/>
      <c r="C8" s="31"/>
      <c r="D8" s="10"/>
      <c r="E8" s="38"/>
      <c r="F8" s="31"/>
      <c r="G8" s="32"/>
      <c r="I8" s="9">
        <f t="shared" ref="I8:Z8" si="0">SUM(I9:I16)</f>
        <v>16261</v>
      </c>
      <c r="J8" s="11">
        <f t="shared" si="0"/>
        <v>16261</v>
      </c>
      <c r="K8" s="45">
        <f t="shared" si="0"/>
        <v>1</v>
      </c>
      <c r="L8" s="27">
        <f t="shared" si="0"/>
        <v>403462</v>
      </c>
      <c r="M8" s="12">
        <f t="shared" si="0"/>
        <v>0.99999999999999989</v>
      </c>
      <c r="N8" s="9">
        <f t="shared" si="0"/>
        <v>45358</v>
      </c>
      <c r="O8" s="11">
        <f t="shared" si="0"/>
        <v>45358</v>
      </c>
      <c r="P8" s="45">
        <f t="shared" si="0"/>
        <v>1</v>
      </c>
      <c r="Q8" s="27">
        <f t="shared" si="0"/>
        <v>1123282</v>
      </c>
      <c r="R8" s="12">
        <f t="shared" si="0"/>
        <v>1</v>
      </c>
      <c r="S8" s="9">
        <f t="shared" si="0"/>
        <v>203895</v>
      </c>
      <c r="T8" s="11">
        <f t="shared" si="0"/>
        <v>203895</v>
      </c>
      <c r="U8" s="45">
        <f t="shared" si="0"/>
        <v>1</v>
      </c>
      <c r="V8" s="27">
        <f t="shared" si="0"/>
        <v>5000108</v>
      </c>
      <c r="W8" s="12">
        <f t="shared" si="0"/>
        <v>1.0000000000000002</v>
      </c>
      <c r="X8" s="9">
        <f t="shared" si="0"/>
        <v>165529</v>
      </c>
      <c r="Y8" s="11">
        <f t="shared" si="0"/>
        <v>165529</v>
      </c>
      <c r="Z8" s="45">
        <f t="shared" si="0"/>
        <v>1</v>
      </c>
      <c r="AA8" s="44">
        <f>(X8-S8)/S8</f>
        <v>-0.18816547732901739</v>
      </c>
      <c r="AB8" s="27">
        <f>SUM(AB9:AB16)</f>
        <v>3968879</v>
      </c>
      <c r="AC8" s="45">
        <f>SUM(AC9:AC16)</f>
        <v>1</v>
      </c>
      <c r="AD8" s="47">
        <f>(AB8-V8)/V8</f>
        <v>-0.20624134518694395</v>
      </c>
      <c r="AE8"/>
      <c r="AF8" s="55"/>
      <c r="AG8"/>
      <c r="AH8" s="55"/>
      <c r="AI8"/>
      <c r="AJ8" s="55"/>
      <c r="AK8" s="55"/>
      <c r="AL8"/>
      <c r="AM8" s="55"/>
      <c r="AN8" s="55"/>
    </row>
    <row r="9" spans="1:40" ht="14.25" customHeight="1" x14ac:dyDescent="0.25">
      <c r="B9" s="74" t="s">
        <v>71</v>
      </c>
      <c r="C9" s="17" t="s">
        <v>465</v>
      </c>
      <c r="D9" s="14"/>
      <c r="E9" s="37">
        <v>1</v>
      </c>
      <c r="F9" s="33">
        <f>AB9/X9</f>
        <v>15.996967556508183</v>
      </c>
      <c r="G9" s="34">
        <f>F9/E9</f>
        <v>15.996967556508183</v>
      </c>
      <c r="I9" s="13">
        <f>VLOOKUP(B9,MES!A:D,4,0)</f>
        <v>7320</v>
      </c>
      <c r="J9" s="15">
        <f>I9*E9</f>
        <v>7320</v>
      </c>
      <c r="K9" s="43">
        <f>J9/$J$8</f>
        <v>0.45015681692392839</v>
      </c>
      <c r="L9" s="28">
        <f>VLOOKUP(B9,MES!A:G,7,0)</f>
        <v>117120</v>
      </c>
      <c r="M9" s="16">
        <f>L9/$L$8</f>
        <v>0.290287561158176</v>
      </c>
      <c r="N9" s="13">
        <f>VLOOKUP(B9,YTD!A:D,4,0)</f>
        <v>21843</v>
      </c>
      <c r="O9" s="15">
        <f>N9*E9</f>
        <v>21843</v>
      </c>
      <c r="P9" s="43">
        <f>O9/$O$8</f>
        <v>0.48156885224216234</v>
      </c>
      <c r="Q9" s="28">
        <f>VLOOKUP(B9,YTD!A:G,7,0)</f>
        <v>349488</v>
      </c>
      <c r="R9" s="16">
        <f>Q9/$Q$8</f>
        <v>0.31113113180839719</v>
      </c>
      <c r="S9" s="13">
        <f>VLOOKUP(B9,MAT!A:D,4,0)</f>
        <v>104368</v>
      </c>
      <c r="T9" s="15">
        <f>S9*E9</f>
        <v>104368</v>
      </c>
      <c r="U9" s="43">
        <f>T9/$T$8</f>
        <v>0.51187130630962019</v>
      </c>
      <c r="V9" s="28">
        <f>VLOOKUP(B9,MAT!A:J,10,0)</f>
        <v>1669691</v>
      </c>
      <c r="W9" s="16">
        <f>V9/$V$8</f>
        <v>0.33393098709067887</v>
      </c>
      <c r="X9" s="13">
        <f>VLOOKUP(B9,MAT!A:G,7,0)</f>
        <v>82112</v>
      </c>
      <c r="Y9" s="15">
        <f>X9*E9</f>
        <v>82112</v>
      </c>
      <c r="Z9" s="43">
        <f>Y9/$Y$8</f>
        <v>0.49605809253967581</v>
      </c>
      <c r="AA9" s="42">
        <f t="shared" ref="AA9:AA15" si="1">(X9-S9)/S9</f>
        <v>-0.21324543921508507</v>
      </c>
      <c r="AB9" s="28">
        <f>VLOOKUP(B9,MAT!A:M,13,0)</f>
        <v>1313543</v>
      </c>
      <c r="AC9" s="43">
        <f>AB9/$AB$8</f>
        <v>0.33096070704095537</v>
      </c>
      <c r="AD9" s="48">
        <f t="shared" ref="AD9:AD15" si="2">(AB9-V9)/V9</f>
        <v>-0.21330174265777321</v>
      </c>
    </row>
    <row r="10" spans="1:40" ht="14.25" customHeight="1" x14ac:dyDescent="0.25">
      <c r="B10" s="74" t="s">
        <v>88</v>
      </c>
      <c r="C10" s="17" t="s">
        <v>20</v>
      </c>
      <c r="D10" s="14"/>
      <c r="E10" s="37">
        <v>1</v>
      </c>
      <c r="F10" s="33">
        <f t="shared" ref="F10:F15" si="3">AB10/X10</f>
        <v>31.733857483368315</v>
      </c>
      <c r="G10" s="34">
        <f t="shared" ref="G10:G15" si="4">F10/E10</f>
        <v>31.733857483368315</v>
      </c>
      <c r="I10" s="13">
        <f>VLOOKUP(B10,MES!A:D,4,0)</f>
        <v>2952</v>
      </c>
      <c r="J10" s="15">
        <f t="shared" ref="J10:J15" si="5">I10*E10</f>
        <v>2952</v>
      </c>
      <c r="K10" s="43">
        <f t="shared" ref="K10:K15" si="6">J10/$J$8</f>
        <v>0.18153865075948589</v>
      </c>
      <c r="L10" s="28">
        <f>VLOOKUP(B10,MES!A:G,7,0)</f>
        <v>91128</v>
      </c>
      <c r="M10" s="16">
        <f t="shared" ref="M10:M15" si="7">L10/$L$8</f>
        <v>0.22586513723721194</v>
      </c>
      <c r="N10" s="13">
        <f>VLOOKUP(B10,YTD!A:D,4,0)</f>
        <v>7992</v>
      </c>
      <c r="O10" s="15">
        <f t="shared" ref="O10:O15" si="8">N10*E10</f>
        <v>7992</v>
      </c>
      <c r="P10" s="43">
        <f t="shared" ref="P10:P15" si="9">O10/$O$8</f>
        <v>0.17619824507253407</v>
      </c>
      <c r="Q10" s="28">
        <f>VLOOKUP(B10,YTD!A:G,7,0)</f>
        <v>248755</v>
      </c>
      <c r="R10" s="16">
        <f t="shared" ref="R10:R15" si="10">Q10/$Q$8</f>
        <v>0.22145374002254109</v>
      </c>
      <c r="S10" s="13">
        <f>VLOOKUP(B10,MAT!A:D,4,0)</f>
        <v>36023</v>
      </c>
      <c r="T10" s="15">
        <f t="shared" ref="T10:T15" si="11">S10*E10</f>
        <v>36023</v>
      </c>
      <c r="U10" s="43">
        <f t="shared" ref="U10:U15" si="12">T10/$T$8</f>
        <v>0.17667426861865176</v>
      </c>
      <c r="V10" s="28">
        <f>VLOOKUP(B10,MAT!A:J,10,0)</f>
        <v>1175213</v>
      </c>
      <c r="W10" s="16">
        <f t="shared" ref="W10:W15" si="13">V10/$V$8</f>
        <v>0.23503752318949911</v>
      </c>
      <c r="X10" s="13">
        <f>VLOOKUP(B10,MAT!A:G,7,0)</f>
        <v>28109</v>
      </c>
      <c r="Y10" s="15">
        <f t="shared" ref="Y10:Y15" si="14">X10*E10</f>
        <v>28109</v>
      </c>
      <c r="Z10" s="43">
        <f t="shared" ref="Z10:Z15" si="15">Y10/$Y$8</f>
        <v>0.1698131445245244</v>
      </c>
      <c r="AA10" s="42">
        <f t="shared" si="1"/>
        <v>-0.21969297393332038</v>
      </c>
      <c r="AB10" s="28">
        <f>VLOOKUP(B10,MAT!A:M,13,0)</f>
        <v>892007</v>
      </c>
      <c r="AC10" s="43">
        <f t="shared" ref="AC10:AC15" si="16">AB10/$AB$8</f>
        <v>0.224750364019664</v>
      </c>
      <c r="AD10" s="48">
        <f t="shared" si="2"/>
        <v>-0.24098269845551401</v>
      </c>
    </row>
    <row r="11" spans="1:40" ht="14.25" customHeight="1" x14ac:dyDescent="0.25">
      <c r="B11" s="59" t="s">
        <v>104</v>
      </c>
      <c r="C11" s="59" t="s">
        <v>21</v>
      </c>
      <c r="D11" s="60"/>
      <c r="E11" s="61">
        <v>1</v>
      </c>
      <c r="F11" s="33">
        <f t="shared" si="3"/>
        <v>20.828215793985965</v>
      </c>
      <c r="G11" s="34">
        <f t="shared" si="4"/>
        <v>20.828215793985965</v>
      </c>
      <c r="I11" s="13">
        <f>VLOOKUP(B11,MES!A:D,4,0)</f>
        <v>3165</v>
      </c>
      <c r="J11" s="15">
        <f t="shared" si="5"/>
        <v>3165</v>
      </c>
      <c r="K11" s="43">
        <f t="shared" si="6"/>
        <v>0.19463747616997726</v>
      </c>
      <c r="L11" s="28">
        <f>VLOOKUP(B11,MES!A:G,7,0)</f>
        <v>59818</v>
      </c>
      <c r="M11" s="16">
        <f t="shared" si="7"/>
        <v>0.14826179417144614</v>
      </c>
      <c r="N11" s="13">
        <f>VLOOKUP(B11,YTD!A:D,4,0)</f>
        <v>7620</v>
      </c>
      <c r="O11" s="15">
        <f t="shared" si="8"/>
        <v>7620</v>
      </c>
      <c r="P11" s="43">
        <f t="shared" si="9"/>
        <v>0.16799682525684553</v>
      </c>
      <c r="Q11" s="28">
        <f>VLOOKUP(B11,YTD!A:G,7,0)</f>
        <v>159134</v>
      </c>
      <c r="R11" s="16">
        <f t="shared" si="10"/>
        <v>0.14166878842534644</v>
      </c>
      <c r="S11" s="13">
        <f>VLOOKUP(B11,MAT!A:D,4,0)</f>
        <v>33282</v>
      </c>
      <c r="T11" s="15">
        <f t="shared" si="11"/>
        <v>33282</v>
      </c>
      <c r="U11" s="43">
        <f t="shared" si="12"/>
        <v>0.16323107481792098</v>
      </c>
      <c r="V11" s="28">
        <f>VLOOKUP(B11,MAT!A:J,10,0)</f>
        <v>831129</v>
      </c>
      <c r="W11" s="16">
        <f t="shared" si="13"/>
        <v>0.16622220960027265</v>
      </c>
      <c r="X11" s="13">
        <f>VLOOKUP(B11,MAT!A:G,7,0)</f>
        <v>31493</v>
      </c>
      <c r="Y11" s="15">
        <f t="shared" si="14"/>
        <v>31493</v>
      </c>
      <c r="Z11" s="43">
        <f t="shared" si="15"/>
        <v>0.19025669218082633</v>
      </c>
      <c r="AA11" s="42">
        <f t="shared" si="1"/>
        <v>-5.375277928009134E-2</v>
      </c>
      <c r="AB11" s="28">
        <f>VLOOKUP(B11,MAT!A:M,13,0)</f>
        <v>655943</v>
      </c>
      <c r="AC11" s="43">
        <f t="shared" si="16"/>
        <v>0.16527160440013414</v>
      </c>
      <c r="AD11" s="48">
        <f t="shared" si="2"/>
        <v>-0.21078075725910178</v>
      </c>
    </row>
    <row r="12" spans="1:40" ht="14.25" customHeight="1" x14ac:dyDescent="0.25">
      <c r="B12" s="74" t="s">
        <v>112</v>
      </c>
      <c r="C12" s="17" t="s">
        <v>16</v>
      </c>
      <c r="D12" s="14"/>
      <c r="E12" s="37">
        <v>1</v>
      </c>
      <c r="F12" s="33">
        <f t="shared" si="3"/>
        <v>55.761719509822989</v>
      </c>
      <c r="G12" s="34">
        <f t="shared" si="4"/>
        <v>55.761719509822989</v>
      </c>
      <c r="I12" s="13">
        <f>VLOOKUP(B12,MES!A:D,4,0)</f>
        <v>1082</v>
      </c>
      <c r="J12" s="15">
        <f t="shared" si="5"/>
        <v>1082</v>
      </c>
      <c r="K12" s="43">
        <f t="shared" si="6"/>
        <v>6.6539573211979577E-2</v>
      </c>
      <c r="L12" s="28">
        <f>VLOOKUP(B12,MES!A:G,7,0)</f>
        <v>60418</v>
      </c>
      <c r="M12" s="16">
        <f t="shared" si="7"/>
        <v>0.14974892307082205</v>
      </c>
      <c r="N12" s="13">
        <f>VLOOKUP(B12,YTD!A:D,4,0)</f>
        <v>3071</v>
      </c>
      <c r="O12" s="15">
        <f t="shared" si="8"/>
        <v>3071</v>
      </c>
      <c r="P12" s="43">
        <f t="shared" si="9"/>
        <v>6.7705807134353369E-2</v>
      </c>
      <c r="Q12" s="28">
        <f>VLOOKUP(B12,YTD!A:G,7,0)</f>
        <v>171250</v>
      </c>
      <c r="R12" s="16">
        <f t="shared" si="10"/>
        <v>0.15245503800470409</v>
      </c>
      <c r="S12" s="13">
        <f>VLOOKUP(B12,MAT!A:D,4,0)</f>
        <v>12165</v>
      </c>
      <c r="T12" s="15">
        <f t="shared" si="11"/>
        <v>12165</v>
      </c>
      <c r="U12" s="43">
        <f t="shared" si="12"/>
        <v>5.9663061870080192E-2</v>
      </c>
      <c r="V12" s="28">
        <f>VLOOKUP(B12,MAT!A:J,10,0)</f>
        <v>670399</v>
      </c>
      <c r="W12" s="16">
        <f t="shared" si="13"/>
        <v>0.13407690393887492</v>
      </c>
      <c r="X12" s="13">
        <f>VLOOKUP(B12,MAT!A:G,7,0)</f>
        <v>10282</v>
      </c>
      <c r="Y12" s="15">
        <f t="shared" si="14"/>
        <v>10282</v>
      </c>
      <c r="Z12" s="43">
        <f t="shared" si="15"/>
        <v>6.2116003842227041E-2</v>
      </c>
      <c r="AA12" s="42">
        <f t="shared" si="1"/>
        <v>-0.15478832716810523</v>
      </c>
      <c r="AB12" s="28">
        <f>VLOOKUP(B12,MAT!A:M,13,0)</f>
        <v>573342</v>
      </c>
      <c r="AC12" s="43">
        <f t="shared" si="16"/>
        <v>0.14445943048402332</v>
      </c>
      <c r="AD12" s="48">
        <f t="shared" si="2"/>
        <v>-0.14477497728964392</v>
      </c>
    </row>
    <row r="13" spans="1:40" s="79" customFormat="1" ht="14.25" customHeight="1" x14ac:dyDescent="0.25">
      <c r="B13" s="74" t="s">
        <v>146</v>
      </c>
      <c r="C13" s="74" t="s">
        <v>19</v>
      </c>
      <c r="D13" s="75"/>
      <c r="E13" s="76">
        <v>1</v>
      </c>
      <c r="F13" s="77">
        <f t="shared" si="3"/>
        <v>44.276352518941913</v>
      </c>
      <c r="G13" s="78">
        <f t="shared" si="4"/>
        <v>44.276352518941913</v>
      </c>
      <c r="I13" s="80">
        <f>VLOOKUP(B13,MES!A:D,4,0)</f>
        <v>1002</v>
      </c>
      <c r="J13" s="81">
        <f t="shared" si="5"/>
        <v>1002</v>
      </c>
      <c r="K13" s="82">
        <f t="shared" si="6"/>
        <v>6.1619826578931183E-2</v>
      </c>
      <c r="L13" s="83">
        <f>VLOOKUP(B13,MES!A:G,7,0)</f>
        <v>49017</v>
      </c>
      <c r="M13" s="84">
        <f t="shared" si="7"/>
        <v>0.12149099543451428</v>
      </c>
      <c r="N13" s="80">
        <f>VLOOKUP(B13,YTD!A:D,4,0)</f>
        <v>2685</v>
      </c>
      <c r="O13" s="81">
        <f t="shared" si="8"/>
        <v>2685</v>
      </c>
      <c r="P13" s="82">
        <f t="shared" si="9"/>
        <v>5.9195731734203449E-2</v>
      </c>
      <c r="Q13" s="83">
        <f>VLOOKUP(B13,YTD!A:G,7,0)</f>
        <v>124685</v>
      </c>
      <c r="R13" s="84">
        <f t="shared" si="10"/>
        <v>0.11100062139338118</v>
      </c>
      <c r="S13" s="80">
        <f>VLOOKUP(B13,MAT!A:D,4,0)</f>
        <v>6233</v>
      </c>
      <c r="T13" s="81">
        <f t="shared" si="11"/>
        <v>6233</v>
      </c>
      <c r="U13" s="82">
        <f t="shared" si="12"/>
        <v>3.0569655950366609E-2</v>
      </c>
      <c r="V13" s="83">
        <f>VLOOKUP(B13,MAT!A:J,10,0)</f>
        <v>285638</v>
      </c>
      <c r="W13" s="84">
        <f t="shared" si="13"/>
        <v>5.712636607049288E-2</v>
      </c>
      <c r="X13" s="80">
        <f>VLOOKUP(B13,MAT!A:G,7,0)</f>
        <v>7523</v>
      </c>
      <c r="Y13" s="81">
        <f t="shared" si="14"/>
        <v>7523</v>
      </c>
      <c r="Z13" s="82">
        <f t="shared" si="15"/>
        <v>4.5448229615354406E-2</v>
      </c>
      <c r="AA13" s="85">
        <f t="shared" si="1"/>
        <v>0.20696293919460934</v>
      </c>
      <c r="AB13" s="83">
        <f>VLOOKUP(B13,MAT!A:M,13,0)</f>
        <v>333091</v>
      </c>
      <c r="AC13" s="82">
        <f t="shared" si="16"/>
        <v>8.3925713028792259E-2</v>
      </c>
      <c r="AD13" s="86">
        <f t="shared" si="2"/>
        <v>0.16612985667173136</v>
      </c>
      <c r="AE13" s="87"/>
      <c r="AF13" s="88">
        <v>42300</v>
      </c>
      <c r="AG13" s="87"/>
      <c r="AH13" s="88">
        <f>N13</f>
        <v>2685</v>
      </c>
      <c r="AI13" s="87"/>
      <c r="AJ13" s="88">
        <v>7406</v>
      </c>
      <c r="AK13" s="89">
        <f>AJ13/AF13</f>
        <v>0.17508274231678486</v>
      </c>
      <c r="AL13" s="87"/>
      <c r="AM13" s="88">
        <v>16070</v>
      </c>
      <c r="AN13" s="89">
        <f>AM13/AF13</f>
        <v>0.37990543735224586</v>
      </c>
    </row>
    <row r="14" spans="1:40" ht="14.25" customHeight="1" x14ac:dyDescent="0.25">
      <c r="B14" s="74" t="s">
        <v>206</v>
      </c>
      <c r="C14" s="17" t="s">
        <v>18</v>
      </c>
      <c r="D14" s="14"/>
      <c r="E14" s="37">
        <v>1</v>
      </c>
      <c r="F14" s="33">
        <f t="shared" si="3"/>
        <v>37.657684335208764</v>
      </c>
      <c r="G14" s="34">
        <f t="shared" si="4"/>
        <v>37.657684335208764</v>
      </c>
      <c r="I14" s="13">
        <f>VLOOKUP(B14,MES!A:D,4,0)</f>
        <v>381</v>
      </c>
      <c r="J14" s="15">
        <f t="shared" si="5"/>
        <v>381</v>
      </c>
      <c r="K14" s="43">
        <f t="shared" si="6"/>
        <v>2.3430293339892997E-2</v>
      </c>
      <c r="L14" s="28">
        <f>VLOOKUP(B14,MES!A:G,7,0)</f>
        <v>14825</v>
      </c>
      <c r="M14" s="16">
        <f t="shared" si="7"/>
        <v>3.6744476555412901E-2</v>
      </c>
      <c r="N14" s="13">
        <f>VLOOKUP(B14,YTD!A:D,4,0)</f>
        <v>1104</v>
      </c>
      <c r="O14" s="15">
        <f t="shared" si="8"/>
        <v>1104</v>
      </c>
      <c r="P14" s="43">
        <f t="shared" si="9"/>
        <v>2.4339697517527226E-2</v>
      </c>
      <c r="Q14" s="28">
        <f>VLOOKUP(B14,YTD!A:G,7,0)</f>
        <v>40862</v>
      </c>
      <c r="R14" s="16">
        <f t="shared" si="10"/>
        <v>3.6377330002617329E-2</v>
      </c>
      <c r="S14" s="13">
        <f>VLOOKUP(B14,MAT!A:D,4,0)</f>
        <v>5345</v>
      </c>
      <c r="T14" s="15">
        <f t="shared" si="11"/>
        <v>5345</v>
      </c>
      <c r="U14" s="43">
        <f t="shared" si="12"/>
        <v>2.6214473135682582E-2</v>
      </c>
      <c r="V14" s="28">
        <f>VLOOKUP(B14,MAT!A:J,10,0)</f>
        <v>212170</v>
      </c>
      <c r="W14" s="16">
        <f t="shared" si="13"/>
        <v>4.2433083445397576E-2</v>
      </c>
      <c r="X14" s="13">
        <f>VLOOKUP(B14,MAT!A:G,7,0)</f>
        <v>3377</v>
      </c>
      <c r="Y14" s="15">
        <f t="shared" si="14"/>
        <v>3377</v>
      </c>
      <c r="Z14" s="43">
        <f t="shared" si="15"/>
        <v>2.0401258993892307E-2</v>
      </c>
      <c r="AA14" s="42">
        <f t="shared" si="1"/>
        <v>-0.36819457436856878</v>
      </c>
      <c r="AB14" s="28">
        <f>VLOOKUP(B14,MAT!A:M,13,0)</f>
        <v>127170</v>
      </c>
      <c r="AC14" s="43">
        <f t="shared" si="16"/>
        <v>3.2041793161242761E-2</v>
      </c>
      <c r="AD14" s="48">
        <f t="shared" si="2"/>
        <v>-0.40062214262148277</v>
      </c>
    </row>
    <row r="15" spans="1:40" ht="14.25" customHeight="1" x14ac:dyDescent="0.25">
      <c r="B15" s="74" t="s">
        <v>244</v>
      </c>
      <c r="C15" s="17" t="s">
        <v>466</v>
      </c>
      <c r="D15" s="14"/>
      <c r="E15" s="37">
        <v>1</v>
      </c>
      <c r="F15" s="33">
        <f t="shared" si="3"/>
        <v>28.022407899734144</v>
      </c>
      <c r="G15" s="34">
        <f t="shared" si="4"/>
        <v>28.022407899734144</v>
      </c>
      <c r="I15" s="13">
        <f>VLOOKUP(B15,MES!A:D,4,0)</f>
        <v>359</v>
      </c>
      <c r="J15" s="15">
        <f t="shared" si="5"/>
        <v>359</v>
      </c>
      <c r="K15" s="43">
        <f t="shared" si="6"/>
        <v>2.2077363015804687E-2</v>
      </c>
      <c r="L15" s="28">
        <f>VLOOKUP(B15,MES!A:G,7,0)</f>
        <v>11136</v>
      </c>
      <c r="M15" s="16">
        <f t="shared" si="7"/>
        <v>2.7601112372416733E-2</v>
      </c>
      <c r="N15" s="13">
        <f>VLOOKUP(B15,YTD!A:D,4,0)</f>
        <v>1043</v>
      </c>
      <c r="O15" s="15">
        <f t="shared" si="8"/>
        <v>1043</v>
      </c>
      <c r="P15" s="43">
        <f t="shared" si="9"/>
        <v>2.2994841042374002E-2</v>
      </c>
      <c r="Q15" s="28">
        <f>VLOOKUP(B15,YTD!A:G,7,0)</f>
        <v>29108</v>
      </c>
      <c r="R15" s="16">
        <f t="shared" si="10"/>
        <v>2.5913350343012707E-2</v>
      </c>
      <c r="S15" s="13">
        <f>VLOOKUP(B15,MAT!A:D,4,0)</f>
        <v>6479</v>
      </c>
      <c r="T15" s="15">
        <f t="shared" si="11"/>
        <v>6479</v>
      </c>
      <c r="U15" s="43">
        <f t="shared" si="12"/>
        <v>3.1776159297677728E-2</v>
      </c>
      <c r="V15" s="28">
        <f>VLOOKUP(B15,MAT!A:J,10,0)</f>
        <v>155868</v>
      </c>
      <c r="W15" s="16">
        <f t="shared" si="13"/>
        <v>3.117292666478404E-2</v>
      </c>
      <c r="X15" s="13">
        <f>VLOOKUP(B15,MAT!A:G,7,0)</f>
        <v>2633</v>
      </c>
      <c r="Y15" s="15">
        <f t="shared" si="14"/>
        <v>2633</v>
      </c>
      <c r="Z15" s="43">
        <f t="shared" si="15"/>
        <v>1.5906578303499688E-2</v>
      </c>
      <c r="AA15" s="42">
        <f t="shared" si="1"/>
        <v>-0.59361012501929311</v>
      </c>
      <c r="AB15" s="28">
        <f>VLOOKUP(B15,MAT!A:M,13,0)</f>
        <v>73783</v>
      </c>
      <c r="AC15" s="43">
        <f t="shared" si="16"/>
        <v>1.8590387865188129E-2</v>
      </c>
      <c r="AD15" s="48">
        <f t="shared" si="2"/>
        <v>-0.52663150871250031</v>
      </c>
    </row>
    <row r="16" spans="1:40" customFormat="1" ht="14.25" customHeight="1" x14ac:dyDescent="0.25">
      <c r="A16" s="2"/>
      <c r="B16" s="35"/>
      <c r="C16" s="35"/>
      <c r="D16" s="36"/>
      <c r="E16" s="39"/>
      <c r="F16" s="17"/>
      <c r="G16" s="18"/>
      <c r="H16" s="2"/>
      <c r="I16" s="17"/>
      <c r="J16" s="14"/>
      <c r="K16" s="14"/>
      <c r="L16" s="29"/>
      <c r="M16" s="18"/>
      <c r="N16" s="17"/>
      <c r="O16" s="14"/>
      <c r="P16" s="14"/>
      <c r="Q16" s="29"/>
      <c r="R16" s="18"/>
      <c r="S16" s="17"/>
      <c r="T16" s="14"/>
      <c r="U16" s="14"/>
      <c r="V16" s="29"/>
      <c r="W16" s="18"/>
      <c r="X16" s="17"/>
      <c r="Y16" s="14"/>
      <c r="Z16" s="14"/>
      <c r="AA16" s="14"/>
      <c r="AB16" s="29"/>
      <c r="AC16" s="14"/>
      <c r="AD16" s="18"/>
      <c r="AF16" s="54"/>
      <c r="AH16" s="54"/>
      <c r="AJ16" s="54"/>
      <c r="AK16" s="54"/>
      <c r="AM16" s="54"/>
      <c r="AN16" s="54"/>
    </row>
    <row r="17" spans="1:40" customFormat="1" ht="14.25" customHeight="1" x14ac:dyDescent="0.25">
      <c r="A17" s="2"/>
      <c r="B17" s="19"/>
      <c r="C17" s="19"/>
      <c r="D17" s="20"/>
      <c r="E17" s="40"/>
      <c r="F17" s="19"/>
      <c r="G17" s="21"/>
      <c r="H17" s="2"/>
      <c r="I17" s="19"/>
      <c r="J17" s="20"/>
      <c r="K17" s="20"/>
      <c r="L17" s="30"/>
      <c r="M17" s="21"/>
      <c r="N17" s="19"/>
      <c r="O17" s="20"/>
      <c r="P17" s="20"/>
      <c r="Q17" s="30"/>
      <c r="R17" s="21"/>
      <c r="S17" s="19"/>
      <c r="T17" s="20"/>
      <c r="U17" s="20"/>
      <c r="V17" s="30"/>
      <c r="W17" s="21"/>
      <c r="X17" s="19"/>
      <c r="Y17" s="20"/>
      <c r="Z17" s="20"/>
      <c r="AA17" s="20"/>
      <c r="AB17" s="30"/>
      <c r="AC17" s="20"/>
      <c r="AD17" s="21"/>
      <c r="AF17" s="54"/>
      <c r="AH17" s="54"/>
      <c r="AJ17" s="54"/>
      <c r="AK17" s="54"/>
      <c r="AM17" s="54"/>
      <c r="AN17" s="54"/>
    </row>
    <row r="20" spans="1:40" customFormat="1" ht="14.25" customHeight="1" x14ac:dyDescent="0.25">
      <c r="A20" s="2"/>
      <c r="B20" s="2"/>
      <c r="C20" s="123" t="s">
        <v>33</v>
      </c>
      <c r="D20" s="124"/>
      <c r="E20" s="125"/>
      <c r="F20" s="135" t="s">
        <v>34</v>
      </c>
      <c r="G20" s="141" t="s">
        <v>35</v>
      </c>
      <c r="H20" s="7"/>
      <c r="I20" s="135" t="s">
        <v>419</v>
      </c>
      <c r="J20" s="136"/>
      <c r="K20" s="136"/>
      <c r="L20" s="136"/>
      <c r="M20" s="137"/>
      <c r="N20" s="135" t="s">
        <v>45</v>
      </c>
      <c r="O20" s="136"/>
      <c r="P20" s="136"/>
      <c r="Q20" s="136"/>
      <c r="R20" s="137"/>
      <c r="S20" s="135" t="s">
        <v>47</v>
      </c>
      <c r="T20" s="136"/>
      <c r="U20" s="136"/>
      <c r="V20" s="136"/>
      <c r="W20" s="137"/>
      <c r="X20" s="135" t="s">
        <v>48</v>
      </c>
      <c r="Y20" s="136"/>
      <c r="Z20" s="136"/>
      <c r="AA20" s="136"/>
      <c r="AB20" s="136"/>
      <c r="AC20" s="136"/>
      <c r="AD20" s="137"/>
      <c r="AF20" s="54"/>
      <c r="AH20" s="54"/>
      <c r="AJ20" s="54"/>
      <c r="AK20" s="54"/>
      <c r="AM20" s="54"/>
      <c r="AN20" s="54"/>
    </row>
    <row r="21" spans="1:40" customFormat="1" ht="14.25" customHeight="1" x14ac:dyDescent="0.25">
      <c r="A21" s="2"/>
      <c r="B21" s="2"/>
      <c r="C21" s="17"/>
      <c r="D21" s="14"/>
      <c r="E21" s="37"/>
      <c r="F21" s="144"/>
      <c r="G21" s="142"/>
      <c r="H21" s="7"/>
      <c r="I21" s="138"/>
      <c r="J21" s="139"/>
      <c r="K21" s="139"/>
      <c r="L21" s="139"/>
      <c r="M21" s="140"/>
      <c r="N21" s="138"/>
      <c r="O21" s="139"/>
      <c r="P21" s="139"/>
      <c r="Q21" s="139"/>
      <c r="R21" s="140"/>
      <c r="S21" s="138"/>
      <c r="T21" s="139"/>
      <c r="U21" s="139"/>
      <c r="V21" s="139"/>
      <c r="W21" s="140"/>
      <c r="X21" s="138"/>
      <c r="Y21" s="139"/>
      <c r="Z21" s="139"/>
      <c r="AA21" s="139"/>
      <c r="AB21" s="139"/>
      <c r="AC21" s="139"/>
      <c r="AD21" s="140"/>
      <c r="AF21" s="54"/>
      <c r="AH21" s="54"/>
      <c r="AJ21" s="54"/>
      <c r="AK21" s="54"/>
      <c r="AM21" s="54"/>
      <c r="AN21" s="54"/>
    </row>
    <row r="22" spans="1:40" customFormat="1" ht="22.5" x14ac:dyDescent="0.25">
      <c r="A22" s="2"/>
      <c r="B22" s="95" t="s">
        <v>425</v>
      </c>
      <c r="C22" s="17" t="s">
        <v>467</v>
      </c>
      <c r="D22" s="7"/>
      <c r="E22" s="8"/>
      <c r="F22" s="138"/>
      <c r="G22" s="143"/>
      <c r="H22" s="7"/>
      <c r="I22" s="22" t="s">
        <v>39</v>
      </c>
      <c r="J22" s="23" t="s">
        <v>40</v>
      </c>
      <c r="K22" s="23" t="s">
        <v>36</v>
      </c>
      <c r="L22" s="25" t="s">
        <v>37</v>
      </c>
      <c r="M22" s="24" t="s">
        <v>38</v>
      </c>
      <c r="N22" s="22" t="s">
        <v>39</v>
      </c>
      <c r="O22" s="23" t="s">
        <v>40</v>
      </c>
      <c r="P22" s="23" t="s">
        <v>36</v>
      </c>
      <c r="Q22" s="25" t="s">
        <v>37</v>
      </c>
      <c r="R22" s="24" t="s">
        <v>38</v>
      </c>
      <c r="S22" s="22" t="s">
        <v>39</v>
      </c>
      <c r="T22" s="23" t="s">
        <v>40</v>
      </c>
      <c r="U22" s="23" t="s">
        <v>36</v>
      </c>
      <c r="V22" s="25" t="s">
        <v>37</v>
      </c>
      <c r="W22" s="24" t="s">
        <v>38</v>
      </c>
      <c r="X22" s="22" t="s">
        <v>39</v>
      </c>
      <c r="Y22" s="23" t="s">
        <v>40</v>
      </c>
      <c r="Z22" s="23" t="s">
        <v>36</v>
      </c>
      <c r="AA22" s="23" t="s">
        <v>53</v>
      </c>
      <c r="AB22" s="25" t="s">
        <v>37</v>
      </c>
      <c r="AC22" s="23" t="s">
        <v>38</v>
      </c>
      <c r="AD22" s="24" t="s">
        <v>53</v>
      </c>
      <c r="AF22" s="54"/>
      <c r="AH22" s="54"/>
      <c r="AJ22" s="54"/>
      <c r="AK22" s="54"/>
      <c r="AM22" s="54"/>
      <c r="AN22" s="54"/>
    </row>
    <row r="23" spans="1:40" customFormat="1" ht="14.25" customHeight="1" x14ac:dyDescent="0.25">
      <c r="A23" s="2"/>
      <c r="B23" s="56" t="s">
        <v>0</v>
      </c>
      <c r="C23" s="56" t="s">
        <v>1</v>
      </c>
      <c r="D23" s="57" t="s">
        <v>23</v>
      </c>
      <c r="E23" s="58" t="s">
        <v>52</v>
      </c>
      <c r="F23" s="96"/>
      <c r="G23" s="97"/>
      <c r="H23" s="1"/>
      <c r="I23" s="98"/>
      <c r="J23" s="7"/>
      <c r="K23" s="7"/>
      <c r="L23" s="26"/>
      <c r="M23" s="8"/>
      <c r="N23" s="98"/>
      <c r="O23" s="7"/>
      <c r="P23" s="7"/>
      <c r="Q23" s="26"/>
      <c r="R23" s="8"/>
      <c r="S23" s="98"/>
      <c r="T23" s="7"/>
      <c r="U23" s="7"/>
      <c r="V23" s="26"/>
      <c r="W23" s="8"/>
      <c r="X23" s="98"/>
      <c r="Y23" s="7"/>
      <c r="Z23" s="7"/>
      <c r="AA23" s="7"/>
      <c r="AB23" s="26"/>
      <c r="AC23" s="7"/>
      <c r="AD23" s="8"/>
      <c r="AF23" s="54"/>
      <c r="AH23" s="54"/>
      <c r="AJ23" s="54"/>
      <c r="AK23" s="54"/>
      <c r="AM23" s="54"/>
      <c r="AN23" s="54"/>
    </row>
    <row r="24" spans="1:40" customFormat="1" ht="14.25" customHeight="1" x14ac:dyDescent="0.25">
      <c r="A24" s="2"/>
      <c r="B24" s="31"/>
      <c r="C24" s="31"/>
      <c r="D24" s="10"/>
      <c r="E24" s="38"/>
      <c r="F24" s="31"/>
      <c r="G24" s="32"/>
      <c r="H24" s="3"/>
      <c r="I24" s="9">
        <f t="shared" ref="I24:Z24" si="17">SUM(I25:I33)</f>
        <v>13173</v>
      </c>
      <c r="J24" s="11">
        <f t="shared" si="17"/>
        <v>13173</v>
      </c>
      <c r="K24" s="45">
        <f t="shared" si="17"/>
        <v>0.81009777996433174</v>
      </c>
      <c r="L24" s="27">
        <f t="shared" si="17"/>
        <v>321145</v>
      </c>
      <c r="M24" s="12">
        <f t="shared" si="17"/>
        <v>0.7959733506501232</v>
      </c>
      <c r="N24" s="9">
        <f t="shared" si="17"/>
        <v>37855</v>
      </c>
      <c r="O24" s="11">
        <f t="shared" si="17"/>
        <v>37855</v>
      </c>
      <c r="P24" s="45">
        <f t="shared" si="17"/>
        <v>0.83458265355615313</v>
      </c>
      <c r="Q24" s="27">
        <f t="shared" si="17"/>
        <v>912552</v>
      </c>
      <c r="R24" s="12">
        <f t="shared" si="17"/>
        <v>0.8123979552774816</v>
      </c>
      <c r="S24" s="9">
        <f t="shared" si="17"/>
        <v>181631</v>
      </c>
      <c r="T24" s="11">
        <f t="shared" si="17"/>
        <v>181631</v>
      </c>
      <c r="U24" s="45">
        <f t="shared" si="17"/>
        <v>0.89080654258319247</v>
      </c>
      <c r="V24" s="27">
        <f t="shared" si="17"/>
        <v>4303711</v>
      </c>
      <c r="W24" s="12">
        <f t="shared" si="17"/>
        <v>0.86072360837005923</v>
      </c>
      <c r="X24" s="9">
        <f t="shared" si="17"/>
        <v>142657</v>
      </c>
      <c r="Y24" s="11">
        <f t="shared" si="17"/>
        <v>142657</v>
      </c>
      <c r="Z24" s="45">
        <f t="shared" si="17"/>
        <v>0.86182481619534945</v>
      </c>
      <c r="AA24" s="44">
        <f>(X24-S24)/S24</f>
        <v>-0.21457790795624096</v>
      </c>
      <c r="AB24" s="27">
        <f>SUM(AB25:AB33)</f>
        <v>3340999</v>
      </c>
      <c r="AC24" s="45">
        <f>SUM(AC25:AC33)</f>
        <v>0.84179915789823778</v>
      </c>
      <c r="AD24" s="47">
        <f>(AB24-V24)/V24</f>
        <v>-0.22369345897064186</v>
      </c>
      <c r="AF24" s="54"/>
      <c r="AH24" s="54"/>
      <c r="AJ24" s="54"/>
      <c r="AK24" s="54"/>
      <c r="AM24" s="54"/>
      <c r="AN24" s="54"/>
    </row>
    <row r="25" spans="1:40" customFormat="1" ht="14.25" customHeight="1" x14ac:dyDescent="0.25">
      <c r="A25" s="2"/>
      <c r="B25" s="74" t="s">
        <v>71</v>
      </c>
      <c r="C25" s="17" t="s">
        <v>465</v>
      </c>
      <c r="D25" s="14"/>
      <c r="E25" s="37">
        <v>1</v>
      </c>
      <c r="F25" s="33">
        <f>AB25/X25</f>
        <v>15.996967556508183</v>
      </c>
      <c r="G25" s="34">
        <f>F25/E25</f>
        <v>15.996967556508183</v>
      </c>
      <c r="H25" s="2"/>
      <c r="I25" s="13">
        <f>VLOOKUP(B25,MES!A:D,2,0)</f>
        <v>7320</v>
      </c>
      <c r="J25" s="15">
        <f t="shared" ref="J25:J31" si="18">I25*E25</f>
        <v>7320</v>
      </c>
      <c r="K25" s="43">
        <f t="shared" ref="K25:K31" si="19">J25/$J$8</f>
        <v>0.45015681692392839</v>
      </c>
      <c r="L25" s="28">
        <f>VLOOKUP(B25,MES!A:G,5,0)</f>
        <v>117120</v>
      </c>
      <c r="M25" s="16">
        <f t="shared" ref="M25:M31" si="20">L25/$L$8</f>
        <v>0.290287561158176</v>
      </c>
      <c r="N25" s="13">
        <f>VLOOKUP(B25,YTD!A:D,2,0)</f>
        <v>21843</v>
      </c>
      <c r="O25" s="15">
        <f t="shared" ref="O25:O31" si="21">N25*E25</f>
        <v>21843</v>
      </c>
      <c r="P25" s="43">
        <f t="shared" ref="P25:P31" si="22">O25/$O$8</f>
        <v>0.48156885224216234</v>
      </c>
      <c r="Q25" s="28">
        <f>VLOOKUP(B25,YTD!A:G,5,0)</f>
        <v>349488</v>
      </c>
      <c r="R25" s="16">
        <f t="shared" ref="R25:R31" si="23">Q25/$Q$8</f>
        <v>0.31113113180839719</v>
      </c>
      <c r="S25" s="13">
        <f>VLOOKUP(B25,MAT!A:D,2,0)</f>
        <v>104368</v>
      </c>
      <c r="T25" s="15">
        <f t="shared" ref="T25:T31" si="24">S25*E25</f>
        <v>104368</v>
      </c>
      <c r="U25" s="43">
        <f t="shared" ref="U25:U31" si="25">T25/$T$8</f>
        <v>0.51187130630962019</v>
      </c>
      <c r="V25" s="28">
        <f>VLOOKUP(B25,MAT!A:J,8,0)</f>
        <v>1669691</v>
      </c>
      <c r="W25" s="16">
        <f t="shared" ref="W25:W31" si="26">V25/$V$8</f>
        <v>0.33393098709067887</v>
      </c>
      <c r="X25" s="13">
        <f>VLOOKUP(B25,MAT!A:G,5,0)</f>
        <v>82112</v>
      </c>
      <c r="Y25" s="15">
        <f t="shared" ref="Y25:Y31" si="27">X25*E25</f>
        <v>82112</v>
      </c>
      <c r="Z25" s="43">
        <f t="shared" ref="Z25:Z31" si="28">Y25/$Y$8</f>
        <v>0.49605809253967581</v>
      </c>
      <c r="AA25" s="42">
        <f t="shared" ref="AA25:AA31" si="29">(X25-S25)/S25</f>
        <v>-0.21324543921508507</v>
      </c>
      <c r="AB25" s="28">
        <f>VLOOKUP(B25,MAT!A:M,11,0)</f>
        <v>1313543</v>
      </c>
      <c r="AC25" s="43">
        <f t="shared" ref="AC25:AC31" si="30">AB25/$AB$8</f>
        <v>0.33096070704095537</v>
      </c>
      <c r="AD25" s="48">
        <f t="shared" ref="AD25:AD31" si="31">(AB25-V25)/V25</f>
        <v>-0.21330174265777321</v>
      </c>
      <c r="AF25" s="54"/>
      <c r="AH25" s="54"/>
      <c r="AJ25" s="54"/>
      <c r="AK25" s="54"/>
      <c r="AM25" s="54"/>
      <c r="AN25" s="54"/>
    </row>
    <row r="26" spans="1:40" customFormat="1" ht="14.25" customHeight="1" x14ac:dyDescent="0.25">
      <c r="A26" s="2"/>
      <c r="B26" s="74" t="s">
        <v>88</v>
      </c>
      <c r="C26" s="17" t="s">
        <v>20</v>
      </c>
      <c r="D26" s="14"/>
      <c r="E26" s="37">
        <v>1</v>
      </c>
      <c r="F26" s="33">
        <f t="shared" ref="F26:F31" si="32">AB26/X26</f>
        <v>31.784730858056495</v>
      </c>
      <c r="G26" s="34">
        <f t="shared" ref="G26:G31" si="33">F26/E26</f>
        <v>31.784730858056495</v>
      </c>
      <c r="H26" s="2"/>
      <c r="I26" s="13">
        <f>VLOOKUP(B26,MES!A:D,2,0)</f>
        <v>2067</v>
      </c>
      <c r="J26" s="15">
        <f t="shared" si="18"/>
        <v>2067</v>
      </c>
      <c r="K26" s="43">
        <f t="shared" si="19"/>
        <v>0.12711395363138797</v>
      </c>
      <c r="L26" s="28">
        <f>VLOOKUP(B26,MES!A:G,5,0)</f>
        <v>63808</v>
      </c>
      <c r="M26" s="16">
        <f t="shared" si="20"/>
        <v>0.15815120135229588</v>
      </c>
      <c r="N26" s="13">
        <f>VLOOKUP(B26,YTD!A:D,2,0)</f>
        <v>5992</v>
      </c>
      <c r="O26" s="15">
        <f t="shared" si="21"/>
        <v>5992</v>
      </c>
      <c r="P26" s="43">
        <f t="shared" si="22"/>
        <v>0.13210459014947748</v>
      </c>
      <c r="Q26" s="28">
        <f>VLOOKUP(B26,YTD!A:G,5,0)</f>
        <v>186552</v>
      </c>
      <c r="R26" s="16">
        <f t="shared" si="23"/>
        <v>0.16607761897724704</v>
      </c>
      <c r="S26" s="13">
        <f>VLOOKUP(B26,MAT!A:D,2,0)</f>
        <v>28168</v>
      </c>
      <c r="T26" s="15">
        <f t="shared" si="24"/>
        <v>28168</v>
      </c>
      <c r="U26" s="43">
        <f t="shared" si="25"/>
        <v>0.13814953775227445</v>
      </c>
      <c r="V26" s="28">
        <f>VLOOKUP(B26,MAT!A:J,8,0)</f>
        <v>919165</v>
      </c>
      <c r="W26" s="16">
        <f t="shared" si="26"/>
        <v>0.18382902929296727</v>
      </c>
      <c r="X26" s="13">
        <f>VLOOKUP(B26,MAT!A:G,5,0)</f>
        <v>22516</v>
      </c>
      <c r="Y26" s="15">
        <f t="shared" si="27"/>
        <v>22516</v>
      </c>
      <c r="Z26" s="43">
        <f t="shared" si="28"/>
        <v>0.13602450325924761</v>
      </c>
      <c r="AA26" s="42">
        <f t="shared" si="29"/>
        <v>-0.20065322351604659</v>
      </c>
      <c r="AB26" s="28">
        <f>VLOOKUP(B26,MAT!A:M,11,0)</f>
        <v>715665</v>
      </c>
      <c r="AC26" s="43">
        <f t="shared" si="30"/>
        <v>0.18031917828686639</v>
      </c>
      <c r="AD26" s="48">
        <f t="shared" si="31"/>
        <v>-0.22139659364749528</v>
      </c>
      <c r="AF26" s="54"/>
      <c r="AH26" s="54"/>
      <c r="AJ26" s="54"/>
      <c r="AK26" s="54"/>
      <c r="AM26" s="54"/>
      <c r="AN26" s="54"/>
    </row>
    <row r="27" spans="1:40" customFormat="1" ht="14.25" customHeight="1" x14ac:dyDescent="0.25">
      <c r="A27" s="2"/>
      <c r="B27" s="59" t="s">
        <v>104</v>
      </c>
      <c r="C27" s="59" t="s">
        <v>21</v>
      </c>
      <c r="D27" s="60"/>
      <c r="E27" s="61">
        <v>1</v>
      </c>
      <c r="F27" s="33">
        <f t="shared" si="32"/>
        <v>20.792512208355941</v>
      </c>
      <c r="G27" s="34">
        <f t="shared" si="33"/>
        <v>20.792512208355941</v>
      </c>
      <c r="H27" s="2"/>
      <c r="I27" s="13">
        <f>VLOOKUP(B27,MES!A:D,2,0)</f>
        <v>1486</v>
      </c>
      <c r="J27" s="15">
        <f t="shared" si="18"/>
        <v>1486</v>
      </c>
      <c r="K27" s="43">
        <f t="shared" si="19"/>
        <v>9.1384293708873993E-2</v>
      </c>
      <c r="L27" s="28">
        <f>VLOOKUP(B27,MES!A:G,5,0)</f>
        <v>28085</v>
      </c>
      <c r="M27" s="16">
        <f t="shared" si="20"/>
        <v>6.9610025231620326E-2</v>
      </c>
      <c r="N27" s="13">
        <f>VLOOKUP(B27,YTD!A:D,2,0)</f>
        <v>3655</v>
      </c>
      <c r="O27" s="15">
        <f t="shared" si="21"/>
        <v>3655</v>
      </c>
      <c r="P27" s="43">
        <f t="shared" si="22"/>
        <v>8.0581154371885885E-2</v>
      </c>
      <c r="Q27" s="28">
        <f>VLOOKUP(B27,YTD!A:G,5,0)</f>
        <v>76104</v>
      </c>
      <c r="R27" s="16">
        <f t="shared" si="23"/>
        <v>6.7751464013489041E-2</v>
      </c>
      <c r="S27" s="13">
        <f>VLOOKUP(B27,MAT!A:D,2,0)</f>
        <v>24028</v>
      </c>
      <c r="T27" s="15">
        <f t="shared" si="24"/>
        <v>24028</v>
      </c>
      <c r="U27" s="43">
        <f t="shared" si="25"/>
        <v>0.11784496922435567</v>
      </c>
      <c r="V27" s="28">
        <f>VLOOKUP(B27,MAT!A:J,8,0)</f>
        <v>601908</v>
      </c>
      <c r="W27" s="16">
        <f t="shared" si="26"/>
        <v>0.12037899981360403</v>
      </c>
      <c r="X27" s="13">
        <f>VLOOKUP(B27,MAT!A:G,5,0)</f>
        <v>18430</v>
      </c>
      <c r="Y27" s="15">
        <f t="shared" si="27"/>
        <v>18430</v>
      </c>
      <c r="Z27" s="43">
        <f t="shared" si="28"/>
        <v>0.11134000688701073</v>
      </c>
      <c r="AA27" s="42">
        <f t="shared" si="29"/>
        <v>-0.23297819210920592</v>
      </c>
      <c r="AB27" s="28">
        <f>VLOOKUP(B27,MAT!A:M,11,0)</f>
        <v>383206</v>
      </c>
      <c r="AC27" s="43">
        <f t="shared" si="30"/>
        <v>9.6552704176670542E-2</v>
      </c>
      <c r="AD27" s="48">
        <f t="shared" si="31"/>
        <v>-0.36334788705250637</v>
      </c>
      <c r="AF27" s="54"/>
      <c r="AH27" s="54"/>
      <c r="AJ27" s="54"/>
      <c r="AK27" s="54"/>
      <c r="AM27" s="54"/>
      <c r="AN27" s="54"/>
    </row>
    <row r="28" spans="1:40" customFormat="1" ht="14.25" customHeight="1" x14ac:dyDescent="0.25">
      <c r="A28" s="2"/>
      <c r="B28" s="74" t="s">
        <v>112</v>
      </c>
      <c r="C28" s="17" t="s">
        <v>16</v>
      </c>
      <c r="D28" s="14"/>
      <c r="E28" s="37">
        <v>1</v>
      </c>
      <c r="F28" s="33">
        <f t="shared" si="32"/>
        <v>55.762903728320701</v>
      </c>
      <c r="G28" s="34">
        <f t="shared" si="33"/>
        <v>55.762903728320701</v>
      </c>
      <c r="H28" s="2"/>
      <c r="I28" s="13">
        <f>VLOOKUP(B28,MES!A:D,2,0)</f>
        <v>1016</v>
      </c>
      <c r="J28" s="15">
        <f t="shared" si="18"/>
        <v>1016</v>
      </c>
      <c r="K28" s="43">
        <f t="shared" si="19"/>
        <v>6.2480782239714656E-2</v>
      </c>
      <c r="L28" s="28">
        <f>VLOOKUP(B28,MES!A:G,5,0)</f>
        <v>56733</v>
      </c>
      <c r="M28" s="16">
        <f t="shared" si="20"/>
        <v>0.14061547308048838</v>
      </c>
      <c r="N28" s="13">
        <f>VLOOKUP(B28,YTD!A:D,2,0)</f>
        <v>2864</v>
      </c>
      <c r="O28" s="15">
        <f t="shared" si="21"/>
        <v>2864</v>
      </c>
      <c r="P28" s="43">
        <f t="shared" si="22"/>
        <v>6.3142113849817008E-2</v>
      </c>
      <c r="Q28" s="28">
        <f>VLOOKUP(B28,YTD!A:G,5,0)</f>
        <v>159710</v>
      </c>
      <c r="R28" s="16">
        <f t="shared" si="23"/>
        <v>0.14218157150208052</v>
      </c>
      <c r="S28" s="13">
        <f>VLOOKUP(B28,MAT!A:D,2,0)</f>
        <v>11338</v>
      </c>
      <c r="T28" s="15">
        <f t="shared" si="24"/>
        <v>11338</v>
      </c>
      <c r="U28" s="43">
        <f t="shared" si="25"/>
        <v>5.5607052649648103E-2</v>
      </c>
      <c r="V28" s="28">
        <f>VLOOKUP(B28,MAT!A:J,8,0)</f>
        <v>624853</v>
      </c>
      <c r="W28" s="16">
        <f t="shared" si="26"/>
        <v>0.12496790069334503</v>
      </c>
      <c r="X28" s="13">
        <f>VLOOKUP(B28,MAT!A:G,5,0)</f>
        <v>9629</v>
      </c>
      <c r="Y28" s="15">
        <f t="shared" si="27"/>
        <v>9629</v>
      </c>
      <c r="Z28" s="43">
        <f t="shared" si="28"/>
        <v>5.8171075763159323E-2</v>
      </c>
      <c r="AA28" s="42">
        <f t="shared" si="29"/>
        <v>-0.15073205150820251</v>
      </c>
      <c r="AB28" s="28">
        <f>VLOOKUP(B28,MAT!A:M,11,0)</f>
        <v>536941</v>
      </c>
      <c r="AC28" s="43">
        <f t="shared" si="30"/>
        <v>0.13528782308556145</v>
      </c>
      <c r="AD28" s="48">
        <f t="shared" si="31"/>
        <v>-0.14069229082680246</v>
      </c>
      <c r="AF28" s="54"/>
      <c r="AH28" s="54"/>
      <c r="AJ28" s="54"/>
      <c r="AK28" s="54"/>
      <c r="AM28" s="54"/>
      <c r="AN28" s="54"/>
    </row>
    <row r="29" spans="1:40" customFormat="1" ht="14.25" customHeight="1" x14ac:dyDescent="0.25">
      <c r="A29" s="2"/>
      <c r="B29" s="74" t="s">
        <v>146</v>
      </c>
      <c r="C29" s="74" t="s">
        <v>19</v>
      </c>
      <c r="D29" s="75"/>
      <c r="E29" s="76">
        <v>1</v>
      </c>
      <c r="F29" s="77">
        <f t="shared" si="32"/>
        <v>44.333392351274789</v>
      </c>
      <c r="G29" s="78">
        <f t="shared" si="33"/>
        <v>44.333392351274789</v>
      </c>
      <c r="H29" s="79"/>
      <c r="I29" s="13">
        <f>VLOOKUP(B29,MES!A:D,2,0)</f>
        <v>794</v>
      </c>
      <c r="J29" s="15">
        <f t="shared" si="18"/>
        <v>794</v>
      </c>
      <c r="K29" s="43">
        <f t="shared" si="19"/>
        <v>4.882848533300535E-2</v>
      </c>
      <c r="L29" s="28">
        <f>VLOOKUP(B29,MES!A:G,5,0)</f>
        <v>38842</v>
      </c>
      <c r="M29" s="16">
        <f t="shared" si="20"/>
        <v>9.6271767849264611E-2</v>
      </c>
      <c r="N29" s="13">
        <f>VLOOKUP(B29,YTD!A:D,2,0)</f>
        <v>2027</v>
      </c>
      <c r="O29" s="15">
        <f t="shared" si="21"/>
        <v>2027</v>
      </c>
      <c r="P29" s="43">
        <f t="shared" si="22"/>
        <v>4.4688919264517839E-2</v>
      </c>
      <c r="Q29" s="28">
        <f>VLOOKUP(B29,YTD!A:G,5,0)</f>
        <v>94222</v>
      </c>
      <c r="R29" s="16">
        <f t="shared" si="23"/>
        <v>8.3880984472287451E-2</v>
      </c>
      <c r="S29" s="13">
        <f>VLOOKUP(B29,MAT!A:D,2,0)</f>
        <v>4631</v>
      </c>
      <c r="T29" s="15">
        <f t="shared" si="24"/>
        <v>4631</v>
      </c>
      <c r="U29" s="43">
        <f t="shared" si="25"/>
        <v>2.2712670737389341E-2</v>
      </c>
      <c r="V29" s="28">
        <f>VLOOKUP(B29,MAT!A:J,8,0)</f>
        <v>212319</v>
      </c>
      <c r="W29" s="16">
        <f t="shared" si="26"/>
        <v>4.246288280173148E-2</v>
      </c>
      <c r="X29" s="13">
        <f>VLOOKUP(B29,MAT!A:G,5,0)</f>
        <v>5648</v>
      </c>
      <c r="Y29" s="15">
        <f t="shared" si="27"/>
        <v>5648</v>
      </c>
      <c r="Z29" s="43">
        <f t="shared" si="28"/>
        <v>3.4120909327066559E-2</v>
      </c>
      <c r="AA29" s="42">
        <f t="shared" si="29"/>
        <v>0.21960699632908659</v>
      </c>
      <c r="AB29" s="28">
        <f>VLOOKUP(B29,MAT!A:M,11,0)</f>
        <v>250395</v>
      </c>
      <c r="AC29" s="43">
        <f t="shared" si="30"/>
        <v>6.3089602882829138E-2</v>
      </c>
      <c r="AD29" s="48">
        <f t="shared" si="31"/>
        <v>0.17933392677998672</v>
      </c>
      <c r="AF29" s="54"/>
      <c r="AH29" s="54"/>
      <c r="AJ29" s="54"/>
      <c r="AK29" s="54"/>
      <c r="AM29" s="54"/>
      <c r="AN29" s="54"/>
    </row>
    <row r="30" spans="1:40" customFormat="1" ht="14.25" customHeight="1" x14ac:dyDescent="0.25">
      <c r="A30" s="2"/>
      <c r="B30" s="74" t="s">
        <v>206</v>
      </c>
      <c r="C30" s="17" t="s">
        <v>18</v>
      </c>
      <c r="D30" s="14"/>
      <c r="E30" s="37">
        <v>1</v>
      </c>
      <c r="F30" s="33">
        <f t="shared" si="32"/>
        <v>37.716125954198475</v>
      </c>
      <c r="G30" s="34">
        <f t="shared" si="33"/>
        <v>37.716125954198475</v>
      </c>
      <c r="H30" s="2"/>
      <c r="I30" s="13">
        <f>VLOOKUP(B30,MES!A:D,2,0)</f>
        <v>172</v>
      </c>
      <c r="J30" s="15">
        <f t="shared" si="18"/>
        <v>172</v>
      </c>
      <c r="K30" s="43">
        <f t="shared" si="19"/>
        <v>1.0577455261054056E-2</v>
      </c>
      <c r="L30" s="28">
        <f>VLOOKUP(B30,MES!A:G,5,0)</f>
        <v>6693</v>
      </c>
      <c r="M30" s="16">
        <f t="shared" si="20"/>
        <v>1.6588922872538183E-2</v>
      </c>
      <c r="N30" s="13">
        <f>VLOOKUP(B30,YTD!A:D,2,0)</f>
        <v>578</v>
      </c>
      <c r="O30" s="15">
        <f t="shared" si="21"/>
        <v>578</v>
      </c>
      <c r="P30" s="43">
        <f t="shared" si="22"/>
        <v>1.2743066272763349E-2</v>
      </c>
      <c r="Q30" s="28">
        <f>VLOOKUP(B30,YTD!A:G,5,0)</f>
        <v>21339</v>
      </c>
      <c r="R30" s="16">
        <f t="shared" si="23"/>
        <v>1.8997010545882511E-2</v>
      </c>
      <c r="S30" s="13">
        <f>VLOOKUP(B30,MAT!A:D,2,0)</f>
        <v>3617</v>
      </c>
      <c r="T30" s="15">
        <f t="shared" si="24"/>
        <v>3617</v>
      </c>
      <c r="U30" s="43">
        <f t="shared" si="25"/>
        <v>1.7739522793594743E-2</v>
      </c>
      <c r="V30" s="28">
        <f>VLOOKUP(B30,MAT!A:J,8,0)</f>
        <v>143886</v>
      </c>
      <c r="W30" s="16">
        <f t="shared" si="26"/>
        <v>2.8776578425906002E-2</v>
      </c>
      <c r="X30" s="13">
        <f>VLOOKUP(B30,MAT!A:G,5,0)</f>
        <v>2096</v>
      </c>
      <c r="Y30" s="15">
        <f t="shared" si="27"/>
        <v>2096</v>
      </c>
      <c r="Z30" s="43">
        <f t="shared" si="28"/>
        <v>1.2662433772934047E-2</v>
      </c>
      <c r="AA30" s="42">
        <f t="shared" si="29"/>
        <v>-0.42051423831904894</v>
      </c>
      <c r="AB30" s="28">
        <f>VLOOKUP(B30,MAT!A:M,11,0)</f>
        <v>79053</v>
      </c>
      <c r="AC30" s="43">
        <f t="shared" si="30"/>
        <v>1.9918218721205659E-2</v>
      </c>
      <c r="AD30" s="48">
        <f t="shared" si="31"/>
        <v>-0.45058588048872023</v>
      </c>
      <c r="AF30" s="54"/>
      <c r="AH30" s="54"/>
      <c r="AJ30" s="54"/>
      <c r="AK30" s="54"/>
      <c r="AM30" s="54"/>
      <c r="AN30" s="54"/>
    </row>
    <row r="31" spans="1:40" customFormat="1" ht="14.25" customHeight="1" x14ac:dyDescent="0.25">
      <c r="A31" s="2"/>
      <c r="B31" s="74" t="s">
        <v>244</v>
      </c>
      <c r="C31" s="17" t="s">
        <v>466</v>
      </c>
      <c r="D31" s="14"/>
      <c r="E31" s="37">
        <v>1</v>
      </c>
      <c r="F31" s="33">
        <f t="shared" si="32"/>
        <v>27.940700808625337</v>
      </c>
      <c r="G31" s="34">
        <f t="shared" si="33"/>
        <v>27.940700808625337</v>
      </c>
      <c r="H31" s="2"/>
      <c r="I31" s="13">
        <f>VLOOKUP(B31,MES!A:D,2,0)</f>
        <v>318</v>
      </c>
      <c r="J31" s="15">
        <f t="shared" si="18"/>
        <v>318</v>
      </c>
      <c r="K31" s="43">
        <f t="shared" si="19"/>
        <v>1.9555992866367382E-2</v>
      </c>
      <c r="L31" s="28">
        <f>VLOOKUP(B31,MES!A:G,5,0)</f>
        <v>9864</v>
      </c>
      <c r="M31" s="16">
        <f t="shared" si="20"/>
        <v>2.4448399105739822E-2</v>
      </c>
      <c r="N31" s="13">
        <f>VLOOKUP(B31,YTD!A:D,2,0)</f>
        <v>896</v>
      </c>
      <c r="O31" s="15">
        <f t="shared" si="21"/>
        <v>896</v>
      </c>
      <c r="P31" s="43">
        <f t="shared" si="22"/>
        <v>1.9753957405529345E-2</v>
      </c>
      <c r="Q31" s="28">
        <f>VLOOKUP(B31,YTD!A:G,5,0)</f>
        <v>25137</v>
      </c>
      <c r="R31" s="16">
        <f t="shared" si="23"/>
        <v>2.237817395809779E-2</v>
      </c>
      <c r="S31" s="13">
        <f>VLOOKUP(B31,MAT!A:D,2,0)</f>
        <v>5481</v>
      </c>
      <c r="T31" s="15">
        <f t="shared" si="24"/>
        <v>5481</v>
      </c>
      <c r="U31" s="43">
        <f t="shared" si="25"/>
        <v>2.6881483116309866E-2</v>
      </c>
      <c r="V31" s="28">
        <f>VLOOKUP(B31,MAT!A:J,8,0)</f>
        <v>131889</v>
      </c>
      <c r="W31" s="16">
        <f t="shared" si="26"/>
        <v>2.6377230251826561E-2</v>
      </c>
      <c r="X31" s="13">
        <f>VLOOKUP(B31,MAT!A:G,5,0)</f>
        <v>2226</v>
      </c>
      <c r="Y31" s="15">
        <f t="shared" si="27"/>
        <v>2226</v>
      </c>
      <c r="Z31" s="43">
        <f t="shared" si="28"/>
        <v>1.3447794646255338E-2</v>
      </c>
      <c r="AA31" s="42">
        <f t="shared" si="29"/>
        <v>-0.5938697318007663</v>
      </c>
      <c r="AB31" s="28">
        <f>VLOOKUP(B31,MAT!A:M,11,0)</f>
        <v>62196</v>
      </c>
      <c r="AC31" s="43">
        <f t="shared" si="30"/>
        <v>1.5670923704149207E-2</v>
      </c>
      <c r="AD31" s="48">
        <f t="shared" si="31"/>
        <v>-0.52842162727748332</v>
      </c>
      <c r="AF31" s="54"/>
      <c r="AH31" s="54"/>
      <c r="AJ31" s="54"/>
      <c r="AK31" s="54"/>
      <c r="AM31" s="54"/>
      <c r="AN31" s="54"/>
    </row>
    <row r="32" spans="1:40" customFormat="1" ht="14.25" customHeight="1" x14ac:dyDescent="0.25">
      <c r="A32" s="2"/>
      <c r="B32" s="17"/>
      <c r="C32" s="17"/>
      <c r="D32" s="14"/>
      <c r="E32" s="37"/>
      <c r="F32" s="17"/>
      <c r="G32" s="18"/>
      <c r="H32" s="2"/>
      <c r="I32" s="17"/>
      <c r="J32" s="14"/>
      <c r="K32" s="14"/>
      <c r="L32" s="29"/>
      <c r="M32" s="18"/>
      <c r="N32" s="17"/>
      <c r="O32" s="14"/>
      <c r="P32" s="14"/>
      <c r="Q32" s="29"/>
      <c r="R32" s="18"/>
      <c r="S32" s="17"/>
      <c r="T32" s="15"/>
      <c r="U32" s="14"/>
      <c r="V32" s="29"/>
      <c r="W32" s="18"/>
      <c r="X32" s="17"/>
      <c r="Y32" s="14"/>
      <c r="Z32" s="14"/>
      <c r="AA32" s="14"/>
      <c r="AB32" s="29"/>
      <c r="AC32" s="14"/>
      <c r="AD32" s="18"/>
      <c r="AF32" s="54"/>
      <c r="AH32" s="54"/>
      <c r="AJ32" s="54"/>
      <c r="AK32" s="54"/>
      <c r="AM32" s="54"/>
      <c r="AN32" s="54"/>
    </row>
    <row r="33" spans="1:40" customFormat="1" ht="14.25" customHeight="1" x14ac:dyDescent="0.25">
      <c r="A33" s="2"/>
      <c r="B33" s="35"/>
      <c r="C33" s="35"/>
      <c r="D33" s="36"/>
      <c r="E33" s="39"/>
      <c r="F33" s="17"/>
      <c r="G33" s="18"/>
      <c r="H33" s="2"/>
      <c r="I33" s="17"/>
      <c r="J33" s="14"/>
      <c r="K33" s="14"/>
      <c r="L33" s="29"/>
      <c r="M33" s="18"/>
      <c r="N33" s="17"/>
      <c r="O33" s="14"/>
      <c r="P33" s="14"/>
      <c r="Q33" s="29"/>
      <c r="R33" s="18"/>
      <c r="S33" s="17"/>
      <c r="T33" s="14"/>
      <c r="U33" s="14"/>
      <c r="V33" s="29"/>
      <c r="W33" s="18"/>
      <c r="X33" s="17"/>
      <c r="Y33" s="14"/>
      <c r="Z33" s="14"/>
      <c r="AA33" s="14"/>
      <c r="AB33" s="29"/>
      <c r="AC33" s="14"/>
      <c r="AD33" s="18"/>
      <c r="AF33" s="54"/>
      <c r="AH33" s="54"/>
      <c r="AJ33" s="54"/>
      <c r="AK33" s="54"/>
      <c r="AM33" s="54"/>
      <c r="AN33" s="54"/>
    </row>
    <row r="34" spans="1:40" customFormat="1" ht="14.25" customHeight="1" x14ac:dyDescent="0.25">
      <c r="A34" s="2"/>
      <c r="B34" s="19"/>
      <c r="C34" s="19"/>
      <c r="D34" s="20"/>
      <c r="E34" s="40"/>
      <c r="F34" s="19"/>
      <c r="G34" s="21"/>
      <c r="H34" s="2"/>
      <c r="I34" s="19"/>
      <c r="J34" s="20"/>
      <c r="K34" s="20"/>
      <c r="L34" s="30"/>
      <c r="M34" s="21"/>
      <c r="N34" s="19"/>
      <c r="O34" s="20"/>
      <c r="P34" s="20"/>
      <c r="Q34" s="30"/>
      <c r="R34" s="21"/>
      <c r="S34" s="19"/>
      <c r="T34" s="20"/>
      <c r="U34" s="20"/>
      <c r="V34" s="30"/>
      <c r="W34" s="21"/>
      <c r="X34" s="19"/>
      <c r="Y34" s="20"/>
      <c r="Z34" s="20"/>
      <c r="AA34" s="20"/>
      <c r="AB34" s="30"/>
      <c r="AC34" s="20"/>
      <c r="AD34" s="21"/>
      <c r="AF34" s="54"/>
      <c r="AH34" s="54"/>
      <c r="AJ34" s="54"/>
      <c r="AK34" s="54"/>
      <c r="AM34" s="54"/>
      <c r="AN34" s="54"/>
    </row>
    <row r="37" spans="1:40" customFormat="1" ht="14.25" customHeight="1" x14ac:dyDescent="0.25">
      <c r="A37" s="2"/>
      <c r="B37" s="2"/>
      <c r="C37" s="123" t="s">
        <v>33</v>
      </c>
      <c r="D37" s="124"/>
      <c r="E37" s="125"/>
      <c r="F37" s="135" t="s">
        <v>34</v>
      </c>
      <c r="G37" s="141" t="s">
        <v>35</v>
      </c>
      <c r="H37" s="7"/>
      <c r="I37" s="135" t="s">
        <v>419</v>
      </c>
      <c r="J37" s="136"/>
      <c r="K37" s="136"/>
      <c r="L37" s="136"/>
      <c r="M37" s="137"/>
      <c r="N37" s="135" t="s">
        <v>45</v>
      </c>
      <c r="O37" s="136"/>
      <c r="P37" s="136"/>
      <c r="Q37" s="136"/>
      <c r="R37" s="137"/>
      <c r="S37" s="135" t="s">
        <v>47</v>
      </c>
      <c r="T37" s="136"/>
      <c r="U37" s="136"/>
      <c r="V37" s="136"/>
      <c r="W37" s="137"/>
      <c r="X37" s="135" t="s">
        <v>48</v>
      </c>
      <c r="Y37" s="136"/>
      <c r="Z37" s="136"/>
      <c r="AA37" s="136"/>
      <c r="AB37" s="136"/>
      <c r="AC37" s="136"/>
      <c r="AD37" s="137"/>
      <c r="AF37" s="54"/>
      <c r="AH37" s="54"/>
      <c r="AJ37" s="54"/>
      <c r="AK37" s="54"/>
      <c r="AM37" s="54"/>
      <c r="AN37" s="54"/>
    </row>
    <row r="38" spans="1:40" customFormat="1" ht="14.25" customHeight="1" x14ac:dyDescent="0.25">
      <c r="A38" s="2"/>
      <c r="B38" s="2"/>
      <c r="C38" s="17"/>
      <c r="D38" s="14"/>
      <c r="E38" s="37"/>
      <c r="F38" s="144"/>
      <c r="G38" s="142"/>
      <c r="H38" s="7"/>
      <c r="I38" s="138"/>
      <c r="J38" s="139"/>
      <c r="K38" s="139"/>
      <c r="L38" s="139"/>
      <c r="M38" s="140"/>
      <c r="N38" s="138"/>
      <c r="O38" s="139"/>
      <c r="P38" s="139"/>
      <c r="Q38" s="139"/>
      <c r="R38" s="140"/>
      <c r="S38" s="138"/>
      <c r="T38" s="139"/>
      <c r="U38" s="139"/>
      <c r="V38" s="139"/>
      <c r="W38" s="140"/>
      <c r="X38" s="138"/>
      <c r="Y38" s="139"/>
      <c r="Z38" s="139"/>
      <c r="AA38" s="139"/>
      <c r="AB38" s="139"/>
      <c r="AC38" s="139"/>
      <c r="AD38" s="140"/>
      <c r="AF38" s="54"/>
      <c r="AH38" s="54"/>
      <c r="AJ38" s="54"/>
      <c r="AK38" s="54"/>
      <c r="AM38" s="54"/>
      <c r="AN38" s="54"/>
    </row>
    <row r="39" spans="1:40" customFormat="1" ht="22.5" x14ac:dyDescent="0.25">
      <c r="A39" s="2"/>
      <c r="B39" s="95" t="s">
        <v>426</v>
      </c>
      <c r="C39" s="17" t="s">
        <v>467</v>
      </c>
      <c r="D39" s="7"/>
      <c r="E39" s="8"/>
      <c r="F39" s="138"/>
      <c r="G39" s="143"/>
      <c r="H39" s="7"/>
      <c r="I39" s="22" t="s">
        <v>39</v>
      </c>
      <c r="J39" s="23" t="s">
        <v>40</v>
      </c>
      <c r="K39" s="23" t="s">
        <v>36</v>
      </c>
      <c r="L39" s="25" t="s">
        <v>37</v>
      </c>
      <c r="M39" s="24" t="s">
        <v>38</v>
      </c>
      <c r="N39" s="22" t="s">
        <v>39</v>
      </c>
      <c r="O39" s="23" t="s">
        <v>40</v>
      </c>
      <c r="P39" s="23" t="s">
        <v>36</v>
      </c>
      <c r="Q39" s="25" t="s">
        <v>37</v>
      </c>
      <c r="R39" s="24" t="s">
        <v>38</v>
      </c>
      <c r="S39" s="22" t="s">
        <v>39</v>
      </c>
      <c r="T39" s="23" t="s">
        <v>40</v>
      </c>
      <c r="U39" s="23" t="s">
        <v>36</v>
      </c>
      <c r="V39" s="25" t="s">
        <v>37</v>
      </c>
      <c r="W39" s="24" t="s">
        <v>38</v>
      </c>
      <c r="X39" s="22" t="s">
        <v>39</v>
      </c>
      <c r="Y39" s="23" t="s">
        <v>40</v>
      </c>
      <c r="Z39" s="23" t="s">
        <v>36</v>
      </c>
      <c r="AA39" s="23" t="s">
        <v>53</v>
      </c>
      <c r="AB39" s="25" t="s">
        <v>37</v>
      </c>
      <c r="AC39" s="23" t="s">
        <v>38</v>
      </c>
      <c r="AD39" s="24" t="s">
        <v>53</v>
      </c>
      <c r="AF39" s="54"/>
      <c r="AH39" s="54"/>
      <c r="AJ39" s="54"/>
      <c r="AK39" s="54"/>
      <c r="AM39" s="54"/>
      <c r="AN39" s="54"/>
    </row>
    <row r="40" spans="1:40" customFormat="1" ht="14.25" customHeight="1" x14ac:dyDescent="0.25">
      <c r="A40" s="2"/>
      <c r="B40" s="56" t="s">
        <v>0</v>
      </c>
      <c r="C40" s="56" t="s">
        <v>1</v>
      </c>
      <c r="D40" s="57" t="s">
        <v>23</v>
      </c>
      <c r="E40" s="58" t="s">
        <v>52</v>
      </c>
      <c r="F40" s="96"/>
      <c r="G40" s="97"/>
      <c r="H40" s="1"/>
      <c r="I40" s="98"/>
      <c r="J40" s="7"/>
      <c r="K40" s="7"/>
      <c r="L40" s="26"/>
      <c r="M40" s="8"/>
      <c r="N40" s="98"/>
      <c r="O40" s="7"/>
      <c r="P40" s="7"/>
      <c r="Q40" s="26"/>
      <c r="R40" s="8"/>
      <c r="S40" s="98"/>
      <c r="T40" s="7"/>
      <c r="U40" s="7"/>
      <c r="V40" s="26"/>
      <c r="W40" s="8"/>
      <c r="X40" s="98"/>
      <c r="Y40" s="7"/>
      <c r="Z40" s="7"/>
      <c r="AA40" s="7"/>
      <c r="AB40" s="26"/>
      <c r="AC40" s="7"/>
      <c r="AD40" s="8"/>
      <c r="AF40" s="54"/>
      <c r="AH40" s="54"/>
      <c r="AJ40" s="54"/>
      <c r="AK40" s="54"/>
      <c r="AM40" s="54"/>
      <c r="AN40" s="54"/>
    </row>
    <row r="41" spans="1:40" customFormat="1" ht="14.25" customHeight="1" x14ac:dyDescent="0.25">
      <c r="A41" s="2"/>
      <c r="B41" s="31"/>
      <c r="C41" s="31"/>
      <c r="D41" s="10"/>
      <c r="E41" s="38"/>
      <c r="F41" s="31"/>
      <c r="G41" s="32"/>
      <c r="H41" s="3"/>
      <c r="I41" s="9">
        <f t="shared" ref="I41:Z41" si="34">SUM(I42:I50)</f>
        <v>3088</v>
      </c>
      <c r="J41" s="11">
        <f t="shared" si="34"/>
        <v>3088</v>
      </c>
      <c r="K41" s="45">
        <f t="shared" si="34"/>
        <v>0.18990222003566817</v>
      </c>
      <c r="L41" s="27">
        <f t="shared" si="34"/>
        <v>82317</v>
      </c>
      <c r="M41" s="12">
        <f t="shared" si="34"/>
        <v>0.20402664934987683</v>
      </c>
      <c r="N41" s="9">
        <f t="shared" si="34"/>
        <v>7503</v>
      </c>
      <c r="O41" s="11">
        <f t="shared" si="34"/>
        <v>7503</v>
      </c>
      <c r="P41" s="45">
        <f t="shared" si="34"/>
        <v>0.1654173464438467</v>
      </c>
      <c r="Q41" s="27">
        <f t="shared" si="34"/>
        <v>210730</v>
      </c>
      <c r="R41" s="12">
        <f t="shared" si="34"/>
        <v>0.18760204472251849</v>
      </c>
      <c r="S41" s="9">
        <f t="shared" si="34"/>
        <v>22264</v>
      </c>
      <c r="T41" s="11">
        <f t="shared" si="34"/>
        <v>22264</v>
      </c>
      <c r="U41" s="45">
        <f t="shared" si="34"/>
        <v>0.10919345741680769</v>
      </c>
      <c r="V41" s="27">
        <f t="shared" si="34"/>
        <v>696397</v>
      </c>
      <c r="W41" s="12">
        <f t="shared" si="34"/>
        <v>0.13927639162994079</v>
      </c>
      <c r="X41" s="9">
        <f t="shared" si="34"/>
        <v>22872</v>
      </c>
      <c r="Y41" s="11">
        <f t="shared" si="34"/>
        <v>22872</v>
      </c>
      <c r="Z41" s="45">
        <f t="shared" si="34"/>
        <v>0.13817518380465055</v>
      </c>
      <c r="AA41" s="44">
        <f>(X41-S41)/S41</f>
        <v>2.7308659719726913E-2</v>
      </c>
      <c r="AB41" s="27">
        <f>SUM(AB42:AB50)</f>
        <v>627880</v>
      </c>
      <c r="AC41" s="45">
        <f>SUM(AC42:AC50)</f>
        <v>0.15820084210176222</v>
      </c>
      <c r="AD41" s="47">
        <f>(AB41-V41)/V41</f>
        <v>-9.8387844864351801E-2</v>
      </c>
      <c r="AF41" s="54"/>
      <c r="AH41" s="54"/>
      <c r="AJ41" s="54"/>
      <c r="AK41" s="54"/>
      <c r="AM41" s="54"/>
      <c r="AN41" s="54"/>
    </row>
    <row r="42" spans="1:40" customFormat="1" ht="14.25" customHeight="1" x14ac:dyDescent="0.25">
      <c r="A42" s="2"/>
      <c r="B42" s="74" t="s">
        <v>71</v>
      </c>
      <c r="C42" s="17" t="s">
        <v>465</v>
      </c>
      <c r="D42" s="14"/>
      <c r="E42" s="37">
        <v>1</v>
      </c>
      <c r="F42" s="33" t="e">
        <f>AB42/X42</f>
        <v>#DIV/0!</v>
      </c>
      <c r="G42" s="34" t="e">
        <f>F42/E42</f>
        <v>#DIV/0!</v>
      </c>
      <c r="H42" s="2"/>
      <c r="I42" s="13">
        <f>VLOOKUP(B42,MES!A:D,3,0)</f>
        <v>0</v>
      </c>
      <c r="J42" s="15">
        <f t="shared" ref="J42:J48" si="35">I42*E42</f>
        <v>0</v>
      </c>
      <c r="K42" s="43">
        <f t="shared" ref="K42:K48" si="36">J42/$J$8</f>
        <v>0</v>
      </c>
      <c r="L42" s="28">
        <f>VLOOKUP(B42,MES!A:G,6,0)</f>
        <v>0</v>
      </c>
      <c r="M42" s="16">
        <f t="shared" ref="M42:M48" si="37">L42/$L$8</f>
        <v>0</v>
      </c>
      <c r="N42" s="13">
        <f>VLOOKUP(B42,YTD!A:D,3,0)</f>
        <v>0</v>
      </c>
      <c r="O42" s="15">
        <f t="shared" ref="O42:O48" si="38">N42*E42</f>
        <v>0</v>
      </c>
      <c r="P42" s="43">
        <f t="shared" ref="P42:P48" si="39">O42/$O$8</f>
        <v>0</v>
      </c>
      <c r="Q42" s="28">
        <f>VLOOKUP(B42,YTD!A:G,6,0)</f>
        <v>0</v>
      </c>
      <c r="R42" s="16">
        <f t="shared" ref="R42:R48" si="40">Q42/$Q$8</f>
        <v>0</v>
      </c>
      <c r="S42" s="13">
        <f>VLOOKUP(B42,MAT!A:D,3,0)</f>
        <v>0</v>
      </c>
      <c r="T42" s="15">
        <f t="shared" ref="T42:T48" si="41">S42*E42</f>
        <v>0</v>
      </c>
      <c r="U42" s="43">
        <f t="shared" ref="U42:U48" si="42">T42/$T$8</f>
        <v>0</v>
      </c>
      <c r="V42" s="28">
        <f>VLOOKUP(B42,MAT!A:J,9,0)</f>
        <v>0</v>
      </c>
      <c r="W42" s="16">
        <f t="shared" ref="W42:W48" si="43">V42/$V$8</f>
        <v>0</v>
      </c>
      <c r="X42" s="13">
        <f>VLOOKUP(B42,MAT!A:G,6,0)</f>
        <v>0</v>
      </c>
      <c r="Y42" s="15">
        <f t="shared" ref="Y42:Y48" si="44">X42*E42</f>
        <v>0</v>
      </c>
      <c r="Z42" s="43">
        <f t="shared" ref="Z42:Z48" si="45">Y42/$Y$8</f>
        <v>0</v>
      </c>
      <c r="AA42" s="42" t="e">
        <f t="shared" ref="AA42:AA48" si="46">(X42-S42)/S42</f>
        <v>#DIV/0!</v>
      </c>
      <c r="AB42" s="28">
        <f>VLOOKUP(B42,MAT!A:M,12,0)</f>
        <v>0</v>
      </c>
      <c r="AC42" s="43">
        <f t="shared" ref="AC42:AC48" si="47">AB42/$AB$8</f>
        <v>0</v>
      </c>
      <c r="AD42" s="48" t="e">
        <f t="shared" ref="AD42:AD48" si="48">(AB42-V42)/V42</f>
        <v>#DIV/0!</v>
      </c>
      <c r="AF42" s="54"/>
      <c r="AH42" s="54"/>
      <c r="AJ42" s="54"/>
      <c r="AK42" s="54"/>
      <c r="AM42" s="54"/>
      <c r="AN42" s="54"/>
    </row>
    <row r="43" spans="1:40" customFormat="1" ht="14.25" customHeight="1" x14ac:dyDescent="0.25">
      <c r="A43" s="2"/>
      <c r="B43" s="74" t="s">
        <v>88</v>
      </c>
      <c r="C43" s="17" t="s">
        <v>20</v>
      </c>
      <c r="D43" s="14"/>
      <c r="E43" s="37">
        <v>1</v>
      </c>
      <c r="F43" s="33">
        <f t="shared" ref="F43:F48" si="49">AB43/X43</f>
        <v>31.529054174861432</v>
      </c>
      <c r="G43" s="34">
        <f t="shared" ref="G43:G48" si="50">F43/E43</f>
        <v>31.529054174861432</v>
      </c>
      <c r="H43" s="2"/>
      <c r="I43" s="13">
        <f>VLOOKUP(B43,MES!A:D,3,0)</f>
        <v>885</v>
      </c>
      <c r="J43" s="15">
        <f t="shared" si="35"/>
        <v>885</v>
      </c>
      <c r="K43" s="43">
        <f t="shared" si="36"/>
        <v>5.4424697128097901E-2</v>
      </c>
      <c r="L43" s="28">
        <f>VLOOKUP(B43,MES!A:G,6,0)</f>
        <v>27320</v>
      </c>
      <c r="M43" s="16">
        <f t="shared" si="37"/>
        <v>6.7713935884916046E-2</v>
      </c>
      <c r="N43" s="13">
        <f>VLOOKUP(B43,YTD!A:D,3,0)</f>
        <v>2000</v>
      </c>
      <c r="O43" s="15">
        <f t="shared" si="38"/>
        <v>2000</v>
      </c>
      <c r="P43" s="43">
        <f t="shared" si="39"/>
        <v>4.4093654923056572E-2</v>
      </c>
      <c r="Q43" s="28">
        <f>VLOOKUP(B43,YTD!A:G,6,0)</f>
        <v>62203</v>
      </c>
      <c r="R43" s="16">
        <f t="shared" si="40"/>
        <v>5.5376121045294061E-2</v>
      </c>
      <c r="S43" s="13">
        <f>VLOOKUP(B43,MAT!A:D,3,0)</f>
        <v>7855</v>
      </c>
      <c r="T43" s="15">
        <f t="shared" si="41"/>
        <v>7855</v>
      </c>
      <c r="U43" s="43">
        <f t="shared" si="42"/>
        <v>3.8524730866377303E-2</v>
      </c>
      <c r="V43" s="28">
        <f>VLOOKUP(B43,MAT!A:J,9,0)</f>
        <v>256048</v>
      </c>
      <c r="W43" s="16">
        <f t="shared" si="43"/>
        <v>5.1208493896531836E-2</v>
      </c>
      <c r="X43" s="13">
        <f>VLOOKUP(B43,MAT!A:G,6,0)</f>
        <v>5593</v>
      </c>
      <c r="Y43" s="15">
        <f t="shared" si="44"/>
        <v>5593</v>
      </c>
      <c r="Z43" s="43">
        <f t="shared" si="45"/>
        <v>3.3788641265276781E-2</v>
      </c>
      <c r="AA43" s="42">
        <f t="shared" si="46"/>
        <v>-0.28796944621260345</v>
      </c>
      <c r="AB43" s="28">
        <f>VLOOKUP(B43,MAT!A:M,12,0)</f>
        <v>176342</v>
      </c>
      <c r="AC43" s="43">
        <f t="shared" si="47"/>
        <v>4.4431185732797598E-2</v>
      </c>
      <c r="AD43" s="48">
        <f t="shared" si="48"/>
        <v>-0.31129319502593261</v>
      </c>
      <c r="AF43" s="54"/>
      <c r="AH43" s="54"/>
      <c r="AJ43" s="54"/>
      <c r="AK43" s="54"/>
      <c r="AM43" s="54"/>
      <c r="AN43" s="54"/>
    </row>
    <row r="44" spans="1:40" customFormat="1" ht="14.25" customHeight="1" x14ac:dyDescent="0.25">
      <c r="A44" s="2"/>
      <c r="B44" s="59" t="s">
        <v>104</v>
      </c>
      <c r="C44" s="59" t="s">
        <v>21</v>
      </c>
      <c r="D44" s="60"/>
      <c r="E44" s="61">
        <v>1</v>
      </c>
      <c r="F44" s="33">
        <f t="shared" si="49"/>
        <v>20.878588379392177</v>
      </c>
      <c r="G44" s="34">
        <f t="shared" si="50"/>
        <v>20.878588379392177</v>
      </c>
      <c r="H44" s="2"/>
      <c r="I44" s="13">
        <f>VLOOKUP(B44,MES!A:D,3,0)</f>
        <v>1679</v>
      </c>
      <c r="J44" s="15">
        <f t="shared" si="35"/>
        <v>1679</v>
      </c>
      <c r="K44" s="43">
        <f t="shared" si="36"/>
        <v>0.10325318246110325</v>
      </c>
      <c r="L44" s="28">
        <f>VLOOKUP(B44,MES!A:G,6,0)</f>
        <v>31733</v>
      </c>
      <c r="M44" s="16">
        <f t="shared" si="37"/>
        <v>7.8651768939825811E-2</v>
      </c>
      <c r="N44" s="13">
        <f>VLOOKUP(B44,YTD!A:D,3,0)</f>
        <v>3965</v>
      </c>
      <c r="O44" s="15">
        <f t="shared" si="38"/>
        <v>3965</v>
      </c>
      <c r="P44" s="43">
        <f t="shared" si="39"/>
        <v>8.7415670884959648E-2</v>
      </c>
      <c r="Q44" s="28">
        <f>VLOOKUP(B44,YTD!A:G,6,0)</f>
        <v>83030</v>
      </c>
      <c r="R44" s="16">
        <f t="shared" si="40"/>
        <v>7.3917324411857402E-2</v>
      </c>
      <c r="S44" s="13">
        <f>VLOOKUP(B44,MAT!A:D,3,0)</f>
        <v>9254</v>
      </c>
      <c r="T44" s="15">
        <f t="shared" si="41"/>
        <v>9254</v>
      </c>
      <c r="U44" s="43">
        <f t="shared" si="42"/>
        <v>4.5386105593565318E-2</v>
      </c>
      <c r="V44" s="28">
        <f>VLOOKUP(B44,MAT!A:J,9,0)</f>
        <v>229221</v>
      </c>
      <c r="W44" s="16">
        <f t="shared" si="43"/>
        <v>4.5843209786668608E-2</v>
      </c>
      <c r="X44" s="13">
        <f>VLOOKUP(B44,MAT!A:G,6,0)</f>
        <v>13063</v>
      </c>
      <c r="Y44" s="15">
        <f t="shared" si="44"/>
        <v>13063</v>
      </c>
      <c r="Z44" s="43">
        <f t="shared" si="45"/>
        <v>7.8916685293815583E-2</v>
      </c>
      <c r="AA44" s="42">
        <f t="shared" si="46"/>
        <v>0.41160579208990705</v>
      </c>
      <c r="AB44" s="28">
        <f>VLOOKUP(B44,MAT!A:M,12,0)</f>
        <v>272737</v>
      </c>
      <c r="AC44" s="43">
        <f t="shared" si="47"/>
        <v>6.8718900223463608E-2</v>
      </c>
      <c r="AD44" s="48">
        <f t="shared" si="48"/>
        <v>0.18984298995292753</v>
      </c>
      <c r="AF44" s="54"/>
      <c r="AH44" s="54"/>
      <c r="AJ44" s="54"/>
      <c r="AK44" s="54"/>
      <c r="AM44" s="54"/>
      <c r="AN44" s="54"/>
    </row>
    <row r="45" spans="1:40" customFormat="1" ht="14.25" customHeight="1" x14ac:dyDescent="0.25">
      <c r="A45" s="2"/>
      <c r="B45" s="74" t="s">
        <v>112</v>
      </c>
      <c r="C45" s="17" t="s">
        <v>16</v>
      </c>
      <c r="D45" s="14"/>
      <c r="E45" s="37">
        <v>1</v>
      </c>
      <c r="F45" s="33">
        <f t="shared" si="49"/>
        <v>55.744257274119448</v>
      </c>
      <c r="G45" s="34">
        <f t="shared" si="50"/>
        <v>55.744257274119448</v>
      </c>
      <c r="H45" s="2"/>
      <c r="I45" s="13">
        <f>VLOOKUP(B45,MES!A:D,3,0)</f>
        <v>66</v>
      </c>
      <c r="J45" s="15">
        <f t="shared" si="35"/>
        <v>66</v>
      </c>
      <c r="K45" s="43">
        <f t="shared" si="36"/>
        <v>4.0587909722649288E-3</v>
      </c>
      <c r="L45" s="28">
        <f>VLOOKUP(B45,MES!A:G,6,0)</f>
        <v>3685</v>
      </c>
      <c r="M45" s="16">
        <f t="shared" si="37"/>
        <v>9.1334499903336624E-3</v>
      </c>
      <c r="N45" s="13">
        <f>VLOOKUP(B45,YTD!A:D,3,0)</f>
        <v>207</v>
      </c>
      <c r="O45" s="15">
        <f t="shared" si="38"/>
        <v>207</v>
      </c>
      <c r="P45" s="43">
        <f t="shared" si="39"/>
        <v>4.5636932845363552E-3</v>
      </c>
      <c r="Q45" s="28">
        <f>VLOOKUP(B45,YTD!A:G,6,0)</f>
        <v>11540</v>
      </c>
      <c r="R45" s="16">
        <f t="shared" si="40"/>
        <v>1.0273466502623563E-2</v>
      </c>
      <c r="S45" s="13">
        <f>VLOOKUP(B45,MAT!A:D,3,0)</f>
        <v>827</v>
      </c>
      <c r="T45" s="15">
        <f t="shared" si="41"/>
        <v>827</v>
      </c>
      <c r="U45" s="43">
        <f t="shared" si="42"/>
        <v>4.0560092204320851E-3</v>
      </c>
      <c r="V45" s="28">
        <f>VLOOKUP(B45,MAT!A:J,9,0)</f>
        <v>45546</v>
      </c>
      <c r="W45" s="16">
        <f t="shared" si="43"/>
        <v>9.109003245529896E-3</v>
      </c>
      <c r="X45" s="13">
        <f>VLOOKUP(B45,MAT!A:G,6,0)</f>
        <v>653</v>
      </c>
      <c r="Y45" s="15">
        <f t="shared" si="44"/>
        <v>653</v>
      </c>
      <c r="Z45" s="43">
        <f t="shared" si="45"/>
        <v>3.9449280790677162E-3</v>
      </c>
      <c r="AA45" s="42">
        <f t="shared" si="46"/>
        <v>-0.21039903264812576</v>
      </c>
      <c r="AB45" s="28">
        <f>VLOOKUP(B45,MAT!A:M,12,0)</f>
        <v>36401</v>
      </c>
      <c r="AC45" s="43">
        <f t="shared" si="47"/>
        <v>9.1716073984618833E-3</v>
      </c>
      <c r="AD45" s="48">
        <f t="shared" si="48"/>
        <v>-0.2007860185307162</v>
      </c>
      <c r="AF45" s="54"/>
      <c r="AH45" s="54"/>
      <c r="AJ45" s="54"/>
      <c r="AK45" s="54"/>
      <c r="AM45" s="54"/>
      <c r="AN45" s="54"/>
    </row>
    <row r="46" spans="1:40" customFormat="1" ht="14.25" customHeight="1" x14ac:dyDescent="0.25">
      <c r="A46" s="2"/>
      <c r="B46" s="74" t="s">
        <v>146</v>
      </c>
      <c r="C46" s="74" t="s">
        <v>19</v>
      </c>
      <c r="D46" s="75"/>
      <c r="E46" s="76">
        <v>1</v>
      </c>
      <c r="F46" s="77">
        <f t="shared" si="49"/>
        <v>44.104533333333336</v>
      </c>
      <c r="G46" s="78">
        <f t="shared" si="50"/>
        <v>44.104533333333336</v>
      </c>
      <c r="H46" s="79"/>
      <c r="I46" s="13">
        <f>VLOOKUP(B46,MES!A:D,3,0)</f>
        <v>208</v>
      </c>
      <c r="J46" s="15">
        <f t="shared" si="35"/>
        <v>208</v>
      </c>
      <c r="K46" s="43">
        <f t="shared" si="36"/>
        <v>1.2791341245925835E-2</v>
      </c>
      <c r="L46" s="28">
        <f>VLOOKUP(B46,MES!A:G,6,0)</f>
        <v>10175</v>
      </c>
      <c r="M46" s="16">
        <f t="shared" si="37"/>
        <v>2.5219227585249665E-2</v>
      </c>
      <c r="N46" s="13">
        <f>VLOOKUP(B46,YTD!A:D,3,0)</f>
        <v>658</v>
      </c>
      <c r="O46" s="15">
        <f t="shared" si="38"/>
        <v>658</v>
      </c>
      <c r="P46" s="43">
        <f t="shared" si="39"/>
        <v>1.4506812469685612E-2</v>
      </c>
      <c r="Q46" s="28">
        <f>VLOOKUP(B46,YTD!A:G,6,0)</f>
        <v>30463</v>
      </c>
      <c r="R46" s="16">
        <f t="shared" si="40"/>
        <v>2.7119636921093725E-2</v>
      </c>
      <c r="S46" s="13">
        <f>VLOOKUP(B46,MAT!A:D,3,0)</f>
        <v>1602</v>
      </c>
      <c r="T46" s="15">
        <f t="shared" si="41"/>
        <v>1602</v>
      </c>
      <c r="U46" s="43">
        <f t="shared" si="42"/>
        <v>7.8569852129772681E-3</v>
      </c>
      <c r="V46" s="28">
        <f>VLOOKUP(B46,MAT!A:J,9,0)</f>
        <v>73319</v>
      </c>
      <c r="W46" s="16">
        <f t="shared" si="43"/>
        <v>1.4663483268761395E-2</v>
      </c>
      <c r="X46" s="13">
        <f>VLOOKUP(B46,MAT!A:G,6,0)</f>
        <v>1875</v>
      </c>
      <c r="Y46" s="15">
        <f t="shared" si="44"/>
        <v>1875</v>
      </c>
      <c r="Z46" s="43">
        <f t="shared" si="45"/>
        <v>1.1327320288287852E-2</v>
      </c>
      <c r="AA46" s="42">
        <f t="shared" si="46"/>
        <v>0.17041198501872659</v>
      </c>
      <c r="AB46" s="28">
        <f>VLOOKUP(B46,MAT!A:M,12,0)</f>
        <v>82696</v>
      </c>
      <c r="AC46" s="43">
        <f t="shared" si="47"/>
        <v>2.0836110145963128E-2</v>
      </c>
      <c r="AD46" s="48">
        <f t="shared" si="48"/>
        <v>0.12789317912137371</v>
      </c>
      <c r="AF46" s="54"/>
      <c r="AH46" s="54"/>
      <c r="AJ46" s="54"/>
      <c r="AK46" s="54"/>
      <c r="AM46" s="54"/>
      <c r="AN46" s="54"/>
    </row>
    <row r="47" spans="1:40" customFormat="1" ht="14.25" customHeight="1" x14ac:dyDescent="0.25">
      <c r="A47" s="2"/>
      <c r="B47" s="74" t="s">
        <v>206</v>
      </c>
      <c r="C47" s="17" t="s">
        <v>18</v>
      </c>
      <c r="D47" s="14"/>
      <c r="E47" s="37">
        <v>1</v>
      </c>
      <c r="F47" s="33">
        <f t="shared" si="49"/>
        <v>37.562060889929739</v>
      </c>
      <c r="G47" s="34">
        <f t="shared" si="50"/>
        <v>37.562060889929739</v>
      </c>
      <c r="H47" s="2"/>
      <c r="I47" s="13">
        <f>VLOOKUP(B47,MES!A:D,3,0)</f>
        <v>209</v>
      </c>
      <c r="J47" s="15">
        <f t="shared" si="35"/>
        <v>209</v>
      </c>
      <c r="K47" s="43">
        <f t="shared" si="36"/>
        <v>1.2852838078838939E-2</v>
      </c>
      <c r="L47" s="28">
        <f>VLOOKUP(B47,MES!A:G,6,0)</f>
        <v>8132</v>
      </c>
      <c r="M47" s="16">
        <f t="shared" si="37"/>
        <v>2.0155553682874718E-2</v>
      </c>
      <c r="N47" s="13">
        <f>VLOOKUP(B47,YTD!A:D,3,0)</f>
        <v>526</v>
      </c>
      <c r="O47" s="15">
        <f t="shared" si="38"/>
        <v>526</v>
      </c>
      <c r="P47" s="43">
        <f t="shared" si="39"/>
        <v>1.1596631244763879E-2</v>
      </c>
      <c r="Q47" s="28">
        <f>VLOOKUP(B47,YTD!A:G,6,0)</f>
        <v>19523</v>
      </c>
      <c r="R47" s="16">
        <f t="shared" si="40"/>
        <v>1.7380319456734818E-2</v>
      </c>
      <c r="S47" s="13">
        <f>VLOOKUP(B47,MAT!A:D,3,0)</f>
        <v>1728</v>
      </c>
      <c r="T47" s="15">
        <f t="shared" si="41"/>
        <v>1728</v>
      </c>
      <c r="U47" s="43">
        <f t="shared" si="42"/>
        <v>8.4749503420878392E-3</v>
      </c>
      <c r="V47" s="28">
        <f>VLOOKUP(B47,MAT!A:J,9,0)</f>
        <v>68284</v>
      </c>
      <c r="W47" s="16">
        <f t="shared" si="43"/>
        <v>1.365650501949158E-2</v>
      </c>
      <c r="X47" s="13">
        <f>VLOOKUP(B47,MAT!A:G,6,0)</f>
        <v>1281</v>
      </c>
      <c r="Y47" s="15">
        <f t="shared" si="44"/>
        <v>1281</v>
      </c>
      <c r="Z47" s="43">
        <f t="shared" si="45"/>
        <v>7.7388252209582608E-3</v>
      </c>
      <c r="AA47" s="42">
        <f t="shared" si="46"/>
        <v>-0.25868055555555558</v>
      </c>
      <c r="AB47" s="28">
        <f>VLOOKUP(B47,MAT!A:M,12,0)</f>
        <v>48117</v>
      </c>
      <c r="AC47" s="43">
        <f t="shared" si="47"/>
        <v>1.2123574440037099E-2</v>
      </c>
      <c r="AD47" s="48">
        <f t="shared" si="48"/>
        <v>-0.29534005037783373</v>
      </c>
      <c r="AF47" s="54"/>
      <c r="AH47" s="54"/>
      <c r="AJ47" s="54"/>
      <c r="AK47" s="54"/>
      <c r="AM47" s="54"/>
      <c r="AN47" s="54"/>
    </row>
    <row r="48" spans="1:40" customFormat="1" ht="14.25" customHeight="1" x14ac:dyDescent="0.25">
      <c r="A48" s="2"/>
      <c r="B48" s="74" t="s">
        <v>244</v>
      </c>
      <c r="C48" s="17" t="s">
        <v>466</v>
      </c>
      <c r="D48" s="14"/>
      <c r="E48" s="37">
        <v>1</v>
      </c>
      <c r="F48" s="33">
        <f t="shared" si="49"/>
        <v>28.469287469287469</v>
      </c>
      <c r="G48" s="34">
        <f t="shared" si="50"/>
        <v>28.469287469287469</v>
      </c>
      <c r="H48" s="2"/>
      <c r="I48" s="13">
        <f>VLOOKUP(B48,MES!A:D,3,0)</f>
        <v>41</v>
      </c>
      <c r="J48" s="15">
        <f t="shared" si="35"/>
        <v>41</v>
      </c>
      <c r="K48" s="43">
        <f t="shared" si="36"/>
        <v>2.5213701494373039E-3</v>
      </c>
      <c r="L48" s="28">
        <f>VLOOKUP(B48,MES!A:G,6,0)</f>
        <v>1272</v>
      </c>
      <c r="M48" s="16">
        <f t="shared" si="37"/>
        <v>3.1527132666769112E-3</v>
      </c>
      <c r="N48" s="13">
        <f>VLOOKUP(B48,YTD!A:D,3,0)</f>
        <v>147</v>
      </c>
      <c r="O48" s="15">
        <f t="shared" si="38"/>
        <v>147</v>
      </c>
      <c r="P48" s="43">
        <f t="shared" si="39"/>
        <v>3.2408836368446581E-3</v>
      </c>
      <c r="Q48" s="28">
        <f>VLOOKUP(B48,YTD!A:G,6,0)</f>
        <v>3971</v>
      </c>
      <c r="R48" s="16">
        <f t="shared" si="40"/>
        <v>3.5351763849149191E-3</v>
      </c>
      <c r="S48" s="13">
        <f>VLOOKUP(B48,MAT!A:D,3,0)</f>
        <v>998</v>
      </c>
      <c r="T48" s="15">
        <f t="shared" si="41"/>
        <v>998</v>
      </c>
      <c r="U48" s="43">
        <f t="shared" si="42"/>
        <v>4.8946761813678605E-3</v>
      </c>
      <c r="V48" s="28">
        <f>VLOOKUP(B48,MAT!A:J,9,0)</f>
        <v>23979</v>
      </c>
      <c r="W48" s="16">
        <f t="shared" si="43"/>
        <v>4.7956964129574802E-3</v>
      </c>
      <c r="X48" s="13">
        <f>VLOOKUP(B48,MAT!A:G,6,0)</f>
        <v>407</v>
      </c>
      <c r="Y48" s="15">
        <f t="shared" si="44"/>
        <v>407</v>
      </c>
      <c r="Z48" s="43">
        <f t="shared" si="45"/>
        <v>2.4587836572443501E-3</v>
      </c>
      <c r="AA48" s="42">
        <f t="shared" si="46"/>
        <v>-0.59218436873747493</v>
      </c>
      <c r="AB48" s="28">
        <f>VLOOKUP(B48,MAT!A:M,12,0)</f>
        <v>11587</v>
      </c>
      <c r="AC48" s="43">
        <f t="shared" si="47"/>
        <v>2.9194641610389232E-3</v>
      </c>
      <c r="AD48" s="48">
        <f t="shared" si="48"/>
        <v>-0.51678552066391426</v>
      </c>
      <c r="AF48" s="54"/>
      <c r="AH48" s="54"/>
      <c r="AJ48" s="54"/>
      <c r="AK48" s="54"/>
      <c r="AM48" s="54"/>
      <c r="AN48" s="54"/>
    </row>
    <row r="49" spans="1:40" customFormat="1" ht="14.25" customHeight="1" x14ac:dyDescent="0.25">
      <c r="A49" s="2"/>
      <c r="B49" s="17"/>
      <c r="C49" s="17"/>
      <c r="D49" s="14"/>
      <c r="E49" s="37"/>
      <c r="F49" s="17"/>
      <c r="G49" s="18"/>
      <c r="H49" s="2"/>
      <c r="I49" s="17"/>
      <c r="J49" s="14"/>
      <c r="K49" s="14"/>
      <c r="L49" s="29"/>
      <c r="M49" s="18"/>
      <c r="N49" s="17"/>
      <c r="O49" s="14"/>
      <c r="P49" s="14"/>
      <c r="Q49" s="29"/>
      <c r="R49" s="18"/>
      <c r="S49" s="17"/>
      <c r="T49" s="15"/>
      <c r="U49" s="14"/>
      <c r="V49" s="29"/>
      <c r="W49" s="18"/>
      <c r="X49" s="17"/>
      <c r="Y49" s="14"/>
      <c r="Z49" s="14"/>
      <c r="AA49" s="14"/>
      <c r="AB49" s="29"/>
      <c r="AC49" s="14"/>
      <c r="AD49" s="18"/>
      <c r="AF49" s="54"/>
      <c r="AH49" s="54"/>
      <c r="AJ49" s="54"/>
      <c r="AK49" s="54"/>
      <c r="AM49" s="54"/>
      <c r="AN49" s="54"/>
    </row>
    <row r="50" spans="1:40" customFormat="1" ht="14.25" customHeight="1" x14ac:dyDescent="0.25">
      <c r="A50" s="2"/>
      <c r="B50" s="35"/>
      <c r="C50" s="35"/>
      <c r="D50" s="36"/>
      <c r="E50" s="39"/>
      <c r="F50" s="17"/>
      <c r="G50" s="18"/>
      <c r="H50" s="2"/>
      <c r="I50" s="17"/>
      <c r="J50" s="14"/>
      <c r="K50" s="14"/>
      <c r="L50" s="29"/>
      <c r="M50" s="18"/>
      <c r="N50" s="17"/>
      <c r="O50" s="14"/>
      <c r="P50" s="14"/>
      <c r="Q50" s="29"/>
      <c r="R50" s="18"/>
      <c r="S50" s="17"/>
      <c r="T50" s="14"/>
      <c r="U50" s="14"/>
      <c r="V50" s="29"/>
      <c r="W50" s="18"/>
      <c r="X50" s="17"/>
      <c r="Y50" s="14"/>
      <c r="Z50" s="14"/>
      <c r="AA50" s="14"/>
      <c r="AB50" s="29"/>
      <c r="AC50" s="14"/>
      <c r="AD50" s="18"/>
      <c r="AF50" s="54"/>
      <c r="AH50" s="54"/>
      <c r="AJ50" s="54"/>
      <c r="AK50" s="54"/>
      <c r="AM50" s="54"/>
      <c r="AN50" s="54"/>
    </row>
    <row r="51" spans="1:40" customFormat="1" ht="14.25" customHeight="1" x14ac:dyDescent="0.25">
      <c r="A51" s="2"/>
      <c r="B51" s="19"/>
      <c r="C51" s="19"/>
      <c r="D51" s="20"/>
      <c r="E51" s="40"/>
      <c r="F51" s="19"/>
      <c r="G51" s="21"/>
      <c r="H51" s="2"/>
      <c r="I51" s="19"/>
      <c r="J51" s="20"/>
      <c r="K51" s="20"/>
      <c r="L51" s="30"/>
      <c r="M51" s="21"/>
      <c r="N51" s="19"/>
      <c r="O51" s="20"/>
      <c r="P51" s="20"/>
      <c r="Q51" s="30"/>
      <c r="R51" s="21"/>
      <c r="S51" s="19"/>
      <c r="T51" s="20"/>
      <c r="U51" s="20"/>
      <c r="V51" s="30"/>
      <c r="W51" s="21"/>
      <c r="X51" s="19"/>
      <c r="Y51" s="20"/>
      <c r="Z51" s="20"/>
      <c r="AA51" s="20"/>
      <c r="AB51" s="30"/>
      <c r="AC51" s="20"/>
      <c r="AD51" s="21"/>
      <c r="AF51" s="54"/>
      <c r="AH51" s="54"/>
      <c r="AJ51" s="54"/>
      <c r="AK51" s="54"/>
      <c r="AM51" s="54"/>
      <c r="AN51" s="54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0:W21"/>
    <mergeCell ref="X20:AD21"/>
    <mergeCell ref="C37:E37"/>
    <mergeCell ref="F37:F39"/>
    <mergeCell ref="G37:G39"/>
    <mergeCell ref="I37:M38"/>
    <mergeCell ref="N37:R38"/>
    <mergeCell ref="S37:W38"/>
    <mergeCell ref="X37:AD38"/>
    <mergeCell ref="C20:E20"/>
    <mergeCell ref="F20:F22"/>
    <mergeCell ref="G20:G22"/>
    <mergeCell ref="I20:M21"/>
    <mergeCell ref="N20:R21"/>
  </mergeCells>
  <conditionalFormatting sqref="AD8:AD17 AA8:AA17">
    <cfRule type="cellIs" dxfId="30" priority="5" operator="lessThan">
      <formula>0</formula>
    </cfRule>
  </conditionalFormatting>
  <conditionalFormatting sqref="AD24 AA24 AA32:AA34 AD32:AD34">
    <cfRule type="cellIs" dxfId="29" priority="4" operator="lessThan">
      <formula>0</formula>
    </cfRule>
  </conditionalFormatting>
  <conditionalFormatting sqref="AD41 AA41 AA49:AA51 AD49:AD51">
    <cfRule type="cellIs" dxfId="28" priority="3" operator="lessThan">
      <formula>0</formula>
    </cfRule>
  </conditionalFormatting>
  <conditionalFormatting sqref="AD25:AD31 AA25:AA31">
    <cfRule type="cellIs" dxfId="27" priority="2" operator="lessThan">
      <formula>0</formula>
    </cfRule>
  </conditionalFormatting>
  <conditionalFormatting sqref="AD42:AD48 AA42:AA48">
    <cfRule type="cellIs" dxfId="26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2:AN61"/>
  <sheetViews>
    <sheetView showGridLines="0" workbookViewId="0">
      <pane xSplit="2" ySplit="7" topLeftCell="C17" activePane="bottomRight" state="frozen"/>
      <selection activeCell="C8" sqref="C8"/>
      <selection pane="topRight" activeCell="C8" sqref="C8"/>
      <selection pane="bottomLeft" activeCell="C8" sqref="C8"/>
      <selection pane="bottomRight" activeCell="AB28" activeCellId="1" sqref="AB48 AB28"/>
    </sheetView>
  </sheetViews>
  <sheetFormatPr baseColWidth="10" defaultRowHeight="14.25" customHeight="1" x14ac:dyDescent="0.25"/>
  <cols>
    <col min="1" max="1" width="0.85546875" style="2" customWidth="1"/>
    <col min="2" max="2" width="33.7109375" style="2" bestFit="1" customWidth="1"/>
    <col min="3" max="3" width="11.42578125" style="2"/>
    <col min="4" max="4" width="7.42578125" style="2" customWidth="1"/>
    <col min="5" max="5" width="4.28515625" style="41" customWidth="1"/>
    <col min="6" max="7" width="6.85546875" style="2" customWidth="1"/>
    <col min="8" max="8" width="0.85546875" style="2" customWidth="1"/>
    <col min="9" max="10" width="7.7109375" style="2" customWidth="1"/>
    <col min="11" max="11" width="7.140625" style="2" customWidth="1"/>
    <col min="12" max="12" width="8.42578125" style="2" customWidth="1"/>
    <col min="13" max="13" width="7.140625" style="2" customWidth="1"/>
    <col min="14" max="15" width="7.7109375" style="2" customWidth="1"/>
    <col min="16" max="16" width="7.140625" style="2" customWidth="1"/>
    <col min="17" max="17" width="7.7109375" style="2" customWidth="1"/>
    <col min="18" max="18" width="7.140625" style="2" customWidth="1"/>
    <col min="19" max="20" width="7.7109375" style="2" customWidth="1"/>
    <col min="21" max="21" width="7.140625" style="2" customWidth="1"/>
    <col min="22" max="22" width="8.7109375" style="2" bestFit="1" customWidth="1"/>
    <col min="23" max="23" width="7.140625" style="2" customWidth="1"/>
    <col min="24" max="25" width="7.7109375" style="2" customWidth="1"/>
    <col min="26" max="27" width="7.140625" style="2" customWidth="1"/>
    <col min="28" max="28" width="8.7109375" style="2" bestFit="1" customWidth="1"/>
    <col min="29" max="30" width="7.140625" style="2" customWidth="1"/>
    <col min="31" max="31" width="1.28515625" customWidth="1"/>
    <col min="32" max="32" width="5.85546875" style="54" hidden="1" customWidth="1"/>
    <col min="33" max="33" width="1.28515625" hidden="1" customWidth="1"/>
    <col min="34" max="34" width="5.85546875" style="54" hidden="1" customWidth="1"/>
    <col min="35" max="35" width="1.28515625" hidden="1" customWidth="1"/>
    <col min="36" max="36" width="5.85546875" style="54" hidden="1" customWidth="1"/>
    <col min="37" max="37" width="5.5703125" style="54" hidden="1" customWidth="1"/>
    <col min="38" max="38" width="1.28515625" hidden="1" customWidth="1"/>
    <col min="39" max="39" width="5.85546875" style="54" hidden="1" customWidth="1"/>
    <col min="40" max="40" width="5.5703125" style="54" hidden="1" customWidth="1"/>
    <col min="41" max="16384" width="11.42578125" style="2"/>
  </cols>
  <sheetData>
    <row r="2" spans="2:40" ht="14.25" customHeight="1" x14ac:dyDescent="0.25">
      <c r="C2" s="122" t="s">
        <v>428</v>
      </c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J2" s="119" t="s">
        <v>418</v>
      </c>
      <c r="AK2" s="120"/>
      <c r="AL2" s="120"/>
      <c r="AM2" s="120"/>
      <c r="AN2" s="121"/>
    </row>
    <row r="3" spans="2:40" ht="13.5" customHeight="1" x14ac:dyDescent="0.25"/>
    <row r="4" spans="2:40" ht="14.25" customHeight="1" x14ac:dyDescent="0.25">
      <c r="C4" s="123" t="s">
        <v>429</v>
      </c>
      <c r="D4" s="124"/>
      <c r="E4" s="125"/>
      <c r="F4" s="135" t="s">
        <v>34</v>
      </c>
      <c r="G4" s="141" t="s">
        <v>35</v>
      </c>
      <c r="H4" s="7"/>
      <c r="I4" s="135" t="s">
        <v>419</v>
      </c>
      <c r="J4" s="136"/>
      <c r="K4" s="136"/>
      <c r="L4" s="136"/>
      <c r="M4" s="137"/>
      <c r="N4" s="135" t="s">
        <v>45</v>
      </c>
      <c r="O4" s="136"/>
      <c r="P4" s="136"/>
      <c r="Q4" s="136"/>
      <c r="R4" s="137"/>
      <c r="S4" s="135" t="s">
        <v>47</v>
      </c>
      <c r="T4" s="136"/>
      <c r="U4" s="136"/>
      <c r="V4" s="136"/>
      <c r="W4" s="137"/>
      <c r="X4" s="135" t="s">
        <v>48</v>
      </c>
      <c r="Y4" s="136"/>
      <c r="Z4" s="136"/>
      <c r="AA4" s="136"/>
      <c r="AB4" s="136"/>
      <c r="AC4" s="136"/>
      <c r="AD4" s="137"/>
      <c r="AF4" s="126" t="s">
        <v>51</v>
      </c>
      <c r="AH4" s="126" t="s">
        <v>54</v>
      </c>
      <c r="AJ4" s="129" t="s">
        <v>39</v>
      </c>
      <c r="AK4" s="132">
        <v>43891</v>
      </c>
      <c r="AM4" s="129" t="s">
        <v>39</v>
      </c>
      <c r="AN4" s="116" t="s">
        <v>417</v>
      </c>
    </row>
    <row r="5" spans="2:40" ht="14.25" customHeight="1" x14ac:dyDescent="0.25">
      <c r="C5" s="17"/>
      <c r="D5" s="14"/>
      <c r="E5" s="37"/>
      <c r="F5" s="144"/>
      <c r="G5" s="142"/>
      <c r="H5" s="7"/>
      <c r="I5" s="138"/>
      <c r="J5" s="139"/>
      <c r="K5" s="139"/>
      <c r="L5" s="139"/>
      <c r="M5" s="140"/>
      <c r="N5" s="138"/>
      <c r="O5" s="139"/>
      <c r="P5" s="139"/>
      <c r="Q5" s="139"/>
      <c r="R5" s="140"/>
      <c r="S5" s="138"/>
      <c r="T5" s="139"/>
      <c r="U5" s="139"/>
      <c r="V5" s="139"/>
      <c r="W5" s="140"/>
      <c r="X5" s="138"/>
      <c r="Y5" s="139"/>
      <c r="Z5" s="139"/>
      <c r="AA5" s="139"/>
      <c r="AB5" s="139"/>
      <c r="AC5" s="139"/>
      <c r="AD5" s="140"/>
      <c r="AF5" s="127"/>
      <c r="AH5" s="127"/>
      <c r="AJ5" s="130"/>
      <c r="AK5" s="133"/>
      <c r="AM5" s="130"/>
      <c r="AN5" s="117"/>
    </row>
    <row r="6" spans="2:40" s="1" customFormat="1" ht="22.5" x14ac:dyDescent="0.25">
      <c r="B6" s="95" t="s">
        <v>427</v>
      </c>
      <c r="C6" s="17" t="s">
        <v>430</v>
      </c>
      <c r="D6" s="7"/>
      <c r="E6" s="8"/>
      <c r="F6" s="138"/>
      <c r="G6" s="143"/>
      <c r="H6" s="7"/>
      <c r="I6" s="22" t="s">
        <v>39</v>
      </c>
      <c r="J6" s="23" t="s">
        <v>40</v>
      </c>
      <c r="K6" s="23" t="s">
        <v>36</v>
      </c>
      <c r="L6" s="25" t="s">
        <v>37</v>
      </c>
      <c r="M6" s="24" t="s">
        <v>38</v>
      </c>
      <c r="N6" s="22" t="s">
        <v>39</v>
      </c>
      <c r="O6" s="23" t="s">
        <v>40</v>
      </c>
      <c r="P6" s="23" t="s">
        <v>36</v>
      </c>
      <c r="Q6" s="25" t="s">
        <v>37</v>
      </c>
      <c r="R6" s="24" t="s">
        <v>38</v>
      </c>
      <c r="S6" s="22" t="s">
        <v>39</v>
      </c>
      <c r="T6" s="23" t="s">
        <v>40</v>
      </c>
      <c r="U6" s="23" t="s">
        <v>36</v>
      </c>
      <c r="V6" s="25" t="s">
        <v>37</v>
      </c>
      <c r="W6" s="24" t="s">
        <v>38</v>
      </c>
      <c r="X6" s="22" t="s">
        <v>39</v>
      </c>
      <c r="Y6" s="23" t="s">
        <v>40</v>
      </c>
      <c r="Z6" s="23" t="s">
        <v>36</v>
      </c>
      <c r="AA6" s="23" t="s">
        <v>53</v>
      </c>
      <c r="AB6" s="25" t="s">
        <v>37</v>
      </c>
      <c r="AC6" s="23" t="s">
        <v>38</v>
      </c>
      <c r="AD6" s="24" t="s">
        <v>53</v>
      </c>
      <c r="AE6"/>
      <c r="AF6" s="128"/>
      <c r="AG6"/>
      <c r="AH6" s="128"/>
      <c r="AI6"/>
      <c r="AJ6" s="131"/>
      <c r="AK6" s="134"/>
      <c r="AL6"/>
      <c r="AM6" s="131"/>
      <c r="AN6" s="118"/>
    </row>
    <row r="7" spans="2:40" s="1" customFormat="1" ht="14.25" customHeight="1" x14ac:dyDescent="0.25">
      <c r="B7" s="56" t="s">
        <v>0</v>
      </c>
      <c r="C7" s="56" t="s">
        <v>1</v>
      </c>
      <c r="D7" s="57" t="s">
        <v>23</v>
      </c>
      <c r="E7" s="58" t="s">
        <v>52</v>
      </c>
      <c r="F7" s="92"/>
      <c r="G7" s="94"/>
      <c r="I7" s="93"/>
      <c r="J7" s="7"/>
      <c r="K7" s="7"/>
      <c r="L7" s="26"/>
      <c r="M7" s="8"/>
      <c r="N7" s="93"/>
      <c r="O7" s="7"/>
      <c r="P7" s="7"/>
      <c r="Q7" s="26"/>
      <c r="R7" s="8"/>
      <c r="S7" s="93"/>
      <c r="T7" s="7"/>
      <c r="U7" s="7"/>
      <c r="V7" s="26"/>
      <c r="W7" s="8"/>
      <c r="X7" s="93"/>
      <c r="Y7" s="7"/>
      <c r="Z7" s="7"/>
      <c r="AA7" s="7"/>
      <c r="AB7" s="26"/>
      <c r="AC7" s="7"/>
      <c r="AD7" s="8"/>
      <c r="AE7"/>
      <c r="AG7"/>
      <c r="AI7"/>
      <c r="AL7"/>
    </row>
    <row r="8" spans="2:40" s="3" customFormat="1" ht="14.25" customHeight="1" x14ac:dyDescent="0.25">
      <c r="B8" s="31"/>
      <c r="C8" s="31"/>
      <c r="D8" s="10"/>
      <c r="E8" s="38"/>
      <c r="F8" s="31"/>
      <c r="G8" s="32"/>
      <c r="I8" s="9">
        <f t="shared" ref="I8:Z8" si="0">SUM(I9:I20)</f>
        <v>11699</v>
      </c>
      <c r="J8" s="11">
        <f t="shared" si="0"/>
        <v>21762</v>
      </c>
      <c r="K8" s="45">
        <f t="shared" si="0"/>
        <v>0.99999999999999989</v>
      </c>
      <c r="L8" s="27">
        <f t="shared" si="0"/>
        <v>843719</v>
      </c>
      <c r="M8" s="12">
        <f t="shared" si="0"/>
        <v>1</v>
      </c>
      <c r="N8" s="9">
        <f t="shared" si="0"/>
        <v>34138</v>
      </c>
      <c r="O8" s="11">
        <f t="shared" si="0"/>
        <v>61630</v>
      </c>
      <c r="P8" s="45">
        <f t="shared" si="0"/>
        <v>1</v>
      </c>
      <c r="Q8" s="27">
        <f t="shared" si="0"/>
        <v>2493874</v>
      </c>
      <c r="R8" s="12">
        <f t="shared" si="0"/>
        <v>1.0000000000000002</v>
      </c>
      <c r="S8" s="9">
        <f t="shared" si="0"/>
        <v>89457</v>
      </c>
      <c r="T8" s="11">
        <f t="shared" si="0"/>
        <v>174398</v>
      </c>
      <c r="U8" s="45">
        <f t="shared" si="0"/>
        <v>1</v>
      </c>
      <c r="V8" s="27">
        <f t="shared" si="0"/>
        <v>7140352</v>
      </c>
      <c r="W8" s="12">
        <f t="shared" si="0"/>
        <v>1</v>
      </c>
      <c r="X8" s="9">
        <f t="shared" si="0"/>
        <v>136823</v>
      </c>
      <c r="Y8" s="11">
        <f t="shared" si="0"/>
        <v>239251</v>
      </c>
      <c r="Z8" s="45">
        <f t="shared" si="0"/>
        <v>0.99999999999999989</v>
      </c>
      <c r="AA8" s="44">
        <f>(X8-S8)/S8</f>
        <v>0.52948343897067862</v>
      </c>
      <c r="AB8" s="27">
        <f>SUM(AB9:AB20)</f>
        <v>9811885</v>
      </c>
      <c r="AC8" s="45">
        <f>SUM(AC9:AC20)</f>
        <v>1</v>
      </c>
      <c r="AD8" s="47">
        <f>(AB8-V8)/V8</f>
        <v>0.37414584042915533</v>
      </c>
      <c r="AE8"/>
      <c r="AF8" s="55"/>
      <c r="AG8"/>
      <c r="AH8" s="55"/>
      <c r="AI8"/>
      <c r="AJ8" s="55"/>
      <c r="AK8" s="55"/>
      <c r="AL8"/>
      <c r="AM8" s="55"/>
      <c r="AN8" s="55"/>
    </row>
    <row r="9" spans="2:40" ht="14.25" customHeight="1" x14ac:dyDescent="0.25">
      <c r="B9" s="17" t="s">
        <v>57</v>
      </c>
      <c r="C9" s="17" t="s">
        <v>16</v>
      </c>
      <c r="D9" s="14" t="s">
        <v>28</v>
      </c>
      <c r="E9" s="37">
        <v>1</v>
      </c>
      <c r="F9" s="33">
        <f>AB9/X9</f>
        <v>101.91053165483179</v>
      </c>
      <c r="G9" s="34">
        <f>F9/E9</f>
        <v>101.91053165483179</v>
      </c>
      <c r="I9" s="13">
        <f>VLOOKUP(B9,MES!A:D,4,0)</f>
        <v>5163</v>
      </c>
      <c r="J9" s="15">
        <f>I9*E9</f>
        <v>5163</v>
      </c>
      <c r="K9" s="43">
        <f>J9/$J$8</f>
        <v>0.2372484146677695</v>
      </c>
      <c r="L9" s="28">
        <f>VLOOKUP(B9,MES!A:G,7,0)</f>
        <v>527194</v>
      </c>
      <c r="M9" s="16">
        <f>L9/$L$8</f>
        <v>0.62484547580414807</v>
      </c>
      <c r="N9" s="13">
        <f>VLOOKUP(B9,YTD!A:D,4,0)</f>
        <v>15187</v>
      </c>
      <c r="O9" s="15">
        <f>N9*E9</f>
        <v>15187</v>
      </c>
      <c r="P9" s="43">
        <f>O9/$O$8</f>
        <v>0.24642219698198928</v>
      </c>
      <c r="Q9" s="28">
        <f>VLOOKUP(B9,YTD!A:G,7,0)</f>
        <v>1549332</v>
      </c>
      <c r="R9" s="16">
        <f>Q9/$Q$8</f>
        <v>0.62125512355475854</v>
      </c>
      <c r="S9" s="13">
        <f>VLOOKUP(B9,MAT!A:D,4,0)</f>
        <v>52557</v>
      </c>
      <c r="T9" s="15">
        <f>S9*E9</f>
        <v>52557</v>
      </c>
      <c r="U9" s="43">
        <f>T9/$T$8</f>
        <v>0.30136240094496497</v>
      </c>
      <c r="V9" s="28">
        <f>VLOOKUP(B9,MAT!A:J,10,0)</f>
        <v>5384218</v>
      </c>
      <c r="W9" s="16">
        <f>V9/$V$8</f>
        <v>0.75405498216334432</v>
      </c>
      <c r="X9" s="13">
        <f>VLOOKUP(B9,MAT!A:G,7,0)</f>
        <v>60133</v>
      </c>
      <c r="Y9" s="15">
        <f>X9*E9</f>
        <v>60133</v>
      </c>
      <c r="Z9" s="43">
        <f>Y9/$Y$8</f>
        <v>0.25133855239894504</v>
      </c>
      <c r="AA9" s="42">
        <f t="shared" ref="AA9:AA18" si="1">(X9-S9)/S9</f>
        <v>0.14414825808170176</v>
      </c>
      <c r="AB9" s="28">
        <f>VLOOKUP(B9,MAT!A:M,13,0)</f>
        <v>6128186</v>
      </c>
      <c r="AC9" s="43">
        <f>AB9/$AB$8</f>
        <v>0.62456765443133511</v>
      </c>
      <c r="AD9" s="48">
        <f t="shared" ref="AD9:AD18" si="2">(AB9-V9)/V9</f>
        <v>0.13817568307969699</v>
      </c>
    </row>
    <row r="10" spans="2:40" ht="14.25" customHeight="1" x14ac:dyDescent="0.25">
      <c r="B10" s="17" t="s">
        <v>78</v>
      </c>
      <c r="C10" s="17" t="s">
        <v>431</v>
      </c>
      <c r="D10" s="14" t="s">
        <v>432</v>
      </c>
      <c r="E10" s="37">
        <v>1</v>
      </c>
      <c r="F10" s="33">
        <f t="shared" ref="F10:F18" si="3">AB10/X10</f>
        <v>35.306634036642635</v>
      </c>
      <c r="G10" s="34">
        <f t="shared" ref="G10:G18" si="4">F10/E10</f>
        <v>35.306634036642635</v>
      </c>
      <c r="I10" s="13">
        <f>VLOOKUP(B10,MES!A:D,4,0)</f>
        <v>2246</v>
      </c>
      <c r="J10" s="15">
        <f t="shared" ref="J10:J18" si="5">I10*E10</f>
        <v>2246</v>
      </c>
      <c r="K10" s="43">
        <f t="shared" ref="K10:K18" si="6">J10/$J$8</f>
        <v>0.10320742578807095</v>
      </c>
      <c r="L10" s="28">
        <f>VLOOKUP(B10,MES!A:G,7,0)</f>
        <v>79374</v>
      </c>
      <c r="M10" s="16">
        <f t="shared" ref="M10:M18" si="7">L10/$L$8</f>
        <v>9.4076345323502258E-2</v>
      </c>
      <c r="N10" s="13">
        <f>VLOOKUP(B10,YTD!A:D,4,0)</f>
        <v>6793</v>
      </c>
      <c r="O10" s="15">
        <f t="shared" ref="O10:O18" si="8">N10*E10</f>
        <v>6793</v>
      </c>
      <c r="P10" s="43">
        <f t="shared" ref="P10:P18" si="9">O10/$O$8</f>
        <v>0.11022229433717345</v>
      </c>
      <c r="Q10" s="28">
        <f>VLOOKUP(B10,YTD!A:G,7,0)</f>
        <v>239883</v>
      </c>
      <c r="R10" s="16">
        <f t="shared" ref="R10:R18" si="10">Q10/$Q$8</f>
        <v>9.6188901283705594E-2</v>
      </c>
      <c r="S10" s="13">
        <f>VLOOKUP(B10,MAT!A:D,4,0)</f>
        <v>2172</v>
      </c>
      <c r="T10" s="15">
        <f t="shared" ref="T10:T18" si="11">S10*E10</f>
        <v>2172</v>
      </c>
      <c r="U10" s="43">
        <f t="shared" ref="U10:U18" si="12">T10/$T$8</f>
        <v>1.2454271264578723E-2</v>
      </c>
      <c r="V10" s="28">
        <f>VLOOKUP(B10,MAT!A:J,10,0)</f>
        <v>76691</v>
      </c>
      <c r="W10" s="16">
        <f t="shared" ref="W10:W18" si="13">V10/$V$8</f>
        <v>1.074050691058368E-2</v>
      </c>
      <c r="X10" s="13">
        <f>VLOOKUP(B10,MAT!A:G,7,0)</f>
        <v>30238</v>
      </c>
      <c r="Y10" s="15">
        <f t="shared" ref="Y10:Y18" si="14">X10*E10</f>
        <v>30238</v>
      </c>
      <c r="Z10" s="43">
        <f t="shared" ref="Z10:Z18" si="15">Y10/$Y$8</f>
        <v>0.12638609660983652</v>
      </c>
      <c r="AA10" s="42">
        <f t="shared" si="1"/>
        <v>12.921731123388582</v>
      </c>
      <c r="AB10" s="28">
        <f>VLOOKUP(B10,MAT!A:M,13,0)</f>
        <v>1067602</v>
      </c>
      <c r="AC10" s="43">
        <f t="shared" ref="AC10:AC18" si="16">AB10/$AB$8</f>
        <v>0.10880702331916854</v>
      </c>
      <c r="AD10" s="48">
        <f t="shared" si="2"/>
        <v>12.920825129415446</v>
      </c>
    </row>
    <row r="11" spans="2:40" ht="14.25" customHeight="1" x14ac:dyDescent="0.25">
      <c r="B11" s="17" t="s">
        <v>90</v>
      </c>
      <c r="C11" s="17" t="s">
        <v>433</v>
      </c>
      <c r="D11" s="14" t="s">
        <v>434</v>
      </c>
      <c r="E11" s="37">
        <v>1</v>
      </c>
      <c r="F11" s="33">
        <f t="shared" si="3"/>
        <v>124.2153496949922</v>
      </c>
      <c r="G11" s="34">
        <f t="shared" si="4"/>
        <v>124.2153496949922</v>
      </c>
      <c r="I11" s="13">
        <f>VLOOKUP(B11,MES!A:D,4,0)</f>
        <v>635</v>
      </c>
      <c r="J11" s="15">
        <f t="shared" si="5"/>
        <v>635</v>
      </c>
      <c r="K11" s="43">
        <f t="shared" si="6"/>
        <v>2.917930337285176E-2</v>
      </c>
      <c r="L11" s="28">
        <f>VLOOKUP(B11,MES!A:G,7,0)</f>
        <v>83865</v>
      </c>
      <c r="M11" s="16">
        <f t="shared" si="7"/>
        <v>9.9399207556070207E-2</v>
      </c>
      <c r="N11" s="13">
        <f>VLOOKUP(B11,YTD!A:D,4,0)</f>
        <v>1848</v>
      </c>
      <c r="O11" s="15">
        <f t="shared" si="8"/>
        <v>1848</v>
      </c>
      <c r="P11" s="43">
        <f t="shared" si="9"/>
        <v>2.9985396722375466E-2</v>
      </c>
      <c r="Q11" s="28">
        <f>VLOOKUP(B11,YTD!A:G,7,0)</f>
        <v>243664</v>
      </c>
      <c r="R11" s="16">
        <f t="shared" si="10"/>
        <v>9.7705016372118245E-2</v>
      </c>
      <c r="S11" s="13">
        <f>VLOOKUP(B11,MAT!A:D,4,0)</f>
        <v>5652</v>
      </c>
      <c r="T11" s="15">
        <f t="shared" si="11"/>
        <v>5652</v>
      </c>
      <c r="U11" s="43">
        <f t="shared" si="12"/>
        <v>3.2408628539318113E-2</v>
      </c>
      <c r="V11" s="28">
        <f>VLOOKUP(B11,MAT!A:J,10,0)</f>
        <v>575249</v>
      </c>
      <c r="W11" s="16">
        <f t="shared" si="13"/>
        <v>8.0563115095726376E-2</v>
      </c>
      <c r="X11" s="13">
        <f>VLOOKUP(B11,MAT!A:G,7,0)</f>
        <v>7049</v>
      </c>
      <c r="Y11" s="15">
        <f t="shared" si="14"/>
        <v>7049</v>
      </c>
      <c r="Z11" s="43">
        <f t="shared" si="15"/>
        <v>2.9462781764757515E-2</v>
      </c>
      <c r="AA11" s="42">
        <f t="shared" si="1"/>
        <v>0.24716914366595896</v>
      </c>
      <c r="AB11" s="28">
        <f>VLOOKUP(B11,MAT!A:M,13,0)</f>
        <v>875594</v>
      </c>
      <c r="AC11" s="43">
        <f t="shared" si="16"/>
        <v>8.9238102566428362E-2</v>
      </c>
      <c r="AD11" s="48">
        <f t="shared" si="2"/>
        <v>0.52211303279101751</v>
      </c>
    </row>
    <row r="12" spans="2:40" ht="14.25" customHeight="1" x14ac:dyDescent="0.25">
      <c r="B12" s="17" t="s">
        <v>114</v>
      </c>
      <c r="C12" s="17" t="s">
        <v>19</v>
      </c>
      <c r="D12" s="14" t="s">
        <v>435</v>
      </c>
      <c r="E12" s="37">
        <v>1</v>
      </c>
      <c r="F12" s="33">
        <f t="shared" si="3"/>
        <v>46.463576158940398</v>
      </c>
      <c r="G12" s="34">
        <f t="shared" si="4"/>
        <v>46.463576158940398</v>
      </c>
      <c r="I12" s="13">
        <f>VLOOKUP(B12,MES!A:D,4,0)</f>
        <v>873</v>
      </c>
      <c r="J12" s="15">
        <f t="shared" si="5"/>
        <v>873</v>
      </c>
      <c r="K12" s="43">
        <f t="shared" si="6"/>
        <v>4.0115798180314306E-2</v>
      </c>
      <c r="L12" s="28">
        <f>VLOOKUP(B12,MES!A:G,7,0)</f>
        <v>38709</v>
      </c>
      <c r="M12" s="16">
        <f t="shared" si="7"/>
        <v>4.5879018962474476E-2</v>
      </c>
      <c r="N12" s="13">
        <f>VLOOKUP(B12,YTD!A:D,4,0)</f>
        <v>2432</v>
      </c>
      <c r="O12" s="15">
        <f t="shared" si="8"/>
        <v>2432</v>
      </c>
      <c r="P12" s="43">
        <f t="shared" si="9"/>
        <v>3.9461301314294983E-2</v>
      </c>
      <c r="Q12" s="28">
        <f>VLOOKUP(B12,YTD!A:G,7,0)</f>
        <v>123407</v>
      </c>
      <c r="R12" s="16">
        <f t="shared" si="10"/>
        <v>4.9484055730161187E-2</v>
      </c>
      <c r="S12" s="13">
        <f>VLOOKUP(B12,MAT!A:D,4,0)</f>
        <v>6632</v>
      </c>
      <c r="T12" s="15">
        <f t="shared" si="11"/>
        <v>6632</v>
      </c>
      <c r="U12" s="43">
        <f t="shared" si="12"/>
        <v>3.8027959036227479E-2</v>
      </c>
      <c r="V12" s="28">
        <f>VLOOKUP(B12,MAT!A:J,10,0)</f>
        <v>274184</v>
      </c>
      <c r="W12" s="16">
        <f t="shared" si="13"/>
        <v>3.8399227377025669E-2</v>
      </c>
      <c r="X12" s="13">
        <f>VLOOKUP(B12,MAT!A:G,7,0)</f>
        <v>11929</v>
      </c>
      <c r="Y12" s="15">
        <f t="shared" si="14"/>
        <v>11929</v>
      </c>
      <c r="Z12" s="43">
        <f t="shared" si="15"/>
        <v>4.98597707010629E-2</v>
      </c>
      <c r="AA12" s="42">
        <f t="shared" si="1"/>
        <v>0.79870325693606758</v>
      </c>
      <c r="AB12" s="28">
        <f>VLOOKUP(B12,MAT!A:M,13,0)</f>
        <v>554264</v>
      </c>
      <c r="AC12" s="43">
        <f t="shared" si="16"/>
        <v>5.6489043644518865E-2</v>
      </c>
      <c r="AD12" s="48">
        <f t="shared" si="2"/>
        <v>1.021503807662008</v>
      </c>
    </row>
    <row r="13" spans="2:40" s="79" customFormat="1" ht="14.25" customHeight="1" x14ac:dyDescent="0.25">
      <c r="B13" s="59" t="s">
        <v>148</v>
      </c>
      <c r="C13" s="59" t="s">
        <v>21</v>
      </c>
      <c r="D13" s="60" t="s">
        <v>436</v>
      </c>
      <c r="E13" s="61">
        <v>1</v>
      </c>
      <c r="F13" s="77">
        <f t="shared" si="3"/>
        <v>37.365301967880569</v>
      </c>
      <c r="G13" s="78">
        <f t="shared" si="4"/>
        <v>37.365301967880569</v>
      </c>
      <c r="I13" s="80">
        <f>VLOOKUP(B13,MES!A:D,4,0)</f>
        <v>695</v>
      </c>
      <c r="J13" s="81">
        <f t="shared" si="5"/>
        <v>695</v>
      </c>
      <c r="K13" s="82">
        <f t="shared" si="6"/>
        <v>3.1936402904144838E-2</v>
      </c>
      <c r="L13" s="83">
        <f>VLOOKUP(B13,MES!A:G,7,0)</f>
        <v>24596</v>
      </c>
      <c r="M13" s="84">
        <f t="shared" si="7"/>
        <v>2.9151885876695913E-2</v>
      </c>
      <c r="N13" s="80">
        <f>VLOOKUP(B13,YTD!A:D,4,0)</f>
        <v>1848</v>
      </c>
      <c r="O13" s="81">
        <f t="shared" si="8"/>
        <v>1848</v>
      </c>
      <c r="P13" s="82">
        <f t="shared" si="9"/>
        <v>2.9985396722375466E-2</v>
      </c>
      <c r="Q13" s="83">
        <f>VLOOKUP(B13,YTD!A:G,7,0)</f>
        <v>75364</v>
      </c>
      <c r="R13" s="84">
        <f t="shared" si="10"/>
        <v>3.0219650230925862E-2</v>
      </c>
      <c r="S13" s="80">
        <f>VLOOKUP(B13,MAT!A:D,4,0)</f>
        <v>5758</v>
      </c>
      <c r="T13" s="81">
        <f t="shared" si="11"/>
        <v>5758</v>
      </c>
      <c r="U13" s="82">
        <f t="shared" si="12"/>
        <v>3.3016433674698108E-2</v>
      </c>
      <c r="V13" s="83">
        <f>VLOOKUP(B13,MAT!A:J,10,0)</f>
        <v>141141</v>
      </c>
      <c r="W13" s="84">
        <f t="shared" si="13"/>
        <v>1.9766672567402839E-2</v>
      </c>
      <c r="X13" s="80">
        <f>VLOOKUP(B13,MAT!A:G,7,0)</f>
        <v>8842</v>
      </c>
      <c r="Y13" s="81">
        <f t="shared" si="14"/>
        <v>8842</v>
      </c>
      <c r="Z13" s="82">
        <f t="shared" si="15"/>
        <v>3.6957003314510704E-2</v>
      </c>
      <c r="AA13" s="85">
        <f t="shared" si="1"/>
        <v>0.53560263980548806</v>
      </c>
      <c r="AB13" s="83">
        <f>VLOOKUP(B13,MAT!A:M,13,0)</f>
        <v>330384</v>
      </c>
      <c r="AC13" s="82">
        <f t="shared" si="16"/>
        <v>3.3671817392886279E-2</v>
      </c>
      <c r="AD13" s="86">
        <f t="shared" si="2"/>
        <v>1.3408081280421706</v>
      </c>
      <c r="AE13" s="87"/>
      <c r="AF13" s="88">
        <v>42300</v>
      </c>
      <c r="AG13" s="87"/>
      <c r="AH13" s="88">
        <f>N13</f>
        <v>1848</v>
      </c>
      <c r="AI13" s="87"/>
      <c r="AJ13" s="88">
        <v>7406</v>
      </c>
      <c r="AK13" s="89">
        <f>AJ13/AF13</f>
        <v>0.17508274231678486</v>
      </c>
      <c r="AL13" s="87"/>
      <c r="AM13" s="88">
        <v>16070</v>
      </c>
      <c r="AN13" s="89">
        <f>AM13/AF13</f>
        <v>0.37990543735224586</v>
      </c>
    </row>
    <row r="14" spans="2:40" ht="14.25" customHeight="1" x14ac:dyDescent="0.25">
      <c r="B14" s="59" t="s">
        <v>162</v>
      </c>
      <c r="C14" s="59" t="s">
        <v>21</v>
      </c>
      <c r="D14" s="60" t="s">
        <v>437</v>
      </c>
      <c r="E14" s="61">
        <v>30</v>
      </c>
      <c r="F14" s="33">
        <f t="shared" si="3"/>
        <v>71.499150622876556</v>
      </c>
      <c r="G14" s="34">
        <f t="shared" si="4"/>
        <v>2.3833050207625517</v>
      </c>
      <c r="I14" s="13">
        <f>VLOOKUP(B14,MES!A:D,4,0)</f>
        <v>347</v>
      </c>
      <c r="J14" s="15">
        <f t="shared" si="5"/>
        <v>10410</v>
      </c>
      <c r="K14" s="43">
        <f t="shared" si="6"/>
        <v>0.47835676867934934</v>
      </c>
      <c r="L14" s="28">
        <f>VLOOKUP(B14,MES!A:G,7,0)</f>
        <v>22798</v>
      </c>
      <c r="M14" s="16">
        <f t="shared" si="7"/>
        <v>2.7020844617698547E-2</v>
      </c>
      <c r="N14" s="13">
        <f>VLOOKUP(B14,YTD!A:D,4,0)</f>
        <v>948</v>
      </c>
      <c r="O14" s="15">
        <f t="shared" si="8"/>
        <v>28440</v>
      </c>
      <c r="P14" s="43">
        <f t="shared" si="9"/>
        <v>0.4614635729352588</v>
      </c>
      <c r="Q14" s="28">
        <f>VLOOKUP(B14,YTD!A:G,7,0)</f>
        <v>65229</v>
      </c>
      <c r="R14" s="16">
        <f t="shared" si="10"/>
        <v>2.6155691907450016E-2</v>
      </c>
      <c r="S14" s="13">
        <f>VLOOKUP(B14,MAT!A:D,4,0)</f>
        <v>2929</v>
      </c>
      <c r="T14" s="15">
        <f t="shared" si="11"/>
        <v>87870</v>
      </c>
      <c r="U14" s="43">
        <f t="shared" si="12"/>
        <v>0.50384752118716958</v>
      </c>
      <c r="V14" s="28">
        <f>VLOOKUP(B14,MAT!A:J,10,0)</f>
        <v>209166</v>
      </c>
      <c r="W14" s="16">
        <f t="shared" si="13"/>
        <v>2.929351382116736E-2</v>
      </c>
      <c r="X14" s="13">
        <f>VLOOKUP(B14,MAT!A:G,7,0)</f>
        <v>3532</v>
      </c>
      <c r="Y14" s="15">
        <f t="shared" si="14"/>
        <v>105960</v>
      </c>
      <c r="Z14" s="43">
        <f t="shared" si="15"/>
        <v>0.44288216141207354</v>
      </c>
      <c r="AA14" s="42">
        <f t="shared" si="1"/>
        <v>0.20587231136906795</v>
      </c>
      <c r="AB14" s="28">
        <f>VLOOKUP(B14,MAT!A:M,13,0)</f>
        <v>252535</v>
      </c>
      <c r="AC14" s="43">
        <f t="shared" si="16"/>
        <v>2.5737664067607805E-2</v>
      </c>
      <c r="AD14" s="48">
        <f t="shared" si="2"/>
        <v>0.20734249352189171</v>
      </c>
    </row>
    <row r="15" spans="2:40" ht="14.25" customHeight="1" x14ac:dyDescent="0.25">
      <c r="B15" s="74" t="s">
        <v>165</v>
      </c>
      <c r="C15" s="74" t="s">
        <v>18</v>
      </c>
      <c r="D15" s="75" t="s">
        <v>438</v>
      </c>
      <c r="E15" s="76">
        <v>1</v>
      </c>
      <c r="F15" s="33">
        <f t="shared" si="3"/>
        <v>60.612674333251775</v>
      </c>
      <c r="G15" s="34">
        <f t="shared" si="4"/>
        <v>60.612674333251775</v>
      </c>
      <c r="I15" s="13">
        <f>VLOOKUP(B15,MES!A:D,4,0)</f>
        <v>398</v>
      </c>
      <c r="J15" s="15">
        <f t="shared" si="5"/>
        <v>398</v>
      </c>
      <c r="K15" s="43">
        <f t="shared" si="6"/>
        <v>1.8288760224244097E-2</v>
      </c>
      <c r="L15" s="28">
        <f>VLOOKUP(B15,MES!A:G,7,0)</f>
        <v>23773</v>
      </c>
      <c r="M15" s="16">
        <f t="shared" si="7"/>
        <v>2.81764426307811E-2</v>
      </c>
      <c r="N15" s="13">
        <f>VLOOKUP(B15,YTD!A:D,4,0)</f>
        <v>1156</v>
      </c>
      <c r="O15" s="15">
        <f t="shared" si="8"/>
        <v>1156</v>
      </c>
      <c r="P15" s="43">
        <f t="shared" si="9"/>
        <v>1.8757098815511925E-2</v>
      </c>
      <c r="Q15" s="28">
        <f>VLOOKUP(B15,YTD!A:G,7,0)</f>
        <v>69810</v>
      </c>
      <c r="R15" s="16">
        <f t="shared" si="10"/>
        <v>2.7992593050009743E-2</v>
      </c>
      <c r="S15" s="13">
        <f>VLOOKUP(B15,MAT!A:D,4,0)</f>
        <v>4952</v>
      </c>
      <c r="T15" s="15">
        <f t="shared" si="11"/>
        <v>4952</v>
      </c>
      <c r="U15" s="43">
        <f t="shared" si="12"/>
        <v>2.8394821041525707E-2</v>
      </c>
      <c r="V15" s="28">
        <f>VLOOKUP(B15,MAT!A:J,10,0)</f>
        <v>276557</v>
      </c>
      <c r="W15" s="16">
        <f t="shared" si="13"/>
        <v>3.8731563934102965E-2</v>
      </c>
      <c r="X15" s="13">
        <f>VLOOKUP(B15,MAT!A:G,7,0)</f>
        <v>4087</v>
      </c>
      <c r="Y15" s="15">
        <f t="shared" si="14"/>
        <v>4087</v>
      </c>
      <c r="Z15" s="43">
        <f t="shared" si="15"/>
        <v>1.7082478234155762E-2</v>
      </c>
      <c r="AA15" s="42">
        <f t="shared" si="1"/>
        <v>-0.17467689822294022</v>
      </c>
      <c r="AB15" s="28">
        <f>VLOOKUP(B15,MAT!A:M,13,0)</f>
        <v>247724</v>
      </c>
      <c r="AC15" s="43">
        <f t="shared" si="16"/>
        <v>2.5247340342859706E-2</v>
      </c>
      <c r="AD15" s="48">
        <f t="shared" si="2"/>
        <v>-0.10425698861355887</v>
      </c>
    </row>
    <row r="16" spans="2:40" ht="14.25" customHeight="1" x14ac:dyDescent="0.25">
      <c r="B16" s="17" t="s">
        <v>186</v>
      </c>
      <c r="C16" s="17" t="s">
        <v>20</v>
      </c>
      <c r="D16" s="14" t="s">
        <v>439</v>
      </c>
      <c r="E16" s="37">
        <v>1</v>
      </c>
      <c r="F16" s="33">
        <f t="shared" si="3"/>
        <v>26.48409158489444</v>
      </c>
      <c r="G16" s="34">
        <f t="shared" si="4"/>
        <v>26.48409158489444</v>
      </c>
      <c r="I16" s="13">
        <f>VLOOKUP(B16,MES!A:D,4,0)</f>
        <v>552</v>
      </c>
      <c r="J16" s="15">
        <f t="shared" si="5"/>
        <v>552</v>
      </c>
      <c r="K16" s="43">
        <f t="shared" si="6"/>
        <v>2.5365315687896333E-2</v>
      </c>
      <c r="L16" s="28">
        <f>VLOOKUP(B16,MES!A:G,7,0)</f>
        <v>13927</v>
      </c>
      <c r="M16" s="16">
        <f t="shared" si="7"/>
        <v>1.650668054174435E-2</v>
      </c>
      <c r="N16" s="13">
        <f>VLOOKUP(B16,YTD!A:D,4,0)</f>
        <v>1701</v>
      </c>
      <c r="O16" s="15">
        <f t="shared" si="8"/>
        <v>1701</v>
      </c>
      <c r="P16" s="43">
        <f t="shared" si="9"/>
        <v>2.7600194710368328E-2</v>
      </c>
      <c r="Q16" s="28">
        <f>VLOOKUP(B16,YTD!A:G,7,0)</f>
        <v>44000</v>
      </c>
      <c r="R16" s="16">
        <f t="shared" si="10"/>
        <v>1.764323297808951E-2</v>
      </c>
      <c r="S16" s="13">
        <f>VLOOKUP(B16,MAT!A:D,4,0)</f>
        <v>5924</v>
      </c>
      <c r="T16" s="15">
        <f t="shared" si="11"/>
        <v>5924</v>
      </c>
      <c r="U16" s="43">
        <f t="shared" si="12"/>
        <v>3.3968279452746018E-2</v>
      </c>
      <c r="V16" s="28">
        <f>VLOOKUP(B16,MAT!A:J,10,0)</f>
        <v>166303</v>
      </c>
      <c r="W16" s="16">
        <f t="shared" si="13"/>
        <v>2.329058847519002E-2</v>
      </c>
      <c r="X16" s="13">
        <f>VLOOKUP(B16,MAT!A:G,7,0)</f>
        <v>6726</v>
      </c>
      <c r="Y16" s="15">
        <f t="shared" si="14"/>
        <v>6726</v>
      </c>
      <c r="Z16" s="43">
        <f t="shared" si="15"/>
        <v>2.8112735160981565E-2</v>
      </c>
      <c r="AA16" s="42">
        <f t="shared" si="1"/>
        <v>0.13538149898717083</v>
      </c>
      <c r="AB16" s="28">
        <f>VLOOKUP(B16,MAT!A:M,13,0)</f>
        <v>178132</v>
      </c>
      <c r="AC16" s="43">
        <f t="shared" si="16"/>
        <v>1.8154717467642557E-2</v>
      </c>
      <c r="AD16" s="48">
        <f t="shared" si="2"/>
        <v>7.1129203922959905E-2</v>
      </c>
    </row>
    <row r="17" spans="2:30" ht="14.25" customHeight="1" x14ac:dyDescent="0.25">
      <c r="B17" s="59" t="s">
        <v>188</v>
      </c>
      <c r="C17" s="59" t="s">
        <v>21</v>
      </c>
      <c r="D17" s="60" t="s">
        <v>440</v>
      </c>
      <c r="E17" s="61">
        <v>1</v>
      </c>
      <c r="F17" s="33">
        <f t="shared" si="3"/>
        <v>41.512063715155776</v>
      </c>
      <c r="G17" s="34">
        <f t="shared" si="4"/>
        <v>41.512063715155776</v>
      </c>
      <c r="I17" s="13">
        <f>VLOOKUP(B17,MES!A:D,4,0)</f>
        <v>790</v>
      </c>
      <c r="J17" s="15">
        <f t="shared" si="5"/>
        <v>790</v>
      </c>
      <c r="K17" s="43">
        <f t="shared" si="6"/>
        <v>3.6301810495358883E-2</v>
      </c>
      <c r="L17" s="28">
        <f>VLOOKUP(B17,MES!A:G,7,0)</f>
        <v>29483</v>
      </c>
      <c r="M17" s="16">
        <f t="shared" si="7"/>
        <v>3.494409868688509E-2</v>
      </c>
      <c r="N17" s="13">
        <f>VLOOKUP(B17,YTD!A:D,4,0)</f>
        <v>2225</v>
      </c>
      <c r="O17" s="15">
        <f t="shared" si="8"/>
        <v>2225</v>
      </c>
      <c r="P17" s="43">
        <f t="shared" si="9"/>
        <v>3.6102547460652279E-2</v>
      </c>
      <c r="Q17" s="28">
        <f>VLOOKUP(B17,YTD!A:G,7,0)</f>
        <v>83185</v>
      </c>
      <c r="R17" s="16">
        <f t="shared" si="10"/>
        <v>3.3355734892781271E-2</v>
      </c>
      <c r="S17" s="13">
        <f>VLOOKUP(B17,MAT!A:D,4,0)</f>
        <v>0</v>
      </c>
      <c r="T17" s="15">
        <f t="shared" si="11"/>
        <v>0</v>
      </c>
      <c r="U17" s="43">
        <f t="shared" si="12"/>
        <v>0</v>
      </c>
      <c r="V17" s="28">
        <f>VLOOKUP(B17,MAT!A:J,10,0)</f>
        <v>0</v>
      </c>
      <c r="W17" s="16">
        <f t="shared" si="13"/>
        <v>0</v>
      </c>
      <c r="X17" s="13">
        <f>VLOOKUP(B17,MAT!A:G,7,0)</f>
        <v>4269</v>
      </c>
      <c r="Y17" s="15">
        <f t="shared" si="14"/>
        <v>4269</v>
      </c>
      <c r="Z17" s="43">
        <f t="shared" si="15"/>
        <v>1.7843185608419611E-2</v>
      </c>
      <c r="AA17" s="42" t="e">
        <f t="shared" si="1"/>
        <v>#DIV/0!</v>
      </c>
      <c r="AB17" s="28">
        <f>VLOOKUP(B17,MAT!A:M,13,0)</f>
        <v>177215</v>
      </c>
      <c r="AC17" s="43">
        <f t="shared" si="16"/>
        <v>1.8061259380842722E-2</v>
      </c>
      <c r="AD17" s="48" t="e">
        <f t="shared" si="2"/>
        <v>#DIV/0!</v>
      </c>
    </row>
    <row r="18" spans="2:30" ht="14.25" customHeight="1" x14ac:dyDescent="0.25">
      <c r="B18" s="17" t="s">
        <v>375</v>
      </c>
      <c r="C18" s="17" t="s">
        <v>441</v>
      </c>
      <c r="D18" s="14" t="s">
        <v>442</v>
      </c>
      <c r="E18" s="37">
        <v>1</v>
      </c>
      <c r="F18" s="33">
        <f t="shared" si="3"/>
        <v>13.833333333333334</v>
      </c>
      <c r="G18" s="34">
        <f t="shared" si="4"/>
        <v>13.833333333333334</v>
      </c>
      <c r="I18" s="13">
        <f>VLOOKUP(B18,MES!A:D,4,0)</f>
        <v>0</v>
      </c>
      <c r="J18" s="15">
        <f t="shared" si="5"/>
        <v>0</v>
      </c>
      <c r="K18" s="43">
        <f t="shared" si="6"/>
        <v>0</v>
      </c>
      <c r="L18" s="28">
        <f>VLOOKUP(B18,MES!A:G,7,0)</f>
        <v>0</v>
      </c>
      <c r="M18" s="16">
        <f t="shared" si="7"/>
        <v>0</v>
      </c>
      <c r="N18" s="13">
        <f>VLOOKUP(B18,YTD!A:D,4,0)</f>
        <v>0</v>
      </c>
      <c r="O18" s="15">
        <f t="shared" si="8"/>
        <v>0</v>
      </c>
      <c r="P18" s="43">
        <f t="shared" si="9"/>
        <v>0</v>
      </c>
      <c r="Q18" s="28">
        <f>VLOOKUP(B18,YTD!A:G,7,0)</f>
        <v>0</v>
      </c>
      <c r="R18" s="16">
        <f t="shared" si="10"/>
        <v>0</v>
      </c>
      <c r="S18" s="13">
        <f>VLOOKUP(B18,MAT!A:D,4,0)</f>
        <v>2881</v>
      </c>
      <c r="T18" s="15">
        <f t="shared" si="11"/>
        <v>2881</v>
      </c>
      <c r="U18" s="43">
        <f t="shared" si="12"/>
        <v>1.6519684858771318E-2</v>
      </c>
      <c r="V18" s="28">
        <f>VLOOKUP(B18,MAT!A:J,10,0)</f>
        <v>36843</v>
      </c>
      <c r="W18" s="16">
        <f t="shared" si="13"/>
        <v>5.1598296554567621E-3</v>
      </c>
      <c r="X18" s="13">
        <f>VLOOKUP(B18,MAT!A:G,7,0)</f>
        <v>18</v>
      </c>
      <c r="Y18" s="15">
        <f t="shared" si="14"/>
        <v>18</v>
      </c>
      <c r="Z18" s="43">
        <f t="shared" si="15"/>
        <v>7.5234795256864137E-5</v>
      </c>
      <c r="AA18" s="42">
        <f t="shared" si="1"/>
        <v>-0.99375216938562994</v>
      </c>
      <c r="AB18" s="28">
        <f>VLOOKUP(B18,MAT!A:M,13,0)</f>
        <v>249</v>
      </c>
      <c r="AC18" s="43">
        <f t="shared" si="16"/>
        <v>2.537738671009699E-5</v>
      </c>
      <c r="AD18" s="48">
        <f t="shared" si="2"/>
        <v>-0.99324159270417722</v>
      </c>
    </row>
    <row r="19" spans="2:30" ht="14.25" customHeight="1" x14ac:dyDescent="0.25">
      <c r="B19" s="17"/>
      <c r="C19" s="17"/>
      <c r="D19" s="14"/>
      <c r="E19" s="37"/>
      <c r="F19" s="17"/>
      <c r="G19" s="18"/>
      <c r="I19" s="17"/>
      <c r="J19" s="14"/>
      <c r="K19" s="14"/>
      <c r="L19" s="29"/>
      <c r="M19" s="18"/>
      <c r="N19" s="17"/>
      <c r="O19" s="14"/>
      <c r="P19" s="14"/>
      <c r="Q19" s="29"/>
      <c r="R19" s="18"/>
      <c r="S19" s="17"/>
      <c r="T19" s="15"/>
      <c r="U19" s="14"/>
      <c r="V19" s="29"/>
      <c r="W19" s="18"/>
      <c r="X19" s="17"/>
      <c r="Y19" s="14"/>
      <c r="Z19" s="14"/>
      <c r="AA19" s="14"/>
      <c r="AB19" s="29"/>
      <c r="AC19" s="14"/>
      <c r="AD19" s="18"/>
    </row>
    <row r="20" spans="2:30" ht="14.25" customHeight="1" x14ac:dyDescent="0.25">
      <c r="B20" s="35"/>
      <c r="C20" s="35"/>
      <c r="D20" s="36"/>
      <c r="E20" s="39"/>
      <c r="F20" s="17"/>
      <c r="G20" s="18"/>
      <c r="I20" s="17"/>
      <c r="J20" s="14"/>
      <c r="K20" s="14"/>
      <c r="L20" s="29"/>
      <c r="M20" s="18"/>
      <c r="N20" s="17"/>
      <c r="O20" s="14"/>
      <c r="P20" s="14"/>
      <c r="Q20" s="29"/>
      <c r="R20" s="18"/>
      <c r="S20" s="17"/>
      <c r="T20" s="14"/>
      <c r="U20" s="14"/>
      <c r="V20" s="29"/>
      <c r="W20" s="18"/>
      <c r="X20" s="17"/>
      <c r="Y20" s="14"/>
      <c r="Z20" s="14"/>
      <c r="AA20" s="14"/>
      <c r="AB20" s="29"/>
      <c r="AC20" s="14"/>
      <c r="AD20" s="18"/>
    </row>
    <row r="21" spans="2:30" ht="14.25" customHeight="1" x14ac:dyDescent="0.25">
      <c r="B21" s="19"/>
      <c r="C21" s="19"/>
      <c r="D21" s="20"/>
      <c r="E21" s="40"/>
      <c r="F21" s="19"/>
      <c r="G21" s="21"/>
      <c r="I21" s="19"/>
      <c r="J21" s="20"/>
      <c r="K21" s="20"/>
      <c r="L21" s="30"/>
      <c r="M21" s="21"/>
      <c r="N21" s="19"/>
      <c r="O21" s="20"/>
      <c r="P21" s="20"/>
      <c r="Q21" s="30"/>
      <c r="R21" s="21"/>
      <c r="S21" s="19"/>
      <c r="T21" s="20"/>
      <c r="U21" s="20"/>
      <c r="V21" s="30"/>
      <c r="W21" s="21"/>
      <c r="X21" s="19"/>
      <c r="Y21" s="20"/>
      <c r="Z21" s="20"/>
      <c r="AA21" s="20"/>
      <c r="AB21" s="30"/>
      <c r="AC21" s="20"/>
      <c r="AD21" s="21"/>
    </row>
    <row r="24" spans="2:30" ht="14.25" customHeight="1" x14ac:dyDescent="0.25">
      <c r="C24" s="123" t="s">
        <v>429</v>
      </c>
      <c r="D24" s="124"/>
      <c r="E24" s="125"/>
      <c r="F24" s="135" t="s">
        <v>34</v>
      </c>
      <c r="G24" s="141" t="s">
        <v>35</v>
      </c>
      <c r="H24" s="7"/>
      <c r="I24" s="135" t="s">
        <v>419</v>
      </c>
      <c r="J24" s="136"/>
      <c r="K24" s="136"/>
      <c r="L24" s="136"/>
      <c r="M24" s="137"/>
      <c r="N24" s="135" t="s">
        <v>45</v>
      </c>
      <c r="O24" s="136"/>
      <c r="P24" s="136"/>
      <c r="Q24" s="136"/>
      <c r="R24" s="137"/>
      <c r="S24" s="135" t="s">
        <v>47</v>
      </c>
      <c r="T24" s="136"/>
      <c r="U24" s="136"/>
      <c r="V24" s="136"/>
      <c r="W24" s="137"/>
      <c r="X24" s="135" t="s">
        <v>48</v>
      </c>
      <c r="Y24" s="136"/>
      <c r="Z24" s="136"/>
      <c r="AA24" s="136"/>
      <c r="AB24" s="136"/>
      <c r="AC24" s="136"/>
      <c r="AD24" s="137"/>
    </row>
    <row r="25" spans="2:30" ht="14.25" customHeight="1" x14ac:dyDescent="0.25">
      <c r="C25" s="17"/>
      <c r="D25" s="14"/>
      <c r="E25" s="37"/>
      <c r="F25" s="144"/>
      <c r="G25" s="142"/>
      <c r="H25" s="7"/>
      <c r="I25" s="138"/>
      <c r="J25" s="139"/>
      <c r="K25" s="139"/>
      <c r="L25" s="139"/>
      <c r="M25" s="140"/>
      <c r="N25" s="138"/>
      <c r="O25" s="139"/>
      <c r="P25" s="139"/>
      <c r="Q25" s="139"/>
      <c r="R25" s="140"/>
      <c r="S25" s="138"/>
      <c r="T25" s="139"/>
      <c r="U25" s="139"/>
      <c r="V25" s="139"/>
      <c r="W25" s="140"/>
      <c r="X25" s="138"/>
      <c r="Y25" s="139"/>
      <c r="Z25" s="139"/>
      <c r="AA25" s="139"/>
      <c r="AB25" s="139"/>
      <c r="AC25" s="139"/>
      <c r="AD25" s="140"/>
    </row>
    <row r="26" spans="2:30" ht="22.5" x14ac:dyDescent="0.25">
      <c r="B26" s="95" t="s">
        <v>425</v>
      </c>
      <c r="C26" s="17" t="s">
        <v>430</v>
      </c>
      <c r="D26" s="7"/>
      <c r="E26" s="8"/>
      <c r="F26" s="138"/>
      <c r="G26" s="143"/>
      <c r="H26" s="7"/>
      <c r="I26" s="22" t="s">
        <v>39</v>
      </c>
      <c r="J26" s="23" t="s">
        <v>40</v>
      </c>
      <c r="K26" s="23" t="s">
        <v>36</v>
      </c>
      <c r="L26" s="25" t="s">
        <v>37</v>
      </c>
      <c r="M26" s="24" t="s">
        <v>38</v>
      </c>
      <c r="N26" s="22" t="s">
        <v>39</v>
      </c>
      <c r="O26" s="23" t="s">
        <v>40</v>
      </c>
      <c r="P26" s="23" t="s">
        <v>36</v>
      </c>
      <c r="Q26" s="25" t="s">
        <v>37</v>
      </c>
      <c r="R26" s="24" t="s">
        <v>38</v>
      </c>
      <c r="S26" s="22" t="s">
        <v>39</v>
      </c>
      <c r="T26" s="23" t="s">
        <v>40</v>
      </c>
      <c r="U26" s="23" t="s">
        <v>36</v>
      </c>
      <c r="V26" s="25" t="s">
        <v>37</v>
      </c>
      <c r="W26" s="24" t="s">
        <v>38</v>
      </c>
      <c r="X26" s="22" t="s">
        <v>39</v>
      </c>
      <c r="Y26" s="23" t="s">
        <v>40</v>
      </c>
      <c r="Z26" s="23" t="s">
        <v>36</v>
      </c>
      <c r="AA26" s="23" t="s">
        <v>53</v>
      </c>
      <c r="AB26" s="25" t="s">
        <v>37</v>
      </c>
      <c r="AC26" s="23" t="s">
        <v>38</v>
      </c>
      <c r="AD26" s="24" t="s">
        <v>53</v>
      </c>
    </row>
    <row r="27" spans="2:30" ht="14.25" customHeight="1" x14ac:dyDescent="0.25">
      <c r="B27" s="56" t="s">
        <v>0</v>
      </c>
      <c r="C27" s="56" t="s">
        <v>1</v>
      </c>
      <c r="D27" s="57" t="s">
        <v>23</v>
      </c>
      <c r="E27" s="58" t="s">
        <v>52</v>
      </c>
      <c r="F27" s="92"/>
      <c r="G27" s="94"/>
      <c r="H27" s="1"/>
      <c r="I27" s="93"/>
      <c r="J27" s="7"/>
      <c r="K27" s="7"/>
      <c r="L27" s="26"/>
      <c r="M27" s="8"/>
      <c r="N27" s="93"/>
      <c r="O27" s="7"/>
      <c r="P27" s="7"/>
      <c r="Q27" s="26"/>
      <c r="R27" s="8"/>
      <c r="S27" s="93"/>
      <c r="T27" s="7"/>
      <c r="U27" s="7"/>
      <c r="V27" s="26"/>
      <c r="W27" s="8"/>
      <c r="X27" s="93"/>
      <c r="Y27" s="7"/>
      <c r="Z27" s="7"/>
      <c r="AA27" s="7"/>
      <c r="AB27" s="26"/>
      <c r="AC27" s="7"/>
      <c r="AD27" s="8"/>
    </row>
    <row r="28" spans="2:30" ht="14.25" customHeight="1" x14ac:dyDescent="0.25">
      <c r="B28" s="31"/>
      <c r="C28" s="31"/>
      <c r="D28" s="10"/>
      <c r="E28" s="38"/>
      <c r="F28" s="31"/>
      <c r="G28" s="32"/>
      <c r="H28" s="3"/>
      <c r="I28" s="9">
        <f t="shared" ref="I28:Z28" si="17">SUM(I29:I40)</f>
        <v>10968</v>
      </c>
      <c r="J28" s="11">
        <f t="shared" si="17"/>
        <v>19088</v>
      </c>
      <c r="K28" s="45">
        <f t="shared" si="17"/>
        <v>0.87712526422203829</v>
      </c>
      <c r="L28" s="27">
        <f t="shared" si="17"/>
        <v>802641</v>
      </c>
      <c r="M28" s="12">
        <f t="shared" si="17"/>
        <v>0.95131317417291761</v>
      </c>
      <c r="N28" s="9">
        <f t="shared" si="17"/>
        <v>31854</v>
      </c>
      <c r="O28" s="11">
        <f t="shared" si="17"/>
        <v>53053</v>
      </c>
      <c r="P28" s="45">
        <f t="shared" si="17"/>
        <v>0.8608307642381956</v>
      </c>
      <c r="Q28" s="27">
        <f t="shared" si="17"/>
        <v>2357342</v>
      </c>
      <c r="R28" s="12">
        <f t="shared" si="17"/>
        <v>0.94525304806898824</v>
      </c>
      <c r="S28" s="9">
        <f t="shared" si="17"/>
        <v>81857</v>
      </c>
      <c r="T28" s="11">
        <f t="shared" si="17"/>
        <v>147049</v>
      </c>
      <c r="U28" s="45">
        <f t="shared" si="17"/>
        <v>0.84318054106125073</v>
      </c>
      <c r="V28" s="27">
        <f t="shared" si="17"/>
        <v>6752418</v>
      </c>
      <c r="W28" s="12">
        <f t="shared" si="17"/>
        <v>0.94567018544744019</v>
      </c>
      <c r="X28" s="9">
        <f t="shared" si="17"/>
        <v>128460</v>
      </c>
      <c r="Y28" s="11">
        <f t="shared" si="17"/>
        <v>207833</v>
      </c>
      <c r="Z28" s="45">
        <f t="shared" si="17"/>
        <v>0.86868184458999143</v>
      </c>
      <c r="AA28" s="44">
        <f>(X28-S28)/S28</f>
        <v>0.56932211050979142</v>
      </c>
      <c r="AB28" s="27">
        <f>SUM(AB29:AB40)</f>
        <v>9316058</v>
      </c>
      <c r="AC28" s="45">
        <f>SUM(AC29:AC40)</f>
        <v>0.94946669268952899</v>
      </c>
      <c r="AD28" s="47">
        <f>(AB28-V28)/V28</f>
        <v>0.37966251496871195</v>
      </c>
    </row>
    <row r="29" spans="2:30" ht="14.25" customHeight="1" x14ac:dyDescent="0.25">
      <c r="B29" s="17" t="s">
        <v>57</v>
      </c>
      <c r="C29" s="17" t="s">
        <v>16</v>
      </c>
      <c r="D29" s="14" t="s">
        <v>28</v>
      </c>
      <c r="E29" s="37">
        <v>1</v>
      </c>
      <c r="F29" s="33">
        <f>AB29/X29</f>
        <v>101.91025357949624</v>
      </c>
      <c r="G29" s="34">
        <f>F29/E29</f>
        <v>101.91025357949624</v>
      </c>
      <c r="I29" s="13">
        <f>VLOOKUP(B29,MES!A:D,2,0)</f>
        <v>5096</v>
      </c>
      <c r="J29" s="15">
        <f t="shared" ref="J29:J38" si="18">I29*E29</f>
        <v>5096</v>
      </c>
      <c r="K29" s="43">
        <f t="shared" ref="K29:K38" si="19">J29/$J$8</f>
        <v>0.23416965352449223</v>
      </c>
      <c r="L29" s="28">
        <f>VLOOKUP(B29,MES!A:G,5,0)</f>
        <v>520353</v>
      </c>
      <c r="M29" s="16">
        <f t="shared" ref="M29:M38" si="20">L29/$L$8</f>
        <v>0.61673732605286835</v>
      </c>
      <c r="N29" s="13">
        <f>VLOOKUP(B29,YTD!A:D,2,0)</f>
        <v>14835</v>
      </c>
      <c r="O29" s="15">
        <f t="shared" ref="O29:O38" si="21">N29*E29</f>
        <v>14835</v>
      </c>
      <c r="P29" s="43">
        <f t="shared" ref="P29:P38" si="22">O29/$O$8</f>
        <v>0.24071069284439398</v>
      </c>
      <c r="Q29" s="28">
        <f>VLOOKUP(B29,YTD!A:G,5,0)</f>
        <v>1513443</v>
      </c>
      <c r="R29" s="16">
        <f t="shared" ref="R29:R38" si="23">Q29/$Q$8</f>
        <v>0.60686426018315276</v>
      </c>
      <c r="S29" s="13">
        <f>VLOOKUP(B29,MAT!A:D,2,0)</f>
        <v>51382</v>
      </c>
      <c r="T29" s="15">
        <f t="shared" ref="T29:T38" si="24">S29*E29</f>
        <v>51382</v>
      </c>
      <c r="U29" s="43">
        <f t="shared" ref="U29:U38" si="25">T29/$T$8</f>
        <v>0.29462493835938486</v>
      </c>
      <c r="V29" s="28">
        <f>VLOOKUP(B29,MAT!A:J,8,0)</f>
        <v>5263883</v>
      </c>
      <c r="W29" s="16">
        <f t="shared" ref="W29:W38" si="26">V29/$V$8</f>
        <v>0.73720217154560452</v>
      </c>
      <c r="X29" s="13">
        <f>VLOOKUP(B29,MAT!A:G,5,0)</f>
        <v>58877</v>
      </c>
      <c r="Y29" s="15">
        <f t="shared" ref="Y29:Y38" si="27">X29*E29</f>
        <v>58877</v>
      </c>
      <c r="Z29" s="43">
        <f t="shared" ref="Z29:Z38" si="28">Y29/$Y$8</f>
        <v>0.24608883557435496</v>
      </c>
      <c r="AA29" s="42">
        <f t="shared" ref="AA29:AA38" si="29">(X29-S29)/S29</f>
        <v>0.1458682028726013</v>
      </c>
      <c r="AB29" s="28">
        <f>VLOOKUP(B29,MAT!A:M,11,0)</f>
        <v>6000170</v>
      </c>
      <c r="AC29" s="43">
        <f t="shared" ref="AC29:AC38" si="30">AB29/$AB$8</f>
        <v>0.61152062014587416</v>
      </c>
      <c r="AD29" s="48">
        <f t="shared" ref="AD29:AD38" si="31">(AB29-V29)/V29</f>
        <v>0.13987525938551446</v>
      </c>
    </row>
    <row r="30" spans="2:30" ht="14.25" customHeight="1" x14ac:dyDescent="0.25">
      <c r="B30" s="17" t="s">
        <v>78</v>
      </c>
      <c r="C30" s="17" t="s">
        <v>431</v>
      </c>
      <c r="D30" s="14" t="s">
        <v>432</v>
      </c>
      <c r="E30" s="37">
        <v>1</v>
      </c>
      <c r="F30" s="33">
        <f t="shared" ref="F30:F38" si="32">AB30/X30</f>
        <v>35.306621246196585</v>
      </c>
      <c r="G30" s="34">
        <f t="shared" ref="G30:G38" si="33">F30/E30</f>
        <v>35.306621246196585</v>
      </c>
      <c r="I30" s="13">
        <f>VLOOKUP(B30,MES!A:D,2,0)</f>
        <v>2244</v>
      </c>
      <c r="J30" s="15">
        <f t="shared" si="18"/>
        <v>2244</v>
      </c>
      <c r="K30" s="43">
        <f t="shared" si="19"/>
        <v>0.10311552247036118</v>
      </c>
      <c r="L30" s="28">
        <f>VLOOKUP(B30,MES!A:G,5,0)</f>
        <v>79303</v>
      </c>
      <c r="M30" s="16">
        <f t="shared" si="20"/>
        <v>9.3992194083575217E-2</v>
      </c>
      <c r="N30" s="13">
        <f>VLOOKUP(B30,YTD!A:D,2,0)</f>
        <v>6791</v>
      </c>
      <c r="O30" s="15">
        <f t="shared" si="21"/>
        <v>6791</v>
      </c>
      <c r="P30" s="43">
        <f t="shared" si="22"/>
        <v>0.11018984260911893</v>
      </c>
      <c r="Q30" s="28">
        <f>VLOOKUP(B30,YTD!A:G,5,0)</f>
        <v>239812</v>
      </c>
      <c r="R30" s="16">
        <f t="shared" si="23"/>
        <v>9.6160431521400039E-2</v>
      </c>
      <c r="S30" s="13">
        <f>VLOOKUP(B30,MAT!A:D,2,0)</f>
        <v>2153</v>
      </c>
      <c r="T30" s="15">
        <f t="shared" si="24"/>
        <v>2153</v>
      </c>
      <c r="U30" s="43">
        <f t="shared" si="25"/>
        <v>1.2345325061067215E-2</v>
      </c>
      <c r="V30" s="28">
        <f>VLOOKUP(B30,MAT!A:J,8,0)</f>
        <v>76001</v>
      </c>
      <c r="W30" s="16">
        <f t="shared" si="26"/>
        <v>1.0643873019145274E-2</v>
      </c>
      <c r="X30" s="13">
        <f>VLOOKUP(B30,MAT!A:G,5,0)</f>
        <v>30236</v>
      </c>
      <c r="Y30" s="15">
        <f t="shared" si="27"/>
        <v>30236</v>
      </c>
      <c r="Z30" s="43">
        <f t="shared" si="28"/>
        <v>0.12637773718814133</v>
      </c>
      <c r="AA30" s="42">
        <f t="shared" si="29"/>
        <v>13.043660009289363</v>
      </c>
      <c r="AB30" s="28">
        <f>VLOOKUP(B30,MAT!A:M,11,0)</f>
        <v>1067531</v>
      </c>
      <c r="AC30" s="43">
        <f t="shared" si="30"/>
        <v>0.10879978719685361</v>
      </c>
      <c r="AD30" s="48">
        <f t="shared" si="31"/>
        <v>13.046275706898593</v>
      </c>
    </row>
    <row r="31" spans="2:30" ht="14.25" customHeight="1" x14ac:dyDescent="0.25">
      <c r="B31" s="17" t="s">
        <v>90</v>
      </c>
      <c r="C31" s="17" t="s">
        <v>433</v>
      </c>
      <c r="D31" s="14" t="s">
        <v>434</v>
      </c>
      <c r="E31" s="37">
        <v>1</v>
      </c>
      <c r="F31" s="33">
        <f t="shared" si="32"/>
        <v>124.35574314139282</v>
      </c>
      <c r="G31" s="34">
        <f t="shared" si="33"/>
        <v>124.35574314139282</v>
      </c>
      <c r="I31" s="13">
        <f>VLOOKUP(B31,MES!A:D,2,0)</f>
        <v>596</v>
      </c>
      <c r="J31" s="15">
        <f t="shared" si="18"/>
        <v>596</v>
      </c>
      <c r="K31" s="43">
        <f t="shared" si="19"/>
        <v>2.7387188677511259E-2</v>
      </c>
      <c r="L31" s="28">
        <f>VLOOKUP(B31,MES!A:G,5,0)</f>
        <v>78714</v>
      </c>
      <c r="M31" s="16">
        <f t="shared" si="20"/>
        <v>9.3294094360800217E-2</v>
      </c>
      <c r="N31" s="13">
        <f>VLOOKUP(B31,YTD!A:D,2,0)</f>
        <v>1745</v>
      </c>
      <c r="O31" s="15">
        <f t="shared" si="21"/>
        <v>1745</v>
      </c>
      <c r="P31" s="43">
        <f t="shared" si="22"/>
        <v>2.8314132727567744E-2</v>
      </c>
      <c r="Q31" s="28">
        <f>VLOOKUP(B31,YTD!A:G,5,0)</f>
        <v>230082</v>
      </c>
      <c r="R31" s="16">
        <f t="shared" si="23"/>
        <v>9.2258871137836151E-2</v>
      </c>
      <c r="S31" s="13">
        <f>VLOOKUP(B31,MAT!A:D,2,0)</f>
        <v>5311</v>
      </c>
      <c r="T31" s="15">
        <f t="shared" si="24"/>
        <v>5311</v>
      </c>
      <c r="U31" s="43">
        <f t="shared" si="25"/>
        <v>3.0453330886822096E-2</v>
      </c>
      <c r="V31" s="28">
        <f>VLOOKUP(B31,MAT!A:J,8,0)</f>
        <v>540975</v>
      </c>
      <c r="W31" s="16">
        <f t="shared" si="26"/>
        <v>7.5763071624480136E-2</v>
      </c>
      <c r="X31" s="13">
        <f>VLOOKUP(B31,MAT!A:G,5,0)</f>
        <v>6634</v>
      </c>
      <c r="Y31" s="15">
        <f t="shared" si="27"/>
        <v>6634</v>
      </c>
      <c r="Z31" s="43">
        <f t="shared" si="28"/>
        <v>2.7728201763002034E-2</v>
      </c>
      <c r="AA31" s="42">
        <f t="shared" si="29"/>
        <v>0.24910562982489173</v>
      </c>
      <c r="AB31" s="28">
        <f>VLOOKUP(B31,MAT!A:M,11,0)</f>
        <v>824976</v>
      </c>
      <c r="AC31" s="43">
        <f t="shared" si="30"/>
        <v>8.4079256941963748E-2</v>
      </c>
      <c r="AD31" s="48">
        <f t="shared" si="31"/>
        <v>0.52497989740745876</v>
      </c>
    </row>
    <row r="32" spans="2:30" ht="14.25" customHeight="1" x14ac:dyDescent="0.25">
      <c r="B32" s="17" t="s">
        <v>114</v>
      </c>
      <c r="C32" s="17" t="s">
        <v>19</v>
      </c>
      <c r="D32" s="14" t="s">
        <v>435</v>
      </c>
      <c r="E32" s="37">
        <v>1</v>
      </c>
      <c r="F32" s="33">
        <f t="shared" si="32"/>
        <v>46.457243079256735</v>
      </c>
      <c r="G32" s="34">
        <f t="shared" si="33"/>
        <v>46.457243079256735</v>
      </c>
      <c r="I32" s="13">
        <f>VLOOKUP(B32,MES!A:D,2,0)</f>
        <v>739</v>
      </c>
      <c r="J32" s="15">
        <f t="shared" si="18"/>
        <v>739</v>
      </c>
      <c r="K32" s="43">
        <f t="shared" si="19"/>
        <v>3.3958275893759764E-2</v>
      </c>
      <c r="L32" s="28">
        <f>VLOOKUP(B32,MES!A:G,5,0)</f>
        <v>32767</v>
      </c>
      <c r="M32" s="16">
        <f t="shared" si="20"/>
        <v>3.883638984069341E-2</v>
      </c>
      <c r="N32" s="13">
        <f>VLOOKUP(B32,YTD!A:D,2,0)</f>
        <v>2104</v>
      </c>
      <c r="O32" s="15">
        <f t="shared" si="21"/>
        <v>2104</v>
      </c>
      <c r="P32" s="43">
        <f t="shared" si="22"/>
        <v>3.4139217913353885E-2</v>
      </c>
      <c r="Q32" s="28">
        <f>VLOOKUP(B32,YTD!A:G,5,0)</f>
        <v>107459</v>
      </c>
      <c r="R32" s="16">
        <f t="shared" si="23"/>
        <v>4.3089185740739104E-2</v>
      </c>
      <c r="S32" s="13">
        <f>VLOOKUP(B32,MAT!A:D,2,0)</f>
        <v>4529</v>
      </c>
      <c r="T32" s="15">
        <f t="shared" si="24"/>
        <v>4529</v>
      </c>
      <c r="U32" s="43">
        <f t="shared" si="25"/>
        <v>2.5969334510716865E-2</v>
      </c>
      <c r="V32" s="28">
        <f>VLOOKUP(B32,MAT!A:J,8,0)</f>
        <v>198680</v>
      </c>
      <c r="W32" s="16">
        <f t="shared" si="26"/>
        <v>2.7824958769539655E-2</v>
      </c>
      <c r="X32" s="13">
        <f>VLOOKUP(B32,MAT!A:G,5,0)</f>
        <v>10548</v>
      </c>
      <c r="Y32" s="15">
        <f t="shared" si="27"/>
        <v>10548</v>
      </c>
      <c r="Z32" s="43">
        <f t="shared" si="28"/>
        <v>4.4087590020522378E-2</v>
      </c>
      <c r="AA32" s="42">
        <f t="shared" si="29"/>
        <v>1.3289909472289689</v>
      </c>
      <c r="AB32" s="28">
        <f>VLOOKUP(B32,MAT!A:M,11,0)</f>
        <v>490031</v>
      </c>
      <c r="AC32" s="43">
        <f t="shared" si="30"/>
        <v>4.994259512825517E-2</v>
      </c>
      <c r="AD32" s="48">
        <f t="shared" si="31"/>
        <v>1.4664334608415543</v>
      </c>
    </row>
    <row r="33" spans="2:30" ht="14.25" customHeight="1" x14ac:dyDescent="0.25">
      <c r="B33" s="59" t="s">
        <v>148</v>
      </c>
      <c r="C33" s="59" t="s">
        <v>21</v>
      </c>
      <c r="D33" s="60" t="s">
        <v>436</v>
      </c>
      <c r="E33" s="61">
        <v>1</v>
      </c>
      <c r="F33" s="77">
        <f t="shared" si="32"/>
        <v>37.40291076216009</v>
      </c>
      <c r="G33" s="78">
        <f t="shared" si="33"/>
        <v>37.40291076216009</v>
      </c>
      <c r="H33" s="79"/>
      <c r="I33" s="13">
        <f>VLOOKUP(B33,MES!A:D,2,0)</f>
        <v>591</v>
      </c>
      <c r="J33" s="15">
        <f t="shared" si="18"/>
        <v>591</v>
      </c>
      <c r="K33" s="43">
        <f t="shared" si="19"/>
        <v>2.7157430383236834E-2</v>
      </c>
      <c r="L33" s="28">
        <f>VLOOKUP(B33,MES!A:G,5,0)</f>
        <v>20915</v>
      </c>
      <c r="M33" s="16">
        <f t="shared" si="20"/>
        <v>2.4789058916535007E-2</v>
      </c>
      <c r="N33" s="13">
        <f>VLOOKUP(B33,YTD!A:D,2,0)</f>
        <v>1677</v>
      </c>
      <c r="O33" s="15">
        <f t="shared" si="21"/>
        <v>1677</v>
      </c>
      <c r="P33" s="43">
        <f t="shared" si="22"/>
        <v>2.72107739737141E-2</v>
      </c>
      <c r="Q33" s="28">
        <f>VLOOKUP(B33,YTD!A:G,5,0)</f>
        <v>68655</v>
      </c>
      <c r="R33" s="16">
        <f t="shared" si="23"/>
        <v>2.7529458184334894E-2</v>
      </c>
      <c r="S33" s="13">
        <f>VLOOKUP(B33,MAT!A:D,2,0)</f>
        <v>5183</v>
      </c>
      <c r="T33" s="15">
        <f t="shared" si="24"/>
        <v>5183</v>
      </c>
      <c r="U33" s="43">
        <f t="shared" si="25"/>
        <v>2.9719377515797198E-2</v>
      </c>
      <c r="V33" s="28">
        <f>VLOOKUP(B33,MAT!A:J,8,0)</f>
        <v>127385</v>
      </c>
      <c r="W33" s="16">
        <f t="shared" si="26"/>
        <v>1.7840156899827906E-2</v>
      </c>
      <c r="X33" s="13">
        <f>VLOOKUP(B33,MAT!A:G,5,0)</f>
        <v>7833</v>
      </c>
      <c r="Y33" s="15">
        <f t="shared" si="27"/>
        <v>7833</v>
      </c>
      <c r="Z33" s="43">
        <f t="shared" si="28"/>
        <v>3.2739675069278711E-2</v>
      </c>
      <c r="AA33" s="42">
        <f t="shared" si="29"/>
        <v>0.51128689947906614</v>
      </c>
      <c r="AB33" s="28">
        <f>VLOOKUP(B33,MAT!A:M,11,0)</f>
        <v>292977</v>
      </c>
      <c r="AC33" s="43">
        <f t="shared" si="30"/>
        <v>2.985940010507665E-2</v>
      </c>
      <c r="AD33" s="48">
        <f t="shared" si="31"/>
        <v>1.29993327314833</v>
      </c>
    </row>
    <row r="34" spans="2:30" ht="14.25" customHeight="1" x14ac:dyDescent="0.25">
      <c r="B34" s="59" t="s">
        <v>162</v>
      </c>
      <c r="C34" s="59" t="s">
        <v>21</v>
      </c>
      <c r="D34" s="60" t="s">
        <v>437</v>
      </c>
      <c r="E34" s="61">
        <v>30</v>
      </c>
      <c r="F34" s="33">
        <f t="shared" si="32"/>
        <v>71.289002557544762</v>
      </c>
      <c r="G34" s="34">
        <f t="shared" si="33"/>
        <v>2.3763000852514922</v>
      </c>
      <c r="I34" s="13">
        <f>VLOOKUP(B34,MES!A:D,2,0)</f>
        <v>280</v>
      </c>
      <c r="J34" s="15">
        <f t="shared" si="18"/>
        <v>8400</v>
      </c>
      <c r="K34" s="43">
        <f t="shared" si="19"/>
        <v>0.38599393438103113</v>
      </c>
      <c r="L34" s="28">
        <f>VLOOKUP(B34,MES!A:G,5,0)</f>
        <v>18396</v>
      </c>
      <c r="M34" s="16">
        <f t="shared" si="20"/>
        <v>2.1803467742222232E-2</v>
      </c>
      <c r="N34" s="13">
        <f>VLOOKUP(B34,YTD!A:D,2,0)</f>
        <v>731</v>
      </c>
      <c r="O34" s="15">
        <f t="shared" si="21"/>
        <v>21930</v>
      </c>
      <c r="P34" s="43">
        <f t="shared" si="22"/>
        <v>0.35583319811779979</v>
      </c>
      <c r="Q34" s="28">
        <f>VLOOKUP(B34,YTD!A:G,5,0)</f>
        <v>50175</v>
      </c>
      <c r="R34" s="16">
        <f t="shared" si="23"/>
        <v>2.0119300333537298E-2</v>
      </c>
      <c r="S34" s="13">
        <f>VLOOKUP(B34,MAT!A:D,2,0)</f>
        <v>2248</v>
      </c>
      <c r="T34" s="15">
        <f t="shared" si="24"/>
        <v>67440</v>
      </c>
      <c r="U34" s="43">
        <f t="shared" si="25"/>
        <v>0.38670168235874264</v>
      </c>
      <c r="V34" s="28">
        <f>VLOOKUP(B34,MAT!A:J,8,0)</f>
        <v>161236</v>
      </c>
      <c r="W34" s="16">
        <f t="shared" si="26"/>
        <v>2.258095959414886E-2</v>
      </c>
      <c r="X34" s="13">
        <f>VLOOKUP(B34,MAT!A:G,5,0)</f>
        <v>2737</v>
      </c>
      <c r="Y34" s="15">
        <f t="shared" si="27"/>
        <v>82110</v>
      </c>
      <c r="Z34" s="43">
        <f t="shared" si="28"/>
        <v>0.34319605769672856</v>
      </c>
      <c r="AA34" s="42">
        <f t="shared" si="29"/>
        <v>0.21752669039145908</v>
      </c>
      <c r="AB34" s="28">
        <f>VLOOKUP(B34,MAT!A:M,11,0)</f>
        <v>195118</v>
      </c>
      <c r="AC34" s="43">
        <f t="shared" si="30"/>
        <v>1.9885883293577124E-2</v>
      </c>
      <c r="AD34" s="48">
        <f t="shared" si="31"/>
        <v>0.21013917487409758</v>
      </c>
    </row>
    <row r="35" spans="2:30" ht="14.25" customHeight="1" x14ac:dyDescent="0.25">
      <c r="B35" s="74" t="s">
        <v>165</v>
      </c>
      <c r="C35" s="74" t="s">
        <v>18</v>
      </c>
      <c r="D35" s="75" t="s">
        <v>438</v>
      </c>
      <c r="E35" s="76">
        <v>1</v>
      </c>
      <c r="F35" s="33">
        <f t="shared" si="32"/>
        <v>60.422114608555283</v>
      </c>
      <c r="G35" s="34">
        <f t="shared" si="33"/>
        <v>60.422114608555283</v>
      </c>
      <c r="I35" s="13">
        <f>VLOOKUP(B35,MES!A:D,2,0)</f>
        <v>215</v>
      </c>
      <c r="J35" s="15">
        <f t="shared" si="18"/>
        <v>215</v>
      </c>
      <c r="K35" s="43">
        <f t="shared" si="19"/>
        <v>9.8796066538002023E-3</v>
      </c>
      <c r="L35" s="28">
        <f>VLOOKUP(B35,MES!A:G,5,0)</f>
        <v>12842</v>
      </c>
      <c r="M35" s="16">
        <f t="shared" si="20"/>
        <v>1.5220707368211454E-2</v>
      </c>
      <c r="N35" s="13">
        <f>VLOOKUP(B35,YTD!A:D,2,0)</f>
        <v>635</v>
      </c>
      <c r="O35" s="15">
        <f t="shared" si="21"/>
        <v>635</v>
      </c>
      <c r="P35" s="43">
        <f t="shared" si="22"/>
        <v>1.0303423657309753E-2</v>
      </c>
      <c r="Q35" s="28">
        <f>VLOOKUP(B35,YTD!A:G,5,0)</f>
        <v>38349</v>
      </c>
      <c r="R35" s="16">
        <f t="shared" si="23"/>
        <v>1.5377280488108059E-2</v>
      </c>
      <c r="S35" s="13">
        <f>VLOOKUP(B35,MAT!A:D,2,0)</f>
        <v>4111</v>
      </c>
      <c r="T35" s="15">
        <f t="shared" si="24"/>
        <v>4111</v>
      </c>
      <c r="U35" s="43">
        <f t="shared" si="25"/>
        <v>2.3572518033463687E-2</v>
      </c>
      <c r="V35" s="28">
        <f>VLOOKUP(B35,MAT!A:J,8,0)</f>
        <v>229505</v>
      </c>
      <c r="W35" s="16">
        <f t="shared" si="26"/>
        <v>3.214197283271189E-2</v>
      </c>
      <c r="X35" s="13">
        <f>VLOOKUP(B35,MAT!A:G,5,0)</f>
        <v>2478</v>
      </c>
      <c r="Y35" s="15">
        <f t="shared" si="27"/>
        <v>2478</v>
      </c>
      <c r="Z35" s="43">
        <f t="shared" si="28"/>
        <v>1.0357323480361629E-2</v>
      </c>
      <c r="AA35" s="42">
        <f t="shared" si="29"/>
        <v>-0.39722695207978592</v>
      </c>
      <c r="AB35" s="28">
        <f>VLOOKUP(B35,MAT!A:M,11,0)</f>
        <v>149726</v>
      </c>
      <c r="AC35" s="43">
        <f t="shared" si="30"/>
        <v>1.5259657038377438E-2</v>
      </c>
      <c r="AD35" s="48">
        <f t="shared" si="31"/>
        <v>-0.34761334175726016</v>
      </c>
    </row>
    <row r="36" spans="2:30" ht="14.25" customHeight="1" x14ac:dyDescent="0.25">
      <c r="B36" s="17" t="s">
        <v>186</v>
      </c>
      <c r="C36" s="17" t="s">
        <v>20</v>
      </c>
      <c r="D36" s="14" t="s">
        <v>439</v>
      </c>
      <c r="E36" s="37">
        <v>1</v>
      </c>
      <c r="F36" s="33">
        <f t="shared" si="32"/>
        <v>26.406859070464769</v>
      </c>
      <c r="G36" s="34">
        <f t="shared" si="33"/>
        <v>26.406859070464769</v>
      </c>
      <c r="I36" s="13">
        <f>VLOOKUP(B36,MES!A:D,2,0)</f>
        <v>471</v>
      </c>
      <c r="J36" s="15">
        <f t="shared" si="18"/>
        <v>471</v>
      </c>
      <c r="K36" s="43">
        <f t="shared" si="19"/>
        <v>2.1643231320650675E-2</v>
      </c>
      <c r="L36" s="28">
        <f>VLOOKUP(B36,MES!A:G,5,0)</f>
        <v>11883</v>
      </c>
      <c r="M36" s="16">
        <f t="shared" si="20"/>
        <v>1.4084073014830768E-2</v>
      </c>
      <c r="N36" s="13">
        <f>VLOOKUP(B36,YTD!A:D,2,0)</f>
        <v>1336</v>
      </c>
      <c r="O36" s="15">
        <f t="shared" si="21"/>
        <v>1336</v>
      </c>
      <c r="P36" s="43">
        <f t="shared" si="22"/>
        <v>2.1677754340418628E-2</v>
      </c>
      <c r="Q36" s="28">
        <f>VLOOKUP(B36,YTD!A:G,5,0)</f>
        <v>34561</v>
      </c>
      <c r="R36" s="16">
        <f t="shared" si="23"/>
        <v>1.3858358521721627E-2</v>
      </c>
      <c r="S36" s="13">
        <f>VLOOKUP(B36,MAT!A:D,2,0)</f>
        <v>4437</v>
      </c>
      <c r="T36" s="15">
        <f t="shared" si="24"/>
        <v>4437</v>
      </c>
      <c r="U36" s="43">
        <f t="shared" si="25"/>
        <v>2.544180552529272E-2</v>
      </c>
      <c r="V36" s="28">
        <f>VLOOKUP(B36,MAT!A:J,8,0)</f>
        <v>124266</v>
      </c>
      <c r="W36" s="16">
        <f t="shared" si="26"/>
        <v>1.7403343700702709E-2</v>
      </c>
      <c r="X36" s="13">
        <f>VLOOKUP(B36,MAT!A:G,5,0)</f>
        <v>5336</v>
      </c>
      <c r="Y36" s="15">
        <f t="shared" si="27"/>
        <v>5336</v>
      </c>
      <c r="Z36" s="43">
        <f t="shared" si="28"/>
        <v>2.2302937082812609E-2</v>
      </c>
      <c r="AA36" s="42">
        <f t="shared" si="29"/>
        <v>0.20261437908496732</v>
      </c>
      <c r="AB36" s="28">
        <f>VLOOKUP(B36,MAT!A:M,11,0)</f>
        <v>140907</v>
      </c>
      <c r="AC36" s="43">
        <f t="shared" si="30"/>
        <v>1.436084911309091E-2</v>
      </c>
      <c r="AD36" s="48">
        <f t="shared" si="31"/>
        <v>0.13391434503403987</v>
      </c>
    </row>
    <row r="37" spans="2:30" ht="14.25" customHeight="1" x14ac:dyDescent="0.25">
      <c r="B37" s="59" t="s">
        <v>188</v>
      </c>
      <c r="C37" s="59" t="s">
        <v>21</v>
      </c>
      <c r="D37" s="60" t="s">
        <v>440</v>
      </c>
      <c r="E37" s="61">
        <v>1</v>
      </c>
      <c r="F37" s="33">
        <f t="shared" si="32"/>
        <v>41.016737513283744</v>
      </c>
      <c r="G37" s="34">
        <f t="shared" si="33"/>
        <v>41.016737513283744</v>
      </c>
      <c r="I37" s="13">
        <f>VLOOKUP(B37,MES!A:D,2,0)</f>
        <v>736</v>
      </c>
      <c r="J37" s="15">
        <f t="shared" si="18"/>
        <v>736</v>
      </c>
      <c r="K37" s="43">
        <f t="shared" si="19"/>
        <v>3.3820420917195108E-2</v>
      </c>
      <c r="L37" s="28">
        <f>VLOOKUP(B37,MES!A:G,5,0)</f>
        <v>27468</v>
      </c>
      <c r="M37" s="16">
        <f t="shared" si="20"/>
        <v>3.2555862793181144E-2</v>
      </c>
      <c r="N37" s="13">
        <f>VLOOKUP(B37,YTD!A:D,2,0)</f>
        <v>2000</v>
      </c>
      <c r="O37" s="15">
        <f t="shared" si="21"/>
        <v>2000</v>
      </c>
      <c r="P37" s="43">
        <f t="shared" si="22"/>
        <v>3.2451728054518902E-2</v>
      </c>
      <c r="Q37" s="28">
        <f>VLOOKUP(B37,YTD!A:G,5,0)</f>
        <v>74806</v>
      </c>
      <c r="R37" s="16">
        <f t="shared" si="23"/>
        <v>2.999590195815827E-2</v>
      </c>
      <c r="S37" s="13">
        <f>VLOOKUP(B37,MAT!A:D,2,0)</f>
        <v>0</v>
      </c>
      <c r="T37" s="15">
        <f t="shared" si="24"/>
        <v>0</v>
      </c>
      <c r="U37" s="43">
        <f t="shared" si="25"/>
        <v>0</v>
      </c>
      <c r="V37" s="28">
        <f>VLOOKUP(B37,MAT!A:J,8,0)</f>
        <v>0</v>
      </c>
      <c r="W37" s="16">
        <f t="shared" si="26"/>
        <v>0</v>
      </c>
      <c r="X37" s="13">
        <f>VLOOKUP(B37,MAT!A:G,5,0)</f>
        <v>3764</v>
      </c>
      <c r="Y37" s="15">
        <f t="shared" si="27"/>
        <v>3764</v>
      </c>
      <c r="Z37" s="43">
        <f t="shared" si="28"/>
        <v>1.5732431630379809E-2</v>
      </c>
      <c r="AA37" s="42" t="e">
        <f t="shared" si="29"/>
        <v>#DIV/0!</v>
      </c>
      <c r="AB37" s="28">
        <f>VLOOKUP(B37,MAT!A:M,11,0)</f>
        <v>154387</v>
      </c>
      <c r="AC37" s="43">
        <f t="shared" si="30"/>
        <v>1.5734693180770056E-2</v>
      </c>
      <c r="AD37" s="48" t="e">
        <f t="shared" si="31"/>
        <v>#DIV/0!</v>
      </c>
    </row>
    <row r="38" spans="2:30" ht="14.25" customHeight="1" x14ac:dyDescent="0.25">
      <c r="B38" s="17" t="s">
        <v>375</v>
      </c>
      <c r="C38" s="17" t="s">
        <v>441</v>
      </c>
      <c r="D38" s="14" t="s">
        <v>442</v>
      </c>
      <c r="E38" s="37">
        <v>1</v>
      </c>
      <c r="F38" s="33">
        <f t="shared" si="32"/>
        <v>13.823529411764707</v>
      </c>
      <c r="G38" s="34">
        <f t="shared" si="33"/>
        <v>13.823529411764707</v>
      </c>
      <c r="I38" s="13">
        <f>VLOOKUP(B38,MES!A:D,2,0)</f>
        <v>0</v>
      </c>
      <c r="J38" s="15">
        <f t="shared" si="18"/>
        <v>0</v>
      </c>
      <c r="K38" s="43">
        <f t="shared" si="19"/>
        <v>0</v>
      </c>
      <c r="L38" s="28">
        <f>VLOOKUP(B38,MES!A:G,5,0)</f>
        <v>0</v>
      </c>
      <c r="M38" s="16">
        <f t="shared" si="20"/>
        <v>0</v>
      </c>
      <c r="N38" s="13">
        <f>VLOOKUP(B38,YTD!A:D,2,0)</f>
        <v>0</v>
      </c>
      <c r="O38" s="15">
        <f t="shared" si="21"/>
        <v>0</v>
      </c>
      <c r="P38" s="43">
        <f t="shared" si="22"/>
        <v>0</v>
      </c>
      <c r="Q38" s="28">
        <f>VLOOKUP(B38,YTD!A:G,5,0)</f>
        <v>0</v>
      </c>
      <c r="R38" s="16">
        <f t="shared" si="23"/>
        <v>0</v>
      </c>
      <c r="S38" s="13">
        <f>VLOOKUP(B38,MAT!A:D,2,0)</f>
        <v>2503</v>
      </c>
      <c r="T38" s="15">
        <f t="shared" si="24"/>
        <v>2503</v>
      </c>
      <c r="U38" s="43">
        <f t="shared" si="25"/>
        <v>1.4352228809963417E-2</v>
      </c>
      <c r="V38" s="28">
        <f>VLOOKUP(B38,MAT!A:J,8,0)</f>
        <v>30487</v>
      </c>
      <c r="W38" s="16">
        <f t="shared" si="26"/>
        <v>4.2696774612792201E-3</v>
      </c>
      <c r="X38" s="13">
        <f>VLOOKUP(B38,MAT!A:G,5,0)</f>
        <v>17</v>
      </c>
      <c r="Y38" s="15">
        <f t="shared" si="27"/>
        <v>17</v>
      </c>
      <c r="Z38" s="43">
        <f t="shared" si="28"/>
        <v>7.1055084409260563E-5</v>
      </c>
      <c r="AA38" s="42">
        <f t="shared" si="29"/>
        <v>-0.9932081502197363</v>
      </c>
      <c r="AB38" s="28">
        <f>VLOOKUP(B38,MAT!A:M,11,0)</f>
        <v>235</v>
      </c>
      <c r="AC38" s="43">
        <f t="shared" si="30"/>
        <v>2.395054569025218E-5</v>
      </c>
      <c r="AD38" s="48">
        <f t="shared" si="31"/>
        <v>-0.99229179650342769</v>
      </c>
    </row>
    <row r="39" spans="2:30" ht="14.25" customHeight="1" x14ac:dyDescent="0.25">
      <c r="B39" s="17"/>
      <c r="C39" s="17"/>
      <c r="D39" s="14"/>
      <c r="E39" s="37"/>
      <c r="F39" s="17"/>
      <c r="G39" s="18"/>
      <c r="I39" s="17"/>
      <c r="J39" s="14"/>
      <c r="K39" s="14"/>
      <c r="L39" s="29"/>
      <c r="M39" s="18"/>
      <c r="N39" s="17"/>
      <c r="O39" s="14"/>
      <c r="P39" s="14"/>
      <c r="Q39" s="29"/>
      <c r="R39" s="18"/>
      <c r="S39" s="17"/>
      <c r="T39" s="15"/>
      <c r="U39" s="14"/>
      <c r="V39" s="29"/>
      <c r="W39" s="18"/>
      <c r="X39" s="17"/>
      <c r="Y39" s="14"/>
      <c r="Z39" s="14"/>
      <c r="AA39" s="14"/>
      <c r="AB39" s="29"/>
      <c r="AC39" s="14"/>
      <c r="AD39" s="18"/>
    </row>
    <row r="40" spans="2:30" ht="14.25" customHeight="1" x14ac:dyDescent="0.25">
      <c r="B40" s="35"/>
      <c r="C40" s="35"/>
      <c r="D40" s="36"/>
      <c r="E40" s="39"/>
      <c r="F40" s="17"/>
      <c r="G40" s="18"/>
      <c r="I40" s="17"/>
      <c r="J40" s="14"/>
      <c r="K40" s="14"/>
      <c r="L40" s="29"/>
      <c r="M40" s="18"/>
      <c r="N40" s="17"/>
      <c r="O40" s="14"/>
      <c r="P40" s="14"/>
      <c r="Q40" s="29"/>
      <c r="R40" s="18"/>
      <c r="S40" s="17"/>
      <c r="T40" s="14"/>
      <c r="U40" s="14"/>
      <c r="V40" s="29"/>
      <c r="W40" s="18"/>
      <c r="X40" s="17"/>
      <c r="Y40" s="14"/>
      <c r="Z40" s="14"/>
      <c r="AA40" s="14"/>
      <c r="AB40" s="29"/>
      <c r="AC40" s="14"/>
      <c r="AD40" s="18"/>
    </row>
    <row r="41" spans="2:30" ht="14.25" customHeight="1" x14ac:dyDescent="0.25">
      <c r="B41" s="19"/>
      <c r="C41" s="19"/>
      <c r="D41" s="20"/>
      <c r="E41" s="40"/>
      <c r="F41" s="19"/>
      <c r="G41" s="21"/>
      <c r="I41" s="19"/>
      <c r="J41" s="20"/>
      <c r="K41" s="20"/>
      <c r="L41" s="30"/>
      <c r="M41" s="21"/>
      <c r="N41" s="19"/>
      <c r="O41" s="20"/>
      <c r="P41" s="20"/>
      <c r="Q41" s="30"/>
      <c r="R41" s="21"/>
      <c r="S41" s="19"/>
      <c r="T41" s="20"/>
      <c r="U41" s="20"/>
      <c r="V41" s="30"/>
      <c r="W41" s="21"/>
      <c r="X41" s="19"/>
      <c r="Y41" s="20"/>
      <c r="Z41" s="20"/>
      <c r="AA41" s="20"/>
      <c r="AB41" s="30"/>
      <c r="AC41" s="20"/>
      <c r="AD41" s="21"/>
    </row>
    <row r="44" spans="2:30" ht="14.25" customHeight="1" x14ac:dyDescent="0.25">
      <c r="C44" s="123" t="s">
        <v>429</v>
      </c>
      <c r="D44" s="124"/>
      <c r="E44" s="125"/>
      <c r="F44" s="135" t="s">
        <v>34</v>
      </c>
      <c r="G44" s="141" t="s">
        <v>35</v>
      </c>
      <c r="H44" s="7"/>
      <c r="I44" s="135" t="s">
        <v>419</v>
      </c>
      <c r="J44" s="136"/>
      <c r="K44" s="136"/>
      <c r="L44" s="136"/>
      <c r="M44" s="137"/>
      <c r="N44" s="135" t="s">
        <v>45</v>
      </c>
      <c r="O44" s="136"/>
      <c r="P44" s="136"/>
      <c r="Q44" s="136"/>
      <c r="R44" s="137"/>
      <c r="S44" s="135" t="s">
        <v>47</v>
      </c>
      <c r="T44" s="136"/>
      <c r="U44" s="136"/>
      <c r="V44" s="136"/>
      <c r="W44" s="137"/>
      <c r="X44" s="135" t="s">
        <v>48</v>
      </c>
      <c r="Y44" s="136"/>
      <c r="Z44" s="136"/>
      <c r="AA44" s="136"/>
      <c r="AB44" s="136"/>
      <c r="AC44" s="136"/>
      <c r="AD44" s="137"/>
    </row>
    <row r="45" spans="2:30" ht="14.25" customHeight="1" x14ac:dyDescent="0.25">
      <c r="C45" s="17"/>
      <c r="D45" s="14"/>
      <c r="E45" s="37"/>
      <c r="F45" s="144"/>
      <c r="G45" s="142"/>
      <c r="H45" s="7"/>
      <c r="I45" s="138"/>
      <c r="J45" s="139"/>
      <c r="K45" s="139"/>
      <c r="L45" s="139"/>
      <c r="M45" s="140"/>
      <c r="N45" s="138"/>
      <c r="O45" s="139"/>
      <c r="P45" s="139"/>
      <c r="Q45" s="139"/>
      <c r="R45" s="140"/>
      <c r="S45" s="138"/>
      <c r="T45" s="139"/>
      <c r="U45" s="139"/>
      <c r="V45" s="139"/>
      <c r="W45" s="140"/>
      <c r="X45" s="138"/>
      <c r="Y45" s="139"/>
      <c r="Z45" s="139"/>
      <c r="AA45" s="139"/>
      <c r="AB45" s="139"/>
      <c r="AC45" s="139"/>
      <c r="AD45" s="140"/>
    </row>
    <row r="46" spans="2:30" ht="22.5" x14ac:dyDescent="0.25">
      <c r="B46" s="95" t="s">
        <v>426</v>
      </c>
      <c r="C46" s="17" t="s">
        <v>430</v>
      </c>
      <c r="D46" s="7"/>
      <c r="E46" s="8"/>
      <c r="F46" s="138"/>
      <c r="G46" s="143"/>
      <c r="H46" s="7"/>
      <c r="I46" s="22" t="s">
        <v>39</v>
      </c>
      <c r="J46" s="23" t="s">
        <v>40</v>
      </c>
      <c r="K46" s="23" t="s">
        <v>36</v>
      </c>
      <c r="L46" s="25" t="s">
        <v>37</v>
      </c>
      <c r="M46" s="24" t="s">
        <v>38</v>
      </c>
      <c r="N46" s="22" t="s">
        <v>39</v>
      </c>
      <c r="O46" s="23" t="s">
        <v>40</v>
      </c>
      <c r="P46" s="23" t="s">
        <v>36</v>
      </c>
      <c r="Q46" s="25" t="s">
        <v>37</v>
      </c>
      <c r="R46" s="24" t="s">
        <v>38</v>
      </c>
      <c r="S46" s="22" t="s">
        <v>39</v>
      </c>
      <c r="T46" s="23" t="s">
        <v>40</v>
      </c>
      <c r="U46" s="23" t="s">
        <v>36</v>
      </c>
      <c r="V46" s="25" t="s">
        <v>37</v>
      </c>
      <c r="W46" s="24" t="s">
        <v>38</v>
      </c>
      <c r="X46" s="22" t="s">
        <v>39</v>
      </c>
      <c r="Y46" s="23" t="s">
        <v>40</v>
      </c>
      <c r="Z46" s="23" t="s">
        <v>36</v>
      </c>
      <c r="AA46" s="23" t="s">
        <v>53</v>
      </c>
      <c r="AB46" s="25" t="s">
        <v>37</v>
      </c>
      <c r="AC46" s="23" t="s">
        <v>38</v>
      </c>
      <c r="AD46" s="24" t="s">
        <v>53</v>
      </c>
    </row>
    <row r="47" spans="2:30" ht="14.25" customHeight="1" x14ac:dyDescent="0.25">
      <c r="B47" s="56" t="s">
        <v>0</v>
      </c>
      <c r="C47" s="56" t="s">
        <v>1</v>
      </c>
      <c r="D47" s="57" t="s">
        <v>23</v>
      </c>
      <c r="E47" s="58" t="s">
        <v>52</v>
      </c>
      <c r="F47" s="92"/>
      <c r="G47" s="94"/>
      <c r="H47" s="1"/>
      <c r="I47" s="93"/>
      <c r="J47" s="7"/>
      <c r="K47" s="7"/>
      <c r="L47" s="26"/>
      <c r="M47" s="8"/>
      <c r="N47" s="93"/>
      <c r="O47" s="7"/>
      <c r="P47" s="7"/>
      <c r="Q47" s="26"/>
      <c r="R47" s="8"/>
      <c r="S47" s="93"/>
      <c r="T47" s="7"/>
      <c r="U47" s="7"/>
      <c r="V47" s="26"/>
      <c r="W47" s="8"/>
      <c r="X47" s="93"/>
      <c r="Y47" s="7"/>
      <c r="Z47" s="7"/>
      <c r="AA47" s="7"/>
      <c r="AB47" s="26"/>
      <c r="AC47" s="7"/>
      <c r="AD47" s="8"/>
    </row>
    <row r="48" spans="2:30" ht="14.25" customHeight="1" x14ac:dyDescent="0.25">
      <c r="B48" s="31"/>
      <c r="C48" s="31"/>
      <c r="D48" s="10"/>
      <c r="E48" s="38"/>
      <c r="F48" s="31"/>
      <c r="G48" s="32"/>
      <c r="H48" s="3"/>
      <c r="I48" s="9">
        <f t="shared" ref="I48:Z48" si="34">SUM(I49:I60)</f>
        <v>731</v>
      </c>
      <c r="J48" s="11">
        <f t="shared" si="34"/>
        <v>2674</v>
      </c>
      <c r="K48" s="45">
        <f t="shared" si="34"/>
        <v>0.12287473577796157</v>
      </c>
      <c r="L48" s="27">
        <f t="shared" si="34"/>
        <v>41078</v>
      </c>
      <c r="M48" s="12">
        <f t="shared" si="34"/>
        <v>4.8686825827082239E-2</v>
      </c>
      <c r="N48" s="9">
        <f t="shared" si="34"/>
        <v>2284</v>
      </c>
      <c r="O48" s="11">
        <f t="shared" si="34"/>
        <v>8577</v>
      </c>
      <c r="P48" s="45">
        <f t="shared" si="34"/>
        <v>0.13916923576180432</v>
      </c>
      <c r="Q48" s="27">
        <f t="shared" si="34"/>
        <v>136532</v>
      </c>
      <c r="R48" s="12">
        <f t="shared" si="34"/>
        <v>5.4746951931011742E-2</v>
      </c>
      <c r="S48" s="9">
        <f t="shared" si="34"/>
        <v>7600</v>
      </c>
      <c r="T48" s="11">
        <f t="shared" si="34"/>
        <v>27349</v>
      </c>
      <c r="U48" s="45">
        <f t="shared" si="34"/>
        <v>0.15681945893874927</v>
      </c>
      <c r="V48" s="27">
        <f t="shared" si="34"/>
        <v>387934</v>
      </c>
      <c r="W48" s="12">
        <f t="shared" si="34"/>
        <v>5.4329814552559877E-2</v>
      </c>
      <c r="X48" s="9">
        <f t="shared" si="34"/>
        <v>8363</v>
      </c>
      <c r="Y48" s="11">
        <f t="shared" si="34"/>
        <v>31418</v>
      </c>
      <c r="Z48" s="45">
        <f t="shared" si="34"/>
        <v>0.13131815541000874</v>
      </c>
      <c r="AA48" s="44">
        <f>(X48-S48)/S48</f>
        <v>0.10039473684210526</v>
      </c>
      <c r="AB48" s="27">
        <f>SUM(AB49:AB60)</f>
        <v>495827</v>
      </c>
      <c r="AC48" s="45">
        <f>SUM(AC49:AC60)</f>
        <v>5.0533307310470933E-2</v>
      </c>
      <c r="AD48" s="47">
        <f>(AB48-V48)/V48</f>
        <v>0.27812205168920484</v>
      </c>
    </row>
    <row r="49" spans="2:30" ht="14.25" customHeight="1" x14ac:dyDescent="0.25">
      <c r="B49" s="17" t="s">
        <v>57</v>
      </c>
      <c r="C49" s="17" t="s">
        <v>16</v>
      </c>
      <c r="D49" s="14" t="s">
        <v>28</v>
      </c>
      <c r="E49" s="37">
        <v>1</v>
      </c>
      <c r="F49" s="33">
        <f>AB49/X49</f>
        <v>101.92356687898089</v>
      </c>
      <c r="G49" s="34">
        <f>F49/E49</f>
        <v>101.92356687898089</v>
      </c>
      <c r="I49" s="13">
        <f>VLOOKUP(B49,MES!A:D,3,0)</f>
        <v>67</v>
      </c>
      <c r="J49" s="15">
        <f t="shared" ref="J49:J58" si="35">I49*E49</f>
        <v>67</v>
      </c>
      <c r="K49" s="43">
        <f t="shared" ref="K49:K58" si="36">J49/$J$8</f>
        <v>3.0787611432772722E-3</v>
      </c>
      <c r="L49" s="28">
        <f>VLOOKUP(B49,MES!A:G,6,0)</f>
        <v>6841</v>
      </c>
      <c r="M49" s="16">
        <f t="shared" ref="M49:M58" si="37">L49/$L$8</f>
        <v>8.1081497512797505E-3</v>
      </c>
      <c r="N49" s="13">
        <f>VLOOKUP(B49,YTD!A:D,3,0)</f>
        <v>352</v>
      </c>
      <c r="O49" s="15">
        <f t="shared" ref="O49:O58" si="38">N49*E49</f>
        <v>352</v>
      </c>
      <c r="P49" s="43">
        <f t="shared" ref="P49:P58" si="39">O49/$O$8</f>
        <v>5.7115041375953267E-3</v>
      </c>
      <c r="Q49" s="28">
        <f>VLOOKUP(B49,YTD!A:G,6,0)</f>
        <v>35889</v>
      </c>
      <c r="R49" s="16">
        <f t="shared" ref="R49:R58" si="40">Q49/$Q$8</f>
        <v>1.4390863371605783E-2</v>
      </c>
      <c r="S49" s="13">
        <f>VLOOKUP(B49,MAT!A:D,3,0)</f>
        <v>1175</v>
      </c>
      <c r="T49" s="15">
        <f t="shared" ref="T49:T58" si="41">S49*E49</f>
        <v>1175</v>
      </c>
      <c r="U49" s="43">
        <f t="shared" ref="U49:U58" si="42">T49/$T$8</f>
        <v>6.7374625855801101E-3</v>
      </c>
      <c r="V49" s="28">
        <f>VLOOKUP(B49,MAT!A:J,9,0)</f>
        <v>120335</v>
      </c>
      <c r="W49" s="16">
        <f t="shared" ref="W49:W58" si="43">V49/$V$8</f>
        <v>1.6852810617739855E-2</v>
      </c>
      <c r="X49" s="13">
        <f>VLOOKUP(B49,MAT!A:G,6,0)</f>
        <v>1256</v>
      </c>
      <c r="Y49" s="15">
        <f t="shared" ref="Y49:Y58" si="44">X49*E49</f>
        <v>1256</v>
      </c>
      <c r="Z49" s="43">
        <f t="shared" ref="Z49:Z58" si="45">Y49/$Y$8</f>
        <v>5.2497168245900748E-3</v>
      </c>
      <c r="AA49" s="42">
        <f t="shared" ref="AA49:AA58" si="46">(X49-S49)/S49</f>
        <v>6.8936170212765963E-2</v>
      </c>
      <c r="AB49" s="28">
        <f>VLOOKUP(B49,MAT!A:M,12,0)</f>
        <v>128016</v>
      </c>
      <c r="AC49" s="43">
        <f t="shared" ref="AC49:AC58" si="47">AB49/$AB$8</f>
        <v>1.3047034285460949E-2</v>
      </c>
      <c r="AD49" s="48">
        <f t="shared" ref="AD49:AD58" si="48">(AB49-V49)/V49</f>
        <v>6.3830140856774839E-2</v>
      </c>
    </row>
    <row r="50" spans="2:30" ht="14.25" customHeight="1" x14ac:dyDescent="0.25">
      <c r="B50" s="17" t="s">
        <v>78</v>
      </c>
      <c r="C50" s="17" t="s">
        <v>431</v>
      </c>
      <c r="D50" s="14" t="s">
        <v>432</v>
      </c>
      <c r="E50" s="37">
        <v>1</v>
      </c>
      <c r="F50" s="33">
        <f t="shared" ref="F50:F58" si="49">AB50/X50</f>
        <v>35.5</v>
      </c>
      <c r="G50" s="34">
        <f t="shared" ref="G50:G58" si="50">F50/E50</f>
        <v>35.5</v>
      </c>
      <c r="I50" s="13">
        <f>VLOOKUP(B50,MES!A:D,3,0)</f>
        <v>2</v>
      </c>
      <c r="J50" s="15">
        <f t="shared" si="35"/>
        <v>2</v>
      </c>
      <c r="K50" s="43">
        <f t="shared" si="36"/>
        <v>9.1903317709769318E-5</v>
      </c>
      <c r="L50" s="28">
        <f>VLOOKUP(B50,MES!A:G,6,0)</f>
        <v>71</v>
      </c>
      <c r="M50" s="16">
        <f t="shared" si="37"/>
        <v>8.4151239927037318E-5</v>
      </c>
      <c r="N50" s="13">
        <f>VLOOKUP(B50,YTD!A:D,3,0)</f>
        <v>2</v>
      </c>
      <c r="O50" s="15">
        <f t="shared" si="38"/>
        <v>2</v>
      </c>
      <c r="P50" s="43">
        <f t="shared" si="39"/>
        <v>3.2451728054518906E-5</v>
      </c>
      <c r="Q50" s="28">
        <f>VLOOKUP(B50,YTD!A:G,6,0)</f>
        <v>71</v>
      </c>
      <c r="R50" s="16">
        <f t="shared" si="40"/>
        <v>2.8469762305553528E-5</v>
      </c>
      <c r="S50" s="13">
        <f>VLOOKUP(B50,MAT!A:D,3,0)</f>
        <v>19</v>
      </c>
      <c r="T50" s="15">
        <f t="shared" si="41"/>
        <v>19</v>
      </c>
      <c r="U50" s="43">
        <f t="shared" si="42"/>
        <v>1.0894620351150817E-4</v>
      </c>
      <c r="V50" s="28">
        <f>VLOOKUP(B50,MAT!A:J,9,0)</f>
        <v>690</v>
      </c>
      <c r="W50" s="16">
        <f t="shared" si="43"/>
        <v>9.6633891438405279E-5</v>
      </c>
      <c r="X50" s="13">
        <f>VLOOKUP(B50,MAT!A:G,6,0)</f>
        <v>2</v>
      </c>
      <c r="Y50" s="15">
        <f t="shared" si="44"/>
        <v>2</v>
      </c>
      <c r="Z50" s="43">
        <f t="shared" si="45"/>
        <v>8.3594216952071254E-6</v>
      </c>
      <c r="AA50" s="42">
        <f t="shared" si="46"/>
        <v>-0.89473684210526316</v>
      </c>
      <c r="AB50" s="28">
        <f>VLOOKUP(B50,MAT!A:M,12,0)</f>
        <v>71</v>
      </c>
      <c r="AC50" s="43">
        <f t="shared" si="47"/>
        <v>7.2361223149272541E-6</v>
      </c>
      <c r="AD50" s="48">
        <f t="shared" si="48"/>
        <v>-0.89710144927536228</v>
      </c>
    </row>
    <row r="51" spans="2:30" ht="14.25" customHeight="1" x14ac:dyDescent="0.25">
      <c r="B51" s="17" t="s">
        <v>90</v>
      </c>
      <c r="C51" s="17" t="s">
        <v>433</v>
      </c>
      <c r="D51" s="14" t="s">
        <v>434</v>
      </c>
      <c r="E51" s="37">
        <v>1</v>
      </c>
      <c r="F51" s="33">
        <f t="shared" si="49"/>
        <v>121.9710843373494</v>
      </c>
      <c r="G51" s="34">
        <f t="shared" si="50"/>
        <v>121.9710843373494</v>
      </c>
      <c r="I51" s="13">
        <f>VLOOKUP(B51,MES!A:D,3,0)</f>
        <v>39</v>
      </c>
      <c r="J51" s="15">
        <f t="shared" si="35"/>
        <v>39</v>
      </c>
      <c r="K51" s="43">
        <f t="shared" si="36"/>
        <v>1.7921146953405018E-3</v>
      </c>
      <c r="L51" s="28">
        <f>VLOOKUP(B51,MES!A:G,6,0)</f>
        <v>5151</v>
      </c>
      <c r="M51" s="16">
        <f t="shared" si="37"/>
        <v>6.1051131952699891E-3</v>
      </c>
      <c r="N51" s="13">
        <f>VLOOKUP(B51,YTD!A:D,3,0)</f>
        <v>103</v>
      </c>
      <c r="O51" s="15">
        <f t="shared" si="38"/>
        <v>103</v>
      </c>
      <c r="P51" s="43">
        <f t="shared" si="39"/>
        <v>1.6712639948077235E-3</v>
      </c>
      <c r="Q51" s="28">
        <f>VLOOKUP(B51,YTD!A:G,6,0)</f>
        <v>13582</v>
      </c>
      <c r="R51" s="16">
        <f t="shared" si="40"/>
        <v>5.4461452342820845E-3</v>
      </c>
      <c r="S51" s="13">
        <f>VLOOKUP(B51,MAT!A:D,3,0)</f>
        <v>341</v>
      </c>
      <c r="T51" s="15">
        <f t="shared" si="41"/>
        <v>341</v>
      </c>
      <c r="U51" s="43">
        <f t="shared" si="42"/>
        <v>1.9552976524960151E-3</v>
      </c>
      <c r="V51" s="28">
        <f>VLOOKUP(B51,MAT!A:J,9,0)</f>
        <v>34274</v>
      </c>
      <c r="W51" s="16">
        <f t="shared" si="43"/>
        <v>4.8000434712462351E-3</v>
      </c>
      <c r="X51" s="13">
        <f>VLOOKUP(B51,MAT!A:G,6,0)</f>
        <v>415</v>
      </c>
      <c r="Y51" s="15">
        <f t="shared" si="44"/>
        <v>415</v>
      </c>
      <c r="Z51" s="43">
        <f t="shared" si="45"/>
        <v>1.7345800017554785E-3</v>
      </c>
      <c r="AA51" s="42">
        <f t="shared" si="46"/>
        <v>0.21700879765395895</v>
      </c>
      <c r="AB51" s="28">
        <f>VLOOKUP(B51,MAT!A:M,12,0)</f>
        <v>50618</v>
      </c>
      <c r="AC51" s="43">
        <f t="shared" si="47"/>
        <v>5.1588456244646159E-3</v>
      </c>
      <c r="AD51" s="48">
        <f t="shared" si="48"/>
        <v>0.47686292816712378</v>
      </c>
    </row>
    <row r="52" spans="2:30" ht="14.25" customHeight="1" x14ac:dyDescent="0.25">
      <c r="B52" s="17" t="s">
        <v>114</v>
      </c>
      <c r="C52" s="17" t="s">
        <v>19</v>
      </c>
      <c r="D52" s="14" t="s">
        <v>435</v>
      </c>
      <c r="E52" s="37">
        <v>1</v>
      </c>
      <c r="F52" s="33">
        <f t="shared" si="49"/>
        <v>46.511947863866766</v>
      </c>
      <c r="G52" s="34">
        <f t="shared" si="50"/>
        <v>46.511947863866766</v>
      </c>
      <c r="I52" s="13">
        <f>VLOOKUP(B52,MES!A:D,3,0)</f>
        <v>134</v>
      </c>
      <c r="J52" s="15">
        <f t="shared" si="35"/>
        <v>134</v>
      </c>
      <c r="K52" s="43">
        <f t="shared" si="36"/>
        <v>6.1575222865545443E-3</v>
      </c>
      <c r="L52" s="28">
        <f>VLOOKUP(B52,MES!A:G,6,0)</f>
        <v>5942</v>
      </c>
      <c r="M52" s="16">
        <f t="shared" si="37"/>
        <v>7.0426291217810669E-3</v>
      </c>
      <c r="N52" s="13">
        <f>VLOOKUP(B52,YTD!A:D,3,0)</f>
        <v>328</v>
      </c>
      <c r="O52" s="15">
        <f t="shared" si="38"/>
        <v>328</v>
      </c>
      <c r="P52" s="43">
        <f t="shared" si="39"/>
        <v>5.3220834009410998E-3</v>
      </c>
      <c r="Q52" s="28">
        <f>VLOOKUP(B52,YTD!A:G,6,0)</f>
        <v>15948</v>
      </c>
      <c r="R52" s="16">
        <f t="shared" si="40"/>
        <v>6.3948699894220799E-3</v>
      </c>
      <c r="S52" s="13">
        <f>VLOOKUP(B52,MAT!A:D,3,0)</f>
        <v>2103</v>
      </c>
      <c r="T52" s="15">
        <f t="shared" si="41"/>
        <v>2103</v>
      </c>
      <c r="U52" s="43">
        <f t="shared" si="42"/>
        <v>1.2058624525510613E-2</v>
      </c>
      <c r="V52" s="28">
        <f>VLOOKUP(B52,MAT!A:J,9,0)</f>
        <v>75504</v>
      </c>
      <c r="W52" s="16">
        <f t="shared" si="43"/>
        <v>1.0574268607486018E-2</v>
      </c>
      <c r="X52" s="13">
        <f>VLOOKUP(B52,MAT!A:G,6,0)</f>
        <v>1381</v>
      </c>
      <c r="Y52" s="15">
        <f t="shared" si="44"/>
        <v>1381</v>
      </c>
      <c r="Z52" s="43">
        <f t="shared" si="45"/>
        <v>5.7721806805405198E-3</v>
      </c>
      <c r="AA52" s="42">
        <f t="shared" si="46"/>
        <v>-0.34331906799809797</v>
      </c>
      <c r="AB52" s="28">
        <f>VLOOKUP(B52,MAT!A:M,12,0)</f>
        <v>64233</v>
      </c>
      <c r="AC52" s="43">
        <f t="shared" si="47"/>
        <v>6.5464485162636948E-3</v>
      </c>
      <c r="AD52" s="48">
        <f t="shared" si="48"/>
        <v>-0.14927685950413222</v>
      </c>
    </row>
    <row r="53" spans="2:30" ht="14.25" customHeight="1" x14ac:dyDescent="0.25">
      <c r="B53" s="59" t="s">
        <v>148</v>
      </c>
      <c r="C53" s="59" t="s">
        <v>21</v>
      </c>
      <c r="D53" s="60" t="s">
        <v>436</v>
      </c>
      <c r="E53" s="61">
        <v>1</v>
      </c>
      <c r="F53" s="77">
        <f t="shared" si="49"/>
        <v>37.073339940535185</v>
      </c>
      <c r="G53" s="78">
        <f t="shared" si="50"/>
        <v>37.073339940535185</v>
      </c>
      <c r="H53" s="79"/>
      <c r="I53" s="13">
        <f>VLOOKUP(B53,MES!A:D,3,0)</f>
        <v>104</v>
      </c>
      <c r="J53" s="15">
        <f t="shared" si="35"/>
        <v>104</v>
      </c>
      <c r="K53" s="43">
        <f t="shared" si="36"/>
        <v>4.7789725209080045E-3</v>
      </c>
      <c r="L53" s="28">
        <f>VLOOKUP(B53,MES!A:G,6,0)</f>
        <v>3681</v>
      </c>
      <c r="M53" s="16">
        <f t="shared" si="37"/>
        <v>4.3628269601609067E-3</v>
      </c>
      <c r="N53" s="13">
        <f>VLOOKUP(B53,YTD!A:D,3,0)</f>
        <v>171</v>
      </c>
      <c r="O53" s="15">
        <f t="shared" si="38"/>
        <v>171</v>
      </c>
      <c r="P53" s="43">
        <f t="shared" si="39"/>
        <v>2.7746227486613664E-3</v>
      </c>
      <c r="Q53" s="28">
        <f>VLOOKUP(B53,YTD!A:G,6,0)</f>
        <v>6709</v>
      </c>
      <c r="R53" s="16">
        <f t="shared" si="40"/>
        <v>2.6901920465909664E-3</v>
      </c>
      <c r="S53" s="13">
        <f>VLOOKUP(B53,MAT!A:D,3,0)</f>
        <v>575</v>
      </c>
      <c r="T53" s="15">
        <f t="shared" si="41"/>
        <v>575</v>
      </c>
      <c r="U53" s="43">
        <f t="shared" si="42"/>
        <v>3.2970561589009046E-3</v>
      </c>
      <c r="V53" s="28">
        <f>VLOOKUP(B53,MAT!A:J,9,0)</f>
        <v>13756</v>
      </c>
      <c r="W53" s="16">
        <f t="shared" si="43"/>
        <v>1.9265156675749319E-3</v>
      </c>
      <c r="X53" s="13">
        <f>VLOOKUP(B53,MAT!A:G,6,0)</f>
        <v>1009</v>
      </c>
      <c r="Y53" s="15">
        <f t="shared" si="44"/>
        <v>1009</v>
      </c>
      <c r="Z53" s="43">
        <f t="shared" si="45"/>
        <v>4.2173282452319947E-3</v>
      </c>
      <c r="AA53" s="42">
        <f t="shared" si="46"/>
        <v>0.75478260869565217</v>
      </c>
      <c r="AB53" s="28">
        <f>VLOOKUP(B53,MAT!A:M,12,0)</f>
        <v>37407</v>
      </c>
      <c r="AC53" s="43">
        <f t="shared" si="47"/>
        <v>3.812417287809631E-3</v>
      </c>
      <c r="AD53" s="48">
        <f t="shared" si="48"/>
        <v>1.7193224774643792</v>
      </c>
    </row>
    <row r="54" spans="2:30" ht="14.25" customHeight="1" x14ac:dyDescent="0.25">
      <c r="B54" s="59" t="s">
        <v>162</v>
      </c>
      <c r="C54" s="59" t="s">
        <v>21</v>
      </c>
      <c r="D54" s="60" t="s">
        <v>437</v>
      </c>
      <c r="E54" s="61">
        <v>30</v>
      </c>
      <c r="F54" s="33">
        <f t="shared" si="49"/>
        <v>72.222641509433956</v>
      </c>
      <c r="G54" s="34">
        <f t="shared" si="50"/>
        <v>2.4074213836477987</v>
      </c>
      <c r="I54" s="13">
        <f>VLOOKUP(B54,MES!A:D,3,0)</f>
        <v>67</v>
      </c>
      <c r="J54" s="15">
        <f t="shared" si="35"/>
        <v>2010</v>
      </c>
      <c r="K54" s="43">
        <f t="shared" si="36"/>
        <v>9.2362834298318167E-2</v>
      </c>
      <c r="L54" s="28">
        <f>VLOOKUP(B54,MES!A:G,6,0)</f>
        <v>4402</v>
      </c>
      <c r="M54" s="16">
        <f t="shared" si="37"/>
        <v>5.217376875476314E-3</v>
      </c>
      <c r="N54" s="13">
        <f>VLOOKUP(B54,YTD!A:D,3,0)</f>
        <v>217</v>
      </c>
      <c r="O54" s="15">
        <f t="shared" si="38"/>
        <v>6510</v>
      </c>
      <c r="P54" s="43">
        <f t="shared" si="39"/>
        <v>0.10563037481745903</v>
      </c>
      <c r="Q54" s="28">
        <f>VLOOKUP(B54,YTD!A:G,6,0)</f>
        <v>15054</v>
      </c>
      <c r="R54" s="16">
        <f t="shared" si="40"/>
        <v>6.0363915739127154E-3</v>
      </c>
      <c r="S54" s="13">
        <f>VLOOKUP(B54,MAT!A:D,3,0)</f>
        <v>681</v>
      </c>
      <c r="T54" s="15">
        <f t="shared" si="41"/>
        <v>20430</v>
      </c>
      <c r="U54" s="43">
        <f t="shared" si="42"/>
        <v>0.11714583882842693</v>
      </c>
      <c r="V54" s="28">
        <f>VLOOKUP(B54,MAT!A:J,9,0)</f>
        <v>47930</v>
      </c>
      <c r="W54" s="16">
        <f t="shared" si="43"/>
        <v>6.7125542270185003E-3</v>
      </c>
      <c r="X54" s="13">
        <f>VLOOKUP(B54,MAT!A:G,6,0)</f>
        <v>795</v>
      </c>
      <c r="Y54" s="15">
        <f t="shared" si="44"/>
        <v>23850</v>
      </c>
      <c r="Z54" s="43">
        <f t="shared" si="45"/>
        <v>9.9686103715344976E-2</v>
      </c>
      <c r="AA54" s="42">
        <f t="shared" si="46"/>
        <v>0.16740088105726872</v>
      </c>
      <c r="AB54" s="28">
        <f>VLOOKUP(B54,MAT!A:M,12,0)</f>
        <v>57417</v>
      </c>
      <c r="AC54" s="43">
        <f t="shared" si="47"/>
        <v>5.8517807740306781E-3</v>
      </c>
      <c r="AD54" s="48">
        <f t="shared" si="48"/>
        <v>0.1979344877947006</v>
      </c>
    </row>
    <row r="55" spans="2:30" ht="14.25" customHeight="1" x14ac:dyDescent="0.25">
      <c r="B55" s="74" t="s">
        <v>165</v>
      </c>
      <c r="C55" s="74" t="s">
        <v>18</v>
      </c>
      <c r="D55" s="75" t="s">
        <v>438</v>
      </c>
      <c r="E55" s="76">
        <v>1</v>
      </c>
      <c r="F55" s="33">
        <f t="shared" si="49"/>
        <v>60.906152889993784</v>
      </c>
      <c r="G55" s="34">
        <f t="shared" si="50"/>
        <v>60.906152889993784</v>
      </c>
      <c r="I55" s="13">
        <f>VLOOKUP(B55,MES!A:D,3,0)</f>
        <v>183</v>
      </c>
      <c r="J55" s="15">
        <f t="shared" si="35"/>
        <v>183</v>
      </c>
      <c r="K55" s="43">
        <f t="shared" si="36"/>
        <v>8.4091535704438926E-3</v>
      </c>
      <c r="L55" s="28">
        <f>VLOOKUP(B55,MES!A:G,6,0)</f>
        <v>10931</v>
      </c>
      <c r="M55" s="16">
        <f t="shared" si="37"/>
        <v>1.2955735262569648E-2</v>
      </c>
      <c r="N55" s="13">
        <f>VLOOKUP(B55,YTD!A:D,3,0)</f>
        <v>521</v>
      </c>
      <c r="O55" s="15">
        <f t="shared" si="38"/>
        <v>521</v>
      </c>
      <c r="P55" s="43">
        <f t="shared" si="39"/>
        <v>8.4536751582021744E-3</v>
      </c>
      <c r="Q55" s="28">
        <f>VLOOKUP(B55,YTD!A:G,6,0)</f>
        <v>31461</v>
      </c>
      <c r="R55" s="16">
        <f t="shared" si="40"/>
        <v>1.2615312561901683E-2</v>
      </c>
      <c r="S55" s="13">
        <f>VLOOKUP(B55,MAT!A:D,3,0)</f>
        <v>841</v>
      </c>
      <c r="T55" s="15">
        <f t="shared" si="41"/>
        <v>841</v>
      </c>
      <c r="U55" s="43">
        <f t="shared" si="42"/>
        <v>4.8223030080620189E-3</v>
      </c>
      <c r="V55" s="28">
        <f>VLOOKUP(B55,MAT!A:J,9,0)</f>
        <v>47052</v>
      </c>
      <c r="W55" s="16">
        <f t="shared" si="43"/>
        <v>6.5895911013910801E-3</v>
      </c>
      <c r="X55" s="13">
        <f>VLOOKUP(B55,MAT!A:G,6,0)</f>
        <v>1609</v>
      </c>
      <c r="Y55" s="15">
        <f t="shared" si="44"/>
        <v>1609</v>
      </c>
      <c r="Z55" s="43">
        <f t="shared" si="45"/>
        <v>6.7251547537941327E-3</v>
      </c>
      <c r="AA55" s="42">
        <f t="shared" si="46"/>
        <v>0.91319857312722952</v>
      </c>
      <c r="AB55" s="28">
        <f>VLOOKUP(B55,MAT!A:M,12,0)</f>
        <v>97998</v>
      </c>
      <c r="AC55" s="43">
        <f t="shared" si="47"/>
        <v>9.9876833044822682E-3</v>
      </c>
      <c r="AD55" s="48">
        <f t="shared" si="48"/>
        <v>1.0827595001275185</v>
      </c>
    </row>
    <row r="56" spans="2:30" ht="14.25" customHeight="1" x14ac:dyDescent="0.25">
      <c r="B56" s="17" t="s">
        <v>186</v>
      </c>
      <c r="C56" s="17" t="s">
        <v>20</v>
      </c>
      <c r="D56" s="14" t="s">
        <v>439</v>
      </c>
      <c r="E56" s="37">
        <v>1</v>
      </c>
      <c r="F56" s="33">
        <f t="shared" si="49"/>
        <v>26.780575539568346</v>
      </c>
      <c r="G56" s="34">
        <f t="shared" si="50"/>
        <v>26.780575539568346</v>
      </c>
      <c r="I56" s="13">
        <f>VLOOKUP(B56,MES!A:D,3,0)</f>
        <v>81</v>
      </c>
      <c r="J56" s="15">
        <f t="shared" si="35"/>
        <v>81</v>
      </c>
      <c r="K56" s="43">
        <f t="shared" si="36"/>
        <v>3.7220843672456576E-3</v>
      </c>
      <c r="L56" s="28">
        <f>VLOOKUP(B56,MES!A:G,6,0)</f>
        <v>2044</v>
      </c>
      <c r="M56" s="16">
        <f t="shared" si="37"/>
        <v>2.4226075269135816E-3</v>
      </c>
      <c r="N56" s="13">
        <f>VLOOKUP(B56,YTD!A:D,3,0)</f>
        <v>365</v>
      </c>
      <c r="O56" s="15">
        <f t="shared" si="38"/>
        <v>365</v>
      </c>
      <c r="P56" s="43">
        <f t="shared" si="39"/>
        <v>5.9224403699496995E-3</v>
      </c>
      <c r="Q56" s="28">
        <f>VLOOKUP(B56,YTD!A:G,6,0)</f>
        <v>9439</v>
      </c>
      <c r="R56" s="16">
        <f t="shared" si="40"/>
        <v>3.7848744563678837E-3</v>
      </c>
      <c r="S56" s="13">
        <f>VLOOKUP(B56,MAT!A:D,3,0)</f>
        <v>1487</v>
      </c>
      <c r="T56" s="15">
        <f t="shared" si="41"/>
        <v>1487</v>
      </c>
      <c r="U56" s="43">
        <f t="shared" si="42"/>
        <v>8.5264739274532961E-3</v>
      </c>
      <c r="V56" s="28">
        <f>VLOOKUP(B56,MAT!A:J,9,0)</f>
        <v>42037</v>
      </c>
      <c r="W56" s="16">
        <f t="shared" si="43"/>
        <v>5.8872447744873083E-3</v>
      </c>
      <c r="X56" s="13">
        <f>VLOOKUP(B56,MAT!A:G,6,0)</f>
        <v>1390</v>
      </c>
      <c r="Y56" s="15">
        <f t="shared" si="44"/>
        <v>1390</v>
      </c>
      <c r="Z56" s="43">
        <f t="shared" si="45"/>
        <v>5.8097980781689519E-3</v>
      </c>
      <c r="AA56" s="42">
        <f t="shared" si="46"/>
        <v>-6.5232010759919301E-2</v>
      </c>
      <c r="AB56" s="28">
        <f>VLOOKUP(B56,MAT!A:M,12,0)</f>
        <v>37225</v>
      </c>
      <c r="AC56" s="43">
        <f t="shared" si="47"/>
        <v>3.7938683545516482E-3</v>
      </c>
      <c r="AD56" s="48">
        <f t="shared" si="48"/>
        <v>-0.11447058543663916</v>
      </c>
    </row>
    <row r="57" spans="2:30" ht="14.25" customHeight="1" x14ac:dyDescent="0.25">
      <c r="B57" s="59" t="s">
        <v>188</v>
      </c>
      <c r="C57" s="59" t="s">
        <v>21</v>
      </c>
      <c r="D57" s="60" t="s">
        <v>440</v>
      </c>
      <c r="E57" s="61">
        <v>1</v>
      </c>
      <c r="F57" s="33">
        <f t="shared" si="49"/>
        <v>45.203960396039605</v>
      </c>
      <c r="G57" s="34">
        <f t="shared" si="50"/>
        <v>45.203960396039605</v>
      </c>
      <c r="I57" s="13">
        <f>VLOOKUP(B57,MES!A:D,3,0)</f>
        <v>54</v>
      </c>
      <c r="J57" s="15">
        <f t="shared" si="35"/>
        <v>54</v>
      </c>
      <c r="K57" s="43">
        <f t="shared" si="36"/>
        <v>2.4813895781637717E-3</v>
      </c>
      <c r="L57" s="28">
        <f>VLOOKUP(B57,MES!A:G,6,0)</f>
        <v>2015</v>
      </c>
      <c r="M57" s="16">
        <f t="shared" si="37"/>
        <v>2.3882358937039466E-3</v>
      </c>
      <c r="N57" s="13">
        <f>VLOOKUP(B57,YTD!A:D,3,0)</f>
        <v>225</v>
      </c>
      <c r="O57" s="15">
        <f t="shared" si="38"/>
        <v>225</v>
      </c>
      <c r="P57" s="43">
        <f t="shared" si="39"/>
        <v>3.6508194061333765E-3</v>
      </c>
      <c r="Q57" s="28">
        <f>VLOOKUP(B57,YTD!A:G,6,0)</f>
        <v>8379</v>
      </c>
      <c r="R57" s="16">
        <f t="shared" si="40"/>
        <v>3.3598329346230002E-3</v>
      </c>
      <c r="S57" s="13">
        <f>VLOOKUP(B57,MAT!A:D,3,0)</f>
        <v>0</v>
      </c>
      <c r="T57" s="15">
        <f t="shared" si="41"/>
        <v>0</v>
      </c>
      <c r="U57" s="43">
        <f t="shared" si="42"/>
        <v>0</v>
      </c>
      <c r="V57" s="28">
        <f>VLOOKUP(B57,MAT!A:J,9,0)</f>
        <v>0</v>
      </c>
      <c r="W57" s="16">
        <f t="shared" si="43"/>
        <v>0</v>
      </c>
      <c r="X57" s="13">
        <f>VLOOKUP(B57,MAT!A:G,6,0)</f>
        <v>505</v>
      </c>
      <c r="Y57" s="15">
        <f t="shared" si="44"/>
        <v>505</v>
      </c>
      <c r="Z57" s="43">
        <f t="shared" si="45"/>
        <v>2.1107539780397993E-3</v>
      </c>
      <c r="AA57" s="42" t="e">
        <f t="shared" si="46"/>
        <v>#DIV/0!</v>
      </c>
      <c r="AB57" s="28">
        <f>VLOOKUP(B57,MAT!A:M,12,0)</f>
        <v>22828</v>
      </c>
      <c r="AC57" s="43">
        <f t="shared" si="47"/>
        <v>2.3265662000726672E-3</v>
      </c>
      <c r="AD57" s="48" t="e">
        <f t="shared" si="48"/>
        <v>#DIV/0!</v>
      </c>
    </row>
    <row r="58" spans="2:30" ht="14.25" customHeight="1" x14ac:dyDescent="0.25">
      <c r="B58" s="17" t="s">
        <v>375</v>
      </c>
      <c r="C58" s="17" t="s">
        <v>441</v>
      </c>
      <c r="D58" s="14" t="s">
        <v>442</v>
      </c>
      <c r="E58" s="37">
        <v>1</v>
      </c>
      <c r="F58" s="33">
        <f t="shared" si="49"/>
        <v>14</v>
      </c>
      <c r="G58" s="34">
        <f t="shared" si="50"/>
        <v>14</v>
      </c>
      <c r="I58" s="13">
        <f>VLOOKUP(B58,MES!A:D,3,0)</f>
        <v>0</v>
      </c>
      <c r="J58" s="15">
        <f t="shared" si="35"/>
        <v>0</v>
      </c>
      <c r="K58" s="43">
        <f t="shared" si="36"/>
        <v>0</v>
      </c>
      <c r="L58" s="28">
        <f>VLOOKUP(B58,MES!A:G,6,0)</f>
        <v>0</v>
      </c>
      <c r="M58" s="16">
        <f t="shared" si="37"/>
        <v>0</v>
      </c>
      <c r="N58" s="13">
        <f>VLOOKUP(B58,YTD!A:D,3,0)</f>
        <v>0</v>
      </c>
      <c r="O58" s="15">
        <f t="shared" si="38"/>
        <v>0</v>
      </c>
      <c r="P58" s="43">
        <f t="shared" si="39"/>
        <v>0</v>
      </c>
      <c r="Q58" s="28">
        <f>VLOOKUP(B58,YTD!A:G,6,0)</f>
        <v>0</v>
      </c>
      <c r="R58" s="16">
        <f t="shared" si="40"/>
        <v>0</v>
      </c>
      <c r="S58" s="13">
        <f>VLOOKUP(B58,MAT!A:D,3,0)</f>
        <v>378</v>
      </c>
      <c r="T58" s="15">
        <f t="shared" si="41"/>
        <v>378</v>
      </c>
      <c r="U58" s="43">
        <f t="shared" si="42"/>
        <v>2.167456048807899E-3</v>
      </c>
      <c r="V58" s="28">
        <f>VLOOKUP(B58,MAT!A:J,9,0)</f>
        <v>6356</v>
      </c>
      <c r="W58" s="16">
        <f t="shared" si="43"/>
        <v>8.9015219417754195E-4</v>
      </c>
      <c r="X58" s="13">
        <f>VLOOKUP(B58,MAT!A:G,6,0)</f>
        <v>1</v>
      </c>
      <c r="Y58" s="15">
        <f t="shared" si="44"/>
        <v>1</v>
      </c>
      <c r="Z58" s="43">
        <f t="shared" si="45"/>
        <v>4.1797108476035627E-6</v>
      </c>
      <c r="AA58" s="42">
        <f t="shared" si="46"/>
        <v>-0.99735449735449733</v>
      </c>
      <c r="AB58" s="28">
        <f>VLOOKUP(B58,MAT!A:M,12,0)</f>
        <v>14</v>
      </c>
      <c r="AC58" s="43">
        <f t="shared" si="47"/>
        <v>1.4268410198448106E-6</v>
      </c>
      <c r="AD58" s="48">
        <f t="shared" si="48"/>
        <v>-0.99779735682819382</v>
      </c>
    </row>
    <row r="59" spans="2:30" ht="14.25" customHeight="1" x14ac:dyDescent="0.25">
      <c r="B59" s="17"/>
      <c r="C59" s="17"/>
      <c r="D59" s="14"/>
      <c r="E59" s="37"/>
      <c r="F59" s="17"/>
      <c r="G59" s="18"/>
      <c r="I59" s="17"/>
      <c r="J59" s="14"/>
      <c r="K59" s="14"/>
      <c r="L59" s="29"/>
      <c r="M59" s="18"/>
      <c r="N59" s="17"/>
      <c r="O59" s="14"/>
      <c r="P59" s="14"/>
      <c r="Q59" s="29"/>
      <c r="R59" s="18"/>
      <c r="S59" s="17"/>
      <c r="T59" s="15"/>
      <c r="U59" s="14"/>
      <c r="V59" s="29"/>
      <c r="W59" s="18"/>
      <c r="X59" s="17"/>
      <c r="Y59" s="14"/>
      <c r="Z59" s="14"/>
      <c r="AA59" s="14"/>
      <c r="AB59" s="29"/>
      <c r="AC59" s="14"/>
      <c r="AD59" s="18"/>
    </row>
    <row r="60" spans="2:30" ht="14.25" customHeight="1" x14ac:dyDescent="0.25">
      <c r="B60" s="35"/>
      <c r="C60" s="35"/>
      <c r="D60" s="36"/>
      <c r="E60" s="39"/>
      <c r="F60" s="17"/>
      <c r="G60" s="18"/>
      <c r="I60" s="17"/>
      <c r="J60" s="14"/>
      <c r="K60" s="14"/>
      <c r="L60" s="29"/>
      <c r="M60" s="18"/>
      <c r="N60" s="17"/>
      <c r="O60" s="14"/>
      <c r="P60" s="14"/>
      <c r="Q60" s="29"/>
      <c r="R60" s="18"/>
      <c r="S60" s="17"/>
      <c r="T60" s="14"/>
      <c r="U60" s="14"/>
      <c r="V60" s="29"/>
      <c r="W60" s="18"/>
      <c r="X60" s="17"/>
      <c r="Y60" s="14"/>
      <c r="Z60" s="14"/>
      <c r="AA60" s="14"/>
      <c r="AB60" s="29"/>
      <c r="AC60" s="14"/>
      <c r="AD60" s="18"/>
    </row>
    <row r="61" spans="2:30" ht="14.25" customHeight="1" x14ac:dyDescent="0.25">
      <c r="B61" s="19"/>
      <c r="C61" s="19"/>
      <c r="D61" s="20"/>
      <c r="E61" s="40"/>
      <c r="F61" s="19"/>
      <c r="G61" s="21"/>
      <c r="I61" s="19"/>
      <c r="J61" s="20"/>
      <c r="K61" s="20"/>
      <c r="L61" s="30"/>
      <c r="M61" s="21"/>
      <c r="N61" s="19"/>
      <c r="O61" s="20"/>
      <c r="P61" s="20"/>
      <c r="Q61" s="30"/>
      <c r="R61" s="21"/>
      <c r="S61" s="19"/>
      <c r="T61" s="20"/>
      <c r="U61" s="20"/>
      <c r="V61" s="30"/>
      <c r="W61" s="21"/>
      <c r="X61" s="19"/>
      <c r="Y61" s="20"/>
      <c r="Z61" s="20"/>
      <c r="AA61" s="20"/>
      <c r="AB61" s="30"/>
      <c r="AC61" s="20"/>
      <c r="AD61" s="21"/>
    </row>
  </sheetData>
  <mergeCells count="29"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</mergeCells>
  <conditionalFormatting sqref="AD8:AD21 AA8:AA21">
    <cfRule type="cellIs" dxfId="25" priority="5" operator="lessThan">
      <formula>0</formula>
    </cfRule>
  </conditionalFormatting>
  <conditionalFormatting sqref="AD28 AA28 AA39:AA41 AD39:AD41">
    <cfRule type="cellIs" dxfId="24" priority="4" operator="lessThan">
      <formula>0</formula>
    </cfRule>
  </conditionalFormatting>
  <conditionalFormatting sqref="AD48 AA48 AA59:AA61 AD59:AD61">
    <cfRule type="cellIs" dxfId="23" priority="3" operator="lessThan">
      <formula>0</formula>
    </cfRule>
  </conditionalFormatting>
  <conditionalFormatting sqref="AD29:AD38 AA29:AA38">
    <cfRule type="cellIs" dxfId="22" priority="2" operator="lessThan">
      <formula>0</formula>
    </cfRule>
  </conditionalFormatting>
  <conditionalFormatting sqref="AD49:AD58 AA49:AA58">
    <cfRule type="cellIs" dxfId="21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2:AN32"/>
  <sheetViews>
    <sheetView showGridLines="0" workbookViewId="0">
      <pane xSplit="2" ySplit="7" topLeftCell="P8" activePane="bottomRight" state="frozen"/>
      <selection activeCell="C8" sqref="C8"/>
      <selection pane="topRight" activeCell="C8" sqref="C8"/>
      <selection pane="bottomLeft" activeCell="C8" sqref="C8"/>
      <selection pane="bottomRight" activeCell="Y20" sqref="Y20"/>
    </sheetView>
  </sheetViews>
  <sheetFormatPr baseColWidth="10" defaultRowHeight="14.25" customHeight="1" x14ac:dyDescent="0.25"/>
  <cols>
    <col min="1" max="1" width="0.85546875" style="2" customWidth="1"/>
    <col min="2" max="2" width="33.7109375" style="2" bestFit="1" customWidth="1"/>
    <col min="3" max="3" width="11.42578125" style="2"/>
    <col min="4" max="4" width="7.42578125" style="2" customWidth="1"/>
    <col min="5" max="5" width="4.28515625" style="41" customWidth="1"/>
    <col min="6" max="7" width="6.85546875" style="2" customWidth="1"/>
    <col min="8" max="8" width="0.85546875" style="2" customWidth="1"/>
    <col min="9" max="10" width="7.7109375" style="2" customWidth="1"/>
    <col min="11" max="11" width="7.140625" style="2" customWidth="1"/>
    <col min="12" max="12" width="8.42578125" style="2" customWidth="1"/>
    <col min="13" max="13" width="7.140625" style="2" customWidth="1"/>
    <col min="14" max="15" width="7.7109375" style="2" customWidth="1"/>
    <col min="16" max="16" width="7.140625" style="2" customWidth="1"/>
    <col min="17" max="17" width="7.7109375" style="2" customWidth="1"/>
    <col min="18" max="18" width="7.140625" style="2" customWidth="1"/>
    <col min="19" max="20" width="7.7109375" style="2" customWidth="1"/>
    <col min="21" max="21" width="7.140625" style="2" customWidth="1"/>
    <col min="22" max="22" width="8.7109375" style="2" bestFit="1" customWidth="1"/>
    <col min="23" max="23" width="7.140625" style="2" customWidth="1"/>
    <col min="24" max="25" width="7.7109375" style="2" customWidth="1"/>
    <col min="26" max="27" width="7.140625" style="2" customWidth="1"/>
    <col min="28" max="28" width="8.7109375" style="2" bestFit="1" customWidth="1"/>
    <col min="29" max="30" width="7.140625" style="2" customWidth="1"/>
    <col min="31" max="31" width="1.28515625" customWidth="1"/>
    <col min="32" max="32" width="5.85546875" style="54" customWidth="1"/>
    <col min="33" max="33" width="1.28515625" customWidth="1"/>
    <col min="34" max="34" width="5.85546875" style="54" customWidth="1"/>
    <col min="35" max="35" width="1.28515625" customWidth="1"/>
    <col min="36" max="36" width="5.85546875" style="54" customWidth="1"/>
    <col min="37" max="37" width="5.5703125" style="54" customWidth="1"/>
    <col min="38" max="38" width="1.28515625" customWidth="1"/>
    <col min="39" max="39" width="5.85546875" style="54" customWidth="1"/>
    <col min="40" max="40" width="5.5703125" style="54" customWidth="1"/>
    <col min="41" max="16384" width="11.42578125" style="2"/>
  </cols>
  <sheetData>
    <row r="2" spans="2:40" ht="14.25" customHeight="1" x14ac:dyDescent="0.25">
      <c r="C2" s="122" t="s">
        <v>428</v>
      </c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J2" s="119" t="s">
        <v>418</v>
      </c>
      <c r="AK2" s="120"/>
      <c r="AL2" s="120"/>
      <c r="AM2" s="120"/>
      <c r="AN2" s="121"/>
    </row>
    <row r="3" spans="2:40" ht="13.5" customHeight="1" x14ac:dyDescent="0.25"/>
    <row r="4" spans="2:40" ht="14.25" customHeight="1" x14ac:dyDescent="0.25">
      <c r="C4" s="123" t="s">
        <v>429</v>
      </c>
      <c r="D4" s="124"/>
      <c r="E4" s="125"/>
      <c r="F4" s="135" t="s">
        <v>34</v>
      </c>
      <c r="G4" s="141" t="s">
        <v>35</v>
      </c>
      <c r="H4" s="7"/>
      <c r="I4" s="135" t="s">
        <v>419</v>
      </c>
      <c r="J4" s="136"/>
      <c r="K4" s="136"/>
      <c r="L4" s="136"/>
      <c r="M4" s="137"/>
      <c r="N4" s="135" t="s">
        <v>45</v>
      </c>
      <c r="O4" s="136"/>
      <c r="P4" s="136"/>
      <c r="Q4" s="136"/>
      <c r="R4" s="137"/>
      <c r="S4" s="135" t="s">
        <v>47</v>
      </c>
      <c r="T4" s="136"/>
      <c r="U4" s="136"/>
      <c r="V4" s="136"/>
      <c r="W4" s="137"/>
      <c r="X4" s="135" t="s">
        <v>48</v>
      </c>
      <c r="Y4" s="136"/>
      <c r="Z4" s="136"/>
      <c r="AA4" s="136"/>
      <c r="AB4" s="136"/>
      <c r="AC4" s="136"/>
      <c r="AD4" s="137"/>
      <c r="AF4" s="126" t="s">
        <v>51</v>
      </c>
      <c r="AH4" s="126" t="s">
        <v>54</v>
      </c>
      <c r="AJ4" s="129" t="s">
        <v>39</v>
      </c>
      <c r="AK4" s="132">
        <v>43891</v>
      </c>
      <c r="AM4" s="129" t="s">
        <v>39</v>
      </c>
      <c r="AN4" s="116" t="s">
        <v>417</v>
      </c>
    </row>
    <row r="5" spans="2:40" ht="14.25" customHeight="1" x14ac:dyDescent="0.25">
      <c r="C5" s="17"/>
      <c r="D5" s="14"/>
      <c r="E5" s="37"/>
      <c r="F5" s="144"/>
      <c r="G5" s="142"/>
      <c r="H5" s="7"/>
      <c r="I5" s="138"/>
      <c r="J5" s="139"/>
      <c r="K5" s="139"/>
      <c r="L5" s="139"/>
      <c r="M5" s="140"/>
      <c r="N5" s="138"/>
      <c r="O5" s="139"/>
      <c r="P5" s="139"/>
      <c r="Q5" s="139"/>
      <c r="R5" s="140"/>
      <c r="S5" s="138"/>
      <c r="T5" s="139"/>
      <c r="U5" s="139"/>
      <c r="V5" s="139"/>
      <c r="W5" s="140"/>
      <c r="X5" s="138"/>
      <c r="Y5" s="139"/>
      <c r="Z5" s="139"/>
      <c r="AA5" s="139"/>
      <c r="AB5" s="139"/>
      <c r="AC5" s="139"/>
      <c r="AD5" s="140"/>
      <c r="AF5" s="127"/>
      <c r="AH5" s="127"/>
      <c r="AJ5" s="130"/>
      <c r="AK5" s="133"/>
      <c r="AM5" s="130"/>
      <c r="AN5" s="117"/>
    </row>
    <row r="6" spans="2:40" s="1" customFormat="1" ht="22.5" x14ac:dyDescent="0.25">
      <c r="C6" s="17" t="s">
        <v>430</v>
      </c>
      <c r="D6" s="7"/>
      <c r="E6" s="8"/>
      <c r="F6" s="138"/>
      <c r="G6" s="143"/>
      <c r="H6" s="7"/>
      <c r="I6" s="22" t="s">
        <v>39</v>
      </c>
      <c r="J6" s="23" t="s">
        <v>40</v>
      </c>
      <c r="K6" s="23" t="s">
        <v>36</v>
      </c>
      <c r="L6" s="25" t="s">
        <v>37</v>
      </c>
      <c r="M6" s="24" t="s">
        <v>38</v>
      </c>
      <c r="N6" s="22" t="s">
        <v>39</v>
      </c>
      <c r="O6" s="23" t="s">
        <v>40</v>
      </c>
      <c r="P6" s="23" t="s">
        <v>36</v>
      </c>
      <c r="Q6" s="25" t="s">
        <v>37</v>
      </c>
      <c r="R6" s="24" t="s">
        <v>38</v>
      </c>
      <c r="S6" s="22" t="s">
        <v>39</v>
      </c>
      <c r="T6" s="23" t="s">
        <v>40</v>
      </c>
      <c r="U6" s="23" t="s">
        <v>36</v>
      </c>
      <c r="V6" s="25" t="s">
        <v>37</v>
      </c>
      <c r="W6" s="24" t="s">
        <v>38</v>
      </c>
      <c r="X6" s="22" t="s">
        <v>39</v>
      </c>
      <c r="Y6" s="23" t="s">
        <v>40</v>
      </c>
      <c r="Z6" s="23" t="s">
        <v>36</v>
      </c>
      <c r="AA6" s="23" t="s">
        <v>53</v>
      </c>
      <c r="AB6" s="25" t="s">
        <v>37</v>
      </c>
      <c r="AC6" s="23" t="s">
        <v>38</v>
      </c>
      <c r="AD6" s="24" t="s">
        <v>53</v>
      </c>
      <c r="AE6"/>
      <c r="AF6" s="128"/>
      <c r="AG6"/>
      <c r="AH6" s="128"/>
      <c r="AI6"/>
      <c r="AJ6" s="131"/>
      <c r="AK6" s="134"/>
      <c r="AL6"/>
      <c r="AM6" s="131"/>
      <c r="AN6" s="118"/>
    </row>
    <row r="7" spans="2:40" s="1" customFormat="1" ht="14.25" customHeight="1" x14ac:dyDescent="0.25">
      <c r="B7" s="56" t="s">
        <v>0</v>
      </c>
      <c r="C7" s="56" t="s">
        <v>1</v>
      </c>
      <c r="D7" s="57" t="s">
        <v>23</v>
      </c>
      <c r="E7" s="58" t="s">
        <v>52</v>
      </c>
      <c r="F7" s="92"/>
      <c r="G7" s="94"/>
      <c r="I7" s="93"/>
      <c r="J7" s="7"/>
      <c r="K7" s="7"/>
      <c r="L7" s="26"/>
      <c r="M7" s="8"/>
      <c r="N7" s="93"/>
      <c r="O7" s="7"/>
      <c r="P7" s="7"/>
      <c r="Q7" s="26"/>
      <c r="R7" s="8"/>
      <c r="S7" s="93"/>
      <c r="T7" s="7"/>
      <c r="U7" s="7"/>
      <c r="V7" s="26"/>
      <c r="W7" s="8"/>
      <c r="X7" s="93"/>
      <c r="Y7" s="7"/>
      <c r="Z7" s="7"/>
      <c r="AA7" s="7"/>
      <c r="AB7" s="26"/>
      <c r="AC7" s="7"/>
      <c r="AD7" s="8"/>
      <c r="AE7"/>
      <c r="AG7"/>
      <c r="AI7"/>
      <c r="AL7"/>
    </row>
    <row r="8" spans="2:40" s="3" customFormat="1" ht="14.25" customHeight="1" x14ac:dyDescent="0.25">
      <c r="B8" s="31"/>
      <c r="C8" s="31"/>
      <c r="D8" s="10"/>
      <c r="E8" s="38"/>
      <c r="F8" s="31"/>
      <c r="G8" s="32"/>
      <c r="I8" s="9">
        <f t="shared" ref="I8:Z8" si="0">SUM(I9:I26)</f>
        <v>11699</v>
      </c>
      <c r="J8" s="11">
        <f t="shared" si="0"/>
        <v>21762</v>
      </c>
      <c r="K8" s="45">
        <f t="shared" si="0"/>
        <v>0.99999999999999989</v>
      </c>
      <c r="L8" s="27">
        <f t="shared" si="0"/>
        <v>843719</v>
      </c>
      <c r="M8" s="12">
        <f t="shared" si="0"/>
        <v>1</v>
      </c>
      <c r="N8" s="9">
        <f t="shared" si="0"/>
        <v>34138</v>
      </c>
      <c r="O8" s="11">
        <f t="shared" si="0"/>
        <v>61630</v>
      </c>
      <c r="P8" s="45">
        <f t="shared" si="0"/>
        <v>1</v>
      </c>
      <c r="Q8" s="27">
        <f t="shared" si="0"/>
        <v>2493874</v>
      </c>
      <c r="R8" s="12">
        <f t="shared" si="0"/>
        <v>1.0000000000000002</v>
      </c>
      <c r="S8" s="9">
        <f t="shared" si="0"/>
        <v>89457</v>
      </c>
      <c r="T8" s="11">
        <f t="shared" si="0"/>
        <v>174398</v>
      </c>
      <c r="U8" s="45">
        <f t="shared" si="0"/>
        <v>1</v>
      </c>
      <c r="V8" s="27">
        <f t="shared" si="0"/>
        <v>7140352</v>
      </c>
      <c r="W8" s="12">
        <f t="shared" si="0"/>
        <v>1</v>
      </c>
      <c r="X8" s="9">
        <f t="shared" si="0"/>
        <v>136823</v>
      </c>
      <c r="Y8" s="11">
        <f t="shared" si="0"/>
        <v>239251</v>
      </c>
      <c r="Z8" s="45">
        <f t="shared" si="0"/>
        <v>0.99999999999999989</v>
      </c>
      <c r="AA8" s="44">
        <f>(X8-S8)/S8</f>
        <v>0.52948343897067862</v>
      </c>
      <c r="AB8" s="27">
        <f>SUM(AB9:AB26)</f>
        <v>9811885</v>
      </c>
      <c r="AC8" s="45">
        <f>SUM(AC9:AC26)</f>
        <v>1</v>
      </c>
      <c r="AD8" s="47">
        <f>(AB8-V8)/V8</f>
        <v>0.37414584042915533</v>
      </c>
      <c r="AE8"/>
      <c r="AF8" s="90"/>
      <c r="AG8"/>
      <c r="AH8" s="55"/>
      <c r="AI8"/>
      <c r="AJ8" s="55"/>
      <c r="AK8" s="55"/>
      <c r="AL8"/>
      <c r="AM8" s="55"/>
      <c r="AN8" s="55"/>
    </row>
    <row r="9" spans="2:40" ht="14.25" customHeight="1" x14ac:dyDescent="0.25">
      <c r="B9" s="17" t="s">
        <v>57</v>
      </c>
      <c r="C9" s="17" t="s">
        <v>16</v>
      </c>
      <c r="D9" s="14" t="s">
        <v>28</v>
      </c>
      <c r="E9" s="37">
        <v>1</v>
      </c>
      <c r="F9" s="33">
        <f>AB9/X9</f>
        <v>101.91053165483179</v>
      </c>
      <c r="G9" s="34">
        <f>F9/E9</f>
        <v>101.91053165483179</v>
      </c>
      <c r="I9" s="13">
        <f>VLOOKUP(B9,[1]MES!A:D,4,0)</f>
        <v>5163</v>
      </c>
      <c r="J9" s="15">
        <f>I9*E9</f>
        <v>5163</v>
      </c>
      <c r="K9" s="43">
        <f>J9/$J$8</f>
        <v>0.2372484146677695</v>
      </c>
      <c r="L9" s="28">
        <f>VLOOKUP(B9,[1]MES!A:G,7,0)</f>
        <v>527194</v>
      </c>
      <c r="M9" s="16">
        <f>L9/$L$8</f>
        <v>0.62484547580414807</v>
      </c>
      <c r="N9" s="13">
        <f>VLOOKUP(B9,[1]YTD!A:D,4,0)</f>
        <v>15187</v>
      </c>
      <c r="O9" s="15">
        <f>N9*E9</f>
        <v>15187</v>
      </c>
      <c r="P9" s="43">
        <f>O9/$O$8</f>
        <v>0.24642219698198928</v>
      </c>
      <c r="Q9" s="28">
        <f>VLOOKUP(B9,[1]YTD!A:G,7,0)</f>
        <v>1549332</v>
      </c>
      <c r="R9" s="16">
        <f>Q9/$Q$8</f>
        <v>0.62125512355475854</v>
      </c>
      <c r="S9" s="13">
        <f>VLOOKUP(B9,[1]MAT!A:D,4,0)</f>
        <v>52557</v>
      </c>
      <c r="T9" s="15">
        <f>S9*E9</f>
        <v>52557</v>
      </c>
      <c r="U9" s="43">
        <f>T9/$T$8</f>
        <v>0.30136240094496497</v>
      </c>
      <c r="V9" s="28">
        <f>VLOOKUP(B9,[1]MAT!A:J,10,0)</f>
        <v>5384218</v>
      </c>
      <c r="W9" s="16">
        <f>V9/$V$8</f>
        <v>0.75405498216334432</v>
      </c>
      <c r="X9" s="13">
        <f>VLOOKUP(B9,[1]MAT!A:G,7,0)</f>
        <v>60133</v>
      </c>
      <c r="Y9" s="15">
        <f>X9*E9</f>
        <v>60133</v>
      </c>
      <c r="Z9" s="43">
        <f>Y9/$Y$8</f>
        <v>0.25133855239894504</v>
      </c>
      <c r="AA9" s="42">
        <f t="shared" ref="AA9:AA18" si="1">(X9-S9)/S9</f>
        <v>0.14414825808170176</v>
      </c>
      <c r="AB9" s="28">
        <f>VLOOKUP(B9,[1]MAT!A:M,13,0)</f>
        <v>6128186</v>
      </c>
      <c r="AC9" s="43">
        <f>AB9/$AB$8</f>
        <v>0.62456765443133511</v>
      </c>
      <c r="AD9" s="48">
        <f t="shared" ref="AD9:AD18" si="2">(AB9-V9)/V9</f>
        <v>0.13817568307969699</v>
      </c>
      <c r="AF9" s="91"/>
    </row>
    <row r="10" spans="2:40" ht="14.25" customHeight="1" x14ac:dyDescent="0.25">
      <c r="B10" s="17" t="s">
        <v>78</v>
      </c>
      <c r="C10" s="17" t="s">
        <v>431</v>
      </c>
      <c r="D10" s="14" t="s">
        <v>432</v>
      </c>
      <c r="E10" s="37">
        <v>1</v>
      </c>
      <c r="F10" s="33">
        <f t="shared" ref="F10:F18" si="3">AB10/X10</f>
        <v>35.306634036642635</v>
      </c>
      <c r="G10" s="34">
        <f t="shared" ref="G10:G18" si="4">F10/E10</f>
        <v>35.306634036642635</v>
      </c>
      <c r="I10" s="13">
        <f>VLOOKUP(B10,[1]MES!A:D,4,0)</f>
        <v>2246</v>
      </c>
      <c r="J10" s="15">
        <f t="shared" ref="J10:J18" si="5">I10*E10</f>
        <v>2246</v>
      </c>
      <c r="K10" s="43">
        <f t="shared" ref="K10:K18" si="6">J10/$J$8</f>
        <v>0.10320742578807095</v>
      </c>
      <c r="L10" s="28">
        <f>VLOOKUP(B10,[1]MES!A:G,7,0)</f>
        <v>79374</v>
      </c>
      <c r="M10" s="16">
        <f t="shared" ref="M10:M18" si="7">L10/$L$8</f>
        <v>9.4076345323502258E-2</v>
      </c>
      <c r="N10" s="13">
        <f>VLOOKUP(B10,[1]YTD!A:D,4,0)</f>
        <v>6793</v>
      </c>
      <c r="O10" s="15">
        <f t="shared" ref="O10:O18" si="8">N10*E10</f>
        <v>6793</v>
      </c>
      <c r="P10" s="43">
        <f t="shared" ref="P10:P18" si="9">O10/$O$8</f>
        <v>0.11022229433717345</v>
      </c>
      <c r="Q10" s="28">
        <f>VLOOKUP(B10,[1]YTD!A:G,7,0)</f>
        <v>239883</v>
      </c>
      <c r="R10" s="16">
        <f t="shared" ref="R10:R18" si="10">Q10/$Q$8</f>
        <v>9.6188901283705594E-2</v>
      </c>
      <c r="S10" s="13">
        <f>VLOOKUP(B10,[1]MAT!A:D,4,0)</f>
        <v>2172</v>
      </c>
      <c r="T10" s="15">
        <f t="shared" ref="T10:T18" si="11">S10*E10</f>
        <v>2172</v>
      </c>
      <c r="U10" s="43">
        <f t="shared" ref="U10:U18" si="12">T10/$T$8</f>
        <v>1.2454271264578723E-2</v>
      </c>
      <c r="V10" s="28">
        <f>VLOOKUP(B10,[1]MAT!A:J,10,0)</f>
        <v>76691</v>
      </c>
      <c r="W10" s="16">
        <f t="shared" ref="W10:W18" si="13">V10/$V$8</f>
        <v>1.074050691058368E-2</v>
      </c>
      <c r="X10" s="13">
        <f>VLOOKUP(B10,[1]MAT!A:G,7,0)</f>
        <v>30238</v>
      </c>
      <c r="Y10" s="15">
        <f t="shared" ref="Y10:Y18" si="14">X10*E10</f>
        <v>30238</v>
      </c>
      <c r="Z10" s="43">
        <f t="shared" ref="Z10:Z18" si="15">Y10/$Y$8</f>
        <v>0.12638609660983652</v>
      </c>
      <c r="AA10" s="42">
        <f t="shared" si="1"/>
        <v>12.921731123388582</v>
      </c>
      <c r="AB10" s="28">
        <f>VLOOKUP(B10,[1]MAT!A:M,13,0)</f>
        <v>1067602</v>
      </c>
      <c r="AC10" s="43">
        <f t="shared" ref="AC10:AC18" si="16">AB10/$AB$8</f>
        <v>0.10880702331916854</v>
      </c>
      <c r="AD10" s="48">
        <f t="shared" si="2"/>
        <v>12.920825129415446</v>
      </c>
      <c r="AF10" s="91"/>
    </row>
    <row r="11" spans="2:40" ht="14.25" customHeight="1" x14ac:dyDescent="0.25">
      <c r="B11" s="17" t="s">
        <v>90</v>
      </c>
      <c r="C11" s="17" t="s">
        <v>433</v>
      </c>
      <c r="D11" s="14" t="s">
        <v>434</v>
      </c>
      <c r="E11" s="37">
        <v>1</v>
      </c>
      <c r="F11" s="33">
        <f t="shared" si="3"/>
        <v>124.2153496949922</v>
      </c>
      <c r="G11" s="34">
        <f t="shared" si="4"/>
        <v>124.2153496949922</v>
      </c>
      <c r="I11" s="13">
        <f>VLOOKUP(B11,[1]MES!A:D,4,0)</f>
        <v>635</v>
      </c>
      <c r="J11" s="15">
        <f t="shared" si="5"/>
        <v>635</v>
      </c>
      <c r="K11" s="43">
        <f t="shared" si="6"/>
        <v>2.917930337285176E-2</v>
      </c>
      <c r="L11" s="28">
        <f>VLOOKUP(B11,[1]MES!A:G,7,0)</f>
        <v>83865</v>
      </c>
      <c r="M11" s="16">
        <f t="shared" si="7"/>
        <v>9.9399207556070207E-2</v>
      </c>
      <c r="N11" s="13">
        <f>VLOOKUP(B11,[1]YTD!A:D,4,0)</f>
        <v>1848</v>
      </c>
      <c r="O11" s="15">
        <f t="shared" si="8"/>
        <v>1848</v>
      </c>
      <c r="P11" s="43">
        <f t="shared" si="9"/>
        <v>2.9985396722375466E-2</v>
      </c>
      <c r="Q11" s="28">
        <f>VLOOKUP(B11,[1]YTD!A:G,7,0)</f>
        <v>243664</v>
      </c>
      <c r="R11" s="16">
        <f t="shared" si="10"/>
        <v>9.7705016372118245E-2</v>
      </c>
      <c r="S11" s="13">
        <f>VLOOKUP(B11,[1]MAT!A:D,4,0)</f>
        <v>5652</v>
      </c>
      <c r="T11" s="15">
        <f t="shared" si="11"/>
        <v>5652</v>
      </c>
      <c r="U11" s="43">
        <f t="shared" si="12"/>
        <v>3.2408628539318113E-2</v>
      </c>
      <c r="V11" s="28">
        <f>VLOOKUP(B11,[1]MAT!A:J,10,0)</f>
        <v>575249</v>
      </c>
      <c r="W11" s="16">
        <f t="shared" si="13"/>
        <v>8.0563115095726376E-2</v>
      </c>
      <c r="X11" s="13">
        <f>VLOOKUP(B11,[1]MAT!A:G,7,0)</f>
        <v>7049</v>
      </c>
      <c r="Y11" s="15">
        <f t="shared" si="14"/>
        <v>7049</v>
      </c>
      <c r="Z11" s="43">
        <f t="shared" si="15"/>
        <v>2.9462781764757515E-2</v>
      </c>
      <c r="AA11" s="42">
        <f t="shared" si="1"/>
        <v>0.24716914366595896</v>
      </c>
      <c r="AB11" s="28">
        <f>VLOOKUP(B11,[1]MAT!A:M,13,0)</f>
        <v>875594</v>
      </c>
      <c r="AC11" s="43">
        <f t="shared" si="16"/>
        <v>8.9238102566428362E-2</v>
      </c>
      <c r="AD11" s="48">
        <f t="shared" si="2"/>
        <v>0.52211303279101751</v>
      </c>
      <c r="AF11" s="91"/>
    </row>
    <row r="12" spans="2:40" ht="14.25" customHeight="1" x14ac:dyDescent="0.25">
      <c r="B12" s="17" t="s">
        <v>114</v>
      </c>
      <c r="C12" s="17" t="s">
        <v>19</v>
      </c>
      <c r="D12" s="14" t="s">
        <v>435</v>
      </c>
      <c r="E12" s="37">
        <v>1</v>
      </c>
      <c r="F12" s="33">
        <f t="shared" si="3"/>
        <v>46.463576158940398</v>
      </c>
      <c r="G12" s="34">
        <f t="shared" si="4"/>
        <v>46.463576158940398</v>
      </c>
      <c r="I12" s="13">
        <f>VLOOKUP(B12,[1]MES!A:D,4,0)</f>
        <v>873</v>
      </c>
      <c r="J12" s="15">
        <f t="shared" si="5"/>
        <v>873</v>
      </c>
      <c r="K12" s="43">
        <f t="shared" si="6"/>
        <v>4.0115798180314306E-2</v>
      </c>
      <c r="L12" s="28">
        <f>VLOOKUP(B12,[1]MES!A:G,7,0)</f>
        <v>38709</v>
      </c>
      <c r="M12" s="16">
        <f t="shared" si="7"/>
        <v>4.5879018962474476E-2</v>
      </c>
      <c r="N12" s="13">
        <f>VLOOKUP(B12,[1]YTD!A:D,4,0)</f>
        <v>2432</v>
      </c>
      <c r="O12" s="15">
        <f t="shared" si="8"/>
        <v>2432</v>
      </c>
      <c r="P12" s="43">
        <f t="shared" si="9"/>
        <v>3.9461301314294983E-2</v>
      </c>
      <c r="Q12" s="28">
        <f>VLOOKUP(B12,[1]YTD!A:G,7,0)</f>
        <v>123407</v>
      </c>
      <c r="R12" s="16">
        <f t="shared" si="10"/>
        <v>4.9484055730161187E-2</v>
      </c>
      <c r="S12" s="13">
        <f>VLOOKUP(B12,[1]MAT!A:D,4,0)</f>
        <v>6632</v>
      </c>
      <c r="T12" s="15">
        <f t="shared" si="11"/>
        <v>6632</v>
      </c>
      <c r="U12" s="43">
        <f t="shared" si="12"/>
        <v>3.8027959036227479E-2</v>
      </c>
      <c r="V12" s="28">
        <f>VLOOKUP(B12,[1]MAT!A:J,10,0)</f>
        <v>274184</v>
      </c>
      <c r="W12" s="16">
        <f t="shared" si="13"/>
        <v>3.8399227377025669E-2</v>
      </c>
      <c r="X12" s="13">
        <f>VLOOKUP(B12,[1]MAT!A:G,7,0)</f>
        <v>11929</v>
      </c>
      <c r="Y12" s="15">
        <f t="shared" si="14"/>
        <v>11929</v>
      </c>
      <c r="Z12" s="43">
        <f t="shared" si="15"/>
        <v>4.98597707010629E-2</v>
      </c>
      <c r="AA12" s="42">
        <f t="shared" si="1"/>
        <v>0.79870325693606758</v>
      </c>
      <c r="AB12" s="28">
        <f>VLOOKUP(B12,[1]MAT!A:M,13,0)</f>
        <v>554264</v>
      </c>
      <c r="AC12" s="43">
        <f t="shared" si="16"/>
        <v>5.6489043644518865E-2</v>
      </c>
      <c r="AD12" s="48">
        <f t="shared" si="2"/>
        <v>1.021503807662008</v>
      </c>
      <c r="AF12" s="91"/>
    </row>
    <row r="13" spans="2:40" ht="14.25" customHeight="1" x14ac:dyDescent="0.25">
      <c r="B13" s="59" t="s">
        <v>148</v>
      </c>
      <c r="C13" s="59" t="s">
        <v>21</v>
      </c>
      <c r="D13" s="60" t="s">
        <v>436</v>
      </c>
      <c r="E13" s="61">
        <v>1</v>
      </c>
      <c r="F13" s="62">
        <f t="shared" si="3"/>
        <v>37.365301967880569</v>
      </c>
      <c r="G13" s="63">
        <f t="shared" si="4"/>
        <v>37.365301967880569</v>
      </c>
      <c r="H13" s="64"/>
      <c r="I13" s="65">
        <f>VLOOKUP(B13,[1]MES!A:D,4,0)</f>
        <v>695</v>
      </c>
      <c r="J13" s="66">
        <f t="shared" si="5"/>
        <v>695</v>
      </c>
      <c r="K13" s="67">
        <f t="shared" si="6"/>
        <v>3.1936402904144838E-2</v>
      </c>
      <c r="L13" s="68">
        <f>VLOOKUP(B13,[1]MES!A:G,7,0)</f>
        <v>24596</v>
      </c>
      <c r="M13" s="69">
        <f t="shared" si="7"/>
        <v>2.9151885876695913E-2</v>
      </c>
      <c r="N13" s="65">
        <f>VLOOKUP(B13,[1]YTD!A:D,4,0)</f>
        <v>1848</v>
      </c>
      <c r="O13" s="66">
        <f t="shared" si="8"/>
        <v>1848</v>
      </c>
      <c r="P13" s="67">
        <f t="shared" si="9"/>
        <v>2.9985396722375466E-2</v>
      </c>
      <c r="Q13" s="68">
        <f>VLOOKUP(B13,[1]YTD!A:G,7,0)</f>
        <v>75364</v>
      </c>
      <c r="R13" s="69">
        <f t="shared" si="10"/>
        <v>3.0219650230925862E-2</v>
      </c>
      <c r="S13" s="65">
        <f>VLOOKUP(B13,[1]MAT!A:D,4,0)</f>
        <v>5758</v>
      </c>
      <c r="T13" s="66">
        <f t="shared" si="11"/>
        <v>5758</v>
      </c>
      <c r="U13" s="67">
        <f t="shared" si="12"/>
        <v>3.3016433674698108E-2</v>
      </c>
      <c r="V13" s="68">
        <f>VLOOKUP(B13,[1]MAT!A:J,10,0)</f>
        <v>141141</v>
      </c>
      <c r="W13" s="69">
        <f t="shared" si="13"/>
        <v>1.9766672567402839E-2</v>
      </c>
      <c r="X13" s="65">
        <f>VLOOKUP(B13,[1]MAT!A:G,7,0)</f>
        <v>8842</v>
      </c>
      <c r="Y13" s="66">
        <f t="shared" si="14"/>
        <v>8842</v>
      </c>
      <c r="Z13" s="67">
        <f t="shared" si="15"/>
        <v>3.6957003314510704E-2</v>
      </c>
      <c r="AA13" s="70">
        <f t="shared" si="1"/>
        <v>0.53560263980548806</v>
      </c>
      <c r="AB13" s="68">
        <f>VLOOKUP(B13,[1]MAT!A:M,13,0)</f>
        <v>330384</v>
      </c>
      <c r="AC13" s="67">
        <f t="shared" si="16"/>
        <v>3.3671817392886279E-2</v>
      </c>
      <c r="AD13" s="71">
        <f t="shared" si="2"/>
        <v>1.3408081280421706</v>
      </c>
      <c r="AF13" s="72">
        <v>24140</v>
      </c>
      <c r="AH13" s="72">
        <f>N13</f>
        <v>1848</v>
      </c>
      <c r="AI13" s="87"/>
      <c r="AJ13" s="72">
        <v>2111</v>
      </c>
      <c r="AK13" s="73">
        <f>AJ13/AF13</f>
        <v>8.7448218724109364E-2</v>
      </c>
      <c r="AL13" s="87"/>
      <c r="AM13" s="72">
        <v>6852</v>
      </c>
      <c r="AN13" s="73">
        <f>AM13/AF13</f>
        <v>0.28384424192212099</v>
      </c>
    </row>
    <row r="14" spans="2:40" ht="14.25" customHeight="1" x14ac:dyDescent="0.25">
      <c r="B14" s="59" t="s">
        <v>162</v>
      </c>
      <c r="C14" s="59" t="s">
        <v>21</v>
      </c>
      <c r="D14" s="60" t="s">
        <v>437</v>
      </c>
      <c r="E14" s="61">
        <v>30</v>
      </c>
      <c r="F14" s="62">
        <f t="shared" si="3"/>
        <v>71.499150622876556</v>
      </c>
      <c r="G14" s="63">
        <f t="shared" si="4"/>
        <v>2.3833050207625517</v>
      </c>
      <c r="H14" s="64"/>
      <c r="I14" s="65">
        <f>VLOOKUP(B14,[1]MES!A:D,4,0)</f>
        <v>347</v>
      </c>
      <c r="J14" s="66">
        <f t="shared" si="5"/>
        <v>10410</v>
      </c>
      <c r="K14" s="67">
        <f t="shared" si="6"/>
        <v>0.47835676867934934</v>
      </c>
      <c r="L14" s="68">
        <f>VLOOKUP(B14,[1]MES!A:G,7,0)</f>
        <v>22798</v>
      </c>
      <c r="M14" s="69">
        <f t="shared" si="7"/>
        <v>2.7020844617698547E-2</v>
      </c>
      <c r="N14" s="65">
        <f>VLOOKUP(B14,[1]YTD!A:D,4,0)</f>
        <v>948</v>
      </c>
      <c r="O14" s="66">
        <f t="shared" si="8"/>
        <v>28440</v>
      </c>
      <c r="P14" s="67">
        <f t="shared" si="9"/>
        <v>0.4614635729352588</v>
      </c>
      <c r="Q14" s="68">
        <f>VLOOKUP(B14,[1]YTD!A:G,7,0)</f>
        <v>65229</v>
      </c>
      <c r="R14" s="69">
        <f t="shared" si="10"/>
        <v>2.6155691907450016E-2</v>
      </c>
      <c r="S14" s="65">
        <f>VLOOKUP(B14,[1]MAT!A:D,4,0)</f>
        <v>2929</v>
      </c>
      <c r="T14" s="66">
        <f t="shared" si="11"/>
        <v>87870</v>
      </c>
      <c r="U14" s="67">
        <f t="shared" si="12"/>
        <v>0.50384752118716958</v>
      </c>
      <c r="V14" s="68">
        <f>VLOOKUP(B14,[1]MAT!A:J,10,0)</f>
        <v>209166</v>
      </c>
      <c r="W14" s="69">
        <f t="shared" si="13"/>
        <v>2.929351382116736E-2</v>
      </c>
      <c r="X14" s="65">
        <f>VLOOKUP(B14,[1]MAT!A:G,7,0)</f>
        <v>3532</v>
      </c>
      <c r="Y14" s="66">
        <f t="shared" si="14"/>
        <v>105960</v>
      </c>
      <c r="Z14" s="67">
        <f t="shared" si="15"/>
        <v>0.44288216141207354</v>
      </c>
      <c r="AA14" s="70">
        <f t="shared" si="1"/>
        <v>0.20587231136906795</v>
      </c>
      <c r="AB14" s="68">
        <f>VLOOKUP(B14,[1]MAT!A:M,13,0)</f>
        <v>252535</v>
      </c>
      <c r="AC14" s="67">
        <f t="shared" si="16"/>
        <v>2.5737664067607805E-2</v>
      </c>
      <c r="AD14" s="71">
        <f t="shared" si="2"/>
        <v>0.20734249352189171</v>
      </c>
      <c r="AF14" s="72">
        <v>14000</v>
      </c>
      <c r="AH14" s="72">
        <f>N14</f>
        <v>948</v>
      </c>
      <c r="AI14" s="87"/>
      <c r="AJ14" s="72">
        <v>1521</v>
      </c>
      <c r="AK14" s="73">
        <f>AJ14/AF14</f>
        <v>0.10864285714285714</v>
      </c>
      <c r="AL14" s="87"/>
      <c r="AM14" s="72">
        <v>3498</v>
      </c>
      <c r="AN14" s="73">
        <f>AM14/AF14</f>
        <v>0.24985714285714286</v>
      </c>
    </row>
    <row r="15" spans="2:40" s="79" customFormat="1" ht="14.25" customHeight="1" x14ac:dyDescent="0.25">
      <c r="B15" s="74" t="s">
        <v>165</v>
      </c>
      <c r="C15" s="74" t="s">
        <v>18</v>
      </c>
      <c r="D15" s="75" t="s">
        <v>438</v>
      </c>
      <c r="E15" s="76">
        <v>1</v>
      </c>
      <c r="F15" s="77">
        <f t="shared" si="3"/>
        <v>60.612674333251775</v>
      </c>
      <c r="G15" s="78">
        <f t="shared" si="4"/>
        <v>60.612674333251775</v>
      </c>
      <c r="I15" s="80">
        <f>VLOOKUP(B15,[1]MES!A:D,4,0)</f>
        <v>398</v>
      </c>
      <c r="J15" s="81">
        <f t="shared" si="5"/>
        <v>398</v>
      </c>
      <c r="K15" s="82">
        <f t="shared" si="6"/>
        <v>1.8288760224244097E-2</v>
      </c>
      <c r="L15" s="83">
        <f>VLOOKUP(B15,[1]MES!A:G,7,0)</f>
        <v>23773</v>
      </c>
      <c r="M15" s="84">
        <f t="shared" si="7"/>
        <v>2.81764426307811E-2</v>
      </c>
      <c r="N15" s="80">
        <f>VLOOKUP(B15,[1]YTD!A:D,4,0)</f>
        <v>1156</v>
      </c>
      <c r="O15" s="81">
        <f t="shared" si="8"/>
        <v>1156</v>
      </c>
      <c r="P15" s="82">
        <f t="shared" si="9"/>
        <v>1.8757098815511925E-2</v>
      </c>
      <c r="Q15" s="83">
        <f>VLOOKUP(B15,[1]YTD!A:G,7,0)</f>
        <v>69810</v>
      </c>
      <c r="R15" s="84">
        <f t="shared" si="10"/>
        <v>2.7992593050009743E-2</v>
      </c>
      <c r="S15" s="80">
        <f>VLOOKUP(B15,[1]MAT!A:D,4,0)</f>
        <v>4952</v>
      </c>
      <c r="T15" s="81">
        <f t="shared" si="11"/>
        <v>4952</v>
      </c>
      <c r="U15" s="82">
        <f t="shared" si="12"/>
        <v>2.8394821041525707E-2</v>
      </c>
      <c r="V15" s="83">
        <f>VLOOKUP(B15,[1]MAT!A:J,10,0)</f>
        <v>276557</v>
      </c>
      <c r="W15" s="84">
        <f t="shared" si="13"/>
        <v>3.8731563934102965E-2</v>
      </c>
      <c r="X15" s="80">
        <f>VLOOKUP(B15,[1]MAT!A:G,7,0)</f>
        <v>4087</v>
      </c>
      <c r="Y15" s="81">
        <f t="shared" si="14"/>
        <v>4087</v>
      </c>
      <c r="Z15" s="82">
        <f t="shared" si="15"/>
        <v>1.7082478234155762E-2</v>
      </c>
      <c r="AA15" s="85">
        <f t="shared" si="1"/>
        <v>-0.17467689822294022</v>
      </c>
      <c r="AB15" s="83">
        <f>VLOOKUP(B15,[1]MAT!A:M,13,0)</f>
        <v>247724</v>
      </c>
      <c r="AC15" s="43">
        <f t="shared" si="16"/>
        <v>2.5247340342859706E-2</v>
      </c>
      <c r="AD15" s="86">
        <f t="shared" si="2"/>
        <v>-0.10425698861355887</v>
      </c>
      <c r="AE15" s="87"/>
      <c r="AF15" s="88"/>
      <c r="AG15" s="87"/>
      <c r="AH15" s="88"/>
      <c r="AI15" s="87"/>
      <c r="AJ15" s="88"/>
      <c r="AK15" s="89"/>
      <c r="AL15" s="87"/>
      <c r="AM15" s="88"/>
      <c r="AN15" s="89"/>
    </row>
    <row r="16" spans="2:40" ht="14.25" customHeight="1" x14ac:dyDescent="0.25">
      <c r="B16" s="17" t="s">
        <v>186</v>
      </c>
      <c r="C16" s="17" t="s">
        <v>20</v>
      </c>
      <c r="D16" s="14" t="s">
        <v>439</v>
      </c>
      <c r="E16" s="37">
        <v>1</v>
      </c>
      <c r="F16" s="33">
        <f t="shared" si="3"/>
        <v>26.48409158489444</v>
      </c>
      <c r="G16" s="34">
        <f t="shared" si="4"/>
        <v>26.48409158489444</v>
      </c>
      <c r="I16" s="13">
        <f>VLOOKUP(B16,[1]MES!A:D,4,0)</f>
        <v>552</v>
      </c>
      <c r="J16" s="15">
        <f t="shared" si="5"/>
        <v>552</v>
      </c>
      <c r="K16" s="43">
        <f t="shared" si="6"/>
        <v>2.5365315687896333E-2</v>
      </c>
      <c r="L16" s="28">
        <f>VLOOKUP(B16,[1]MES!A:G,7,0)</f>
        <v>13927</v>
      </c>
      <c r="M16" s="16">
        <f t="shared" si="7"/>
        <v>1.650668054174435E-2</v>
      </c>
      <c r="N16" s="13">
        <f>VLOOKUP(B16,[1]YTD!A:D,4,0)</f>
        <v>1701</v>
      </c>
      <c r="O16" s="15">
        <f t="shared" si="8"/>
        <v>1701</v>
      </c>
      <c r="P16" s="43">
        <f t="shared" si="9"/>
        <v>2.7600194710368328E-2</v>
      </c>
      <c r="Q16" s="28">
        <f>VLOOKUP(B16,[1]YTD!A:G,7,0)</f>
        <v>44000</v>
      </c>
      <c r="R16" s="16">
        <f t="shared" si="10"/>
        <v>1.764323297808951E-2</v>
      </c>
      <c r="S16" s="13">
        <f>VLOOKUP(B16,[1]MAT!A:D,4,0)</f>
        <v>5924</v>
      </c>
      <c r="T16" s="15">
        <f t="shared" si="11"/>
        <v>5924</v>
      </c>
      <c r="U16" s="43">
        <f t="shared" si="12"/>
        <v>3.3968279452746018E-2</v>
      </c>
      <c r="V16" s="28">
        <f>VLOOKUP(B16,[1]MAT!A:J,10,0)</f>
        <v>166303</v>
      </c>
      <c r="W16" s="16">
        <f t="shared" si="13"/>
        <v>2.329058847519002E-2</v>
      </c>
      <c r="X16" s="13">
        <f>VLOOKUP(B16,[1]MAT!A:G,7,0)</f>
        <v>6726</v>
      </c>
      <c r="Y16" s="15">
        <f t="shared" si="14"/>
        <v>6726</v>
      </c>
      <c r="Z16" s="43">
        <f t="shared" si="15"/>
        <v>2.8112735160981565E-2</v>
      </c>
      <c r="AA16" s="42">
        <f t="shared" si="1"/>
        <v>0.13538149898717083</v>
      </c>
      <c r="AB16" s="28">
        <f>VLOOKUP(B16,[1]MAT!A:M,13,0)</f>
        <v>178132</v>
      </c>
      <c r="AC16" s="43">
        <f t="shared" si="16"/>
        <v>1.8154717467642557E-2</v>
      </c>
      <c r="AD16" s="48">
        <f t="shared" si="2"/>
        <v>7.1129203922959905E-2</v>
      </c>
      <c r="AF16" s="91"/>
    </row>
    <row r="17" spans="2:40" ht="14.25" customHeight="1" x14ac:dyDescent="0.25">
      <c r="B17" s="59" t="s">
        <v>188</v>
      </c>
      <c r="C17" s="59" t="s">
        <v>21</v>
      </c>
      <c r="D17" s="60" t="s">
        <v>440</v>
      </c>
      <c r="E17" s="61">
        <v>1</v>
      </c>
      <c r="F17" s="62">
        <f t="shared" si="3"/>
        <v>41.512063715155776</v>
      </c>
      <c r="G17" s="63">
        <f t="shared" si="4"/>
        <v>41.512063715155776</v>
      </c>
      <c r="H17" s="64"/>
      <c r="I17" s="65">
        <f>VLOOKUP(B17,[1]MES!A:D,4,0)</f>
        <v>790</v>
      </c>
      <c r="J17" s="66">
        <f t="shared" si="5"/>
        <v>790</v>
      </c>
      <c r="K17" s="67">
        <f t="shared" si="6"/>
        <v>3.6301810495358883E-2</v>
      </c>
      <c r="L17" s="68">
        <f>VLOOKUP(B17,[1]MES!A:G,7,0)</f>
        <v>29483</v>
      </c>
      <c r="M17" s="69">
        <f t="shared" si="7"/>
        <v>3.494409868688509E-2</v>
      </c>
      <c r="N17" s="65">
        <f>VLOOKUP(B17,[1]YTD!A:D,4,0)</f>
        <v>2225</v>
      </c>
      <c r="O17" s="66">
        <f t="shared" si="8"/>
        <v>2225</v>
      </c>
      <c r="P17" s="67">
        <f t="shared" si="9"/>
        <v>3.6102547460652279E-2</v>
      </c>
      <c r="Q17" s="68">
        <f>VLOOKUP(B17,[1]YTD!A:G,7,0)</f>
        <v>83185</v>
      </c>
      <c r="R17" s="69">
        <f t="shared" si="10"/>
        <v>3.3355734892781271E-2</v>
      </c>
      <c r="S17" s="65">
        <f>VLOOKUP(B17,[1]MAT!A:D,4,0)</f>
        <v>0</v>
      </c>
      <c r="T17" s="66">
        <f t="shared" si="11"/>
        <v>0</v>
      </c>
      <c r="U17" s="67">
        <f t="shared" si="12"/>
        <v>0</v>
      </c>
      <c r="V17" s="68">
        <f>VLOOKUP(B17,[1]MAT!A:J,10,0)</f>
        <v>0</v>
      </c>
      <c r="W17" s="69">
        <f t="shared" si="13"/>
        <v>0</v>
      </c>
      <c r="X17" s="65">
        <f>VLOOKUP(B17,[1]MAT!A:G,7,0)</f>
        <v>4269</v>
      </c>
      <c r="Y17" s="66">
        <f t="shared" si="14"/>
        <v>4269</v>
      </c>
      <c r="Z17" s="67">
        <f t="shared" si="15"/>
        <v>1.7843185608419611E-2</v>
      </c>
      <c r="AA17" s="70" t="e">
        <f t="shared" si="1"/>
        <v>#DIV/0!</v>
      </c>
      <c r="AB17" s="68">
        <f>VLOOKUP(B17,[1]MAT!A:M,13,0)</f>
        <v>177215</v>
      </c>
      <c r="AC17" s="67">
        <f t="shared" si="16"/>
        <v>1.8061259380842722E-2</v>
      </c>
      <c r="AD17" s="71" t="e">
        <f t="shared" si="2"/>
        <v>#DIV/0!</v>
      </c>
      <c r="AF17" s="72">
        <v>13000</v>
      </c>
      <c r="AH17" s="72">
        <f>N17</f>
        <v>2225</v>
      </c>
      <c r="AI17" s="87"/>
      <c r="AJ17" s="72">
        <v>788</v>
      </c>
      <c r="AK17" s="73">
        <f>AJ17/AF17</f>
        <v>6.0615384615384613E-2</v>
      </c>
      <c r="AL17" s="87"/>
      <c r="AM17" s="72">
        <v>3295</v>
      </c>
      <c r="AN17" s="73">
        <f>AM17/AF17</f>
        <v>0.25346153846153846</v>
      </c>
    </row>
    <row r="18" spans="2:40" ht="14.25" customHeight="1" x14ac:dyDescent="0.25">
      <c r="B18" s="17" t="s">
        <v>375</v>
      </c>
      <c r="C18" s="17" t="s">
        <v>441</v>
      </c>
      <c r="D18" s="14" t="s">
        <v>442</v>
      </c>
      <c r="E18" s="37">
        <v>1</v>
      </c>
      <c r="F18" s="33">
        <f t="shared" si="3"/>
        <v>13.833333333333334</v>
      </c>
      <c r="G18" s="34">
        <f t="shared" si="4"/>
        <v>13.833333333333334</v>
      </c>
      <c r="I18" s="13">
        <f>VLOOKUP(B18,[1]MES!A:D,4,0)</f>
        <v>0</v>
      </c>
      <c r="J18" s="15">
        <f t="shared" si="5"/>
        <v>0</v>
      </c>
      <c r="K18" s="43">
        <f t="shared" si="6"/>
        <v>0</v>
      </c>
      <c r="L18" s="28">
        <f>VLOOKUP(B18,[1]MES!A:G,7,0)</f>
        <v>0</v>
      </c>
      <c r="M18" s="16">
        <f t="shared" si="7"/>
        <v>0</v>
      </c>
      <c r="N18" s="13">
        <f>VLOOKUP(B18,[1]YTD!A:D,4,0)</f>
        <v>0</v>
      </c>
      <c r="O18" s="15">
        <f t="shared" si="8"/>
        <v>0</v>
      </c>
      <c r="P18" s="43">
        <f t="shared" si="9"/>
        <v>0</v>
      </c>
      <c r="Q18" s="28">
        <f>VLOOKUP(B18,[1]YTD!A:G,7,0)</f>
        <v>0</v>
      </c>
      <c r="R18" s="16">
        <f t="shared" si="10"/>
        <v>0</v>
      </c>
      <c r="S18" s="13">
        <f>VLOOKUP(B18,[1]MAT!A:D,4,0)</f>
        <v>2881</v>
      </c>
      <c r="T18" s="15">
        <f t="shared" si="11"/>
        <v>2881</v>
      </c>
      <c r="U18" s="43">
        <f t="shared" si="12"/>
        <v>1.6519684858771318E-2</v>
      </c>
      <c r="V18" s="28">
        <f>VLOOKUP(B18,[1]MAT!A:J,10,0)</f>
        <v>36843</v>
      </c>
      <c r="W18" s="16">
        <f t="shared" si="13"/>
        <v>5.1598296554567621E-3</v>
      </c>
      <c r="X18" s="13">
        <f>VLOOKUP(B18,[1]MAT!A:G,7,0)</f>
        <v>18</v>
      </c>
      <c r="Y18" s="15">
        <f t="shared" si="14"/>
        <v>18</v>
      </c>
      <c r="Z18" s="43">
        <f t="shared" si="15"/>
        <v>7.5234795256864137E-5</v>
      </c>
      <c r="AA18" s="42">
        <f t="shared" si="1"/>
        <v>-0.99375216938562994</v>
      </c>
      <c r="AB18" s="28">
        <f>VLOOKUP(B18,[1]MAT!A:M,13,0)</f>
        <v>249</v>
      </c>
      <c r="AC18" s="43">
        <f t="shared" si="16"/>
        <v>2.537738671009699E-5</v>
      </c>
      <c r="AD18" s="48">
        <f t="shared" si="2"/>
        <v>-0.99324159270417722</v>
      </c>
      <c r="AF18" s="91"/>
    </row>
    <row r="19" spans="2:40" ht="14.25" customHeight="1" x14ac:dyDescent="0.25">
      <c r="B19" s="17"/>
      <c r="C19" s="17"/>
      <c r="D19" s="14"/>
      <c r="E19" s="37"/>
      <c r="F19" s="33"/>
      <c r="G19" s="34"/>
      <c r="I19" s="13"/>
      <c r="J19" s="15"/>
      <c r="K19" s="43"/>
      <c r="L19" s="28"/>
      <c r="M19" s="16"/>
      <c r="N19" s="13"/>
      <c r="O19" s="15"/>
      <c r="P19" s="43"/>
      <c r="Q19" s="28"/>
      <c r="R19" s="16"/>
      <c r="S19" s="13"/>
      <c r="T19" s="15"/>
      <c r="U19" s="43"/>
      <c r="V19" s="28"/>
      <c r="W19" s="16"/>
      <c r="X19" s="13"/>
      <c r="Y19" s="15"/>
      <c r="Z19" s="43"/>
      <c r="AA19" s="42"/>
      <c r="AB19" s="28"/>
      <c r="AC19" s="43"/>
      <c r="AD19" s="48"/>
      <c r="AF19" s="91"/>
    </row>
    <row r="20" spans="2:40" ht="14.25" customHeight="1" x14ac:dyDescent="0.25">
      <c r="B20" s="17"/>
      <c r="C20" s="17"/>
      <c r="D20" s="14"/>
      <c r="E20" s="37"/>
      <c r="F20" s="33"/>
      <c r="G20" s="34"/>
      <c r="I20" s="13"/>
      <c r="J20" s="15"/>
      <c r="K20" s="43"/>
      <c r="L20" s="28"/>
      <c r="M20" s="16"/>
      <c r="N20" s="13"/>
      <c r="O20" s="15"/>
      <c r="P20" s="43"/>
      <c r="Q20" s="28"/>
      <c r="R20" s="16"/>
      <c r="S20" s="13"/>
      <c r="T20" s="15"/>
      <c r="U20" s="43"/>
      <c r="V20" s="28"/>
      <c r="W20" s="16"/>
      <c r="X20" s="13"/>
      <c r="Y20" s="15"/>
      <c r="Z20" s="43"/>
      <c r="AA20" s="42"/>
      <c r="AB20" s="28"/>
      <c r="AC20" s="43"/>
      <c r="AD20" s="48"/>
    </row>
    <row r="21" spans="2:40" ht="14.25" customHeight="1" x14ac:dyDescent="0.25">
      <c r="B21" s="17"/>
      <c r="C21" s="17"/>
      <c r="D21" s="14"/>
      <c r="E21" s="37"/>
      <c r="F21" s="33"/>
      <c r="G21" s="34"/>
      <c r="I21" s="13"/>
      <c r="J21" s="15"/>
      <c r="K21" s="43"/>
      <c r="L21" s="28"/>
      <c r="M21" s="16"/>
      <c r="N21" s="13"/>
      <c r="O21" s="15"/>
      <c r="P21" s="43"/>
      <c r="Q21" s="28"/>
      <c r="R21" s="16"/>
      <c r="S21" s="13"/>
      <c r="T21" s="15"/>
      <c r="U21" s="43"/>
      <c r="V21" s="28"/>
      <c r="W21" s="16"/>
      <c r="X21" s="13"/>
      <c r="Y21" s="15"/>
      <c r="Z21" s="43"/>
      <c r="AA21" s="42"/>
      <c r="AB21" s="28"/>
      <c r="AC21" s="43"/>
      <c r="AD21" s="48"/>
    </row>
    <row r="22" spans="2:40" ht="14.25" customHeight="1" x14ac:dyDescent="0.25">
      <c r="B22" s="17"/>
      <c r="C22" s="17"/>
      <c r="D22" s="14"/>
      <c r="E22" s="37"/>
      <c r="F22" s="33"/>
      <c r="G22" s="34"/>
      <c r="I22" s="13"/>
      <c r="J22" s="15"/>
      <c r="K22" s="43"/>
      <c r="L22" s="28"/>
      <c r="M22" s="16"/>
      <c r="N22" s="13"/>
      <c r="O22" s="15"/>
      <c r="P22" s="43"/>
      <c r="Q22" s="28"/>
      <c r="R22" s="16"/>
      <c r="S22" s="13"/>
      <c r="T22" s="15"/>
      <c r="U22" s="43"/>
      <c r="V22" s="28"/>
      <c r="W22" s="16"/>
      <c r="X22" s="13"/>
      <c r="Y22" s="15"/>
      <c r="Z22" s="43"/>
      <c r="AA22" s="42"/>
      <c r="AB22" s="28"/>
      <c r="AC22" s="43"/>
      <c r="AD22" s="48"/>
    </row>
    <row r="23" spans="2:40" ht="14.25" customHeight="1" x14ac:dyDescent="0.25">
      <c r="B23" s="17"/>
      <c r="C23" s="17"/>
      <c r="D23" s="14"/>
      <c r="E23" s="37"/>
      <c r="F23" s="33"/>
      <c r="G23" s="34"/>
      <c r="I23" s="13"/>
      <c r="J23" s="15"/>
      <c r="K23" s="43"/>
      <c r="L23" s="28"/>
      <c r="M23" s="16"/>
      <c r="N23" s="13"/>
      <c r="O23" s="15"/>
      <c r="P23" s="43"/>
      <c r="Q23" s="28"/>
      <c r="R23" s="16"/>
      <c r="S23" s="13"/>
      <c r="T23" s="15"/>
      <c r="U23" s="43"/>
      <c r="V23" s="28"/>
      <c r="W23" s="16"/>
      <c r="X23" s="13"/>
      <c r="Y23" s="15"/>
      <c r="Z23" s="43"/>
      <c r="AA23" s="42"/>
      <c r="AB23" s="28"/>
      <c r="AC23" s="43"/>
      <c r="AD23" s="48"/>
    </row>
    <row r="24" spans="2:40" ht="14.25" customHeight="1" x14ac:dyDescent="0.25">
      <c r="B24" s="17"/>
      <c r="C24" s="17"/>
      <c r="D24" s="14"/>
      <c r="E24" s="37"/>
      <c r="F24" s="17"/>
      <c r="G24" s="18"/>
      <c r="I24" s="17"/>
      <c r="J24" s="14"/>
      <c r="K24" s="14"/>
      <c r="L24" s="29"/>
      <c r="M24" s="18"/>
      <c r="N24" s="17"/>
      <c r="O24" s="14"/>
      <c r="P24" s="14"/>
      <c r="Q24" s="29"/>
      <c r="R24" s="18"/>
      <c r="S24" s="17"/>
      <c r="T24" s="15"/>
      <c r="U24" s="14"/>
      <c r="V24" s="29"/>
      <c r="W24" s="18"/>
      <c r="X24" s="17"/>
      <c r="Y24" s="14"/>
      <c r="Z24" s="14"/>
      <c r="AA24" s="14"/>
      <c r="AB24" s="29"/>
      <c r="AC24" s="14"/>
      <c r="AD24" s="18"/>
    </row>
    <row r="25" spans="2:40" ht="14.25" customHeight="1" x14ac:dyDescent="0.25">
      <c r="B25" s="35" t="s">
        <v>443</v>
      </c>
      <c r="C25" s="35" t="s">
        <v>20</v>
      </c>
      <c r="D25" s="36" t="s">
        <v>444</v>
      </c>
      <c r="E25" s="39">
        <v>1</v>
      </c>
      <c r="F25" s="17"/>
      <c r="G25" s="18"/>
      <c r="I25" s="17"/>
      <c r="J25" s="14"/>
      <c r="K25" s="14"/>
      <c r="L25" s="29"/>
      <c r="M25" s="18"/>
      <c r="N25" s="17"/>
      <c r="O25" s="14"/>
      <c r="P25" s="14"/>
      <c r="Q25" s="29"/>
      <c r="R25" s="18"/>
      <c r="S25" s="17"/>
      <c r="T25" s="14"/>
      <c r="U25" s="14"/>
      <c r="V25" s="29"/>
      <c r="W25" s="18"/>
      <c r="X25" s="17"/>
      <c r="Y25" s="14"/>
      <c r="Z25" s="14"/>
      <c r="AA25" s="14"/>
      <c r="AB25" s="29"/>
      <c r="AC25" s="14"/>
      <c r="AD25" s="18"/>
    </row>
    <row r="26" spans="2:40" ht="14.25" customHeight="1" x14ac:dyDescent="0.25">
      <c r="B26" s="35" t="s">
        <v>445</v>
      </c>
      <c r="C26" s="35" t="s">
        <v>16</v>
      </c>
      <c r="D26" s="36" t="s">
        <v>446</v>
      </c>
      <c r="E26" s="39">
        <v>1</v>
      </c>
      <c r="F26" s="17"/>
      <c r="G26" s="18"/>
      <c r="I26" s="17"/>
      <c r="J26" s="14"/>
      <c r="K26" s="14"/>
      <c r="L26" s="29"/>
      <c r="M26" s="18"/>
      <c r="N26" s="17"/>
      <c r="O26" s="14"/>
      <c r="P26" s="14"/>
      <c r="Q26" s="29"/>
      <c r="R26" s="18"/>
      <c r="S26" s="17"/>
      <c r="T26" s="14"/>
      <c r="U26" s="14"/>
      <c r="V26" s="29"/>
      <c r="W26" s="18"/>
      <c r="X26" s="17"/>
      <c r="Y26" s="14"/>
      <c r="Z26" s="14"/>
      <c r="AA26" s="14"/>
      <c r="AB26" s="29"/>
      <c r="AC26" s="14"/>
      <c r="AD26" s="18"/>
    </row>
    <row r="27" spans="2:40" ht="14.25" customHeight="1" x14ac:dyDescent="0.25">
      <c r="B27" s="19"/>
      <c r="C27" s="19"/>
      <c r="D27" s="20"/>
      <c r="E27" s="40"/>
      <c r="F27" s="19"/>
      <c r="G27" s="21"/>
      <c r="I27" s="19"/>
      <c r="J27" s="20"/>
      <c r="K27" s="20"/>
      <c r="L27" s="30"/>
      <c r="M27" s="21"/>
      <c r="N27" s="19"/>
      <c r="O27" s="20"/>
      <c r="P27" s="20"/>
      <c r="Q27" s="30"/>
      <c r="R27" s="21"/>
      <c r="S27" s="19"/>
      <c r="T27" s="20"/>
      <c r="U27" s="20"/>
      <c r="V27" s="30"/>
      <c r="W27" s="21"/>
      <c r="X27" s="19"/>
      <c r="Y27" s="20"/>
      <c r="Z27" s="20"/>
      <c r="AA27" s="20"/>
      <c r="AB27" s="30"/>
      <c r="AC27" s="20"/>
      <c r="AD27" s="21"/>
    </row>
    <row r="31" spans="2:40" ht="14.25" customHeight="1" x14ac:dyDescent="0.25">
      <c r="Y31" s="46"/>
    </row>
    <row r="32" spans="2:40" ht="14.25" customHeight="1" x14ac:dyDescent="0.25">
      <c r="Y32" s="46"/>
    </row>
  </sheetData>
  <mergeCells count="15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</mergeCells>
  <conditionalFormatting sqref="AD8:AD27 AA8:AA27">
    <cfRule type="cellIs" dxfId="20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2:AN58"/>
  <sheetViews>
    <sheetView showGridLines="0" workbookViewId="0">
      <pane xSplit="2" ySplit="7" topLeftCell="C8" activePane="bottomRight" state="frozen"/>
      <selection activeCell="C8" sqref="C8"/>
      <selection pane="topRight" activeCell="C8" sqref="C8"/>
      <selection pane="bottomLeft" activeCell="C8" sqref="C8"/>
      <selection pane="bottomRight" activeCell="N1" sqref="N1"/>
    </sheetView>
  </sheetViews>
  <sheetFormatPr baseColWidth="10" defaultRowHeight="14.25" customHeight="1" x14ac:dyDescent="0.25"/>
  <cols>
    <col min="1" max="1" width="0.85546875" style="2" customWidth="1"/>
    <col min="2" max="2" width="33.7109375" style="2" bestFit="1" customWidth="1"/>
    <col min="3" max="3" width="11.42578125" style="2"/>
    <col min="4" max="4" width="7.42578125" style="2" customWidth="1"/>
    <col min="5" max="5" width="4.28515625" style="41" customWidth="1"/>
    <col min="6" max="7" width="6.85546875" style="2" customWidth="1"/>
    <col min="8" max="8" width="0.85546875" style="2" customWidth="1"/>
    <col min="9" max="10" width="7.7109375" style="2" customWidth="1"/>
    <col min="11" max="11" width="7.140625" style="2" customWidth="1"/>
    <col min="12" max="12" width="8.42578125" style="2" customWidth="1"/>
    <col min="13" max="13" width="7.140625" style="2" customWidth="1"/>
    <col min="14" max="15" width="7.7109375" style="2" customWidth="1"/>
    <col min="16" max="16" width="7.140625" style="2" customWidth="1"/>
    <col min="17" max="17" width="7.7109375" style="2" customWidth="1"/>
    <col min="18" max="18" width="7.140625" style="2" customWidth="1"/>
    <col min="19" max="20" width="7.7109375" style="2" customWidth="1"/>
    <col min="21" max="21" width="7.140625" style="2" customWidth="1"/>
    <col min="22" max="22" width="8.7109375" style="2" bestFit="1" customWidth="1"/>
    <col min="23" max="23" width="7.140625" style="2" customWidth="1"/>
    <col min="24" max="25" width="7.7109375" style="2" customWidth="1"/>
    <col min="26" max="27" width="7.140625" style="2" customWidth="1"/>
    <col min="28" max="28" width="8.7109375" style="2" bestFit="1" customWidth="1"/>
    <col min="29" max="30" width="7.140625" style="2" customWidth="1"/>
    <col min="31" max="31" width="1.28515625" customWidth="1"/>
    <col min="32" max="32" width="5.85546875" style="54" hidden="1" customWidth="1"/>
    <col min="33" max="33" width="1.28515625" hidden="1" customWidth="1"/>
    <col min="34" max="34" width="5.85546875" style="54" hidden="1" customWidth="1"/>
    <col min="35" max="35" width="1.28515625" hidden="1" customWidth="1"/>
    <col min="36" max="36" width="5.85546875" style="54" hidden="1" customWidth="1"/>
    <col min="37" max="37" width="5.5703125" style="54" hidden="1" customWidth="1"/>
    <col min="38" max="38" width="1.28515625" hidden="1" customWidth="1"/>
    <col min="39" max="39" width="5.85546875" style="54" hidden="1" customWidth="1"/>
    <col min="40" max="40" width="5.5703125" style="54" hidden="1" customWidth="1"/>
    <col min="41" max="16384" width="11.42578125" style="2"/>
  </cols>
  <sheetData>
    <row r="2" spans="2:40" ht="14.25" customHeight="1" x14ac:dyDescent="0.25">
      <c r="C2" s="122" t="s">
        <v>447</v>
      </c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J2" s="119" t="s">
        <v>418</v>
      </c>
      <c r="AK2" s="120"/>
      <c r="AL2" s="120"/>
      <c r="AM2" s="120"/>
      <c r="AN2" s="121"/>
    </row>
    <row r="3" spans="2:40" ht="13.5" customHeight="1" x14ac:dyDescent="0.25"/>
    <row r="4" spans="2:40" ht="14.25" customHeight="1" x14ac:dyDescent="0.25">
      <c r="C4" s="123" t="s">
        <v>448</v>
      </c>
      <c r="D4" s="124"/>
      <c r="E4" s="125"/>
      <c r="F4" s="135" t="s">
        <v>34</v>
      </c>
      <c r="G4" s="141" t="s">
        <v>35</v>
      </c>
      <c r="H4" s="7"/>
      <c r="I4" s="135" t="s">
        <v>419</v>
      </c>
      <c r="J4" s="136"/>
      <c r="K4" s="136"/>
      <c r="L4" s="136"/>
      <c r="M4" s="137"/>
      <c r="N4" s="135" t="s">
        <v>45</v>
      </c>
      <c r="O4" s="136"/>
      <c r="P4" s="136"/>
      <c r="Q4" s="136"/>
      <c r="R4" s="137"/>
      <c r="S4" s="135" t="s">
        <v>47</v>
      </c>
      <c r="T4" s="136"/>
      <c r="U4" s="136"/>
      <c r="V4" s="136"/>
      <c r="W4" s="137"/>
      <c r="X4" s="135" t="s">
        <v>48</v>
      </c>
      <c r="Y4" s="136"/>
      <c r="Z4" s="136"/>
      <c r="AA4" s="136"/>
      <c r="AB4" s="136"/>
      <c r="AC4" s="136"/>
      <c r="AD4" s="137"/>
      <c r="AF4" s="126" t="s">
        <v>51</v>
      </c>
      <c r="AH4" s="126" t="s">
        <v>54</v>
      </c>
      <c r="AJ4" s="129" t="s">
        <v>39</v>
      </c>
      <c r="AK4" s="132">
        <v>43891</v>
      </c>
      <c r="AM4" s="129" t="s">
        <v>39</v>
      </c>
      <c r="AN4" s="116" t="s">
        <v>417</v>
      </c>
    </row>
    <row r="5" spans="2:40" ht="14.25" customHeight="1" x14ac:dyDescent="0.25">
      <c r="C5" s="17"/>
      <c r="D5" s="14"/>
      <c r="E5" s="37"/>
      <c r="F5" s="144"/>
      <c r="G5" s="142"/>
      <c r="H5" s="7"/>
      <c r="I5" s="138"/>
      <c r="J5" s="139"/>
      <c r="K5" s="139"/>
      <c r="L5" s="139"/>
      <c r="M5" s="140"/>
      <c r="N5" s="138"/>
      <c r="O5" s="139"/>
      <c r="P5" s="139"/>
      <c r="Q5" s="139"/>
      <c r="R5" s="140"/>
      <c r="S5" s="138"/>
      <c r="T5" s="139"/>
      <c r="U5" s="139"/>
      <c r="V5" s="139"/>
      <c r="W5" s="140"/>
      <c r="X5" s="138"/>
      <c r="Y5" s="139"/>
      <c r="Z5" s="139"/>
      <c r="AA5" s="139"/>
      <c r="AB5" s="139"/>
      <c r="AC5" s="139"/>
      <c r="AD5" s="140"/>
      <c r="AF5" s="127"/>
      <c r="AH5" s="127"/>
      <c r="AJ5" s="130"/>
      <c r="AK5" s="133"/>
      <c r="AM5" s="130"/>
      <c r="AN5" s="117"/>
    </row>
    <row r="6" spans="2:40" s="1" customFormat="1" ht="22.5" x14ac:dyDescent="0.25">
      <c r="B6" s="95" t="s">
        <v>427</v>
      </c>
      <c r="C6" s="17" t="s">
        <v>449</v>
      </c>
      <c r="D6" s="7"/>
      <c r="E6" s="8"/>
      <c r="F6" s="138"/>
      <c r="G6" s="143"/>
      <c r="H6" s="7"/>
      <c r="I6" s="22" t="s">
        <v>39</v>
      </c>
      <c r="J6" s="23" t="s">
        <v>40</v>
      </c>
      <c r="K6" s="23" t="s">
        <v>36</v>
      </c>
      <c r="L6" s="25" t="s">
        <v>37</v>
      </c>
      <c r="M6" s="24" t="s">
        <v>38</v>
      </c>
      <c r="N6" s="22" t="s">
        <v>39</v>
      </c>
      <c r="O6" s="23" t="s">
        <v>40</v>
      </c>
      <c r="P6" s="23" t="s">
        <v>36</v>
      </c>
      <c r="Q6" s="25" t="s">
        <v>37</v>
      </c>
      <c r="R6" s="24" t="s">
        <v>38</v>
      </c>
      <c r="S6" s="22" t="s">
        <v>39</v>
      </c>
      <c r="T6" s="23" t="s">
        <v>40</v>
      </c>
      <c r="U6" s="23" t="s">
        <v>36</v>
      </c>
      <c r="V6" s="25" t="s">
        <v>37</v>
      </c>
      <c r="W6" s="24" t="s">
        <v>38</v>
      </c>
      <c r="X6" s="22" t="s">
        <v>39</v>
      </c>
      <c r="Y6" s="23" t="s">
        <v>40</v>
      </c>
      <c r="Z6" s="23" t="s">
        <v>36</v>
      </c>
      <c r="AA6" s="23" t="s">
        <v>53</v>
      </c>
      <c r="AB6" s="25" t="s">
        <v>37</v>
      </c>
      <c r="AC6" s="23" t="s">
        <v>38</v>
      </c>
      <c r="AD6" s="24" t="s">
        <v>53</v>
      </c>
      <c r="AE6"/>
      <c r="AF6" s="128"/>
      <c r="AG6"/>
      <c r="AH6" s="128"/>
      <c r="AI6"/>
      <c r="AJ6" s="131"/>
      <c r="AK6" s="134"/>
      <c r="AL6"/>
      <c r="AM6" s="131"/>
      <c r="AN6" s="118"/>
    </row>
    <row r="7" spans="2:40" s="1" customFormat="1" ht="14.25" customHeight="1" x14ac:dyDescent="0.25">
      <c r="B7" s="56" t="s">
        <v>0</v>
      </c>
      <c r="C7" s="56" t="s">
        <v>1</v>
      </c>
      <c r="D7" s="57" t="s">
        <v>23</v>
      </c>
      <c r="E7" s="58" t="s">
        <v>52</v>
      </c>
      <c r="F7" s="92"/>
      <c r="G7" s="94"/>
      <c r="I7" s="93"/>
      <c r="J7" s="7"/>
      <c r="K7" s="7"/>
      <c r="L7" s="26"/>
      <c r="M7" s="8"/>
      <c r="N7" s="93"/>
      <c r="O7" s="7"/>
      <c r="P7" s="7"/>
      <c r="Q7" s="26"/>
      <c r="R7" s="8"/>
      <c r="S7" s="93"/>
      <c r="T7" s="7"/>
      <c r="U7" s="7"/>
      <c r="V7" s="26"/>
      <c r="W7" s="8"/>
      <c r="X7" s="93"/>
      <c r="Y7" s="7"/>
      <c r="Z7" s="7"/>
      <c r="AA7" s="7"/>
      <c r="AB7" s="26"/>
      <c r="AC7" s="7"/>
      <c r="AD7" s="8"/>
      <c r="AE7"/>
      <c r="AG7"/>
      <c r="AI7"/>
      <c r="AL7"/>
    </row>
    <row r="8" spans="2:40" s="3" customFormat="1" ht="14.25" customHeight="1" x14ac:dyDescent="0.25">
      <c r="B8" s="31"/>
      <c r="C8" s="31"/>
      <c r="D8" s="10"/>
      <c r="E8" s="38"/>
      <c r="F8" s="31"/>
      <c r="G8" s="32"/>
      <c r="I8" s="9">
        <f t="shared" ref="I8:Z8" si="0">SUM(I9:I19)</f>
        <v>4469</v>
      </c>
      <c r="J8" s="11">
        <f t="shared" si="0"/>
        <v>7775</v>
      </c>
      <c r="K8" s="45">
        <f t="shared" si="0"/>
        <v>1</v>
      </c>
      <c r="L8" s="27">
        <f t="shared" si="0"/>
        <v>201015</v>
      </c>
      <c r="M8" s="12">
        <f t="shared" si="0"/>
        <v>0.99999999999999989</v>
      </c>
      <c r="N8" s="9">
        <f t="shared" si="0"/>
        <v>12253</v>
      </c>
      <c r="O8" s="11">
        <f t="shared" si="0"/>
        <v>19677</v>
      </c>
      <c r="P8" s="45">
        <f t="shared" si="0"/>
        <v>1</v>
      </c>
      <c r="Q8" s="27">
        <f t="shared" si="0"/>
        <v>560416</v>
      </c>
      <c r="R8" s="12">
        <f t="shared" si="0"/>
        <v>1</v>
      </c>
      <c r="S8" s="9">
        <f t="shared" si="0"/>
        <v>53021</v>
      </c>
      <c r="T8" s="11">
        <f t="shared" si="0"/>
        <v>86893</v>
      </c>
      <c r="U8" s="45">
        <f t="shared" si="0"/>
        <v>1</v>
      </c>
      <c r="V8" s="27">
        <f t="shared" si="0"/>
        <v>2642024</v>
      </c>
      <c r="W8" s="12">
        <f t="shared" si="0"/>
        <v>1</v>
      </c>
      <c r="X8" s="9">
        <f t="shared" si="0"/>
        <v>47448</v>
      </c>
      <c r="Y8" s="11">
        <f t="shared" si="0"/>
        <v>79609</v>
      </c>
      <c r="Z8" s="45">
        <f t="shared" si="0"/>
        <v>1</v>
      </c>
      <c r="AA8" s="44">
        <f>(X8-S8)/S8</f>
        <v>-0.10510929631655382</v>
      </c>
      <c r="AB8" s="27">
        <f>SUM(AB9:AB19)</f>
        <v>2091614</v>
      </c>
      <c r="AC8" s="45">
        <f>SUM(AC9:AC19)</f>
        <v>1</v>
      </c>
      <c r="AD8" s="47">
        <f>(AB8-V8)/V8</f>
        <v>-0.20832891752686578</v>
      </c>
      <c r="AE8"/>
      <c r="AF8" s="55"/>
      <c r="AG8"/>
      <c r="AH8" s="55"/>
      <c r="AI8"/>
      <c r="AJ8" s="55"/>
      <c r="AK8" s="55"/>
      <c r="AL8"/>
      <c r="AM8" s="55"/>
      <c r="AN8" s="55"/>
    </row>
    <row r="9" spans="2:40" ht="14.25" customHeight="1" x14ac:dyDescent="0.25">
      <c r="B9" s="17" t="s">
        <v>131</v>
      </c>
      <c r="C9" s="17" t="s">
        <v>17</v>
      </c>
      <c r="D9" s="14" t="s">
        <v>450</v>
      </c>
      <c r="E9" s="37">
        <v>1</v>
      </c>
      <c r="F9" s="33">
        <f>AB9/X9</f>
        <v>43.202345094664373</v>
      </c>
      <c r="G9" s="34">
        <f>F9/E9</f>
        <v>43.202345094664373</v>
      </c>
      <c r="I9" s="13">
        <f>VLOOKUP(B9,MES!A:D,4,0)</f>
        <v>877</v>
      </c>
      <c r="J9" s="15">
        <f>I9*E9</f>
        <v>877</v>
      </c>
      <c r="K9" s="43">
        <f>J9/$J$8</f>
        <v>0.11279742765273312</v>
      </c>
      <c r="L9" s="28">
        <f>VLOOKUP(B9,MES!A:G,7,0)</f>
        <v>38228</v>
      </c>
      <c r="M9" s="16">
        <f>L9/$L$8</f>
        <v>0.19017486257244484</v>
      </c>
      <c r="N9" s="13">
        <f>VLOOKUP(B9,YTD!A:D,4,0)</f>
        <v>2500</v>
      </c>
      <c r="O9" s="15">
        <f>N9*E9</f>
        <v>2500</v>
      </c>
      <c r="P9" s="43">
        <f>O9/$O$8</f>
        <v>0.12705188799105555</v>
      </c>
      <c r="Q9" s="28">
        <f>VLOOKUP(B9,YTD!A:G,7,0)</f>
        <v>108920</v>
      </c>
      <c r="R9" s="16">
        <f>Q9/$Q$8</f>
        <v>0.19435562153828584</v>
      </c>
      <c r="S9" s="13">
        <f>VLOOKUP(B9,MAT!A:D,4,0)</f>
        <v>9366</v>
      </c>
      <c r="T9" s="15">
        <f>S9*E9</f>
        <v>9366</v>
      </c>
      <c r="U9" s="43">
        <f>T9/$T$8</f>
        <v>0.10778773894329807</v>
      </c>
      <c r="V9" s="28">
        <f>VLOOKUP(B9,MAT!A:J,10,0)</f>
        <v>414088</v>
      </c>
      <c r="W9" s="16">
        <f>V9/$V$8</f>
        <v>0.15673135444643954</v>
      </c>
      <c r="X9" s="13">
        <f>VLOOKUP(B9,MAT!A:G,7,0)</f>
        <v>9296</v>
      </c>
      <c r="Y9" s="15">
        <f>X9*E9</f>
        <v>9296</v>
      </c>
      <c r="Z9" s="43">
        <f>Y9/$Y$8</f>
        <v>0.11677071687874487</v>
      </c>
      <c r="AA9" s="42">
        <f t="shared" ref="AA9:AA17" si="1">(X9-S9)/S9</f>
        <v>-7.4738415545590429E-3</v>
      </c>
      <c r="AB9" s="28">
        <f>VLOOKUP(B9,MAT!A:M,13,0)</f>
        <v>401609</v>
      </c>
      <c r="AC9" s="43">
        <f>AB9/$AB$8</f>
        <v>0.1920091374412296</v>
      </c>
      <c r="AD9" s="48">
        <f t="shared" ref="AD9:AD17" si="2">(AB9-V9)/V9</f>
        <v>-3.0136106334885338E-2</v>
      </c>
    </row>
    <row r="10" spans="2:40" ht="14.25" customHeight="1" x14ac:dyDescent="0.25">
      <c r="B10" s="59" t="s">
        <v>138</v>
      </c>
      <c r="C10" s="59" t="s">
        <v>21</v>
      </c>
      <c r="D10" s="60" t="s">
        <v>451</v>
      </c>
      <c r="E10" s="61">
        <v>1</v>
      </c>
      <c r="F10" s="33">
        <f t="shared" ref="F10:F17" si="3">AB10/X10</f>
        <v>35.099417994466179</v>
      </c>
      <c r="G10" s="34">
        <f t="shared" ref="G10:G17" si="4">F10/E10</f>
        <v>35.099417994466179</v>
      </c>
      <c r="I10" s="13">
        <f>VLOOKUP(B10,MES!A:D,4,0)</f>
        <v>1004</v>
      </c>
      <c r="J10" s="15">
        <f t="shared" ref="J10:J17" si="5">I10*E10</f>
        <v>1004</v>
      </c>
      <c r="K10" s="43">
        <f t="shared" ref="K10:K17" si="6">J10/$J$8</f>
        <v>0.12913183279742765</v>
      </c>
      <c r="L10" s="28">
        <f>VLOOKUP(B10,MES!A:G,7,0)</f>
        <v>35883</v>
      </c>
      <c r="M10" s="16">
        <f t="shared" ref="M10:M17" si="7">L10/$L$8</f>
        <v>0.17850906648757556</v>
      </c>
      <c r="N10" s="13">
        <f>VLOOKUP(B10,YTD!A:D,4,0)</f>
        <v>2921</v>
      </c>
      <c r="O10" s="15">
        <f t="shared" ref="O10:O17" si="8">N10*E10</f>
        <v>2921</v>
      </c>
      <c r="P10" s="43">
        <f t="shared" ref="P10:P17" si="9">O10/$O$8</f>
        <v>0.14844742592874929</v>
      </c>
      <c r="Q10" s="28">
        <f>VLOOKUP(B10,YTD!A:G,7,0)</f>
        <v>103265</v>
      </c>
      <c r="R10" s="16">
        <f t="shared" ref="R10:R17" si="10">Q10/$Q$8</f>
        <v>0.18426490321475475</v>
      </c>
      <c r="S10" s="13">
        <f>VLOOKUP(B10,MAT!A:D,4,0)</f>
        <v>11251</v>
      </c>
      <c r="T10" s="15">
        <f t="shared" ref="T10:T17" si="11">S10*E10</f>
        <v>11251</v>
      </c>
      <c r="U10" s="43">
        <f t="shared" ref="U10:U17" si="12">T10/$T$8</f>
        <v>0.12948108593327426</v>
      </c>
      <c r="V10" s="28">
        <f>VLOOKUP(B10,MAT!A:J,10,0)</f>
        <v>444814</v>
      </c>
      <c r="W10" s="16">
        <f t="shared" ref="W10:W17" si="13">V10/$V$8</f>
        <v>0.16836107469122158</v>
      </c>
      <c r="X10" s="13">
        <f>VLOOKUP(B10,MAT!A:G,7,0)</f>
        <v>10481</v>
      </c>
      <c r="Y10" s="15">
        <f t="shared" ref="Y10:Y17" si="14">X10*E10</f>
        <v>10481</v>
      </c>
      <c r="Z10" s="43">
        <f t="shared" ref="Z10:Z17" si="15">Y10/$Y$8</f>
        <v>0.1316559685462699</v>
      </c>
      <c r="AA10" s="42">
        <f t="shared" si="1"/>
        <v>-6.8438361034574707E-2</v>
      </c>
      <c r="AB10" s="28">
        <f>VLOOKUP(B10,MAT!A:M,13,0)</f>
        <v>367877</v>
      </c>
      <c r="AC10" s="43">
        <f t="shared" ref="AC10:AC17" si="16">AB10/$AB$8</f>
        <v>0.17588187877878039</v>
      </c>
      <c r="AD10" s="48">
        <f t="shared" si="2"/>
        <v>-0.17296443007639148</v>
      </c>
    </row>
    <row r="11" spans="2:40" ht="14.25" customHeight="1" x14ac:dyDescent="0.25">
      <c r="B11" s="17" t="s">
        <v>139</v>
      </c>
      <c r="C11" s="17" t="s">
        <v>421</v>
      </c>
      <c r="D11" s="14" t="s">
        <v>452</v>
      </c>
      <c r="E11" s="37">
        <v>1</v>
      </c>
      <c r="F11" s="33">
        <f t="shared" si="3"/>
        <v>89.073194614443082</v>
      </c>
      <c r="G11" s="34">
        <f t="shared" si="4"/>
        <v>89.073194614443082</v>
      </c>
      <c r="I11" s="13">
        <f>VLOOKUP(B11,MES!A:D,4,0)</f>
        <v>415</v>
      </c>
      <c r="J11" s="15">
        <f t="shared" si="5"/>
        <v>415</v>
      </c>
      <c r="K11" s="43">
        <f t="shared" si="6"/>
        <v>5.337620578778135E-2</v>
      </c>
      <c r="L11" s="28">
        <f>VLOOKUP(B11,MES!A:G,7,0)</f>
        <v>37022</v>
      </c>
      <c r="M11" s="16">
        <f t="shared" si="7"/>
        <v>0.18417531030022635</v>
      </c>
      <c r="N11" s="13">
        <f>VLOOKUP(B11,YTD!A:D,4,0)</f>
        <v>1121</v>
      </c>
      <c r="O11" s="15">
        <f t="shared" si="8"/>
        <v>1121</v>
      </c>
      <c r="P11" s="43">
        <f t="shared" si="9"/>
        <v>5.6970066575189306E-2</v>
      </c>
      <c r="Q11" s="28">
        <f>VLOOKUP(B11,YTD!A:G,7,0)</f>
        <v>99684</v>
      </c>
      <c r="R11" s="16">
        <f t="shared" si="10"/>
        <v>0.17787500713755497</v>
      </c>
      <c r="S11" s="13">
        <f>VLOOKUP(B11,MAT!A:D,4,0)</f>
        <v>4856</v>
      </c>
      <c r="T11" s="15">
        <f t="shared" si="11"/>
        <v>4856</v>
      </c>
      <c r="U11" s="43">
        <f t="shared" si="12"/>
        <v>5.5884823863832526E-2</v>
      </c>
      <c r="V11" s="28">
        <f>VLOOKUP(B11,MAT!A:J,10,0)</f>
        <v>415340</v>
      </c>
      <c r="W11" s="16">
        <f t="shared" si="13"/>
        <v>0.157205233563359</v>
      </c>
      <c r="X11" s="13">
        <f>VLOOKUP(B11,MAT!A:G,7,0)</f>
        <v>4085</v>
      </c>
      <c r="Y11" s="15">
        <f t="shared" si="14"/>
        <v>4085</v>
      </c>
      <c r="Z11" s="43">
        <f t="shared" si="15"/>
        <v>5.1313293723071515E-2</v>
      </c>
      <c r="AA11" s="42">
        <f t="shared" si="1"/>
        <v>-0.15877265238879737</v>
      </c>
      <c r="AB11" s="28">
        <f>VLOOKUP(B11,MAT!A:M,13,0)</f>
        <v>363864</v>
      </c>
      <c r="AC11" s="43">
        <f t="shared" si="16"/>
        <v>0.17396326473240281</v>
      </c>
      <c r="AD11" s="48">
        <f t="shared" si="2"/>
        <v>-0.12393701545721578</v>
      </c>
    </row>
    <row r="12" spans="2:40" ht="14.25" customHeight="1" x14ac:dyDescent="0.25">
      <c r="B12" s="17" t="s">
        <v>144</v>
      </c>
      <c r="C12" s="17" t="s">
        <v>19</v>
      </c>
      <c r="D12" s="14" t="s">
        <v>451</v>
      </c>
      <c r="E12" s="37">
        <v>1</v>
      </c>
      <c r="F12" s="33">
        <f t="shared" si="3"/>
        <v>56.659019640204654</v>
      </c>
      <c r="G12" s="34">
        <f t="shared" si="4"/>
        <v>56.659019640204654</v>
      </c>
      <c r="I12" s="13">
        <f>VLOOKUP(B12,MES!A:D,4,0)</f>
        <v>711</v>
      </c>
      <c r="J12" s="15">
        <f t="shared" si="5"/>
        <v>711</v>
      </c>
      <c r="K12" s="43">
        <f t="shared" si="6"/>
        <v>9.1446945337620572E-2</v>
      </c>
      <c r="L12" s="28">
        <f>VLOOKUP(B12,MES!A:G,7,0)</f>
        <v>41061</v>
      </c>
      <c r="M12" s="16">
        <f t="shared" si="7"/>
        <v>0.20426833818371765</v>
      </c>
      <c r="N12" s="13">
        <f>VLOOKUP(B12,YTD!A:D,4,0)</f>
        <v>1862</v>
      </c>
      <c r="O12" s="15">
        <f t="shared" si="8"/>
        <v>1862</v>
      </c>
      <c r="P12" s="43">
        <f t="shared" si="9"/>
        <v>9.4628246175738173E-2</v>
      </c>
      <c r="Q12" s="28">
        <f>VLOOKUP(B12,YTD!A:G,7,0)</f>
        <v>109310</v>
      </c>
      <c r="R12" s="16">
        <f t="shared" si="10"/>
        <v>0.19505153314680523</v>
      </c>
      <c r="S12" s="13">
        <f>VLOOKUP(B12,MAT!A:D,4,0)</f>
        <v>4854</v>
      </c>
      <c r="T12" s="15">
        <f t="shared" si="11"/>
        <v>4854</v>
      </c>
      <c r="U12" s="43">
        <f t="shared" si="12"/>
        <v>5.5861807050050061E-2</v>
      </c>
      <c r="V12" s="28">
        <f>VLOOKUP(B12,MAT!A:J,10,0)</f>
        <v>284873</v>
      </c>
      <c r="W12" s="16">
        <f t="shared" si="13"/>
        <v>0.10782377450015594</v>
      </c>
      <c r="X12" s="13">
        <f>VLOOKUP(B12,MAT!A:G,7,0)</f>
        <v>6059</v>
      </c>
      <c r="Y12" s="15">
        <f t="shared" si="14"/>
        <v>6059</v>
      </c>
      <c r="Z12" s="43">
        <f t="shared" si="15"/>
        <v>7.6109485108467642E-2</v>
      </c>
      <c r="AA12" s="42">
        <f t="shared" si="1"/>
        <v>0.24824886691388545</v>
      </c>
      <c r="AB12" s="28">
        <f>VLOOKUP(B12,MAT!A:M,13,0)</f>
        <v>343297</v>
      </c>
      <c r="AC12" s="43">
        <f t="shared" si="16"/>
        <v>0.16413018845733487</v>
      </c>
      <c r="AD12" s="48">
        <f t="shared" si="2"/>
        <v>0.20508788126638888</v>
      </c>
    </row>
    <row r="13" spans="2:40" s="79" customFormat="1" ht="14.25" customHeight="1" x14ac:dyDescent="0.25">
      <c r="B13" s="17" t="s">
        <v>151</v>
      </c>
      <c r="C13" s="17" t="s">
        <v>22</v>
      </c>
      <c r="D13" s="14" t="s">
        <v>29</v>
      </c>
      <c r="E13" s="37">
        <v>1</v>
      </c>
      <c r="F13" s="77">
        <f t="shared" si="3"/>
        <v>33.440833706857909</v>
      </c>
      <c r="G13" s="78">
        <f t="shared" si="4"/>
        <v>33.440833706857909</v>
      </c>
      <c r="I13" s="80">
        <f>VLOOKUP(B13,MES!A:D,4,0)</f>
        <v>665</v>
      </c>
      <c r="J13" s="81">
        <f t="shared" si="5"/>
        <v>665</v>
      </c>
      <c r="K13" s="82">
        <f t="shared" si="6"/>
        <v>8.553054662379421E-2</v>
      </c>
      <c r="L13" s="83">
        <f>VLOOKUP(B13,MES!A:G,7,0)</f>
        <v>17369</v>
      </c>
      <c r="M13" s="84">
        <f t="shared" si="7"/>
        <v>8.6406487078078756E-2</v>
      </c>
      <c r="N13" s="80">
        <f>VLOOKUP(B13,YTD!A:D,4,0)</f>
        <v>1508</v>
      </c>
      <c r="O13" s="81">
        <f t="shared" si="8"/>
        <v>1508</v>
      </c>
      <c r="P13" s="82">
        <f t="shared" si="9"/>
        <v>7.6637698836204707E-2</v>
      </c>
      <c r="Q13" s="83">
        <f>VLOOKUP(B13,YTD!A:G,7,0)</f>
        <v>48887</v>
      </c>
      <c r="R13" s="84">
        <f t="shared" si="10"/>
        <v>8.7233412322274884E-2</v>
      </c>
      <c r="S13" s="80">
        <f>VLOOKUP(B13,MAT!A:D,4,0)</f>
        <v>14793</v>
      </c>
      <c r="T13" s="81">
        <f t="shared" si="11"/>
        <v>14793</v>
      </c>
      <c r="U13" s="82">
        <f t="shared" si="12"/>
        <v>0.17024386314202525</v>
      </c>
      <c r="V13" s="83">
        <f>VLOOKUP(B13,MAT!A:J,10,0)</f>
        <v>803387</v>
      </c>
      <c r="W13" s="84">
        <f t="shared" si="13"/>
        <v>0.30408012947649227</v>
      </c>
      <c r="X13" s="80">
        <f>VLOOKUP(B13,MAT!A:G,7,0)</f>
        <v>8924</v>
      </c>
      <c r="Y13" s="81">
        <f t="shared" si="14"/>
        <v>8924</v>
      </c>
      <c r="Z13" s="82">
        <f t="shared" si="15"/>
        <v>0.1120978783805851</v>
      </c>
      <c r="AA13" s="85">
        <f t="shared" si="1"/>
        <v>-0.39674170215642535</v>
      </c>
      <c r="AB13" s="83">
        <f>VLOOKUP(B13,MAT!A:M,13,0)</f>
        <v>298426</v>
      </c>
      <c r="AC13" s="82">
        <f t="shared" si="16"/>
        <v>0.14267737737460162</v>
      </c>
      <c r="AD13" s="86">
        <f t="shared" si="2"/>
        <v>-0.62854016806346136</v>
      </c>
      <c r="AE13" s="87"/>
      <c r="AF13" s="88">
        <v>42300</v>
      </c>
      <c r="AG13" s="87"/>
      <c r="AH13" s="88">
        <f>N13</f>
        <v>1508</v>
      </c>
      <c r="AI13" s="87"/>
      <c r="AJ13" s="88">
        <v>7406</v>
      </c>
      <c r="AK13" s="89">
        <f>AJ13/AF13</f>
        <v>0.17508274231678486</v>
      </c>
      <c r="AL13" s="87"/>
      <c r="AM13" s="88">
        <v>16070</v>
      </c>
      <c r="AN13" s="89">
        <f>AM13/AF13</f>
        <v>0.37990543735224586</v>
      </c>
    </row>
    <row r="14" spans="2:40" ht="14.25" customHeight="1" x14ac:dyDescent="0.25">
      <c r="B14" s="17" t="s">
        <v>185</v>
      </c>
      <c r="C14" s="17" t="s">
        <v>431</v>
      </c>
      <c r="D14" s="14" t="s">
        <v>432</v>
      </c>
      <c r="E14" s="37">
        <v>1</v>
      </c>
      <c r="F14" s="33">
        <f t="shared" si="3"/>
        <v>36.794791462698257</v>
      </c>
      <c r="G14" s="34">
        <f t="shared" si="4"/>
        <v>36.794791462698257</v>
      </c>
      <c r="I14" s="13">
        <f>VLOOKUP(B14,MES!A:D,4,0)</f>
        <v>454</v>
      </c>
      <c r="J14" s="15">
        <f t="shared" si="5"/>
        <v>454</v>
      </c>
      <c r="K14" s="43">
        <f t="shared" si="6"/>
        <v>5.8392282958199357E-2</v>
      </c>
      <c r="L14" s="28">
        <f>VLOOKUP(B14,MES!A:G,7,0)</f>
        <v>18464</v>
      </c>
      <c r="M14" s="16">
        <f t="shared" si="7"/>
        <v>9.1853841753103002E-2</v>
      </c>
      <c r="N14" s="13">
        <f>VLOOKUP(B14,YTD!A:D,4,0)</f>
        <v>1381</v>
      </c>
      <c r="O14" s="15">
        <f t="shared" si="8"/>
        <v>1381</v>
      </c>
      <c r="P14" s="43">
        <f t="shared" si="9"/>
        <v>7.0183462926259085E-2</v>
      </c>
      <c r="Q14" s="28">
        <f>VLOOKUP(B14,YTD!A:G,7,0)</f>
        <v>56230</v>
      </c>
      <c r="R14" s="16">
        <f t="shared" si="10"/>
        <v>0.10033617883857705</v>
      </c>
      <c r="S14" s="13">
        <f>VLOOKUP(B14,MAT!A:D,4,0)</f>
        <v>5652</v>
      </c>
      <c r="T14" s="15">
        <f t="shared" si="11"/>
        <v>5652</v>
      </c>
      <c r="U14" s="43">
        <f t="shared" si="12"/>
        <v>6.5045515749254837E-2</v>
      </c>
      <c r="V14" s="28">
        <f>VLOOKUP(B14,MAT!A:J,10,0)</f>
        <v>199567</v>
      </c>
      <c r="W14" s="16">
        <f t="shared" si="13"/>
        <v>7.5535649941105759E-2</v>
      </c>
      <c r="X14" s="13">
        <f>VLOOKUP(B14,MAT!A:G,7,0)</f>
        <v>5107</v>
      </c>
      <c r="Y14" s="15">
        <f t="shared" si="14"/>
        <v>5107</v>
      </c>
      <c r="Z14" s="43">
        <f t="shared" si="15"/>
        <v>6.4151038199198582E-2</v>
      </c>
      <c r="AA14" s="42">
        <f t="shared" si="1"/>
        <v>-9.6426043878273179E-2</v>
      </c>
      <c r="AB14" s="28">
        <f>VLOOKUP(B14,MAT!A:M,13,0)</f>
        <v>187911</v>
      </c>
      <c r="AC14" s="43">
        <f t="shared" si="16"/>
        <v>8.9840190398419589E-2</v>
      </c>
      <c r="AD14" s="48">
        <f t="shared" si="2"/>
        <v>-5.8406449964172436E-2</v>
      </c>
    </row>
    <row r="15" spans="2:40" ht="14.25" customHeight="1" x14ac:dyDescent="0.25">
      <c r="B15" s="59" t="s">
        <v>263</v>
      </c>
      <c r="C15" s="59" t="s">
        <v>21</v>
      </c>
      <c r="D15" s="60" t="s">
        <v>453</v>
      </c>
      <c r="E15" s="61">
        <v>30</v>
      </c>
      <c r="F15" s="33">
        <f t="shared" si="3"/>
        <v>47.438232642019841</v>
      </c>
      <c r="G15" s="34">
        <f t="shared" si="4"/>
        <v>1.5812744214006613</v>
      </c>
      <c r="I15" s="13">
        <f>VLOOKUP(B15,MES!A:D,4,0)</f>
        <v>114</v>
      </c>
      <c r="J15" s="15">
        <f t="shared" si="5"/>
        <v>3420</v>
      </c>
      <c r="K15" s="43">
        <f t="shared" si="6"/>
        <v>0.43987138263665593</v>
      </c>
      <c r="L15" s="28">
        <f>VLOOKUP(B15,MES!A:G,7,0)</f>
        <v>5622</v>
      </c>
      <c r="M15" s="16">
        <f t="shared" si="7"/>
        <v>2.7968062084919035E-2</v>
      </c>
      <c r="N15" s="13">
        <f>VLOOKUP(B15,YTD!A:D,4,0)</f>
        <v>256</v>
      </c>
      <c r="O15" s="15">
        <f t="shared" si="8"/>
        <v>7680</v>
      </c>
      <c r="P15" s="43">
        <f t="shared" si="9"/>
        <v>0.39030339990852264</v>
      </c>
      <c r="Q15" s="28">
        <f>VLOOKUP(B15,YTD!A:G,7,0)</f>
        <v>12622</v>
      </c>
      <c r="R15" s="16">
        <f t="shared" si="10"/>
        <v>2.2522554673670987E-2</v>
      </c>
      <c r="S15" s="13">
        <f>VLOOKUP(B15,MAT!A:D,4,0)</f>
        <v>1168</v>
      </c>
      <c r="T15" s="15">
        <f t="shared" si="11"/>
        <v>35040</v>
      </c>
      <c r="U15" s="43">
        <f t="shared" si="12"/>
        <v>0.40325457746884097</v>
      </c>
      <c r="V15" s="28">
        <f>VLOOKUP(B15,MAT!A:J,10,0)</f>
        <v>51208</v>
      </c>
      <c r="W15" s="16">
        <f t="shared" si="13"/>
        <v>1.9382110079242277E-2</v>
      </c>
      <c r="X15" s="13">
        <f>VLOOKUP(B15,MAT!A:G,7,0)</f>
        <v>1109</v>
      </c>
      <c r="Y15" s="15">
        <f t="shared" si="14"/>
        <v>33270</v>
      </c>
      <c r="Z15" s="43">
        <f t="shared" si="15"/>
        <v>0.41791757213380398</v>
      </c>
      <c r="AA15" s="42">
        <f t="shared" si="1"/>
        <v>-5.0513698630136987E-2</v>
      </c>
      <c r="AB15" s="28">
        <f>VLOOKUP(B15,MAT!A:M,13,0)</f>
        <v>52609</v>
      </c>
      <c r="AC15" s="43">
        <f t="shared" si="16"/>
        <v>2.5152346465456818E-2</v>
      </c>
      <c r="AD15" s="48">
        <f t="shared" si="2"/>
        <v>2.735900640524918E-2</v>
      </c>
    </row>
    <row r="16" spans="2:40" ht="14.25" customHeight="1" x14ac:dyDescent="0.25">
      <c r="B16" s="17" t="s">
        <v>279</v>
      </c>
      <c r="C16" s="17" t="s">
        <v>20</v>
      </c>
      <c r="D16" s="14" t="s">
        <v>454</v>
      </c>
      <c r="E16" s="37">
        <v>1</v>
      </c>
      <c r="F16" s="33">
        <f t="shared" si="3"/>
        <v>26.542227662178703</v>
      </c>
      <c r="G16" s="34">
        <f t="shared" si="4"/>
        <v>26.542227662178703</v>
      </c>
      <c r="I16" s="13">
        <f>VLOOKUP(B16,MES!A:D,4,0)</f>
        <v>139</v>
      </c>
      <c r="J16" s="15">
        <f t="shared" si="5"/>
        <v>139</v>
      </c>
      <c r="K16" s="43">
        <f t="shared" si="6"/>
        <v>1.7877813504823151E-2</v>
      </c>
      <c r="L16" s="28">
        <f>VLOOKUP(B16,MES!A:G,7,0)</f>
        <v>3519</v>
      </c>
      <c r="M16" s="16">
        <f t="shared" si="7"/>
        <v>1.7506156256995746E-2</v>
      </c>
      <c r="N16" s="13">
        <f>VLOOKUP(B16,YTD!A:D,4,0)</f>
        <v>432</v>
      </c>
      <c r="O16" s="15">
        <f t="shared" si="8"/>
        <v>432</v>
      </c>
      <c r="P16" s="43">
        <f t="shared" si="9"/>
        <v>2.1954566244854399E-2</v>
      </c>
      <c r="Q16" s="28">
        <f>VLOOKUP(B16,YTD!A:G,7,0)</f>
        <v>9765</v>
      </c>
      <c r="R16" s="16">
        <f t="shared" si="10"/>
        <v>1.7424556044081538E-2</v>
      </c>
      <c r="S16" s="13">
        <f>VLOOKUP(B16,MAT!A:D,4,0)</f>
        <v>982</v>
      </c>
      <c r="T16" s="15">
        <f t="shared" si="11"/>
        <v>982</v>
      </c>
      <c r="U16" s="43">
        <f t="shared" si="12"/>
        <v>1.1301255567191833E-2</v>
      </c>
      <c r="V16" s="28">
        <f>VLOOKUP(B16,MAT!A:J,10,0)</f>
        <v>24780</v>
      </c>
      <c r="W16" s="16">
        <f t="shared" si="13"/>
        <v>9.3791729371118498E-3</v>
      </c>
      <c r="X16" s="13">
        <f>VLOOKUP(B16,MAT!A:G,7,0)</f>
        <v>1634</v>
      </c>
      <c r="Y16" s="15">
        <f t="shared" si="14"/>
        <v>1634</v>
      </c>
      <c r="Z16" s="43">
        <f t="shared" si="15"/>
        <v>2.0525317489228603E-2</v>
      </c>
      <c r="AA16" s="42">
        <f t="shared" si="1"/>
        <v>0.66395112016293278</v>
      </c>
      <c r="AB16" s="28">
        <f>VLOOKUP(B16,MAT!A:M,13,0)</f>
        <v>43370</v>
      </c>
      <c r="AC16" s="43">
        <f t="shared" si="16"/>
        <v>2.0735183451631133E-2</v>
      </c>
      <c r="AD16" s="48">
        <f t="shared" si="2"/>
        <v>0.75020177562550439</v>
      </c>
    </row>
    <row r="17" spans="2:40" ht="14.25" customHeight="1" x14ac:dyDescent="0.25">
      <c r="B17" s="17" t="s">
        <v>295</v>
      </c>
      <c r="C17" s="17" t="s">
        <v>18</v>
      </c>
      <c r="D17" s="14" t="s">
        <v>455</v>
      </c>
      <c r="E17" s="37">
        <v>1</v>
      </c>
      <c r="F17" s="33">
        <f t="shared" si="3"/>
        <v>43.361221779548472</v>
      </c>
      <c r="G17" s="34">
        <f t="shared" si="4"/>
        <v>43.361221779548472</v>
      </c>
      <c r="I17" s="13">
        <f>VLOOKUP(B17,MES!A:D,4,0)</f>
        <v>90</v>
      </c>
      <c r="J17" s="15">
        <f t="shared" si="5"/>
        <v>90</v>
      </c>
      <c r="K17" s="43">
        <f t="shared" si="6"/>
        <v>1.1575562700964629E-2</v>
      </c>
      <c r="L17" s="28">
        <f>VLOOKUP(B17,MES!A:G,7,0)</f>
        <v>3847</v>
      </c>
      <c r="M17" s="16">
        <f t="shared" si="7"/>
        <v>1.9137875282939084E-2</v>
      </c>
      <c r="N17" s="13">
        <f>VLOOKUP(B17,YTD!A:D,4,0)</f>
        <v>272</v>
      </c>
      <c r="O17" s="15">
        <f t="shared" si="8"/>
        <v>272</v>
      </c>
      <c r="P17" s="43">
        <f t="shared" si="9"/>
        <v>1.3823245413426843E-2</v>
      </c>
      <c r="Q17" s="28">
        <f>VLOOKUP(B17,YTD!A:G,7,0)</f>
        <v>11733</v>
      </c>
      <c r="R17" s="16">
        <f t="shared" si="10"/>
        <v>2.0936233083994747E-2</v>
      </c>
      <c r="S17" s="13">
        <f>VLOOKUP(B17,MAT!A:D,4,0)</f>
        <v>99</v>
      </c>
      <c r="T17" s="15">
        <f t="shared" si="11"/>
        <v>99</v>
      </c>
      <c r="U17" s="43">
        <f t="shared" si="12"/>
        <v>1.1393322822321706E-3</v>
      </c>
      <c r="V17" s="28">
        <f>VLOOKUP(B17,MAT!A:J,10,0)</f>
        <v>3967</v>
      </c>
      <c r="W17" s="16">
        <f t="shared" si="13"/>
        <v>1.5015003648717802E-3</v>
      </c>
      <c r="X17" s="13">
        <f>VLOOKUP(B17,MAT!A:G,7,0)</f>
        <v>753</v>
      </c>
      <c r="Y17" s="15">
        <f t="shared" si="14"/>
        <v>753</v>
      </c>
      <c r="Z17" s="43">
        <f t="shared" si="15"/>
        <v>9.4587295406298282E-3</v>
      </c>
      <c r="AA17" s="42">
        <f t="shared" si="1"/>
        <v>6.6060606060606064</v>
      </c>
      <c r="AB17" s="28">
        <f>VLOOKUP(B17,MAT!A:M,13,0)</f>
        <v>32651</v>
      </c>
      <c r="AC17" s="43">
        <f t="shared" si="16"/>
        <v>1.5610432900143143E-2</v>
      </c>
      <c r="AD17" s="48">
        <f t="shared" si="2"/>
        <v>7.2306528863120745</v>
      </c>
    </row>
    <row r="18" spans="2:40" customFormat="1" ht="14.25" customHeight="1" x14ac:dyDescent="0.25">
      <c r="B18" s="17"/>
      <c r="C18" s="17"/>
      <c r="D18" s="14"/>
      <c r="E18" s="37"/>
      <c r="F18" s="17"/>
      <c r="G18" s="18"/>
      <c r="H18" s="2"/>
      <c r="I18" s="17"/>
      <c r="J18" s="14"/>
      <c r="K18" s="14"/>
      <c r="L18" s="29"/>
      <c r="M18" s="18"/>
      <c r="N18" s="17"/>
      <c r="O18" s="14"/>
      <c r="P18" s="14"/>
      <c r="Q18" s="29"/>
      <c r="R18" s="18"/>
      <c r="S18" s="17"/>
      <c r="T18" s="15"/>
      <c r="U18" s="14"/>
      <c r="V18" s="29"/>
      <c r="W18" s="18"/>
      <c r="X18" s="17"/>
      <c r="Y18" s="14"/>
      <c r="Z18" s="14"/>
      <c r="AA18" s="14"/>
      <c r="AB18" s="29"/>
      <c r="AC18" s="14"/>
      <c r="AD18" s="18"/>
      <c r="AF18" s="54"/>
      <c r="AH18" s="54"/>
      <c r="AJ18" s="54"/>
      <c r="AK18" s="54"/>
      <c r="AM18" s="54"/>
      <c r="AN18" s="54"/>
    </row>
    <row r="19" spans="2:40" customFormat="1" ht="14.25" customHeight="1" x14ac:dyDescent="0.25">
      <c r="B19" s="35"/>
      <c r="C19" s="35"/>
      <c r="D19" s="36"/>
      <c r="E19" s="39"/>
      <c r="F19" s="17"/>
      <c r="G19" s="18"/>
      <c r="H19" s="2"/>
      <c r="I19" s="17"/>
      <c r="J19" s="14"/>
      <c r="K19" s="14"/>
      <c r="L19" s="29"/>
      <c r="M19" s="18"/>
      <c r="N19" s="17"/>
      <c r="O19" s="14"/>
      <c r="P19" s="14"/>
      <c r="Q19" s="29"/>
      <c r="R19" s="18"/>
      <c r="S19" s="17"/>
      <c r="T19" s="14"/>
      <c r="U19" s="14"/>
      <c r="V19" s="29"/>
      <c r="W19" s="18"/>
      <c r="X19" s="17"/>
      <c r="Y19" s="14"/>
      <c r="Z19" s="14"/>
      <c r="AA19" s="14"/>
      <c r="AB19" s="29"/>
      <c r="AC19" s="14"/>
      <c r="AD19" s="18"/>
      <c r="AF19" s="54"/>
      <c r="AH19" s="54"/>
      <c r="AJ19" s="54"/>
      <c r="AK19" s="54"/>
      <c r="AM19" s="54"/>
      <c r="AN19" s="54"/>
    </row>
    <row r="20" spans="2:40" customFormat="1" ht="14.25" customHeight="1" x14ac:dyDescent="0.25">
      <c r="B20" s="19"/>
      <c r="C20" s="19"/>
      <c r="D20" s="20"/>
      <c r="E20" s="40"/>
      <c r="F20" s="19"/>
      <c r="G20" s="21"/>
      <c r="H20" s="2"/>
      <c r="I20" s="19"/>
      <c r="J20" s="20"/>
      <c r="K20" s="20"/>
      <c r="L20" s="30"/>
      <c r="M20" s="21"/>
      <c r="N20" s="19"/>
      <c r="O20" s="20"/>
      <c r="P20" s="20"/>
      <c r="Q20" s="30"/>
      <c r="R20" s="21"/>
      <c r="S20" s="19"/>
      <c r="T20" s="20"/>
      <c r="U20" s="20"/>
      <c r="V20" s="30"/>
      <c r="W20" s="21"/>
      <c r="X20" s="19"/>
      <c r="Y20" s="20"/>
      <c r="Z20" s="20"/>
      <c r="AA20" s="20"/>
      <c r="AB20" s="30"/>
      <c r="AC20" s="20"/>
      <c r="AD20" s="21"/>
      <c r="AF20" s="54"/>
      <c r="AH20" s="54"/>
      <c r="AJ20" s="54"/>
      <c r="AK20" s="54"/>
      <c r="AM20" s="54"/>
      <c r="AN20" s="54"/>
    </row>
    <row r="23" spans="2:40" customFormat="1" ht="14.25" customHeight="1" x14ac:dyDescent="0.25">
      <c r="B23" s="2"/>
      <c r="C23" s="123" t="s">
        <v>448</v>
      </c>
      <c r="D23" s="124"/>
      <c r="E23" s="125"/>
      <c r="F23" s="135" t="s">
        <v>34</v>
      </c>
      <c r="G23" s="141" t="s">
        <v>35</v>
      </c>
      <c r="H23" s="7"/>
      <c r="I23" s="135" t="s">
        <v>419</v>
      </c>
      <c r="J23" s="136"/>
      <c r="K23" s="136"/>
      <c r="L23" s="136"/>
      <c r="M23" s="137"/>
      <c r="N23" s="135" t="s">
        <v>45</v>
      </c>
      <c r="O23" s="136"/>
      <c r="P23" s="136"/>
      <c r="Q23" s="136"/>
      <c r="R23" s="137"/>
      <c r="S23" s="135" t="s">
        <v>47</v>
      </c>
      <c r="T23" s="136"/>
      <c r="U23" s="136"/>
      <c r="V23" s="136"/>
      <c r="W23" s="137"/>
      <c r="X23" s="135" t="s">
        <v>48</v>
      </c>
      <c r="Y23" s="136"/>
      <c r="Z23" s="136"/>
      <c r="AA23" s="136"/>
      <c r="AB23" s="136"/>
      <c r="AC23" s="136"/>
      <c r="AD23" s="137"/>
      <c r="AF23" s="54"/>
      <c r="AH23" s="54"/>
      <c r="AJ23" s="54"/>
      <c r="AK23" s="54"/>
      <c r="AM23" s="54"/>
      <c r="AN23" s="54"/>
    </row>
    <row r="24" spans="2:40" customFormat="1" ht="14.25" customHeight="1" x14ac:dyDescent="0.25">
      <c r="B24" s="2"/>
      <c r="C24" s="17"/>
      <c r="D24" s="14"/>
      <c r="E24" s="37"/>
      <c r="F24" s="144"/>
      <c r="G24" s="142"/>
      <c r="H24" s="7"/>
      <c r="I24" s="138"/>
      <c r="J24" s="139"/>
      <c r="K24" s="139"/>
      <c r="L24" s="139"/>
      <c r="M24" s="140"/>
      <c r="N24" s="138"/>
      <c r="O24" s="139"/>
      <c r="P24" s="139"/>
      <c r="Q24" s="139"/>
      <c r="R24" s="140"/>
      <c r="S24" s="138"/>
      <c r="T24" s="139"/>
      <c r="U24" s="139"/>
      <c r="V24" s="139"/>
      <c r="W24" s="140"/>
      <c r="X24" s="138"/>
      <c r="Y24" s="139"/>
      <c r="Z24" s="139"/>
      <c r="AA24" s="139"/>
      <c r="AB24" s="139"/>
      <c r="AC24" s="139"/>
      <c r="AD24" s="140"/>
      <c r="AF24" s="54"/>
      <c r="AH24" s="54"/>
      <c r="AJ24" s="54"/>
      <c r="AK24" s="54"/>
      <c r="AM24" s="54"/>
      <c r="AN24" s="54"/>
    </row>
    <row r="25" spans="2:40" customFormat="1" ht="22.5" x14ac:dyDescent="0.25">
      <c r="B25" s="95" t="s">
        <v>425</v>
      </c>
      <c r="C25" s="17" t="s">
        <v>449</v>
      </c>
      <c r="D25" s="7"/>
      <c r="E25" s="8"/>
      <c r="F25" s="138"/>
      <c r="G25" s="143"/>
      <c r="H25" s="7"/>
      <c r="I25" s="22" t="s">
        <v>39</v>
      </c>
      <c r="J25" s="23" t="s">
        <v>40</v>
      </c>
      <c r="K25" s="23" t="s">
        <v>36</v>
      </c>
      <c r="L25" s="25" t="s">
        <v>37</v>
      </c>
      <c r="M25" s="24" t="s">
        <v>38</v>
      </c>
      <c r="N25" s="22" t="s">
        <v>39</v>
      </c>
      <c r="O25" s="23" t="s">
        <v>40</v>
      </c>
      <c r="P25" s="23" t="s">
        <v>36</v>
      </c>
      <c r="Q25" s="25" t="s">
        <v>37</v>
      </c>
      <c r="R25" s="24" t="s">
        <v>38</v>
      </c>
      <c r="S25" s="22" t="s">
        <v>39</v>
      </c>
      <c r="T25" s="23" t="s">
        <v>40</v>
      </c>
      <c r="U25" s="23" t="s">
        <v>36</v>
      </c>
      <c r="V25" s="25" t="s">
        <v>37</v>
      </c>
      <c r="W25" s="24" t="s">
        <v>38</v>
      </c>
      <c r="X25" s="22" t="s">
        <v>39</v>
      </c>
      <c r="Y25" s="23" t="s">
        <v>40</v>
      </c>
      <c r="Z25" s="23" t="s">
        <v>36</v>
      </c>
      <c r="AA25" s="23" t="s">
        <v>53</v>
      </c>
      <c r="AB25" s="25" t="s">
        <v>37</v>
      </c>
      <c r="AC25" s="23" t="s">
        <v>38</v>
      </c>
      <c r="AD25" s="24" t="s">
        <v>53</v>
      </c>
      <c r="AF25" s="54"/>
      <c r="AH25" s="54"/>
      <c r="AJ25" s="54"/>
      <c r="AK25" s="54"/>
      <c r="AM25" s="54"/>
      <c r="AN25" s="54"/>
    </row>
    <row r="26" spans="2:40" customFormat="1" ht="14.25" customHeight="1" x14ac:dyDescent="0.25">
      <c r="B26" s="56" t="s">
        <v>0</v>
      </c>
      <c r="C26" s="56" t="s">
        <v>1</v>
      </c>
      <c r="D26" s="57" t="s">
        <v>23</v>
      </c>
      <c r="E26" s="58" t="s">
        <v>52</v>
      </c>
      <c r="F26" s="92"/>
      <c r="G26" s="94"/>
      <c r="H26" s="1"/>
      <c r="I26" s="93"/>
      <c r="J26" s="7"/>
      <c r="K26" s="7"/>
      <c r="L26" s="26"/>
      <c r="M26" s="8"/>
      <c r="N26" s="93"/>
      <c r="O26" s="7"/>
      <c r="P26" s="7"/>
      <c r="Q26" s="26"/>
      <c r="R26" s="8"/>
      <c r="S26" s="93"/>
      <c r="T26" s="7"/>
      <c r="U26" s="7"/>
      <c r="V26" s="26"/>
      <c r="W26" s="8"/>
      <c r="X26" s="93"/>
      <c r="Y26" s="7"/>
      <c r="Z26" s="7"/>
      <c r="AA26" s="7"/>
      <c r="AB26" s="26"/>
      <c r="AC26" s="7"/>
      <c r="AD26" s="8"/>
      <c r="AF26" s="54"/>
      <c r="AH26" s="54"/>
      <c r="AJ26" s="54"/>
      <c r="AK26" s="54"/>
      <c r="AM26" s="54"/>
      <c r="AN26" s="54"/>
    </row>
    <row r="27" spans="2:40" customFormat="1" ht="14.25" customHeight="1" x14ac:dyDescent="0.25">
      <c r="B27" s="31"/>
      <c r="C27" s="31"/>
      <c r="D27" s="10"/>
      <c r="E27" s="38"/>
      <c r="F27" s="31"/>
      <c r="G27" s="32"/>
      <c r="H27" s="3"/>
      <c r="I27" s="9">
        <f t="shared" ref="I27:Z27" si="17">SUM(I28:I38)</f>
        <v>3823</v>
      </c>
      <c r="J27" s="11">
        <f t="shared" si="17"/>
        <v>5186</v>
      </c>
      <c r="K27" s="45">
        <f t="shared" si="17"/>
        <v>0.66700964630225079</v>
      </c>
      <c r="L27" s="27">
        <f t="shared" si="17"/>
        <v>170022</v>
      </c>
      <c r="M27" s="12">
        <f t="shared" si="17"/>
        <v>0.84581747630773818</v>
      </c>
      <c r="N27" s="9">
        <f t="shared" si="17"/>
        <v>10548</v>
      </c>
      <c r="O27" s="11">
        <f t="shared" si="17"/>
        <v>14260</v>
      </c>
      <c r="P27" s="45">
        <f t="shared" si="17"/>
        <v>0.72470396910098078</v>
      </c>
      <c r="Q27" s="27">
        <f t="shared" si="17"/>
        <v>478350</v>
      </c>
      <c r="R27" s="12">
        <f t="shared" si="17"/>
        <v>0.85356235368012323</v>
      </c>
      <c r="S27" s="9">
        <f t="shared" si="17"/>
        <v>47212</v>
      </c>
      <c r="T27" s="11">
        <f t="shared" si="17"/>
        <v>64032</v>
      </c>
      <c r="U27" s="45">
        <f t="shared" si="17"/>
        <v>0.73690631005949847</v>
      </c>
      <c r="V27" s="27">
        <f t="shared" si="17"/>
        <v>2360999</v>
      </c>
      <c r="W27" s="12">
        <f t="shared" si="17"/>
        <v>0.89363268463874668</v>
      </c>
      <c r="X27" s="9">
        <f t="shared" si="17"/>
        <v>41836</v>
      </c>
      <c r="Y27" s="11">
        <f t="shared" si="17"/>
        <v>56162</v>
      </c>
      <c r="Z27" s="45">
        <f t="shared" si="17"/>
        <v>0.70547299928400053</v>
      </c>
      <c r="AA27" s="44">
        <f>(X27-S27)/S27</f>
        <v>-0.11386935524866559</v>
      </c>
      <c r="AB27" s="27">
        <f>SUM(AB28:AB38)</f>
        <v>1823617</v>
      </c>
      <c r="AC27" s="45">
        <f>SUM(AC28:AC38)</f>
        <v>0.87187071801967286</v>
      </c>
      <c r="AD27" s="47">
        <f>(AB27-V27)/V27</f>
        <v>-0.22760788971109264</v>
      </c>
      <c r="AF27" s="54"/>
      <c r="AH27" s="54"/>
      <c r="AJ27" s="54"/>
      <c r="AK27" s="54"/>
      <c r="AM27" s="54"/>
      <c r="AN27" s="54"/>
    </row>
    <row r="28" spans="2:40" customFormat="1" ht="14.25" customHeight="1" x14ac:dyDescent="0.25">
      <c r="B28" s="17" t="s">
        <v>131</v>
      </c>
      <c r="C28" s="17" t="s">
        <v>17</v>
      </c>
      <c r="D28" s="14" t="s">
        <v>450</v>
      </c>
      <c r="E28" s="37">
        <v>1</v>
      </c>
      <c r="F28" s="33">
        <f>AB28/X28</f>
        <v>43.188628924718145</v>
      </c>
      <c r="G28" s="34">
        <f>F28/E28</f>
        <v>43.188628924718145</v>
      </c>
      <c r="H28" s="2"/>
      <c r="I28" s="13">
        <f>VLOOKUP(B28,MES!A:D,2,0)</f>
        <v>760</v>
      </c>
      <c r="J28" s="15">
        <f t="shared" ref="J28:J36" si="18">I28*E28</f>
        <v>760</v>
      </c>
      <c r="K28" s="43">
        <f t="shared" ref="K28:K36" si="19">J28/$J$8</f>
        <v>9.7749196141479103E-2</v>
      </c>
      <c r="L28" s="28">
        <f>VLOOKUP(B28,MES!A:G,5,0)</f>
        <v>33128</v>
      </c>
      <c r="M28" s="16">
        <f t="shared" ref="M28:M36" si="20">L28/$L$8</f>
        <v>0.16480362162027709</v>
      </c>
      <c r="N28" s="13">
        <f>VLOOKUP(B28,YTD!A:D,2,0)</f>
        <v>2149</v>
      </c>
      <c r="O28" s="15">
        <f t="shared" ref="O28:O36" si="21">N28*E28</f>
        <v>2149</v>
      </c>
      <c r="P28" s="43">
        <f t="shared" ref="P28:P36" si="22">O28/$O$8</f>
        <v>0.10921380291711134</v>
      </c>
      <c r="Q28" s="28">
        <f>VLOOKUP(B28,YTD!A:G,5,0)</f>
        <v>93524</v>
      </c>
      <c r="R28" s="16">
        <f t="shared" ref="R28:R36" si="23">Q28/$Q$8</f>
        <v>0.16688317250042825</v>
      </c>
      <c r="S28" s="13">
        <f>VLOOKUP(B28,MAT!A:D,2,0)</f>
        <v>8237</v>
      </c>
      <c r="T28" s="15">
        <f t="shared" ref="T28:T36" si="24">S28*E28</f>
        <v>8237</v>
      </c>
      <c r="U28" s="43">
        <f t="shared" ref="U28:U36" si="25">T28/$T$8</f>
        <v>9.4794747563094847E-2</v>
      </c>
      <c r="V28" s="28">
        <f>VLOOKUP(B28,MAT!A:J,8,0)</f>
        <v>364238</v>
      </c>
      <c r="W28" s="16">
        <f t="shared" ref="W28:W36" si="26">V28/$V$8</f>
        <v>0.13786324424002205</v>
      </c>
      <c r="X28" s="13">
        <f>VLOOKUP(B28,MAT!A:G,5,0)</f>
        <v>8249</v>
      </c>
      <c r="Y28" s="15">
        <f t="shared" ref="Y28:Y36" si="27">X28*E28</f>
        <v>8249</v>
      </c>
      <c r="Z28" s="43">
        <f t="shared" ref="Z28:Z36" si="28">Y28/$Y$8</f>
        <v>0.10361893755731136</v>
      </c>
      <c r="AA28" s="42">
        <f t="shared" ref="AA28:AA36" si="29">(X28-S28)/S28</f>
        <v>1.4568410829185383E-3</v>
      </c>
      <c r="AB28" s="28">
        <f>VLOOKUP(B28,MAT!A:M,11,0)</f>
        <v>356263</v>
      </c>
      <c r="AC28" s="43">
        <f t="shared" ref="AC28:AC36" si="30">AB28/$AB$8</f>
        <v>0.17032922900688177</v>
      </c>
      <c r="AD28" s="48">
        <f t="shared" ref="AD28:AD36" si="31">(AB28-V28)/V28</f>
        <v>-2.1895024681664186E-2</v>
      </c>
      <c r="AF28" s="54"/>
      <c r="AH28" s="54"/>
      <c r="AJ28" s="54"/>
      <c r="AK28" s="54"/>
      <c r="AM28" s="54"/>
      <c r="AN28" s="54"/>
    </row>
    <row r="29" spans="2:40" customFormat="1" ht="14.25" customHeight="1" x14ac:dyDescent="0.25">
      <c r="B29" s="59" t="s">
        <v>138</v>
      </c>
      <c r="C29" s="59" t="s">
        <v>21</v>
      </c>
      <c r="D29" s="60" t="s">
        <v>451</v>
      </c>
      <c r="E29" s="61">
        <v>1</v>
      </c>
      <c r="F29" s="33">
        <f t="shared" ref="F29:F36" si="32">AB29/X29</f>
        <v>35.090255851932497</v>
      </c>
      <c r="G29" s="34">
        <f t="shared" ref="G29:G36" si="33">F29/E29</f>
        <v>35.090255851932497</v>
      </c>
      <c r="H29" s="2"/>
      <c r="I29" s="13">
        <f>VLOOKUP(B29,MES!A:D,2,0)</f>
        <v>846</v>
      </c>
      <c r="J29" s="15">
        <f t="shared" si="18"/>
        <v>846</v>
      </c>
      <c r="K29" s="43">
        <f t="shared" si="19"/>
        <v>0.10881028938906752</v>
      </c>
      <c r="L29" s="28">
        <f>VLOOKUP(B29,MES!A:G,5,0)</f>
        <v>30236</v>
      </c>
      <c r="M29" s="16">
        <f t="shared" si="20"/>
        <v>0.15041663557445961</v>
      </c>
      <c r="N29" s="13">
        <f>VLOOKUP(B29,YTD!A:D,2,0)</f>
        <v>2512</v>
      </c>
      <c r="O29" s="15">
        <f t="shared" si="21"/>
        <v>2512</v>
      </c>
      <c r="P29" s="43">
        <f t="shared" si="22"/>
        <v>0.12766173705341261</v>
      </c>
      <c r="Q29" s="28">
        <f>VLOOKUP(B29,YTD!A:G,5,0)</f>
        <v>88797</v>
      </c>
      <c r="R29" s="16">
        <f t="shared" si="23"/>
        <v>0.15844836692742534</v>
      </c>
      <c r="S29" s="13">
        <f>VLOOKUP(B29,MAT!A:D,2,0)</f>
        <v>9695</v>
      </c>
      <c r="T29" s="15">
        <f t="shared" si="24"/>
        <v>9695</v>
      </c>
      <c r="U29" s="43">
        <f t="shared" si="25"/>
        <v>0.11157400481051408</v>
      </c>
      <c r="V29" s="28">
        <f>VLOOKUP(B29,MAT!A:J,8,0)</f>
        <v>383456</v>
      </c>
      <c r="W29" s="16">
        <f t="shared" si="26"/>
        <v>0.14513721298519619</v>
      </c>
      <c r="X29" s="13">
        <f>VLOOKUP(B29,MAT!A:G,5,0)</f>
        <v>9185</v>
      </c>
      <c r="Y29" s="15">
        <f t="shared" si="27"/>
        <v>9185</v>
      </c>
      <c r="Z29" s="43">
        <f t="shared" si="28"/>
        <v>0.1153764021655843</v>
      </c>
      <c r="AA29" s="42">
        <f t="shared" si="29"/>
        <v>-5.260443527591542E-2</v>
      </c>
      <c r="AB29" s="28">
        <f>VLOOKUP(B29,MAT!A:M,11,0)</f>
        <v>322304</v>
      </c>
      <c r="AC29" s="43">
        <f t="shared" si="30"/>
        <v>0.15409344171534517</v>
      </c>
      <c r="AD29" s="48">
        <f t="shared" si="31"/>
        <v>-0.1594759242259868</v>
      </c>
      <c r="AF29" s="54"/>
      <c r="AH29" s="54"/>
      <c r="AJ29" s="54"/>
      <c r="AK29" s="54"/>
      <c r="AM29" s="54"/>
      <c r="AN29" s="54"/>
    </row>
    <row r="30" spans="2:40" customFormat="1" ht="14.25" customHeight="1" x14ac:dyDescent="0.25">
      <c r="B30" s="17" t="s">
        <v>139</v>
      </c>
      <c r="C30" s="17" t="s">
        <v>421</v>
      </c>
      <c r="D30" s="14" t="s">
        <v>452</v>
      </c>
      <c r="E30" s="37">
        <v>1</v>
      </c>
      <c r="F30" s="33">
        <f t="shared" si="32"/>
        <v>89.063038793103445</v>
      </c>
      <c r="G30" s="34">
        <f t="shared" si="33"/>
        <v>89.063038793103445</v>
      </c>
      <c r="H30" s="2"/>
      <c r="I30" s="13">
        <f>VLOOKUP(B30,MES!A:D,2,0)</f>
        <v>366</v>
      </c>
      <c r="J30" s="15">
        <f t="shared" si="18"/>
        <v>366</v>
      </c>
      <c r="K30" s="43">
        <f t="shared" si="19"/>
        <v>4.7073954983922826E-2</v>
      </c>
      <c r="L30" s="28">
        <f>VLOOKUP(B30,MES!A:G,5,0)</f>
        <v>32651</v>
      </c>
      <c r="M30" s="16">
        <f t="shared" si="20"/>
        <v>0.16243066437828022</v>
      </c>
      <c r="N30" s="13">
        <f>VLOOKUP(B30,YTD!A:D,2,0)</f>
        <v>1014</v>
      </c>
      <c r="O30" s="15">
        <f t="shared" si="21"/>
        <v>1014</v>
      </c>
      <c r="P30" s="43">
        <f t="shared" si="22"/>
        <v>5.1532245769172133E-2</v>
      </c>
      <c r="Q30" s="28">
        <f>VLOOKUP(B30,YTD!A:G,5,0)</f>
        <v>90165</v>
      </c>
      <c r="R30" s="16">
        <f t="shared" si="23"/>
        <v>0.16088941072346258</v>
      </c>
      <c r="S30" s="13">
        <f>VLOOKUP(B30,MAT!A:D,2,0)</f>
        <v>4503</v>
      </c>
      <c r="T30" s="15">
        <f t="shared" si="24"/>
        <v>4503</v>
      </c>
      <c r="U30" s="43">
        <f t="shared" si="25"/>
        <v>5.1822356231226913E-2</v>
      </c>
      <c r="V30" s="28">
        <f>VLOOKUP(B30,MAT!A:J,8,0)</f>
        <v>385189</v>
      </c>
      <c r="W30" s="16">
        <f t="shared" si="26"/>
        <v>0.14579314949447847</v>
      </c>
      <c r="X30" s="13">
        <f>VLOOKUP(B30,MAT!A:G,5,0)</f>
        <v>3712</v>
      </c>
      <c r="Y30" s="15">
        <f t="shared" si="27"/>
        <v>3712</v>
      </c>
      <c r="Z30" s="43">
        <f t="shared" si="28"/>
        <v>4.6627893831099498E-2</v>
      </c>
      <c r="AA30" s="42">
        <f t="shared" si="29"/>
        <v>-0.17566067066400179</v>
      </c>
      <c r="AB30" s="28">
        <f>VLOOKUP(B30,MAT!A:M,11,0)</f>
        <v>330602</v>
      </c>
      <c r="AC30" s="43">
        <f t="shared" si="30"/>
        <v>0.15806071292313018</v>
      </c>
      <c r="AD30" s="48">
        <f t="shared" si="31"/>
        <v>-0.14171484647796276</v>
      </c>
      <c r="AF30" s="54"/>
      <c r="AH30" s="54"/>
      <c r="AJ30" s="54"/>
      <c r="AK30" s="54"/>
      <c r="AM30" s="54"/>
      <c r="AN30" s="54"/>
    </row>
    <row r="31" spans="2:40" customFormat="1" ht="14.25" customHeight="1" x14ac:dyDescent="0.25">
      <c r="B31" s="17" t="s">
        <v>144</v>
      </c>
      <c r="C31" s="17" t="s">
        <v>19</v>
      </c>
      <c r="D31" s="14" t="s">
        <v>451</v>
      </c>
      <c r="E31" s="37">
        <v>1</v>
      </c>
      <c r="F31" s="33">
        <f t="shared" si="32"/>
        <v>56.704357298474946</v>
      </c>
      <c r="G31" s="34">
        <f t="shared" si="33"/>
        <v>56.704357298474946</v>
      </c>
      <c r="H31" s="2"/>
      <c r="I31" s="13">
        <f>VLOOKUP(B31,MES!A:D,2,0)</f>
        <v>557</v>
      </c>
      <c r="J31" s="15">
        <f t="shared" si="18"/>
        <v>557</v>
      </c>
      <c r="K31" s="43">
        <f t="shared" si="19"/>
        <v>7.1639871382636652E-2</v>
      </c>
      <c r="L31" s="28">
        <f>VLOOKUP(B31,MES!A:G,5,0)</f>
        <v>32167</v>
      </c>
      <c r="M31" s="16">
        <f t="shared" si="20"/>
        <v>0.16002288386438823</v>
      </c>
      <c r="N31" s="13">
        <f>VLOOKUP(B31,YTD!A:D,2,0)</f>
        <v>1431</v>
      </c>
      <c r="O31" s="15">
        <f t="shared" si="21"/>
        <v>1431</v>
      </c>
      <c r="P31" s="43">
        <f t="shared" si="22"/>
        <v>7.272450068608019E-2</v>
      </c>
      <c r="Q31" s="28">
        <f>VLOOKUP(B31,YTD!A:G,5,0)</f>
        <v>83996</v>
      </c>
      <c r="R31" s="16">
        <f t="shared" si="23"/>
        <v>0.14988151658767773</v>
      </c>
      <c r="S31" s="13">
        <f>VLOOKUP(B31,MAT!A:D,2,0)</f>
        <v>3444</v>
      </c>
      <c r="T31" s="15">
        <f t="shared" si="24"/>
        <v>3444</v>
      </c>
      <c r="U31" s="43">
        <f t="shared" si="25"/>
        <v>3.9634953333410057E-2</v>
      </c>
      <c r="V31" s="28">
        <f>VLOOKUP(B31,MAT!A:J,8,0)</f>
        <v>202235</v>
      </c>
      <c r="W31" s="16">
        <f t="shared" si="26"/>
        <v>7.6545481797288747E-2</v>
      </c>
      <c r="X31" s="13">
        <f>VLOOKUP(B31,MAT!A:G,5,0)</f>
        <v>4590</v>
      </c>
      <c r="Y31" s="15">
        <f t="shared" si="27"/>
        <v>4590</v>
      </c>
      <c r="Z31" s="43">
        <f t="shared" si="28"/>
        <v>5.7656797598261506E-2</v>
      </c>
      <c r="AA31" s="42">
        <f t="shared" si="29"/>
        <v>0.3327526132404181</v>
      </c>
      <c r="AB31" s="28">
        <f>VLOOKUP(B31,MAT!A:M,11,0)</f>
        <v>260273</v>
      </c>
      <c r="AC31" s="43">
        <f t="shared" si="30"/>
        <v>0.12443643999323011</v>
      </c>
      <c r="AD31" s="48">
        <f t="shared" si="31"/>
        <v>0.28698296536207879</v>
      </c>
      <c r="AF31" s="54"/>
      <c r="AH31" s="54"/>
      <c r="AJ31" s="54"/>
      <c r="AK31" s="54"/>
      <c r="AM31" s="54"/>
      <c r="AN31" s="54"/>
    </row>
    <row r="32" spans="2:40" customFormat="1" ht="14.25" customHeight="1" x14ac:dyDescent="0.25">
      <c r="B32" s="17" t="s">
        <v>151</v>
      </c>
      <c r="C32" s="17" t="s">
        <v>22</v>
      </c>
      <c r="D32" s="14" t="s">
        <v>29</v>
      </c>
      <c r="E32" s="37">
        <v>1</v>
      </c>
      <c r="F32" s="77">
        <f t="shared" si="32"/>
        <v>33.465779899954526</v>
      </c>
      <c r="G32" s="78">
        <f t="shared" si="33"/>
        <v>33.465779899954526</v>
      </c>
      <c r="H32" s="79"/>
      <c r="I32" s="13">
        <f>VLOOKUP(B32,MES!A:D,2,0)</f>
        <v>637</v>
      </c>
      <c r="J32" s="15">
        <f t="shared" si="18"/>
        <v>637</v>
      </c>
      <c r="K32" s="43">
        <f t="shared" si="19"/>
        <v>8.1929260450160774E-2</v>
      </c>
      <c r="L32" s="28">
        <f>VLOOKUP(B32,MES!A:G,5,0)</f>
        <v>16638</v>
      </c>
      <c r="M32" s="16">
        <f t="shared" si="20"/>
        <v>8.2769942541601374E-2</v>
      </c>
      <c r="N32" s="13">
        <f>VLOOKUP(B32,YTD!A:D,2,0)</f>
        <v>1444</v>
      </c>
      <c r="O32" s="15">
        <f t="shared" si="21"/>
        <v>1444</v>
      </c>
      <c r="P32" s="43">
        <f t="shared" si="22"/>
        <v>7.338517050363369E-2</v>
      </c>
      <c r="Q32" s="28">
        <f>VLOOKUP(B32,YTD!A:G,5,0)</f>
        <v>46810</v>
      </c>
      <c r="R32" s="16">
        <f t="shared" si="23"/>
        <v>8.3527236909724203E-2</v>
      </c>
      <c r="S32" s="13">
        <f>VLOOKUP(B32,MAT!A:D,2,0)</f>
        <v>14451</v>
      </c>
      <c r="T32" s="15">
        <f t="shared" si="24"/>
        <v>14451</v>
      </c>
      <c r="U32" s="43">
        <f t="shared" si="25"/>
        <v>0.1663079879852232</v>
      </c>
      <c r="V32" s="28">
        <f>VLOOKUP(B32,MAT!A:J,8,0)</f>
        <v>784988</v>
      </c>
      <c r="W32" s="16">
        <f t="shared" si="26"/>
        <v>0.29711615034534128</v>
      </c>
      <c r="X32" s="13">
        <f>VLOOKUP(B32,MAT!A:G,5,0)</f>
        <v>8796</v>
      </c>
      <c r="Y32" s="15">
        <f t="shared" si="27"/>
        <v>8796</v>
      </c>
      <c r="Z32" s="43">
        <f t="shared" si="28"/>
        <v>0.11049001997261616</v>
      </c>
      <c r="AA32" s="42">
        <f t="shared" si="29"/>
        <v>-0.39132239983392153</v>
      </c>
      <c r="AB32" s="28">
        <f>VLOOKUP(B32,MAT!A:M,11,0)</f>
        <v>294365</v>
      </c>
      <c r="AC32" s="43">
        <f t="shared" si="30"/>
        <v>0.14073581454321879</v>
      </c>
      <c r="AD32" s="48">
        <f t="shared" si="31"/>
        <v>-0.62500700647653218</v>
      </c>
      <c r="AF32" s="54"/>
      <c r="AH32" s="54"/>
      <c r="AJ32" s="54"/>
      <c r="AK32" s="54"/>
      <c r="AM32" s="54"/>
      <c r="AN32" s="54"/>
    </row>
    <row r="33" spans="2:40" customFormat="1" ht="14.25" customHeight="1" x14ac:dyDescent="0.25">
      <c r="B33" s="17" t="s">
        <v>185</v>
      </c>
      <c r="C33" s="17" t="s">
        <v>431</v>
      </c>
      <c r="D33" s="14" t="s">
        <v>432</v>
      </c>
      <c r="E33" s="37">
        <v>1</v>
      </c>
      <c r="F33" s="33">
        <f t="shared" si="32"/>
        <v>36.801066772026864</v>
      </c>
      <c r="G33" s="34">
        <f t="shared" si="33"/>
        <v>36.801066772026864</v>
      </c>
      <c r="H33" s="2"/>
      <c r="I33" s="13">
        <f>VLOOKUP(B33,MES!A:D,2,0)</f>
        <v>454</v>
      </c>
      <c r="J33" s="15">
        <f t="shared" si="18"/>
        <v>454</v>
      </c>
      <c r="K33" s="43">
        <f t="shared" si="19"/>
        <v>5.8392282958199357E-2</v>
      </c>
      <c r="L33" s="28">
        <f>VLOOKUP(B33,MES!A:G,5,0)</f>
        <v>18464</v>
      </c>
      <c r="M33" s="16">
        <f t="shared" si="20"/>
        <v>9.1853841753103002E-2</v>
      </c>
      <c r="N33" s="13">
        <f>VLOOKUP(B33,YTD!A:D,2,0)</f>
        <v>1375</v>
      </c>
      <c r="O33" s="15">
        <f t="shared" si="21"/>
        <v>1375</v>
      </c>
      <c r="P33" s="43">
        <f t="shared" si="22"/>
        <v>6.9878538395080556E-2</v>
      </c>
      <c r="Q33" s="28">
        <f>VLOOKUP(B33,YTD!A:G,5,0)</f>
        <v>55986</v>
      </c>
      <c r="R33" s="16">
        <f t="shared" si="23"/>
        <v>9.9900787986067496E-2</v>
      </c>
      <c r="S33" s="13">
        <f>VLOOKUP(B33,MAT!A:D,2,0)</f>
        <v>5651</v>
      </c>
      <c r="T33" s="15">
        <f t="shared" si="24"/>
        <v>5651</v>
      </c>
      <c r="U33" s="43">
        <f t="shared" si="25"/>
        <v>6.5034007342363601E-2</v>
      </c>
      <c r="V33" s="28">
        <f>VLOOKUP(B33,MAT!A:J,8,0)</f>
        <v>199532</v>
      </c>
      <c r="W33" s="16">
        <f t="shared" si="26"/>
        <v>7.5522402521703058E-2</v>
      </c>
      <c r="X33" s="13">
        <f>VLOOKUP(B33,MAT!A:G,5,0)</f>
        <v>5062</v>
      </c>
      <c r="Y33" s="15">
        <f t="shared" si="27"/>
        <v>5062</v>
      </c>
      <c r="Z33" s="43">
        <f t="shared" si="28"/>
        <v>6.3585775477647002E-2</v>
      </c>
      <c r="AA33" s="42">
        <f t="shared" si="29"/>
        <v>-0.10422933993983366</v>
      </c>
      <c r="AB33" s="28">
        <f>VLOOKUP(B33,MAT!A:M,11,0)</f>
        <v>186287</v>
      </c>
      <c r="AC33" s="43">
        <f t="shared" si="30"/>
        <v>8.9063756505741498E-2</v>
      </c>
      <c r="AD33" s="48">
        <f t="shared" si="31"/>
        <v>-6.6380329972134791E-2</v>
      </c>
      <c r="AF33" s="54"/>
      <c r="AH33" s="54"/>
      <c r="AJ33" s="54"/>
      <c r="AK33" s="54"/>
      <c r="AM33" s="54"/>
      <c r="AN33" s="54"/>
    </row>
    <row r="34" spans="2:40" customFormat="1" ht="14.25" customHeight="1" x14ac:dyDescent="0.25">
      <c r="B34" s="59" t="s">
        <v>263</v>
      </c>
      <c r="C34" s="59" t="s">
        <v>21</v>
      </c>
      <c r="D34" s="60" t="s">
        <v>453</v>
      </c>
      <c r="E34" s="61">
        <v>30</v>
      </c>
      <c r="F34" s="33">
        <f t="shared" si="32"/>
        <v>47.445344129554655</v>
      </c>
      <c r="G34" s="34">
        <f t="shared" si="33"/>
        <v>1.5815114709851552</v>
      </c>
      <c r="H34" s="2"/>
      <c r="I34" s="13">
        <f>VLOOKUP(B34,MES!A:D,2,0)</f>
        <v>47</v>
      </c>
      <c r="J34" s="15">
        <f t="shared" si="18"/>
        <v>1410</v>
      </c>
      <c r="K34" s="43">
        <f t="shared" si="19"/>
        <v>0.18135048231511253</v>
      </c>
      <c r="L34" s="28">
        <f>VLOOKUP(B34,MES!A:G,5,0)</f>
        <v>2318</v>
      </c>
      <c r="M34" s="16">
        <f t="shared" si="20"/>
        <v>1.1531477750416635E-2</v>
      </c>
      <c r="N34" s="13">
        <f>VLOOKUP(B34,YTD!A:D,2,0)</f>
        <v>128</v>
      </c>
      <c r="O34" s="15">
        <f t="shared" si="21"/>
        <v>3840</v>
      </c>
      <c r="P34" s="43">
        <f t="shared" si="22"/>
        <v>0.19515169995426132</v>
      </c>
      <c r="Q34" s="28">
        <f>VLOOKUP(B34,YTD!A:G,5,0)</f>
        <v>6326</v>
      </c>
      <c r="R34" s="16">
        <f t="shared" si="23"/>
        <v>1.1288043167932393E-2</v>
      </c>
      <c r="S34" s="13">
        <f>VLOOKUP(B34,MAT!A:D,2,0)</f>
        <v>580</v>
      </c>
      <c r="T34" s="15">
        <f t="shared" si="24"/>
        <v>17400</v>
      </c>
      <c r="U34" s="43">
        <f t="shared" si="25"/>
        <v>0.2002462799074724</v>
      </c>
      <c r="V34" s="28">
        <f>VLOOKUP(B34,MAT!A:J,8,0)</f>
        <v>25739</v>
      </c>
      <c r="W34" s="16">
        <f t="shared" si="26"/>
        <v>9.7421522287458404E-3</v>
      </c>
      <c r="X34" s="13">
        <f>VLOOKUP(B34,MAT!A:G,5,0)</f>
        <v>494</v>
      </c>
      <c r="Y34" s="15">
        <f t="shared" si="27"/>
        <v>14820</v>
      </c>
      <c r="Z34" s="43">
        <f t="shared" si="28"/>
        <v>0.18615985629765477</v>
      </c>
      <c r="AA34" s="42">
        <f t="shared" si="29"/>
        <v>-0.14827586206896551</v>
      </c>
      <c r="AB34" s="28">
        <f>VLOOKUP(B34,MAT!A:M,11,0)</f>
        <v>23438</v>
      </c>
      <c r="AC34" s="43">
        <f t="shared" si="30"/>
        <v>1.1205700478195307E-2</v>
      </c>
      <c r="AD34" s="48">
        <f t="shared" si="31"/>
        <v>-8.9397412486887609E-2</v>
      </c>
      <c r="AF34" s="54"/>
      <c r="AH34" s="54"/>
      <c r="AJ34" s="54"/>
      <c r="AK34" s="54"/>
      <c r="AM34" s="54"/>
      <c r="AN34" s="54"/>
    </row>
    <row r="35" spans="2:40" customFormat="1" ht="14.25" customHeight="1" x14ac:dyDescent="0.25">
      <c r="B35" s="17" t="s">
        <v>279</v>
      </c>
      <c r="C35" s="17" t="s">
        <v>20</v>
      </c>
      <c r="D35" s="14" t="s">
        <v>454</v>
      </c>
      <c r="E35" s="37">
        <v>1</v>
      </c>
      <c r="F35" s="33">
        <f t="shared" si="32"/>
        <v>26.586544741998694</v>
      </c>
      <c r="G35" s="34">
        <f t="shared" si="33"/>
        <v>26.586544741998694</v>
      </c>
      <c r="H35" s="2"/>
      <c r="I35" s="13">
        <f>VLOOKUP(B35,MES!A:D,2,0)</f>
        <v>129</v>
      </c>
      <c r="J35" s="15">
        <f t="shared" si="18"/>
        <v>129</v>
      </c>
      <c r="K35" s="43">
        <f t="shared" si="19"/>
        <v>1.6591639871382638E-2</v>
      </c>
      <c r="L35" s="28">
        <f>VLOOKUP(B35,MES!A:G,5,0)</f>
        <v>3266</v>
      </c>
      <c r="M35" s="16">
        <f t="shared" si="20"/>
        <v>1.624754371564311E-2</v>
      </c>
      <c r="N35" s="13">
        <f>VLOOKUP(B35,YTD!A:D,2,0)</f>
        <v>418</v>
      </c>
      <c r="O35" s="15">
        <f t="shared" si="21"/>
        <v>418</v>
      </c>
      <c r="P35" s="43">
        <f t="shared" si="22"/>
        <v>2.1243075672104487E-2</v>
      </c>
      <c r="Q35" s="28">
        <f>VLOOKUP(B35,YTD!A:G,5,0)</f>
        <v>9426</v>
      </c>
      <c r="R35" s="16">
        <f t="shared" si="23"/>
        <v>1.6819648261291613E-2</v>
      </c>
      <c r="S35" s="13">
        <f>VLOOKUP(B35,MAT!A:D,2,0)</f>
        <v>651</v>
      </c>
      <c r="T35" s="15">
        <f t="shared" si="24"/>
        <v>651</v>
      </c>
      <c r="U35" s="43">
        <f t="shared" si="25"/>
        <v>7.4919728861933639E-3</v>
      </c>
      <c r="V35" s="28">
        <f>VLOOKUP(B35,MAT!A:J,8,0)</f>
        <v>15622</v>
      </c>
      <c r="W35" s="16">
        <f t="shared" si="26"/>
        <v>5.9128910259709979E-3</v>
      </c>
      <c r="X35" s="13">
        <f>VLOOKUP(B35,MAT!A:G,5,0)</f>
        <v>1531</v>
      </c>
      <c r="Y35" s="15">
        <f t="shared" si="27"/>
        <v>1531</v>
      </c>
      <c r="Z35" s="43">
        <f t="shared" si="28"/>
        <v>1.9231493926566093E-2</v>
      </c>
      <c r="AA35" s="42">
        <f t="shared" si="29"/>
        <v>1.3517665130568357</v>
      </c>
      <c r="AB35" s="28">
        <f>VLOOKUP(B35,MAT!A:M,11,0)</f>
        <v>40704</v>
      </c>
      <c r="AC35" s="43">
        <f t="shared" si="30"/>
        <v>1.9460569684463767E-2</v>
      </c>
      <c r="AD35" s="48">
        <f t="shared" si="31"/>
        <v>1.6055562668032262</v>
      </c>
      <c r="AF35" s="54"/>
      <c r="AH35" s="54"/>
      <c r="AJ35" s="54"/>
      <c r="AK35" s="54"/>
      <c r="AM35" s="54"/>
      <c r="AN35" s="54"/>
    </row>
    <row r="36" spans="2:40" customFormat="1" ht="14.25" customHeight="1" x14ac:dyDescent="0.25">
      <c r="B36" s="17" t="s">
        <v>295</v>
      </c>
      <c r="C36" s="17" t="s">
        <v>18</v>
      </c>
      <c r="D36" s="14" t="s">
        <v>455</v>
      </c>
      <c r="E36" s="37">
        <v>1</v>
      </c>
      <c r="F36" s="33">
        <f t="shared" si="32"/>
        <v>43.230414746543779</v>
      </c>
      <c r="G36" s="34">
        <f t="shared" si="33"/>
        <v>43.230414746543779</v>
      </c>
      <c r="H36" s="2"/>
      <c r="I36" s="13">
        <f>VLOOKUP(B36,MES!A:D,2,0)</f>
        <v>27</v>
      </c>
      <c r="J36" s="15">
        <f t="shared" si="18"/>
        <v>27</v>
      </c>
      <c r="K36" s="43">
        <f t="shared" si="19"/>
        <v>3.4726688102893889E-3</v>
      </c>
      <c r="L36" s="28">
        <f>VLOOKUP(B36,MES!A:G,5,0)</f>
        <v>1154</v>
      </c>
      <c r="M36" s="16">
        <f t="shared" si="20"/>
        <v>5.7408651095689376E-3</v>
      </c>
      <c r="N36" s="13">
        <f>VLOOKUP(B36,YTD!A:D,2,0)</f>
        <v>77</v>
      </c>
      <c r="O36" s="15">
        <f t="shared" si="21"/>
        <v>77</v>
      </c>
      <c r="P36" s="43">
        <f t="shared" si="22"/>
        <v>3.9131981501245106E-3</v>
      </c>
      <c r="Q36" s="28">
        <f>VLOOKUP(B36,YTD!A:G,5,0)</f>
        <v>3320</v>
      </c>
      <c r="R36" s="16">
        <f t="shared" si="23"/>
        <v>5.9241706161137437E-3</v>
      </c>
      <c r="S36" s="13">
        <f>VLOOKUP(B36,MAT!A:D,2,0)</f>
        <v>0</v>
      </c>
      <c r="T36" s="15">
        <f t="shared" si="24"/>
        <v>0</v>
      </c>
      <c r="U36" s="43">
        <f t="shared" si="25"/>
        <v>0</v>
      </c>
      <c r="V36" s="28">
        <f>VLOOKUP(B36,MAT!A:J,8,0)</f>
        <v>0</v>
      </c>
      <c r="W36" s="16">
        <f t="shared" si="26"/>
        <v>0</v>
      </c>
      <c r="X36" s="13">
        <f>VLOOKUP(B36,MAT!A:G,5,0)</f>
        <v>217</v>
      </c>
      <c r="Y36" s="15">
        <f t="shared" si="27"/>
        <v>217</v>
      </c>
      <c r="Z36" s="43">
        <f t="shared" si="28"/>
        <v>2.7258224572598577E-3</v>
      </c>
      <c r="AA36" s="42" t="e">
        <f t="shared" si="29"/>
        <v>#DIV/0!</v>
      </c>
      <c r="AB36" s="28">
        <f>VLOOKUP(B36,MAT!A:M,11,0)</f>
        <v>9381</v>
      </c>
      <c r="AC36" s="43">
        <f t="shared" si="30"/>
        <v>4.4850531694662589E-3</v>
      </c>
      <c r="AD36" s="48" t="e">
        <f t="shared" si="31"/>
        <v>#DIV/0!</v>
      </c>
      <c r="AF36" s="54"/>
      <c r="AH36" s="54"/>
      <c r="AJ36" s="54"/>
      <c r="AK36" s="54"/>
      <c r="AM36" s="54"/>
      <c r="AN36" s="54"/>
    </row>
    <row r="37" spans="2:40" customFormat="1" ht="14.25" customHeight="1" x14ac:dyDescent="0.25">
      <c r="B37" s="17"/>
      <c r="C37" s="17"/>
      <c r="D37" s="14"/>
      <c r="E37" s="37"/>
      <c r="F37" s="17"/>
      <c r="G37" s="18"/>
      <c r="H37" s="2"/>
      <c r="I37" s="17"/>
      <c r="J37" s="14"/>
      <c r="K37" s="14"/>
      <c r="L37" s="29"/>
      <c r="M37" s="18"/>
      <c r="N37" s="17"/>
      <c r="O37" s="14"/>
      <c r="P37" s="14"/>
      <c r="Q37" s="29"/>
      <c r="R37" s="18"/>
      <c r="S37" s="17"/>
      <c r="T37" s="15"/>
      <c r="U37" s="14"/>
      <c r="V37" s="29"/>
      <c r="W37" s="18"/>
      <c r="X37" s="17"/>
      <c r="Y37" s="14"/>
      <c r="Z37" s="14"/>
      <c r="AA37" s="14"/>
      <c r="AB37" s="29"/>
      <c r="AC37" s="14"/>
      <c r="AD37" s="18"/>
      <c r="AF37" s="54"/>
      <c r="AH37" s="54"/>
      <c r="AJ37" s="54"/>
      <c r="AK37" s="54"/>
      <c r="AM37" s="54"/>
      <c r="AN37" s="54"/>
    </row>
    <row r="38" spans="2:40" customFormat="1" ht="14.25" customHeight="1" x14ac:dyDescent="0.25">
      <c r="B38" s="35"/>
      <c r="C38" s="35"/>
      <c r="D38" s="36"/>
      <c r="E38" s="39"/>
      <c r="F38" s="17"/>
      <c r="G38" s="18"/>
      <c r="H38" s="2"/>
      <c r="I38" s="17"/>
      <c r="J38" s="14"/>
      <c r="K38" s="14"/>
      <c r="L38" s="29"/>
      <c r="M38" s="18"/>
      <c r="N38" s="17"/>
      <c r="O38" s="14"/>
      <c r="P38" s="14"/>
      <c r="Q38" s="29"/>
      <c r="R38" s="18"/>
      <c r="S38" s="17"/>
      <c r="T38" s="14"/>
      <c r="U38" s="14"/>
      <c r="V38" s="29"/>
      <c r="W38" s="18"/>
      <c r="X38" s="17"/>
      <c r="Y38" s="14"/>
      <c r="Z38" s="14"/>
      <c r="AA38" s="14"/>
      <c r="AB38" s="29"/>
      <c r="AC38" s="14"/>
      <c r="AD38" s="18"/>
      <c r="AF38" s="54"/>
      <c r="AH38" s="54"/>
      <c r="AJ38" s="54"/>
      <c r="AK38" s="54"/>
      <c r="AM38" s="54"/>
      <c r="AN38" s="54"/>
    </row>
    <row r="39" spans="2:40" customFormat="1" ht="14.25" customHeight="1" x14ac:dyDescent="0.25">
      <c r="B39" s="19"/>
      <c r="C39" s="19"/>
      <c r="D39" s="20"/>
      <c r="E39" s="40"/>
      <c r="F39" s="19"/>
      <c r="G39" s="21"/>
      <c r="H39" s="2"/>
      <c r="I39" s="19"/>
      <c r="J39" s="20"/>
      <c r="K39" s="20"/>
      <c r="L39" s="30"/>
      <c r="M39" s="21"/>
      <c r="N39" s="19"/>
      <c r="O39" s="20"/>
      <c r="P39" s="20"/>
      <c r="Q39" s="30"/>
      <c r="R39" s="21"/>
      <c r="S39" s="19"/>
      <c r="T39" s="20"/>
      <c r="U39" s="20"/>
      <c r="V39" s="30"/>
      <c r="W39" s="21"/>
      <c r="X39" s="19"/>
      <c r="Y39" s="20"/>
      <c r="Z39" s="20"/>
      <c r="AA39" s="20"/>
      <c r="AB39" s="30"/>
      <c r="AC39" s="20"/>
      <c r="AD39" s="21"/>
      <c r="AF39" s="54"/>
      <c r="AH39" s="54"/>
      <c r="AJ39" s="54"/>
      <c r="AK39" s="54"/>
      <c r="AM39" s="54"/>
      <c r="AN39" s="54"/>
    </row>
    <row r="42" spans="2:40" customFormat="1" ht="14.25" customHeight="1" x14ac:dyDescent="0.25">
      <c r="B42" s="2"/>
      <c r="C42" s="123" t="s">
        <v>448</v>
      </c>
      <c r="D42" s="124"/>
      <c r="E42" s="125"/>
      <c r="F42" s="135" t="s">
        <v>34</v>
      </c>
      <c r="G42" s="141" t="s">
        <v>35</v>
      </c>
      <c r="H42" s="7"/>
      <c r="I42" s="135" t="s">
        <v>419</v>
      </c>
      <c r="J42" s="136"/>
      <c r="K42" s="136"/>
      <c r="L42" s="136"/>
      <c r="M42" s="137"/>
      <c r="N42" s="135" t="s">
        <v>45</v>
      </c>
      <c r="O42" s="136"/>
      <c r="P42" s="136"/>
      <c r="Q42" s="136"/>
      <c r="R42" s="137"/>
      <c r="S42" s="135" t="s">
        <v>47</v>
      </c>
      <c r="T42" s="136"/>
      <c r="U42" s="136"/>
      <c r="V42" s="136"/>
      <c r="W42" s="137"/>
      <c r="X42" s="135" t="s">
        <v>48</v>
      </c>
      <c r="Y42" s="136"/>
      <c r="Z42" s="136"/>
      <c r="AA42" s="136"/>
      <c r="AB42" s="136"/>
      <c r="AC42" s="136"/>
      <c r="AD42" s="137"/>
      <c r="AF42" s="54"/>
      <c r="AH42" s="54"/>
      <c r="AJ42" s="54"/>
      <c r="AK42" s="54"/>
      <c r="AM42" s="54"/>
      <c r="AN42" s="54"/>
    </row>
    <row r="43" spans="2:40" customFormat="1" ht="14.25" customHeight="1" x14ac:dyDescent="0.25">
      <c r="B43" s="2"/>
      <c r="C43" s="17"/>
      <c r="D43" s="14"/>
      <c r="E43" s="37"/>
      <c r="F43" s="144"/>
      <c r="G43" s="142"/>
      <c r="H43" s="7"/>
      <c r="I43" s="138"/>
      <c r="J43" s="139"/>
      <c r="K43" s="139"/>
      <c r="L43" s="139"/>
      <c r="M43" s="140"/>
      <c r="N43" s="138"/>
      <c r="O43" s="139"/>
      <c r="P43" s="139"/>
      <c r="Q43" s="139"/>
      <c r="R43" s="140"/>
      <c r="S43" s="138"/>
      <c r="T43" s="139"/>
      <c r="U43" s="139"/>
      <c r="V43" s="139"/>
      <c r="W43" s="140"/>
      <c r="X43" s="138"/>
      <c r="Y43" s="139"/>
      <c r="Z43" s="139"/>
      <c r="AA43" s="139"/>
      <c r="AB43" s="139"/>
      <c r="AC43" s="139"/>
      <c r="AD43" s="140"/>
      <c r="AF43" s="54"/>
      <c r="AH43" s="54"/>
      <c r="AJ43" s="54"/>
      <c r="AK43" s="54"/>
      <c r="AM43" s="54"/>
      <c r="AN43" s="54"/>
    </row>
    <row r="44" spans="2:40" customFormat="1" ht="22.5" x14ac:dyDescent="0.25">
      <c r="B44" s="95" t="s">
        <v>426</v>
      </c>
      <c r="C44" s="17" t="s">
        <v>449</v>
      </c>
      <c r="D44" s="7"/>
      <c r="E44" s="8"/>
      <c r="F44" s="138"/>
      <c r="G44" s="143"/>
      <c r="H44" s="7"/>
      <c r="I44" s="22" t="s">
        <v>39</v>
      </c>
      <c r="J44" s="23" t="s">
        <v>40</v>
      </c>
      <c r="K44" s="23" t="s">
        <v>36</v>
      </c>
      <c r="L44" s="25" t="s">
        <v>37</v>
      </c>
      <c r="M44" s="24" t="s">
        <v>38</v>
      </c>
      <c r="N44" s="22" t="s">
        <v>39</v>
      </c>
      <c r="O44" s="23" t="s">
        <v>40</v>
      </c>
      <c r="P44" s="23" t="s">
        <v>36</v>
      </c>
      <c r="Q44" s="25" t="s">
        <v>37</v>
      </c>
      <c r="R44" s="24" t="s">
        <v>38</v>
      </c>
      <c r="S44" s="22" t="s">
        <v>39</v>
      </c>
      <c r="T44" s="23" t="s">
        <v>40</v>
      </c>
      <c r="U44" s="23" t="s">
        <v>36</v>
      </c>
      <c r="V44" s="25" t="s">
        <v>37</v>
      </c>
      <c r="W44" s="24" t="s">
        <v>38</v>
      </c>
      <c r="X44" s="22" t="s">
        <v>39</v>
      </c>
      <c r="Y44" s="23" t="s">
        <v>40</v>
      </c>
      <c r="Z44" s="23" t="s">
        <v>36</v>
      </c>
      <c r="AA44" s="23" t="s">
        <v>53</v>
      </c>
      <c r="AB44" s="25" t="s">
        <v>37</v>
      </c>
      <c r="AC44" s="23" t="s">
        <v>38</v>
      </c>
      <c r="AD44" s="24" t="s">
        <v>53</v>
      </c>
      <c r="AF44" s="54"/>
      <c r="AH44" s="54"/>
      <c r="AJ44" s="54"/>
      <c r="AK44" s="54"/>
      <c r="AM44" s="54"/>
      <c r="AN44" s="54"/>
    </row>
    <row r="45" spans="2:40" customFormat="1" ht="14.25" customHeight="1" x14ac:dyDescent="0.25">
      <c r="B45" s="56" t="s">
        <v>0</v>
      </c>
      <c r="C45" s="56" t="s">
        <v>1</v>
      </c>
      <c r="D45" s="57" t="s">
        <v>23</v>
      </c>
      <c r="E45" s="58" t="s">
        <v>52</v>
      </c>
      <c r="F45" s="92"/>
      <c r="G45" s="94"/>
      <c r="H45" s="1"/>
      <c r="I45" s="93"/>
      <c r="J45" s="7"/>
      <c r="K45" s="7"/>
      <c r="L45" s="26"/>
      <c r="M45" s="8"/>
      <c r="N45" s="93"/>
      <c r="O45" s="7"/>
      <c r="P45" s="7"/>
      <c r="Q45" s="26"/>
      <c r="R45" s="8"/>
      <c r="S45" s="93"/>
      <c r="T45" s="7"/>
      <c r="U45" s="7"/>
      <c r="V45" s="26"/>
      <c r="W45" s="8"/>
      <c r="X45" s="93"/>
      <c r="Y45" s="7"/>
      <c r="Z45" s="7"/>
      <c r="AA45" s="7"/>
      <c r="AB45" s="26"/>
      <c r="AC45" s="7"/>
      <c r="AD45" s="8"/>
      <c r="AF45" s="54"/>
      <c r="AH45" s="54"/>
      <c r="AJ45" s="54"/>
      <c r="AK45" s="54"/>
      <c r="AM45" s="54"/>
      <c r="AN45" s="54"/>
    </row>
    <row r="46" spans="2:40" customFormat="1" ht="14.25" customHeight="1" x14ac:dyDescent="0.25">
      <c r="B46" s="31"/>
      <c r="C46" s="31"/>
      <c r="D46" s="10"/>
      <c r="E46" s="38"/>
      <c r="F46" s="31"/>
      <c r="G46" s="32"/>
      <c r="H46" s="3"/>
      <c r="I46" s="9">
        <f t="shared" ref="I46:Z46" si="34">SUM(I47:I57)</f>
        <v>646</v>
      </c>
      <c r="J46" s="11">
        <f t="shared" si="34"/>
        <v>2589</v>
      </c>
      <c r="K46" s="45">
        <f t="shared" si="34"/>
        <v>0.33299035369774921</v>
      </c>
      <c r="L46" s="27">
        <f t="shared" si="34"/>
        <v>30993</v>
      </c>
      <c r="M46" s="12">
        <f t="shared" si="34"/>
        <v>0.15418252369226176</v>
      </c>
      <c r="N46" s="9">
        <f t="shared" si="34"/>
        <v>1705</v>
      </c>
      <c r="O46" s="11">
        <f t="shared" si="34"/>
        <v>5417</v>
      </c>
      <c r="P46" s="45">
        <f t="shared" si="34"/>
        <v>0.27529603089901916</v>
      </c>
      <c r="Q46" s="27">
        <f t="shared" si="34"/>
        <v>82066</v>
      </c>
      <c r="R46" s="12">
        <f t="shared" si="34"/>
        <v>0.14643764631987669</v>
      </c>
      <c r="S46" s="9">
        <f t="shared" si="34"/>
        <v>5809</v>
      </c>
      <c r="T46" s="11">
        <f t="shared" si="34"/>
        <v>22861</v>
      </c>
      <c r="U46" s="45">
        <f t="shared" si="34"/>
        <v>0.26309368994050153</v>
      </c>
      <c r="V46" s="27">
        <f t="shared" si="34"/>
        <v>281025</v>
      </c>
      <c r="W46" s="12">
        <f t="shared" si="34"/>
        <v>0.10636731536125334</v>
      </c>
      <c r="X46" s="9">
        <f t="shared" si="34"/>
        <v>5612</v>
      </c>
      <c r="Y46" s="11">
        <f t="shared" si="34"/>
        <v>23447</v>
      </c>
      <c r="Z46" s="45">
        <f t="shared" si="34"/>
        <v>0.29452700071599947</v>
      </c>
      <c r="AA46" s="44">
        <f>(X46-S46)/S46</f>
        <v>-3.3912893785505251E-2</v>
      </c>
      <c r="AB46" s="27">
        <f>SUM(AB47:AB57)</f>
        <v>267997</v>
      </c>
      <c r="AC46" s="45">
        <f>SUM(AC47:AC57)</f>
        <v>0.12812928198032716</v>
      </c>
      <c r="AD46" s="47">
        <f>(AB46-V46)/V46</f>
        <v>-4.6358864869673513E-2</v>
      </c>
      <c r="AF46" s="54"/>
      <c r="AH46" s="54"/>
      <c r="AJ46" s="54"/>
      <c r="AK46" s="54"/>
      <c r="AM46" s="54"/>
      <c r="AN46" s="54"/>
    </row>
    <row r="47" spans="2:40" customFormat="1" ht="14.25" customHeight="1" x14ac:dyDescent="0.25">
      <c r="B47" s="17" t="s">
        <v>131</v>
      </c>
      <c r="C47" s="17" t="s">
        <v>17</v>
      </c>
      <c r="D47" s="14" t="s">
        <v>450</v>
      </c>
      <c r="E47" s="37">
        <v>1</v>
      </c>
      <c r="F47" s="33">
        <f>AB47/X47</f>
        <v>43.310410697230182</v>
      </c>
      <c r="G47" s="34">
        <f>F47/E47</f>
        <v>43.310410697230182</v>
      </c>
      <c r="H47" s="2"/>
      <c r="I47" s="13">
        <f>VLOOKUP(B47,MES!A:D,3,0)</f>
        <v>117</v>
      </c>
      <c r="J47" s="15">
        <f t="shared" ref="J47:J55" si="35">I47*E47</f>
        <v>117</v>
      </c>
      <c r="K47" s="43">
        <f t="shared" ref="K47:K55" si="36">J47/$J$8</f>
        <v>1.5048231511254019E-2</v>
      </c>
      <c r="L47" s="28">
        <f>VLOOKUP(B47,MES!A:G,6,0)</f>
        <v>5100</v>
      </c>
      <c r="M47" s="16">
        <f t="shared" ref="M47:M55" si="37">L47/$L$8</f>
        <v>2.5371240952167747E-2</v>
      </c>
      <c r="N47" s="13">
        <f>VLOOKUP(B47,YTD!A:D,3,0)</f>
        <v>351</v>
      </c>
      <c r="O47" s="15">
        <f t="shared" ref="O47:O55" si="38">N47*E47</f>
        <v>351</v>
      </c>
      <c r="P47" s="43">
        <f t="shared" ref="P47:P55" si="39">O47/$O$8</f>
        <v>1.7838085073944198E-2</v>
      </c>
      <c r="Q47" s="28">
        <f>VLOOKUP(B47,YTD!A:G,6,0)</f>
        <v>15396</v>
      </c>
      <c r="R47" s="16">
        <f t="shared" ref="R47:R55" si="40">Q47/$Q$8</f>
        <v>2.7472449037857592E-2</v>
      </c>
      <c r="S47" s="13">
        <f>VLOOKUP(B47,MAT!A:D,3,0)</f>
        <v>1129</v>
      </c>
      <c r="T47" s="15">
        <f t="shared" ref="T47:T55" si="41">S47*E47</f>
        <v>1129</v>
      </c>
      <c r="U47" s="43">
        <f t="shared" ref="U47:U55" si="42">T47/$T$8</f>
        <v>1.2992991380203239E-2</v>
      </c>
      <c r="V47" s="28">
        <f>VLOOKUP(B47,MAT!A:J,9,0)</f>
        <v>49850</v>
      </c>
      <c r="W47" s="16">
        <f t="shared" ref="W47:W55" si="43">V47/$V$8</f>
        <v>1.8868110206417505E-2</v>
      </c>
      <c r="X47" s="13">
        <f>VLOOKUP(B47,MAT!A:G,6,0)</f>
        <v>1047</v>
      </c>
      <c r="Y47" s="15">
        <f t="shared" ref="Y47:Y55" si="44">X47*E47</f>
        <v>1047</v>
      </c>
      <c r="Z47" s="43">
        <f t="shared" ref="Z47:Z55" si="45">Y47/$Y$8</f>
        <v>1.3151779321433505E-2</v>
      </c>
      <c r="AA47" s="42">
        <f t="shared" ref="AA47:AA55" si="46">(X47-S47)/S47</f>
        <v>-7.2630646589902564E-2</v>
      </c>
      <c r="AB47" s="28">
        <f>VLOOKUP(B47,MAT!A:M,12,0)</f>
        <v>45346</v>
      </c>
      <c r="AC47" s="43">
        <f t="shared" ref="AC47:AC55" si="47">AB47/$AB$8</f>
        <v>2.167990843434783E-2</v>
      </c>
      <c r="AD47" s="48">
        <f t="shared" ref="AD47:AD55" si="48">(AB47-V47)/V47</f>
        <v>-9.0351053159478431E-2</v>
      </c>
      <c r="AF47" s="54"/>
      <c r="AH47" s="54"/>
      <c r="AJ47" s="54"/>
      <c r="AK47" s="54"/>
      <c r="AM47" s="54"/>
      <c r="AN47" s="54"/>
    </row>
    <row r="48" spans="2:40" customFormat="1" ht="14.25" customHeight="1" x14ac:dyDescent="0.25">
      <c r="B48" s="59" t="s">
        <v>138</v>
      </c>
      <c r="C48" s="59" t="s">
        <v>21</v>
      </c>
      <c r="D48" s="60" t="s">
        <v>451</v>
      </c>
      <c r="E48" s="61">
        <v>1</v>
      </c>
      <c r="F48" s="33">
        <f t="shared" ref="F48:F55" si="49">AB48/X48</f>
        <v>35.164351851851855</v>
      </c>
      <c r="G48" s="34">
        <f t="shared" ref="G48:G55" si="50">F48/E48</f>
        <v>35.164351851851855</v>
      </c>
      <c r="H48" s="2"/>
      <c r="I48" s="13">
        <f>VLOOKUP(B48,MES!A:D,3,0)</f>
        <v>158</v>
      </c>
      <c r="J48" s="15">
        <f t="shared" si="35"/>
        <v>158</v>
      </c>
      <c r="K48" s="43">
        <f t="shared" si="36"/>
        <v>2.0321543408360128E-2</v>
      </c>
      <c r="L48" s="28">
        <f>VLOOKUP(B48,MES!A:G,6,0)</f>
        <v>5647</v>
      </c>
      <c r="M48" s="16">
        <f t="shared" si="37"/>
        <v>2.8092430913115935E-2</v>
      </c>
      <c r="N48" s="13">
        <f>VLOOKUP(B48,YTD!A:D,3,0)</f>
        <v>409</v>
      </c>
      <c r="O48" s="15">
        <f t="shared" si="38"/>
        <v>409</v>
      </c>
      <c r="P48" s="43">
        <f t="shared" si="39"/>
        <v>2.0785688875336689E-2</v>
      </c>
      <c r="Q48" s="28">
        <f>VLOOKUP(B48,YTD!A:G,6,0)</f>
        <v>14468</v>
      </c>
      <c r="R48" s="16">
        <f t="shared" si="40"/>
        <v>2.5816536287329411E-2</v>
      </c>
      <c r="S48" s="13">
        <f>VLOOKUP(B48,MAT!A:D,3,0)</f>
        <v>1556</v>
      </c>
      <c r="T48" s="15">
        <f t="shared" si="41"/>
        <v>1556</v>
      </c>
      <c r="U48" s="43">
        <f t="shared" si="42"/>
        <v>1.7907081122760175E-2</v>
      </c>
      <c r="V48" s="28">
        <f>VLOOKUP(B48,MAT!A:J,9,0)</f>
        <v>61358</v>
      </c>
      <c r="W48" s="16">
        <f t="shared" si="43"/>
        <v>2.3223861706025379E-2</v>
      </c>
      <c r="X48" s="13">
        <f>VLOOKUP(B48,MAT!A:G,6,0)</f>
        <v>1296</v>
      </c>
      <c r="Y48" s="15">
        <f t="shared" si="44"/>
        <v>1296</v>
      </c>
      <c r="Z48" s="43">
        <f t="shared" si="45"/>
        <v>1.62795663806856E-2</v>
      </c>
      <c r="AA48" s="42">
        <f t="shared" si="46"/>
        <v>-0.16709511568123395</v>
      </c>
      <c r="AB48" s="28">
        <f>VLOOKUP(B48,MAT!A:M,12,0)</f>
        <v>45573</v>
      </c>
      <c r="AC48" s="43">
        <f t="shared" si="47"/>
        <v>2.1788437063435223E-2</v>
      </c>
      <c r="AD48" s="48">
        <f t="shared" si="48"/>
        <v>-0.25726066690570099</v>
      </c>
      <c r="AF48" s="54"/>
      <c r="AH48" s="54"/>
      <c r="AJ48" s="54"/>
      <c r="AK48" s="54"/>
      <c r="AM48" s="54"/>
      <c r="AN48" s="54"/>
    </row>
    <row r="49" spans="2:40" customFormat="1" ht="14.25" customHeight="1" x14ac:dyDescent="0.25">
      <c r="B49" s="17" t="s">
        <v>139</v>
      </c>
      <c r="C49" s="17" t="s">
        <v>421</v>
      </c>
      <c r="D49" s="14" t="s">
        <v>452</v>
      </c>
      <c r="E49" s="37">
        <v>1</v>
      </c>
      <c r="F49" s="33">
        <f t="shared" si="49"/>
        <v>89.174262734584445</v>
      </c>
      <c r="G49" s="34">
        <f t="shared" si="50"/>
        <v>89.174262734584445</v>
      </c>
      <c r="H49" s="2"/>
      <c r="I49" s="13">
        <f>VLOOKUP(B49,MES!A:D,3,0)</f>
        <v>49</v>
      </c>
      <c r="J49" s="15">
        <f t="shared" si="35"/>
        <v>49</v>
      </c>
      <c r="K49" s="43">
        <f t="shared" si="36"/>
        <v>6.3022508038585211E-3</v>
      </c>
      <c r="L49" s="28">
        <f>VLOOKUP(B49,MES!A:G,6,0)</f>
        <v>4371</v>
      </c>
      <c r="M49" s="16">
        <f t="shared" si="37"/>
        <v>2.1744645921946124E-2</v>
      </c>
      <c r="N49" s="13">
        <f>VLOOKUP(B49,YTD!A:D,3,0)</f>
        <v>107</v>
      </c>
      <c r="O49" s="15">
        <f t="shared" si="38"/>
        <v>107</v>
      </c>
      <c r="P49" s="43">
        <f t="shared" si="39"/>
        <v>5.4378208060171778E-3</v>
      </c>
      <c r="Q49" s="28">
        <f>VLOOKUP(B49,YTD!A:G,6,0)</f>
        <v>9519</v>
      </c>
      <c r="R49" s="16">
        <f t="shared" si="40"/>
        <v>1.6985596414092387E-2</v>
      </c>
      <c r="S49" s="13">
        <f>VLOOKUP(B49,MAT!A:D,3,0)</f>
        <v>353</v>
      </c>
      <c r="T49" s="15">
        <f t="shared" si="41"/>
        <v>353</v>
      </c>
      <c r="U49" s="43">
        <f t="shared" si="42"/>
        <v>4.0624676326056182E-3</v>
      </c>
      <c r="V49" s="28">
        <f>VLOOKUP(B49,MAT!A:J,9,0)</f>
        <v>30151</v>
      </c>
      <c r="W49" s="16">
        <f t="shared" si="43"/>
        <v>1.1412084068880526E-2</v>
      </c>
      <c r="X49" s="13">
        <f>VLOOKUP(B49,MAT!A:G,6,0)</f>
        <v>373</v>
      </c>
      <c r="Y49" s="15">
        <f t="shared" si="44"/>
        <v>373</v>
      </c>
      <c r="Z49" s="43">
        <f t="shared" si="45"/>
        <v>4.6853998919720134E-3</v>
      </c>
      <c r="AA49" s="42">
        <f t="shared" si="46"/>
        <v>5.6657223796033995E-2</v>
      </c>
      <c r="AB49" s="28">
        <f>VLOOKUP(B49,MAT!A:M,12,0)</f>
        <v>33262</v>
      </c>
      <c r="AC49" s="43">
        <f t="shared" si="47"/>
        <v>1.5902551809272646E-2</v>
      </c>
      <c r="AD49" s="48">
        <f t="shared" si="48"/>
        <v>0.10318065735796492</v>
      </c>
      <c r="AF49" s="54"/>
      <c r="AH49" s="54"/>
      <c r="AJ49" s="54"/>
      <c r="AK49" s="54"/>
      <c r="AM49" s="54"/>
      <c r="AN49" s="54"/>
    </row>
    <row r="50" spans="2:40" customFormat="1" ht="14.25" customHeight="1" x14ac:dyDescent="0.25">
      <c r="B50" s="17" t="s">
        <v>144</v>
      </c>
      <c r="C50" s="17" t="s">
        <v>19</v>
      </c>
      <c r="D50" s="14" t="s">
        <v>451</v>
      </c>
      <c r="E50" s="37">
        <v>1</v>
      </c>
      <c r="F50" s="33">
        <f t="shared" si="49"/>
        <v>56.51735874744724</v>
      </c>
      <c r="G50" s="34">
        <f t="shared" si="50"/>
        <v>56.51735874744724</v>
      </c>
      <c r="H50" s="2"/>
      <c r="I50" s="13">
        <f>VLOOKUP(B50,MES!A:D,3,0)</f>
        <v>154</v>
      </c>
      <c r="J50" s="15">
        <f t="shared" si="35"/>
        <v>154</v>
      </c>
      <c r="K50" s="43">
        <f t="shared" si="36"/>
        <v>1.9807073954983923E-2</v>
      </c>
      <c r="L50" s="28">
        <f>VLOOKUP(B50,MES!A:G,6,0)</f>
        <v>8894</v>
      </c>
      <c r="M50" s="16">
        <f t="shared" si="37"/>
        <v>4.4245454319329407E-2</v>
      </c>
      <c r="N50" s="13">
        <f>VLOOKUP(B50,YTD!A:D,3,0)</f>
        <v>431</v>
      </c>
      <c r="O50" s="15">
        <f t="shared" si="38"/>
        <v>431</v>
      </c>
      <c r="P50" s="43">
        <f t="shared" si="39"/>
        <v>2.1903745489657976E-2</v>
      </c>
      <c r="Q50" s="28">
        <f>VLOOKUP(B50,YTD!A:G,6,0)</f>
        <v>25314</v>
      </c>
      <c r="R50" s="16">
        <f t="shared" si="40"/>
        <v>4.5170016559127509E-2</v>
      </c>
      <c r="S50" s="13">
        <f>VLOOKUP(B50,MAT!A:D,3,0)</f>
        <v>1410</v>
      </c>
      <c r="T50" s="15">
        <f t="shared" si="41"/>
        <v>1410</v>
      </c>
      <c r="U50" s="43">
        <f t="shared" si="42"/>
        <v>1.6226853716640007E-2</v>
      </c>
      <c r="V50" s="28">
        <f>VLOOKUP(B50,MAT!A:J,9,0)</f>
        <v>82638</v>
      </c>
      <c r="W50" s="16">
        <f t="shared" si="43"/>
        <v>3.1278292702867194E-2</v>
      </c>
      <c r="X50" s="13">
        <f>VLOOKUP(B50,MAT!A:G,6,0)</f>
        <v>1469</v>
      </c>
      <c r="Y50" s="15">
        <f t="shared" si="44"/>
        <v>1469</v>
      </c>
      <c r="Z50" s="43">
        <f t="shared" si="45"/>
        <v>1.8452687510206133E-2</v>
      </c>
      <c r="AA50" s="42">
        <f t="shared" si="46"/>
        <v>4.1843971631205672E-2</v>
      </c>
      <c r="AB50" s="28">
        <f>VLOOKUP(B50,MAT!A:M,12,0)</f>
        <v>83024</v>
      </c>
      <c r="AC50" s="43">
        <f t="shared" si="47"/>
        <v>3.9693748464104756E-2</v>
      </c>
      <c r="AD50" s="48">
        <f t="shared" si="48"/>
        <v>4.6709746121638956E-3</v>
      </c>
      <c r="AF50" s="54"/>
      <c r="AH50" s="54"/>
      <c r="AJ50" s="54"/>
      <c r="AK50" s="54"/>
      <c r="AM50" s="54"/>
      <c r="AN50" s="54"/>
    </row>
    <row r="51" spans="2:40" customFormat="1" ht="14.25" customHeight="1" x14ac:dyDescent="0.25">
      <c r="B51" s="17" t="s">
        <v>151</v>
      </c>
      <c r="C51" s="17" t="s">
        <v>22</v>
      </c>
      <c r="D51" s="14" t="s">
        <v>29</v>
      </c>
      <c r="E51" s="37">
        <v>1</v>
      </c>
      <c r="F51" s="77">
        <f t="shared" si="49"/>
        <v>31.7265625</v>
      </c>
      <c r="G51" s="78">
        <f t="shared" si="50"/>
        <v>31.7265625</v>
      </c>
      <c r="H51" s="79"/>
      <c r="I51" s="13">
        <f>VLOOKUP(B51,MES!A:D,3,0)</f>
        <v>28</v>
      </c>
      <c r="J51" s="15">
        <f t="shared" si="35"/>
        <v>28</v>
      </c>
      <c r="K51" s="43">
        <f t="shared" si="36"/>
        <v>3.6012861736334405E-3</v>
      </c>
      <c r="L51" s="28">
        <f>VLOOKUP(B51,MES!A:G,6,0)</f>
        <v>731</v>
      </c>
      <c r="M51" s="16">
        <f t="shared" si="37"/>
        <v>3.6365445364773775E-3</v>
      </c>
      <c r="N51" s="13">
        <f>VLOOKUP(B51,YTD!A:D,3,0)</f>
        <v>64</v>
      </c>
      <c r="O51" s="15">
        <f t="shared" si="38"/>
        <v>64</v>
      </c>
      <c r="P51" s="43">
        <f t="shared" si="39"/>
        <v>3.2525283325710221E-3</v>
      </c>
      <c r="Q51" s="28">
        <f>VLOOKUP(B51,YTD!A:G,6,0)</f>
        <v>2077</v>
      </c>
      <c r="R51" s="16">
        <f t="shared" si="40"/>
        <v>3.7061754125506767E-3</v>
      </c>
      <c r="S51" s="13">
        <f>VLOOKUP(B51,MAT!A:D,3,0)</f>
        <v>342</v>
      </c>
      <c r="T51" s="15">
        <f t="shared" si="41"/>
        <v>342</v>
      </c>
      <c r="U51" s="43">
        <f t="shared" si="42"/>
        <v>3.9358751568020437E-3</v>
      </c>
      <c r="V51" s="28">
        <f>VLOOKUP(B51,MAT!A:J,9,0)</f>
        <v>18399</v>
      </c>
      <c r="W51" s="16">
        <f t="shared" si="43"/>
        <v>6.9639791311509663E-3</v>
      </c>
      <c r="X51" s="13">
        <f>VLOOKUP(B51,MAT!A:G,6,0)</f>
        <v>128</v>
      </c>
      <c r="Y51" s="15">
        <f t="shared" si="44"/>
        <v>128</v>
      </c>
      <c r="Z51" s="43">
        <f t="shared" si="45"/>
        <v>1.6078584079689483E-3</v>
      </c>
      <c r="AA51" s="42">
        <f t="shared" si="46"/>
        <v>-0.6257309941520468</v>
      </c>
      <c r="AB51" s="28">
        <f>VLOOKUP(B51,MAT!A:M,12,0)</f>
        <v>4061</v>
      </c>
      <c r="AC51" s="43">
        <f t="shared" si="47"/>
        <v>1.941562831382846E-3</v>
      </c>
      <c r="AD51" s="48">
        <f t="shared" si="48"/>
        <v>-0.77928148268927655</v>
      </c>
      <c r="AF51" s="54"/>
      <c r="AH51" s="54"/>
      <c r="AJ51" s="54"/>
      <c r="AK51" s="54"/>
      <c r="AM51" s="54"/>
      <c r="AN51" s="54"/>
    </row>
    <row r="52" spans="2:40" customFormat="1" ht="14.25" customHeight="1" x14ac:dyDescent="0.25">
      <c r="B52" s="17" t="s">
        <v>185</v>
      </c>
      <c r="C52" s="17" t="s">
        <v>431</v>
      </c>
      <c r="D52" s="14" t="s">
        <v>432</v>
      </c>
      <c r="E52" s="37">
        <v>1</v>
      </c>
      <c r="F52" s="33">
        <f t="shared" si="49"/>
        <v>36.088888888888889</v>
      </c>
      <c r="G52" s="34">
        <f t="shared" si="50"/>
        <v>36.088888888888889</v>
      </c>
      <c r="H52" s="2"/>
      <c r="I52" s="13">
        <f>VLOOKUP(B52,MES!A:D,3,0)</f>
        <v>0</v>
      </c>
      <c r="J52" s="15">
        <f t="shared" si="35"/>
        <v>0</v>
      </c>
      <c r="K52" s="43">
        <f t="shared" si="36"/>
        <v>0</v>
      </c>
      <c r="L52" s="28">
        <f>VLOOKUP(B52,MES!A:G,6,0)</f>
        <v>0</v>
      </c>
      <c r="M52" s="16">
        <f t="shared" si="37"/>
        <v>0</v>
      </c>
      <c r="N52" s="13">
        <f>VLOOKUP(B52,YTD!A:D,3,0)</f>
        <v>6</v>
      </c>
      <c r="O52" s="15">
        <f t="shared" si="38"/>
        <v>6</v>
      </c>
      <c r="P52" s="43">
        <f t="shared" si="39"/>
        <v>3.0492453117853332E-4</v>
      </c>
      <c r="Q52" s="28">
        <f>VLOOKUP(B52,YTD!A:G,6,0)</f>
        <v>244</v>
      </c>
      <c r="R52" s="16">
        <f t="shared" si="40"/>
        <v>4.3539085250956432E-4</v>
      </c>
      <c r="S52" s="13">
        <f>VLOOKUP(B52,MAT!A:D,3,0)</f>
        <v>1</v>
      </c>
      <c r="T52" s="15">
        <f t="shared" si="41"/>
        <v>1</v>
      </c>
      <c r="U52" s="43">
        <f t="shared" si="42"/>
        <v>1.1508406891234047E-5</v>
      </c>
      <c r="V52" s="28">
        <f>VLOOKUP(B52,MAT!A:J,9,0)</f>
        <v>35</v>
      </c>
      <c r="W52" s="16">
        <f t="shared" si="43"/>
        <v>1.3247419402700354E-5</v>
      </c>
      <c r="X52" s="13">
        <f>VLOOKUP(B52,MAT!A:G,6,0)</f>
        <v>45</v>
      </c>
      <c r="Y52" s="15">
        <f t="shared" si="44"/>
        <v>45</v>
      </c>
      <c r="Z52" s="43">
        <f t="shared" si="45"/>
        <v>5.6526272155158332E-4</v>
      </c>
      <c r="AA52" s="42">
        <f t="shared" si="46"/>
        <v>44</v>
      </c>
      <c r="AB52" s="28">
        <f>VLOOKUP(B52,MAT!A:M,12,0)</f>
        <v>1624</v>
      </c>
      <c r="AC52" s="43">
        <f t="shared" si="47"/>
        <v>7.7643389267809451E-4</v>
      </c>
      <c r="AD52" s="48">
        <f t="shared" si="48"/>
        <v>45.4</v>
      </c>
      <c r="AF52" s="54"/>
      <c r="AH52" s="54"/>
      <c r="AJ52" s="54"/>
      <c r="AK52" s="54"/>
      <c r="AM52" s="54"/>
      <c r="AN52" s="54"/>
    </row>
    <row r="53" spans="2:40" customFormat="1" ht="14.25" customHeight="1" x14ac:dyDescent="0.25">
      <c r="B53" s="59" t="s">
        <v>263</v>
      </c>
      <c r="C53" s="59" t="s">
        <v>21</v>
      </c>
      <c r="D53" s="60" t="s">
        <v>453</v>
      </c>
      <c r="E53" s="61">
        <v>30</v>
      </c>
      <c r="F53" s="33">
        <f t="shared" si="49"/>
        <v>47.432520325203249</v>
      </c>
      <c r="G53" s="34">
        <f t="shared" si="50"/>
        <v>1.5810840108401083</v>
      </c>
      <c r="H53" s="2"/>
      <c r="I53" s="13">
        <f>VLOOKUP(B53,MES!A:D,3,0)</f>
        <v>67</v>
      </c>
      <c r="J53" s="15">
        <f t="shared" si="35"/>
        <v>2010</v>
      </c>
      <c r="K53" s="43">
        <f t="shared" si="36"/>
        <v>0.2585209003215434</v>
      </c>
      <c r="L53" s="28">
        <f>VLOOKUP(B53,MES!A:G,6,0)</f>
        <v>3304</v>
      </c>
      <c r="M53" s="16">
        <f t="shared" si="37"/>
        <v>1.6436584334502399E-2</v>
      </c>
      <c r="N53" s="13">
        <f>VLOOKUP(B53,YTD!A:D,3,0)</f>
        <v>128</v>
      </c>
      <c r="O53" s="15">
        <f t="shared" si="38"/>
        <v>3840</v>
      </c>
      <c r="P53" s="43">
        <f t="shared" si="39"/>
        <v>0.19515169995426132</v>
      </c>
      <c r="Q53" s="28">
        <f>VLOOKUP(B53,YTD!A:G,6,0)</f>
        <v>6296</v>
      </c>
      <c r="R53" s="16">
        <f t="shared" si="40"/>
        <v>1.1234511505738594E-2</v>
      </c>
      <c r="S53" s="13">
        <f>VLOOKUP(B53,MAT!A:D,3,0)</f>
        <v>588</v>
      </c>
      <c r="T53" s="15">
        <f t="shared" si="41"/>
        <v>17640</v>
      </c>
      <c r="U53" s="43">
        <f t="shared" si="42"/>
        <v>0.20300829756136857</v>
      </c>
      <c r="V53" s="28">
        <f>VLOOKUP(B53,MAT!A:J,9,0)</f>
        <v>25469</v>
      </c>
      <c r="W53" s="16">
        <f t="shared" si="43"/>
        <v>9.6399578504964382E-3</v>
      </c>
      <c r="X53" s="13">
        <f>VLOOKUP(B53,MAT!A:G,6,0)</f>
        <v>615</v>
      </c>
      <c r="Y53" s="15">
        <f t="shared" si="44"/>
        <v>18450</v>
      </c>
      <c r="Z53" s="43">
        <f t="shared" si="45"/>
        <v>0.23175771583614918</v>
      </c>
      <c r="AA53" s="42">
        <f t="shared" si="46"/>
        <v>4.5918367346938778E-2</v>
      </c>
      <c r="AB53" s="28">
        <f>VLOOKUP(B53,MAT!A:M,12,0)</f>
        <v>29171</v>
      </c>
      <c r="AC53" s="43">
        <f t="shared" si="47"/>
        <v>1.3946645987261513E-2</v>
      </c>
      <c r="AD53" s="48">
        <f t="shared" si="48"/>
        <v>0.14535317444736739</v>
      </c>
      <c r="AF53" s="54"/>
      <c r="AH53" s="54"/>
      <c r="AJ53" s="54"/>
      <c r="AK53" s="54"/>
      <c r="AM53" s="54"/>
      <c r="AN53" s="54"/>
    </row>
    <row r="54" spans="2:40" customFormat="1" ht="14.25" customHeight="1" x14ac:dyDescent="0.25">
      <c r="B54" s="17" t="s">
        <v>279</v>
      </c>
      <c r="C54" s="17" t="s">
        <v>20</v>
      </c>
      <c r="D54" s="14" t="s">
        <v>454</v>
      </c>
      <c r="E54" s="37">
        <v>1</v>
      </c>
      <c r="F54" s="33">
        <f t="shared" si="49"/>
        <v>25.883495145631066</v>
      </c>
      <c r="G54" s="34">
        <f t="shared" si="50"/>
        <v>25.883495145631066</v>
      </c>
      <c r="H54" s="2"/>
      <c r="I54" s="13">
        <f>VLOOKUP(B54,MES!A:D,3,0)</f>
        <v>10</v>
      </c>
      <c r="J54" s="15">
        <f t="shared" si="35"/>
        <v>10</v>
      </c>
      <c r="K54" s="43">
        <f t="shared" si="36"/>
        <v>1.2861736334405145E-3</v>
      </c>
      <c r="L54" s="28">
        <f>VLOOKUP(B54,MES!A:G,6,0)</f>
        <v>253</v>
      </c>
      <c r="M54" s="16">
        <f t="shared" si="37"/>
        <v>1.2586125413526353E-3</v>
      </c>
      <c r="N54" s="13">
        <f>VLOOKUP(B54,YTD!A:D,3,0)</f>
        <v>14</v>
      </c>
      <c r="O54" s="15">
        <f t="shared" si="38"/>
        <v>14</v>
      </c>
      <c r="P54" s="43">
        <f t="shared" si="39"/>
        <v>7.1149057274991104E-4</v>
      </c>
      <c r="Q54" s="28">
        <f>VLOOKUP(B54,YTD!A:G,6,0)</f>
        <v>339</v>
      </c>
      <c r="R54" s="16">
        <f t="shared" si="40"/>
        <v>6.0490778278992751E-4</v>
      </c>
      <c r="S54" s="13">
        <f>VLOOKUP(B54,MAT!A:D,3,0)</f>
        <v>331</v>
      </c>
      <c r="T54" s="15">
        <f t="shared" si="41"/>
        <v>331</v>
      </c>
      <c r="U54" s="43">
        <f t="shared" si="42"/>
        <v>3.8092826809984692E-3</v>
      </c>
      <c r="V54" s="28">
        <f>VLOOKUP(B54,MAT!A:J,9,0)</f>
        <v>9158</v>
      </c>
      <c r="W54" s="16">
        <f t="shared" si="43"/>
        <v>3.4662819111408527E-3</v>
      </c>
      <c r="X54" s="13">
        <f>VLOOKUP(B54,MAT!A:G,6,0)</f>
        <v>103</v>
      </c>
      <c r="Y54" s="15">
        <f t="shared" si="44"/>
        <v>103</v>
      </c>
      <c r="Z54" s="43">
        <f t="shared" si="45"/>
        <v>1.2938235626625131E-3</v>
      </c>
      <c r="AA54" s="42">
        <f t="shared" si="46"/>
        <v>-0.68882175226586106</v>
      </c>
      <c r="AB54" s="28">
        <f>VLOOKUP(B54,MAT!A:M,12,0)</f>
        <v>2666</v>
      </c>
      <c r="AC54" s="43">
        <f t="shared" si="47"/>
        <v>1.2746137671673645E-3</v>
      </c>
      <c r="AD54" s="48">
        <f t="shared" si="48"/>
        <v>-0.70888840358156802</v>
      </c>
      <c r="AF54" s="54"/>
      <c r="AH54" s="54"/>
      <c r="AJ54" s="54"/>
      <c r="AK54" s="54"/>
      <c r="AM54" s="54"/>
      <c r="AN54" s="54"/>
    </row>
    <row r="55" spans="2:40" customFormat="1" ht="14.25" customHeight="1" x14ac:dyDescent="0.25">
      <c r="B55" s="17" t="s">
        <v>295</v>
      </c>
      <c r="C55" s="17" t="s">
        <v>18</v>
      </c>
      <c r="D55" s="14" t="s">
        <v>455</v>
      </c>
      <c r="E55" s="37">
        <v>1</v>
      </c>
      <c r="F55" s="33">
        <f t="shared" si="49"/>
        <v>43.414179104477611</v>
      </c>
      <c r="G55" s="34">
        <f t="shared" si="50"/>
        <v>43.414179104477611</v>
      </c>
      <c r="H55" s="2"/>
      <c r="I55" s="13">
        <f>VLOOKUP(B55,MES!A:D,3,0)</f>
        <v>63</v>
      </c>
      <c r="J55" s="15">
        <f t="shared" si="35"/>
        <v>63</v>
      </c>
      <c r="K55" s="43">
        <f t="shared" si="36"/>
        <v>8.1028938906752418E-3</v>
      </c>
      <c r="L55" s="28">
        <f>VLOOKUP(B55,MES!A:G,6,0)</f>
        <v>2693</v>
      </c>
      <c r="M55" s="16">
        <f t="shared" si="37"/>
        <v>1.3397010173370147E-2</v>
      </c>
      <c r="N55" s="13">
        <f>VLOOKUP(B55,YTD!A:D,3,0)</f>
        <v>195</v>
      </c>
      <c r="O55" s="15">
        <f t="shared" si="38"/>
        <v>195</v>
      </c>
      <c r="P55" s="43">
        <f t="shared" si="39"/>
        <v>9.910047263302333E-3</v>
      </c>
      <c r="Q55" s="28">
        <f>VLOOKUP(B55,YTD!A:G,6,0)</f>
        <v>8413</v>
      </c>
      <c r="R55" s="16">
        <f t="shared" si="40"/>
        <v>1.5012062467881003E-2</v>
      </c>
      <c r="S55" s="13">
        <f>VLOOKUP(B55,MAT!A:D,3,0)</f>
        <v>99</v>
      </c>
      <c r="T55" s="15">
        <f t="shared" si="41"/>
        <v>99</v>
      </c>
      <c r="U55" s="43">
        <f t="shared" si="42"/>
        <v>1.1393322822321706E-3</v>
      </c>
      <c r="V55" s="28">
        <f>VLOOKUP(B55,MAT!A:J,9,0)</f>
        <v>3967</v>
      </c>
      <c r="W55" s="16">
        <f t="shared" si="43"/>
        <v>1.5015003648717802E-3</v>
      </c>
      <c r="X55" s="13">
        <f>VLOOKUP(B55,MAT!A:G,6,0)</f>
        <v>536</v>
      </c>
      <c r="Y55" s="15">
        <f t="shared" si="44"/>
        <v>536</v>
      </c>
      <c r="Z55" s="43">
        <f t="shared" si="45"/>
        <v>6.7329070833699704E-3</v>
      </c>
      <c r="AA55" s="42">
        <f t="shared" si="46"/>
        <v>4.4141414141414144</v>
      </c>
      <c r="AB55" s="28">
        <f>VLOOKUP(B55,MAT!A:M,12,0)</f>
        <v>23270</v>
      </c>
      <c r="AC55" s="43">
        <f t="shared" si="47"/>
        <v>1.1125379730676885E-2</v>
      </c>
      <c r="AD55" s="48">
        <f t="shared" si="48"/>
        <v>4.8658936223846734</v>
      </c>
      <c r="AF55" s="54"/>
      <c r="AH55" s="54"/>
      <c r="AJ55" s="54"/>
      <c r="AK55" s="54"/>
      <c r="AM55" s="54"/>
      <c r="AN55" s="54"/>
    </row>
    <row r="56" spans="2:40" customFormat="1" ht="14.25" customHeight="1" x14ac:dyDescent="0.25">
      <c r="B56" s="17"/>
      <c r="C56" s="17"/>
      <c r="D56" s="14"/>
      <c r="E56" s="37"/>
      <c r="F56" s="17"/>
      <c r="G56" s="18"/>
      <c r="H56" s="2"/>
      <c r="I56" s="17"/>
      <c r="J56" s="14"/>
      <c r="K56" s="14"/>
      <c r="L56" s="29"/>
      <c r="M56" s="18"/>
      <c r="N56" s="17"/>
      <c r="O56" s="14"/>
      <c r="P56" s="14"/>
      <c r="Q56" s="29"/>
      <c r="R56" s="18"/>
      <c r="S56" s="17"/>
      <c r="T56" s="15"/>
      <c r="U56" s="14"/>
      <c r="V56" s="29"/>
      <c r="W56" s="18"/>
      <c r="X56" s="17"/>
      <c r="Y56" s="14"/>
      <c r="Z56" s="14"/>
      <c r="AA56" s="14"/>
      <c r="AB56" s="29"/>
      <c r="AC56" s="14"/>
      <c r="AD56" s="18"/>
      <c r="AF56" s="54"/>
      <c r="AH56" s="54"/>
      <c r="AJ56" s="54"/>
      <c r="AK56" s="54"/>
      <c r="AM56" s="54"/>
      <c r="AN56" s="54"/>
    </row>
    <row r="57" spans="2:40" customFormat="1" ht="14.25" customHeight="1" x14ac:dyDescent="0.25">
      <c r="B57" s="35"/>
      <c r="C57" s="35"/>
      <c r="D57" s="36"/>
      <c r="E57" s="39"/>
      <c r="F57" s="17"/>
      <c r="G57" s="18"/>
      <c r="H57" s="2"/>
      <c r="I57" s="17"/>
      <c r="J57" s="14"/>
      <c r="K57" s="14"/>
      <c r="L57" s="29"/>
      <c r="M57" s="18"/>
      <c r="N57" s="17"/>
      <c r="O57" s="14"/>
      <c r="P57" s="14"/>
      <c r="Q57" s="29"/>
      <c r="R57" s="18"/>
      <c r="S57" s="17"/>
      <c r="T57" s="14"/>
      <c r="U57" s="14"/>
      <c r="V57" s="29"/>
      <c r="W57" s="18"/>
      <c r="X57" s="17"/>
      <c r="Y57" s="14"/>
      <c r="Z57" s="14"/>
      <c r="AA57" s="14"/>
      <c r="AB57" s="29"/>
      <c r="AC57" s="14"/>
      <c r="AD57" s="18"/>
      <c r="AF57" s="54"/>
      <c r="AH57" s="54"/>
      <c r="AJ57" s="54"/>
      <c r="AK57" s="54"/>
      <c r="AM57" s="54"/>
      <c r="AN57" s="54"/>
    </row>
    <row r="58" spans="2:40" customFormat="1" ht="14.25" customHeight="1" x14ac:dyDescent="0.25">
      <c r="B58" s="19"/>
      <c r="C58" s="19"/>
      <c r="D58" s="20"/>
      <c r="E58" s="40"/>
      <c r="F58" s="19"/>
      <c r="G58" s="21"/>
      <c r="H58" s="2"/>
      <c r="I58" s="19"/>
      <c r="J58" s="20"/>
      <c r="K58" s="20"/>
      <c r="L58" s="30"/>
      <c r="M58" s="21"/>
      <c r="N58" s="19"/>
      <c r="O58" s="20"/>
      <c r="P58" s="20"/>
      <c r="Q58" s="30"/>
      <c r="R58" s="21"/>
      <c r="S58" s="19"/>
      <c r="T58" s="20"/>
      <c r="U58" s="20"/>
      <c r="V58" s="30"/>
      <c r="W58" s="21"/>
      <c r="X58" s="19"/>
      <c r="Y58" s="20"/>
      <c r="Z58" s="20"/>
      <c r="AA58" s="20"/>
      <c r="AB58" s="30"/>
      <c r="AC58" s="20"/>
      <c r="AD58" s="21"/>
      <c r="AF58" s="54"/>
      <c r="AH58" s="54"/>
      <c r="AJ58" s="54"/>
      <c r="AK58" s="54"/>
      <c r="AM58" s="54"/>
      <c r="AN58" s="54"/>
    </row>
  </sheetData>
  <mergeCells count="29">
    <mergeCell ref="S23:W24"/>
    <mergeCell ref="X23:AD24"/>
    <mergeCell ref="C42:E42"/>
    <mergeCell ref="F42:F44"/>
    <mergeCell ref="G42:G44"/>
    <mergeCell ref="I42:M43"/>
    <mergeCell ref="N42:R43"/>
    <mergeCell ref="S42:W43"/>
    <mergeCell ref="X42:AD43"/>
    <mergeCell ref="C23:E23"/>
    <mergeCell ref="F23:F25"/>
    <mergeCell ref="G23:G25"/>
    <mergeCell ref="I23:M24"/>
    <mergeCell ref="N23:R24"/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</mergeCells>
  <conditionalFormatting sqref="AD8:AD20 AA8:AA20">
    <cfRule type="cellIs" dxfId="19" priority="5" operator="lessThan">
      <formula>0</formula>
    </cfRule>
  </conditionalFormatting>
  <conditionalFormatting sqref="AD27 AA27 AA37:AA39 AD37:AD39">
    <cfRule type="cellIs" dxfId="18" priority="4" operator="lessThan">
      <formula>0</formula>
    </cfRule>
  </conditionalFormatting>
  <conditionalFormatting sqref="AD46 AA46 AA56:AA58 AD56:AD58">
    <cfRule type="cellIs" dxfId="17" priority="3" operator="lessThan">
      <formula>0</formula>
    </cfRule>
  </conditionalFormatting>
  <conditionalFormatting sqref="AD28:AD36 AA28:AA36">
    <cfRule type="cellIs" dxfId="16" priority="2" operator="lessThan">
      <formula>0</formula>
    </cfRule>
  </conditionalFormatting>
  <conditionalFormatting sqref="AD47:AD55 AA47:AA55">
    <cfRule type="cellIs" dxfId="15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2:AN37"/>
  <sheetViews>
    <sheetView showGridLines="0" workbookViewId="0">
      <pane xSplit="2" ySplit="7" topLeftCell="C29" activePane="bottomRight" state="frozen"/>
      <selection activeCell="C8" sqref="C8"/>
      <selection pane="topRight" activeCell="C8" sqref="C8"/>
      <selection pane="bottomLeft" activeCell="C8" sqref="C8"/>
      <selection pane="bottomRight" activeCell="V9" sqref="V9"/>
    </sheetView>
  </sheetViews>
  <sheetFormatPr baseColWidth="10" defaultRowHeight="14.25" customHeight="1" x14ac:dyDescent="0.25"/>
  <cols>
    <col min="1" max="1" width="0.85546875" style="2" customWidth="1"/>
    <col min="2" max="2" width="33.7109375" style="2" bestFit="1" customWidth="1"/>
    <col min="3" max="3" width="11.42578125" style="2"/>
    <col min="4" max="4" width="7.42578125" style="2" customWidth="1"/>
    <col min="5" max="5" width="4.28515625" style="41" customWidth="1"/>
    <col min="6" max="7" width="6.85546875" style="2" customWidth="1"/>
    <col min="8" max="8" width="0.85546875" style="2" customWidth="1"/>
    <col min="9" max="10" width="7.7109375" style="2" customWidth="1"/>
    <col min="11" max="11" width="7.140625" style="2" customWidth="1"/>
    <col min="12" max="12" width="8.42578125" style="2" customWidth="1"/>
    <col min="13" max="13" width="7.140625" style="2" customWidth="1"/>
    <col min="14" max="15" width="7.7109375" style="2" customWidth="1"/>
    <col min="16" max="16" width="7.140625" style="2" customWidth="1"/>
    <col min="17" max="17" width="7.7109375" style="2" customWidth="1"/>
    <col min="18" max="18" width="7.140625" style="2" customWidth="1"/>
    <col min="19" max="20" width="7.7109375" style="2" customWidth="1"/>
    <col min="21" max="21" width="7.140625" style="2" customWidth="1"/>
    <col min="22" max="22" width="8.7109375" style="2" bestFit="1" customWidth="1"/>
    <col min="23" max="23" width="7.140625" style="2" customWidth="1"/>
    <col min="24" max="25" width="7.7109375" style="2" customWidth="1"/>
    <col min="26" max="27" width="7.140625" style="2" customWidth="1"/>
    <col min="28" max="28" width="8.7109375" style="2" bestFit="1" customWidth="1"/>
    <col min="29" max="30" width="7.140625" style="2" customWidth="1"/>
    <col min="31" max="31" width="1.28515625" customWidth="1"/>
    <col min="32" max="32" width="5.85546875" style="54" hidden="1" customWidth="1"/>
    <col min="33" max="33" width="1.28515625" hidden="1" customWidth="1"/>
    <col min="34" max="34" width="5.85546875" style="54" hidden="1" customWidth="1"/>
    <col min="35" max="35" width="1.28515625" hidden="1" customWidth="1"/>
    <col min="36" max="36" width="5.85546875" style="54" hidden="1" customWidth="1"/>
    <col min="37" max="37" width="5.5703125" style="54" hidden="1" customWidth="1"/>
    <col min="38" max="38" width="1.28515625" hidden="1" customWidth="1"/>
    <col min="39" max="39" width="5.85546875" style="54" hidden="1" customWidth="1"/>
    <col min="40" max="40" width="5.5703125" style="54" hidden="1" customWidth="1"/>
    <col min="41" max="16384" width="11.42578125" style="2"/>
  </cols>
  <sheetData>
    <row r="2" spans="1:40" ht="14.25" customHeight="1" x14ac:dyDescent="0.25">
      <c r="C2" s="122" t="s">
        <v>456</v>
      </c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J2" s="119" t="s">
        <v>418</v>
      </c>
      <c r="AK2" s="120"/>
      <c r="AL2" s="120"/>
      <c r="AM2" s="120"/>
      <c r="AN2" s="121"/>
    </row>
    <row r="3" spans="1:40" ht="13.5" customHeight="1" x14ac:dyDescent="0.25"/>
    <row r="4" spans="1:40" ht="14.25" customHeight="1" x14ac:dyDescent="0.25">
      <c r="C4" s="123" t="s">
        <v>33</v>
      </c>
      <c r="D4" s="124"/>
      <c r="E4" s="125"/>
      <c r="F4" s="135" t="s">
        <v>34</v>
      </c>
      <c r="G4" s="141" t="s">
        <v>35</v>
      </c>
      <c r="H4" s="7"/>
      <c r="I4" s="135" t="s">
        <v>419</v>
      </c>
      <c r="J4" s="136"/>
      <c r="K4" s="136"/>
      <c r="L4" s="136"/>
      <c r="M4" s="137"/>
      <c r="N4" s="135" t="s">
        <v>45</v>
      </c>
      <c r="O4" s="136"/>
      <c r="P4" s="136"/>
      <c r="Q4" s="136"/>
      <c r="R4" s="137"/>
      <c r="S4" s="135" t="s">
        <v>47</v>
      </c>
      <c r="T4" s="136"/>
      <c r="U4" s="136"/>
      <c r="V4" s="136"/>
      <c r="W4" s="137"/>
      <c r="X4" s="135" t="s">
        <v>48</v>
      </c>
      <c r="Y4" s="136"/>
      <c r="Z4" s="136"/>
      <c r="AA4" s="136"/>
      <c r="AB4" s="136"/>
      <c r="AC4" s="136"/>
      <c r="AD4" s="137"/>
      <c r="AF4" s="126" t="s">
        <v>51</v>
      </c>
      <c r="AH4" s="126" t="s">
        <v>54</v>
      </c>
      <c r="AJ4" s="129" t="s">
        <v>39</v>
      </c>
      <c r="AK4" s="132">
        <v>43891</v>
      </c>
      <c r="AM4" s="129" t="s">
        <v>39</v>
      </c>
      <c r="AN4" s="116" t="s">
        <v>417</v>
      </c>
    </row>
    <row r="5" spans="1:40" ht="14.25" customHeight="1" x14ac:dyDescent="0.25">
      <c r="C5" s="17"/>
      <c r="D5" s="14"/>
      <c r="E5" s="37"/>
      <c r="F5" s="144"/>
      <c r="G5" s="142"/>
      <c r="H5" s="7"/>
      <c r="I5" s="138"/>
      <c r="J5" s="139"/>
      <c r="K5" s="139"/>
      <c r="L5" s="139"/>
      <c r="M5" s="140"/>
      <c r="N5" s="138"/>
      <c r="O5" s="139"/>
      <c r="P5" s="139"/>
      <c r="Q5" s="139"/>
      <c r="R5" s="140"/>
      <c r="S5" s="138"/>
      <c r="T5" s="139"/>
      <c r="U5" s="139"/>
      <c r="V5" s="139"/>
      <c r="W5" s="140"/>
      <c r="X5" s="138"/>
      <c r="Y5" s="139"/>
      <c r="Z5" s="139"/>
      <c r="AA5" s="139"/>
      <c r="AB5" s="139"/>
      <c r="AC5" s="139"/>
      <c r="AD5" s="140"/>
      <c r="AF5" s="127"/>
      <c r="AH5" s="127"/>
      <c r="AJ5" s="130"/>
      <c r="AK5" s="133"/>
      <c r="AM5" s="130"/>
      <c r="AN5" s="117"/>
    </row>
    <row r="6" spans="1:40" s="1" customFormat="1" ht="22.5" x14ac:dyDescent="0.25">
      <c r="B6" s="95" t="s">
        <v>427</v>
      </c>
      <c r="C6" s="17" t="s">
        <v>458</v>
      </c>
      <c r="D6" s="7"/>
      <c r="E6" s="8"/>
      <c r="F6" s="138"/>
      <c r="G6" s="143"/>
      <c r="H6" s="7"/>
      <c r="I6" s="22" t="s">
        <v>39</v>
      </c>
      <c r="J6" s="23" t="s">
        <v>40</v>
      </c>
      <c r="K6" s="23" t="s">
        <v>36</v>
      </c>
      <c r="L6" s="25" t="s">
        <v>37</v>
      </c>
      <c r="M6" s="24" t="s">
        <v>38</v>
      </c>
      <c r="N6" s="22" t="s">
        <v>39</v>
      </c>
      <c r="O6" s="23" t="s">
        <v>40</v>
      </c>
      <c r="P6" s="23" t="s">
        <v>36</v>
      </c>
      <c r="Q6" s="25" t="s">
        <v>37</v>
      </c>
      <c r="R6" s="24" t="s">
        <v>38</v>
      </c>
      <c r="S6" s="22" t="s">
        <v>39</v>
      </c>
      <c r="T6" s="23" t="s">
        <v>40</v>
      </c>
      <c r="U6" s="23" t="s">
        <v>36</v>
      </c>
      <c r="V6" s="25" t="s">
        <v>37</v>
      </c>
      <c r="W6" s="24" t="s">
        <v>38</v>
      </c>
      <c r="X6" s="22" t="s">
        <v>39</v>
      </c>
      <c r="Y6" s="23" t="s">
        <v>40</v>
      </c>
      <c r="Z6" s="23" t="s">
        <v>36</v>
      </c>
      <c r="AA6" s="23" t="s">
        <v>53</v>
      </c>
      <c r="AB6" s="25" t="s">
        <v>37</v>
      </c>
      <c r="AC6" s="23" t="s">
        <v>38</v>
      </c>
      <c r="AD6" s="24" t="s">
        <v>53</v>
      </c>
      <c r="AE6"/>
      <c r="AF6" s="128"/>
      <c r="AG6"/>
      <c r="AH6" s="128"/>
      <c r="AI6"/>
      <c r="AJ6" s="131"/>
      <c r="AK6" s="134"/>
      <c r="AL6"/>
      <c r="AM6" s="131"/>
      <c r="AN6" s="118"/>
    </row>
    <row r="7" spans="1:40" s="1" customFormat="1" ht="14.25" customHeight="1" x14ac:dyDescent="0.25">
      <c r="B7" s="56" t="s">
        <v>0</v>
      </c>
      <c r="C7" s="56" t="s">
        <v>1</v>
      </c>
      <c r="D7" s="57" t="s">
        <v>23</v>
      </c>
      <c r="E7" s="58" t="s">
        <v>52</v>
      </c>
      <c r="F7" s="92"/>
      <c r="G7" s="94"/>
      <c r="I7" s="93"/>
      <c r="J7" s="7"/>
      <c r="K7" s="7"/>
      <c r="L7" s="26"/>
      <c r="M7" s="8"/>
      <c r="N7" s="93"/>
      <c r="O7" s="7"/>
      <c r="P7" s="7"/>
      <c r="Q7" s="26"/>
      <c r="R7" s="8"/>
      <c r="S7" s="93"/>
      <c r="T7" s="7"/>
      <c r="U7" s="7"/>
      <c r="V7" s="26"/>
      <c r="W7" s="8"/>
      <c r="X7" s="93"/>
      <c r="Y7" s="7"/>
      <c r="Z7" s="7"/>
      <c r="AA7" s="7"/>
      <c r="AB7" s="26"/>
      <c r="AC7" s="7"/>
      <c r="AD7" s="8"/>
      <c r="AE7"/>
      <c r="AG7"/>
      <c r="AI7"/>
      <c r="AL7"/>
    </row>
    <row r="8" spans="1:40" s="3" customFormat="1" ht="14.25" customHeight="1" x14ac:dyDescent="0.25">
      <c r="B8" s="31"/>
      <c r="C8" s="31"/>
      <c r="D8" s="10"/>
      <c r="E8" s="38"/>
      <c r="F8" s="31"/>
      <c r="G8" s="32"/>
      <c r="I8" s="9">
        <f t="shared" ref="I8:Z8" si="0">SUM(I9:I12)</f>
        <v>14511</v>
      </c>
      <c r="J8" s="11">
        <f t="shared" si="0"/>
        <v>14511</v>
      </c>
      <c r="K8" s="45">
        <f t="shared" si="0"/>
        <v>1</v>
      </c>
      <c r="L8" s="27">
        <f t="shared" si="0"/>
        <v>727283</v>
      </c>
      <c r="M8" s="12">
        <f t="shared" si="0"/>
        <v>1</v>
      </c>
      <c r="N8" s="9">
        <f t="shared" si="0"/>
        <v>42081</v>
      </c>
      <c r="O8" s="11">
        <f t="shared" si="0"/>
        <v>42081</v>
      </c>
      <c r="P8" s="45">
        <f t="shared" si="0"/>
        <v>1</v>
      </c>
      <c r="Q8" s="27">
        <f t="shared" si="0"/>
        <v>2310436</v>
      </c>
      <c r="R8" s="12">
        <f t="shared" si="0"/>
        <v>1</v>
      </c>
      <c r="S8" s="9">
        <f t="shared" si="0"/>
        <v>132506</v>
      </c>
      <c r="T8" s="11">
        <f t="shared" si="0"/>
        <v>132506</v>
      </c>
      <c r="U8" s="45">
        <f t="shared" si="0"/>
        <v>1</v>
      </c>
      <c r="V8" s="27">
        <f t="shared" si="0"/>
        <v>6780269</v>
      </c>
      <c r="W8" s="12">
        <f t="shared" si="0"/>
        <v>1</v>
      </c>
      <c r="X8" s="9">
        <f t="shared" si="0"/>
        <v>153645</v>
      </c>
      <c r="Y8" s="11">
        <f t="shared" si="0"/>
        <v>153645</v>
      </c>
      <c r="Z8" s="45">
        <f t="shared" si="0"/>
        <v>1</v>
      </c>
      <c r="AA8" s="44">
        <f>(X8-S8)/S8</f>
        <v>0.15953239853289664</v>
      </c>
      <c r="AB8" s="27">
        <f>SUM(AB9:AB12)</f>
        <v>7745262</v>
      </c>
      <c r="AC8" s="45">
        <f>SUM(AC9:AC12)</f>
        <v>1</v>
      </c>
      <c r="AD8" s="47">
        <f>(AB8-V8)/V8</f>
        <v>0.14232370426601068</v>
      </c>
      <c r="AE8"/>
      <c r="AF8" s="55"/>
      <c r="AG8"/>
      <c r="AH8" s="55"/>
      <c r="AI8"/>
      <c r="AJ8" s="55"/>
      <c r="AK8" s="55"/>
      <c r="AL8"/>
      <c r="AM8" s="55"/>
      <c r="AN8" s="55"/>
    </row>
    <row r="9" spans="1:40" ht="14.25" customHeight="1" x14ac:dyDescent="0.25">
      <c r="B9" s="17" t="s">
        <v>56</v>
      </c>
      <c r="C9" s="17" t="s">
        <v>457</v>
      </c>
      <c r="D9" s="14" t="s">
        <v>459</v>
      </c>
      <c r="E9" s="37">
        <v>1</v>
      </c>
      <c r="F9" s="33">
        <f t="shared" ref="F9:F10" si="1">AB9/X9</f>
        <v>61.779307728948716</v>
      </c>
      <c r="G9" s="34">
        <f t="shared" ref="G9:G10" si="2">F9/E9</f>
        <v>61.779307728948716</v>
      </c>
      <c r="I9" s="13">
        <f>VLOOKUP(B9,MES!A:D,4,0)</f>
        <v>10884</v>
      </c>
      <c r="J9" s="15">
        <f t="shared" ref="J9:J10" si="3">I9*E9</f>
        <v>10884</v>
      </c>
      <c r="K9" s="43">
        <f t="shared" ref="K9:K10" si="4">J9/$J$8</f>
        <v>0.7500516849286748</v>
      </c>
      <c r="L9" s="28">
        <f>VLOOKUP(B9,MES!A:G,7,0)</f>
        <v>650101</v>
      </c>
      <c r="M9" s="16">
        <f t="shared" ref="M9:M10" si="5">L9/$L$8</f>
        <v>0.8938762489979829</v>
      </c>
      <c r="N9" s="13">
        <f>VLOOKUP(B9,YTD!A:D,4,0)</f>
        <v>31361</v>
      </c>
      <c r="O9" s="15">
        <f t="shared" ref="O9:O10" si="6">N9*E9</f>
        <v>31361</v>
      </c>
      <c r="P9" s="43">
        <f t="shared" ref="P9:P10" si="7">O9/$O$8</f>
        <v>0.74525320215774338</v>
      </c>
      <c r="Q9" s="28">
        <f>VLOOKUP(B9,YTD!A:G,7,0)</f>
        <v>2115412</v>
      </c>
      <c r="R9" s="16">
        <f t="shared" ref="R9:R10" si="8">Q9/$Q$8</f>
        <v>0.9155899579127057</v>
      </c>
      <c r="S9" s="13">
        <f>VLOOKUP(B9,MAT!A:D,4,0)</f>
        <v>101919</v>
      </c>
      <c r="T9" s="15">
        <f t="shared" ref="T9:T10" si="9">S9*E9</f>
        <v>101919</v>
      </c>
      <c r="U9" s="43">
        <f t="shared" ref="U9:U10" si="10">T9/$T$8</f>
        <v>0.76916516987909977</v>
      </c>
      <c r="V9" s="28">
        <f>VLOOKUP(B9,MAT!A:J,10,0)</f>
        <v>5712209</v>
      </c>
      <c r="W9" s="16">
        <f t="shared" ref="W9:W10" si="11">V9/$V$8</f>
        <v>0.84247527642339859</v>
      </c>
      <c r="X9" s="13">
        <f>VLOOKUP(B9,MAT!A:G,7,0)</f>
        <v>113366</v>
      </c>
      <c r="Y9" s="15">
        <f t="shared" ref="Y9:Y10" si="12">X9*E9</f>
        <v>113366</v>
      </c>
      <c r="Z9" s="43">
        <f t="shared" ref="Z9:Z10" si="13">Y9/$Y$8</f>
        <v>0.73784373067786135</v>
      </c>
      <c r="AA9" s="42">
        <f t="shared" ref="AA9:AA10" si="14">(X9-S9)/S9</f>
        <v>0.11231468126649594</v>
      </c>
      <c r="AB9" s="28">
        <f>VLOOKUP(B9,MAT!A:M,13,0)</f>
        <v>7003673</v>
      </c>
      <c r="AC9" s="43">
        <f t="shared" ref="AC9:AC10" si="15">AB9/$AB$8</f>
        <v>0.90425256111413665</v>
      </c>
      <c r="AD9" s="48">
        <f t="shared" ref="AD9:AD10" si="16">(AB9-V9)/V9</f>
        <v>0.22608836616447334</v>
      </c>
    </row>
    <row r="10" spans="1:40" ht="14.25" customHeight="1" x14ac:dyDescent="0.25">
      <c r="B10" s="17" t="s">
        <v>98</v>
      </c>
      <c r="C10" s="17" t="s">
        <v>21</v>
      </c>
      <c r="D10" s="14" t="s">
        <v>424</v>
      </c>
      <c r="E10" s="37">
        <v>1</v>
      </c>
      <c r="F10" s="33">
        <f t="shared" si="1"/>
        <v>18.411306139675762</v>
      </c>
      <c r="G10" s="34">
        <f t="shared" si="2"/>
        <v>18.411306139675762</v>
      </c>
      <c r="I10" s="13">
        <f>VLOOKUP(B10,MES!A:D,4,0)</f>
        <v>3627</v>
      </c>
      <c r="J10" s="15">
        <f t="shared" si="3"/>
        <v>3627</v>
      </c>
      <c r="K10" s="43">
        <f t="shared" si="4"/>
        <v>0.2499483150713252</v>
      </c>
      <c r="L10" s="28">
        <f>VLOOKUP(B10,MES!A:G,7,0)</f>
        <v>77182</v>
      </c>
      <c r="M10" s="16">
        <f t="shared" si="5"/>
        <v>0.1061237510020171</v>
      </c>
      <c r="N10" s="13">
        <f>VLOOKUP(B10,YTD!A:D,4,0)</f>
        <v>10720</v>
      </c>
      <c r="O10" s="15">
        <f t="shared" si="6"/>
        <v>10720</v>
      </c>
      <c r="P10" s="43">
        <f t="shared" si="7"/>
        <v>0.25474679784225662</v>
      </c>
      <c r="Q10" s="28">
        <f>VLOOKUP(B10,YTD!A:G,7,0)</f>
        <v>195024</v>
      </c>
      <c r="R10" s="16">
        <f t="shared" si="8"/>
        <v>8.4410042087294343E-2</v>
      </c>
      <c r="S10" s="13">
        <f>VLOOKUP(B10,MAT!A:D,4,0)</f>
        <v>30587</v>
      </c>
      <c r="T10" s="15">
        <f t="shared" si="9"/>
        <v>30587</v>
      </c>
      <c r="U10" s="43">
        <f t="shared" si="10"/>
        <v>0.2308348301209002</v>
      </c>
      <c r="V10" s="28">
        <f>VLOOKUP(B10,MAT!A:J,10,0)</f>
        <v>1068060</v>
      </c>
      <c r="W10" s="16">
        <f t="shared" si="11"/>
        <v>0.15752472357660147</v>
      </c>
      <c r="X10" s="13">
        <f>VLOOKUP(B10,MAT!A:G,7,0)</f>
        <v>40279</v>
      </c>
      <c r="Y10" s="15">
        <f t="shared" si="12"/>
        <v>40279</v>
      </c>
      <c r="Z10" s="43">
        <f t="shared" si="13"/>
        <v>0.2621562693221387</v>
      </c>
      <c r="AA10" s="42">
        <f t="shared" si="14"/>
        <v>0.31686664269133946</v>
      </c>
      <c r="AB10" s="28">
        <f>VLOOKUP(B10,MAT!A:M,13,0)</f>
        <v>741589</v>
      </c>
      <c r="AC10" s="43">
        <f t="shared" si="15"/>
        <v>9.5747438885863387E-2</v>
      </c>
      <c r="AD10" s="48">
        <f t="shared" si="16"/>
        <v>-0.3056672846094789</v>
      </c>
    </row>
    <row r="11" spans="1:40" customFormat="1" ht="14.25" customHeight="1" x14ac:dyDescent="0.25">
      <c r="A11" s="2"/>
      <c r="B11" s="17"/>
      <c r="C11" s="17"/>
      <c r="D11" s="14"/>
      <c r="E11" s="37"/>
      <c r="F11" s="33"/>
      <c r="G11" s="34"/>
      <c r="H11" s="2"/>
      <c r="I11" s="13"/>
      <c r="J11" s="15"/>
      <c r="K11" s="43"/>
      <c r="L11" s="28"/>
      <c r="M11" s="16"/>
      <c r="N11" s="13"/>
      <c r="O11" s="15"/>
      <c r="P11" s="43"/>
      <c r="Q11" s="28"/>
      <c r="R11" s="16"/>
      <c r="S11" s="13"/>
      <c r="T11" s="15"/>
      <c r="U11" s="43"/>
      <c r="V11" s="28"/>
      <c r="W11" s="16"/>
      <c r="X11" s="13"/>
      <c r="Y11" s="15"/>
      <c r="Z11" s="43"/>
      <c r="AA11" s="42"/>
      <c r="AB11" s="28"/>
      <c r="AC11" s="43"/>
      <c r="AD11" s="48"/>
      <c r="AF11" s="54"/>
      <c r="AH11" s="54"/>
      <c r="AJ11" s="54"/>
      <c r="AK11" s="54"/>
      <c r="AM11" s="54"/>
      <c r="AN11" s="54"/>
    </row>
    <row r="12" spans="1:40" customFormat="1" ht="14.25" customHeight="1" x14ac:dyDescent="0.25">
      <c r="A12" s="2"/>
      <c r="B12" s="17"/>
      <c r="C12" s="17"/>
      <c r="D12" s="14"/>
      <c r="E12" s="37"/>
      <c r="F12" s="17"/>
      <c r="G12" s="18"/>
      <c r="H12" s="2"/>
      <c r="I12" s="17"/>
      <c r="J12" s="14"/>
      <c r="K12" s="14"/>
      <c r="L12" s="29"/>
      <c r="M12" s="18"/>
      <c r="N12" s="17"/>
      <c r="O12" s="14"/>
      <c r="P12" s="14"/>
      <c r="Q12" s="29"/>
      <c r="R12" s="18"/>
      <c r="S12" s="17"/>
      <c r="T12" s="15"/>
      <c r="U12" s="14"/>
      <c r="V12" s="29"/>
      <c r="W12" s="18"/>
      <c r="X12" s="17"/>
      <c r="Y12" s="14"/>
      <c r="Z12" s="14"/>
      <c r="AA12" s="14"/>
      <c r="AB12" s="29"/>
      <c r="AC12" s="14"/>
      <c r="AD12" s="18"/>
      <c r="AF12" s="54"/>
      <c r="AH12" s="54"/>
      <c r="AJ12" s="54"/>
      <c r="AK12" s="54"/>
      <c r="AM12" s="54"/>
      <c r="AN12" s="54"/>
    </row>
    <row r="13" spans="1:40" customFormat="1" ht="14.25" customHeight="1" x14ac:dyDescent="0.25">
      <c r="A13" s="2"/>
      <c r="B13" s="19"/>
      <c r="C13" s="19"/>
      <c r="D13" s="20"/>
      <c r="E13" s="40"/>
      <c r="F13" s="19"/>
      <c r="G13" s="21"/>
      <c r="H13" s="2"/>
      <c r="I13" s="19"/>
      <c r="J13" s="20"/>
      <c r="K13" s="20"/>
      <c r="L13" s="30"/>
      <c r="M13" s="21"/>
      <c r="N13" s="19"/>
      <c r="O13" s="20"/>
      <c r="P13" s="20"/>
      <c r="Q13" s="30"/>
      <c r="R13" s="21"/>
      <c r="S13" s="19"/>
      <c r="T13" s="20"/>
      <c r="U13" s="20"/>
      <c r="V13" s="30"/>
      <c r="W13" s="21"/>
      <c r="X13" s="19"/>
      <c r="Y13" s="20"/>
      <c r="Z13" s="20"/>
      <c r="AA13" s="20"/>
      <c r="AB13" s="30"/>
      <c r="AC13" s="20"/>
      <c r="AD13" s="21"/>
      <c r="AF13" s="54"/>
      <c r="AH13" s="54"/>
      <c r="AJ13" s="54"/>
      <c r="AK13" s="54"/>
      <c r="AM13" s="54"/>
      <c r="AN13" s="54"/>
    </row>
    <row r="16" spans="1:40" ht="14.25" customHeight="1" x14ac:dyDescent="0.25">
      <c r="C16" s="123" t="s">
        <v>33</v>
      </c>
      <c r="D16" s="124"/>
      <c r="E16" s="125"/>
      <c r="F16" s="135" t="s">
        <v>34</v>
      </c>
      <c r="G16" s="141" t="s">
        <v>35</v>
      </c>
      <c r="H16" s="7"/>
      <c r="I16" s="135" t="s">
        <v>419</v>
      </c>
      <c r="J16" s="136"/>
      <c r="K16" s="136"/>
      <c r="L16" s="136"/>
      <c r="M16" s="137"/>
      <c r="N16" s="135" t="s">
        <v>45</v>
      </c>
      <c r="O16" s="136"/>
      <c r="P16" s="136"/>
      <c r="Q16" s="136"/>
      <c r="R16" s="137"/>
      <c r="S16" s="135" t="s">
        <v>47</v>
      </c>
      <c r="T16" s="136"/>
      <c r="U16" s="136"/>
      <c r="V16" s="136"/>
      <c r="W16" s="137"/>
      <c r="X16" s="135" t="s">
        <v>48</v>
      </c>
      <c r="Y16" s="136"/>
      <c r="Z16" s="136"/>
      <c r="AA16" s="136"/>
      <c r="AB16" s="136"/>
      <c r="AC16" s="136"/>
      <c r="AD16" s="137"/>
    </row>
    <row r="17" spans="1:40" customFormat="1" ht="14.25" customHeight="1" x14ac:dyDescent="0.25">
      <c r="A17" s="2"/>
      <c r="B17" s="2"/>
      <c r="C17" s="17"/>
      <c r="D17" s="14"/>
      <c r="E17" s="37"/>
      <c r="F17" s="144"/>
      <c r="G17" s="142"/>
      <c r="H17" s="7"/>
      <c r="I17" s="138"/>
      <c r="J17" s="139"/>
      <c r="K17" s="139"/>
      <c r="L17" s="139"/>
      <c r="M17" s="140"/>
      <c r="N17" s="138"/>
      <c r="O17" s="139"/>
      <c r="P17" s="139"/>
      <c r="Q17" s="139"/>
      <c r="R17" s="140"/>
      <c r="S17" s="138"/>
      <c r="T17" s="139"/>
      <c r="U17" s="139"/>
      <c r="V17" s="139"/>
      <c r="W17" s="140"/>
      <c r="X17" s="138"/>
      <c r="Y17" s="139"/>
      <c r="Z17" s="139"/>
      <c r="AA17" s="139"/>
      <c r="AB17" s="139"/>
      <c r="AC17" s="139"/>
      <c r="AD17" s="140"/>
      <c r="AF17" s="54"/>
      <c r="AH17" s="54"/>
      <c r="AJ17" s="54"/>
      <c r="AK17" s="54"/>
      <c r="AM17" s="54"/>
      <c r="AN17" s="54"/>
    </row>
    <row r="18" spans="1:40" customFormat="1" ht="22.5" x14ac:dyDescent="0.25">
      <c r="A18" s="2"/>
      <c r="B18" s="95" t="s">
        <v>425</v>
      </c>
      <c r="C18" s="17" t="s">
        <v>458</v>
      </c>
      <c r="D18" s="7"/>
      <c r="E18" s="8"/>
      <c r="F18" s="138"/>
      <c r="G18" s="143"/>
      <c r="H18" s="7"/>
      <c r="I18" s="22" t="s">
        <v>39</v>
      </c>
      <c r="J18" s="23" t="s">
        <v>40</v>
      </c>
      <c r="K18" s="23" t="s">
        <v>36</v>
      </c>
      <c r="L18" s="25" t="s">
        <v>37</v>
      </c>
      <c r="M18" s="24" t="s">
        <v>38</v>
      </c>
      <c r="N18" s="22" t="s">
        <v>39</v>
      </c>
      <c r="O18" s="23" t="s">
        <v>40</v>
      </c>
      <c r="P18" s="23" t="s">
        <v>36</v>
      </c>
      <c r="Q18" s="25" t="s">
        <v>37</v>
      </c>
      <c r="R18" s="24" t="s">
        <v>38</v>
      </c>
      <c r="S18" s="22" t="s">
        <v>39</v>
      </c>
      <c r="T18" s="23" t="s">
        <v>40</v>
      </c>
      <c r="U18" s="23" t="s">
        <v>36</v>
      </c>
      <c r="V18" s="25" t="s">
        <v>37</v>
      </c>
      <c r="W18" s="24" t="s">
        <v>38</v>
      </c>
      <c r="X18" s="22" t="s">
        <v>39</v>
      </c>
      <c r="Y18" s="23" t="s">
        <v>40</v>
      </c>
      <c r="Z18" s="23" t="s">
        <v>36</v>
      </c>
      <c r="AA18" s="23" t="s">
        <v>53</v>
      </c>
      <c r="AB18" s="25" t="s">
        <v>37</v>
      </c>
      <c r="AC18" s="23" t="s">
        <v>38</v>
      </c>
      <c r="AD18" s="24" t="s">
        <v>53</v>
      </c>
      <c r="AF18" s="54"/>
      <c r="AH18" s="54"/>
      <c r="AJ18" s="54"/>
      <c r="AK18" s="54"/>
      <c r="AM18" s="54"/>
      <c r="AN18" s="54"/>
    </row>
    <row r="19" spans="1:40" ht="14.25" customHeight="1" x14ac:dyDescent="0.25">
      <c r="B19" s="56" t="s">
        <v>0</v>
      </c>
      <c r="C19" s="56" t="s">
        <v>1</v>
      </c>
      <c r="D19" s="57" t="s">
        <v>23</v>
      </c>
      <c r="E19" s="58" t="s">
        <v>52</v>
      </c>
      <c r="F19" s="92"/>
      <c r="G19" s="94"/>
      <c r="H19" s="1"/>
      <c r="I19" s="93"/>
      <c r="J19" s="7"/>
      <c r="K19" s="7"/>
      <c r="L19" s="26"/>
      <c r="M19" s="8"/>
      <c r="N19" s="93"/>
      <c r="O19" s="7"/>
      <c r="P19" s="7"/>
      <c r="Q19" s="26"/>
      <c r="R19" s="8"/>
      <c r="S19" s="93"/>
      <c r="T19" s="7"/>
      <c r="U19" s="7"/>
      <c r="V19" s="26"/>
      <c r="W19" s="8"/>
      <c r="X19" s="93"/>
      <c r="Y19" s="7"/>
      <c r="Z19" s="7"/>
      <c r="AA19" s="7"/>
      <c r="AB19" s="26"/>
      <c r="AC19" s="7"/>
      <c r="AD19" s="8"/>
    </row>
    <row r="20" spans="1:40" ht="14.25" customHeight="1" x14ac:dyDescent="0.25">
      <c r="B20" s="31"/>
      <c r="C20" s="31"/>
      <c r="D20" s="10"/>
      <c r="E20" s="38"/>
      <c r="F20" s="31"/>
      <c r="G20" s="32"/>
      <c r="H20" s="3"/>
      <c r="I20" s="9">
        <f t="shared" ref="I20:Z20" si="17">SUM(I21:I24)</f>
        <v>13744</v>
      </c>
      <c r="J20" s="11">
        <f t="shared" si="17"/>
        <v>13744</v>
      </c>
      <c r="K20" s="45">
        <f t="shared" si="17"/>
        <v>0.94714354627523945</v>
      </c>
      <c r="L20" s="27">
        <f t="shared" si="17"/>
        <v>687815</v>
      </c>
      <c r="M20" s="12">
        <f t="shared" si="17"/>
        <v>0.94573226653173526</v>
      </c>
      <c r="N20" s="9">
        <f t="shared" si="17"/>
        <v>39329</v>
      </c>
      <c r="O20" s="11">
        <f t="shared" si="17"/>
        <v>39329</v>
      </c>
      <c r="P20" s="45">
        <f t="shared" si="17"/>
        <v>0.93460231458377896</v>
      </c>
      <c r="Q20" s="27">
        <f t="shared" si="17"/>
        <v>2142748</v>
      </c>
      <c r="R20" s="12">
        <f t="shared" si="17"/>
        <v>0.92742149100862348</v>
      </c>
      <c r="S20" s="9">
        <f t="shared" si="17"/>
        <v>127467</v>
      </c>
      <c r="T20" s="11">
        <f t="shared" si="17"/>
        <v>127467</v>
      </c>
      <c r="U20" s="45">
        <f t="shared" si="17"/>
        <v>0.9619715333645269</v>
      </c>
      <c r="V20" s="27">
        <f t="shared" si="17"/>
        <v>6517232</v>
      </c>
      <c r="W20" s="12">
        <f t="shared" si="17"/>
        <v>0.96120552149184646</v>
      </c>
      <c r="X20" s="9">
        <f t="shared" si="17"/>
        <v>144804</v>
      </c>
      <c r="Y20" s="11">
        <f t="shared" si="17"/>
        <v>144804</v>
      </c>
      <c r="Z20" s="45">
        <f t="shared" si="17"/>
        <v>0.94245826418041601</v>
      </c>
      <c r="AA20" s="44">
        <f>(X20-S20)/S20</f>
        <v>0.13601167360964014</v>
      </c>
      <c r="AB20" s="27">
        <f>SUM(AB21:AB24)</f>
        <v>7260730</v>
      </c>
      <c r="AC20" s="45">
        <f>SUM(AC21:AC24)</f>
        <v>0.93744149649166164</v>
      </c>
      <c r="AD20" s="47">
        <f>(AB20-V20)/V20</f>
        <v>0.11408186788501622</v>
      </c>
    </row>
    <row r="21" spans="1:40" ht="14.25" customHeight="1" x14ac:dyDescent="0.25">
      <c r="B21" s="17" t="s">
        <v>56</v>
      </c>
      <c r="C21" s="17" t="s">
        <v>457</v>
      </c>
      <c r="D21" s="14" t="s">
        <v>459</v>
      </c>
      <c r="E21" s="37">
        <v>1</v>
      </c>
      <c r="F21" s="33">
        <f t="shared" ref="F21:F22" si="18">AB21/X21</f>
        <v>61.706911174353081</v>
      </c>
      <c r="G21" s="34">
        <f t="shared" ref="G21:G22" si="19">F21/E21</f>
        <v>61.706911174353081</v>
      </c>
      <c r="I21" s="13">
        <f>VLOOKUP(B21,MES!A:D,2,0)</f>
        <v>10282</v>
      </c>
      <c r="J21" s="15">
        <f t="shared" ref="J21:J22" si="20">I21*E21</f>
        <v>10282</v>
      </c>
      <c r="K21" s="43">
        <f t="shared" ref="K21:K22" si="21">J21/$J$8</f>
        <v>0.70856591551236991</v>
      </c>
      <c r="L21" s="28">
        <f>VLOOKUP(B21,MES!A:G,5,0)</f>
        <v>614144</v>
      </c>
      <c r="M21" s="16">
        <f t="shared" ref="M21:M22" si="22">L21/$L$8</f>
        <v>0.84443607234047824</v>
      </c>
      <c r="N21" s="13">
        <f>VLOOKUP(B21,YTD!A:D,2,0)</f>
        <v>29100</v>
      </c>
      <c r="O21" s="15">
        <f t="shared" ref="O21:O22" si="23">N21*E21</f>
        <v>29100</v>
      </c>
      <c r="P21" s="43">
        <f t="shared" ref="P21:P22" si="24">O21/$O$8</f>
        <v>0.69152349041134953</v>
      </c>
      <c r="Q21" s="28">
        <f>VLOOKUP(B21,YTD!A:G,5,0)</f>
        <v>1956651</v>
      </c>
      <c r="R21" s="16">
        <f t="shared" ref="R21:R22" si="25">Q21/$Q$8</f>
        <v>0.84687522181960462</v>
      </c>
      <c r="S21" s="13">
        <f>VLOOKUP(B21,MAT!A:D,2,0)</f>
        <v>97816</v>
      </c>
      <c r="T21" s="15">
        <f t="shared" ref="T21:T22" si="26">S21*E21</f>
        <v>97816</v>
      </c>
      <c r="U21" s="43">
        <f t="shared" ref="U21:U22" si="27">T21/$T$8</f>
        <v>0.7382005343154272</v>
      </c>
      <c r="V21" s="28">
        <f>VLOOKUP(B21,MAT!A:J,8,0)</f>
        <v>5481664</v>
      </c>
      <c r="W21" s="16">
        <f t="shared" ref="W21:W22" si="28">V21/$V$8</f>
        <v>0.80847293816808741</v>
      </c>
      <c r="X21" s="13">
        <f>VLOOKUP(B21,MAT!A:G,5,0)</f>
        <v>106118</v>
      </c>
      <c r="Y21" s="15">
        <f t="shared" ref="Y21:Y22" si="29">X21*E21</f>
        <v>106118</v>
      </c>
      <c r="Z21" s="43">
        <f t="shared" ref="Z21:Z22" si="30">Y21/$Y$8</f>
        <v>0.69067005109180257</v>
      </c>
      <c r="AA21" s="42">
        <f t="shared" ref="AA21:AA22" si="31">(X21-S21)/S21</f>
        <v>8.4873640304244699E-2</v>
      </c>
      <c r="AB21" s="28">
        <f>VLOOKUP(B21,MAT!A:M,11,0)</f>
        <v>6548214</v>
      </c>
      <c r="AC21" s="43">
        <f t="shared" ref="AC21:AC22" si="32">AB21/$AB$8</f>
        <v>0.84544770725638463</v>
      </c>
      <c r="AD21" s="48">
        <f t="shared" ref="AD21:AD22" si="33">(AB21-V21)/V21</f>
        <v>0.19456683226115282</v>
      </c>
    </row>
    <row r="22" spans="1:40" ht="14.25" customHeight="1" x14ac:dyDescent="0.25">
      <c r="B22" s="17" t="s">
        <v>98</v>
      </c>
      <c r="C22" s="17" t="s">
        <v>21</v>
      </c>
      <c r="D22" s="14" t="s">
        <v>424</v>
      </c>
      <c r="E22" s="37">
        <v>1</v>
      </c>
      <c r="F22" s="33">
        <f t="shared" si="18"/>
        <v>18.417928966551209</v>
      </c>
      <c r="G22" s="34">
        <f t="shared" si="19"/>
        <v>18.417928966551209</v>
      </c>
      <c r="I22" s="13">
        <f>VLOOKUP(B22,MES!A:D,2,0)</f>
        <v>3462</v>
      </c>
      <c r="J22" s="15">
        <f t="shared" si="20"/>
        <v>3462</v>
      </c>
      <c r="K22" s="43">
        <f t="shared" si="21"/>
        <v>0.23857763076286956</v>
      </c>
      <c r="L22" s="28">
        <f>VLOOKUP(B22,MES!A:G,5,0)</f>
        <v>73671</v>
      </c>
      <c r="M22" s="16">
        <f t="shared" si="22"/>
        <v>0.10129619419125704</v>
      </c>
      <c r="N22" s="13">
        <f>VLOOKUP(B22,YTD!A:D,2,0)</f>
        <v>10229</v>
      </c>
      <c r="O22" s="15">
        <f t="shared" si="23"/>
        <v>10229</v>
      </c>
      <c r="P22" s="43">
        <f t="shared" si="24"/>
        <v>0.24307882417242938</v>
      </c>
      <c r="Q22" s="28">
        <f>VLOOKUP(B22,YTD!A:G,5,0)</f>
        <v>186097</v>
      </c>
      <c r="R22" s="16">
        <f t="shared" si="25"/>
        <v>8.0546269189018874E-2</v>
      </c>
      <c r="S22" s="13">
        <f>VLOOKUP(B22,MAT!A:D,2,0)</f>
        <v>29651</v>
      </c>
      <c r="T22" s="15">
        <f t="shared" si="26"/>
        <v>29651</v>
      </c>
      <c r="U22" s="43">
        <f t="shared" si="27"/>
        <v>0.22377099904909967</v>
      </c>
      <c r="V22" s="28">
        <f>VLOOKUP(B22,MAT!A:J,8,0)</f>
        <v>1035568</v>
      </c>
      <c r="W22" s="16">
        <f t="shared" si="28"/>
        <v>0.152732583323759</v>
      </c>
      <c r="X22" s="13">
        <f>VLOOKUP(B22,MAT!A:G,5,0)</f>
        <v>38686</v>
      </c>
      <c r="Y22" s="15">
        <f t="shared" si="29"/>
        <v>38686</v>
      </c>
      <c r="Z22" s="43">
        <f t="shared" si="30"/>
        <v>0.25178821308861338</v>
      </c>
      <c r="AA22" s="42">
        <f t="shared" si="31"/>
        <v>0.30471147684732386</v>
      </c>
      <c r="AB22" s="28">
        <f>VLOOKUP(B22,MAT!A:M,11,0)</f>
        <v>712516</v>
      </c>
      <c r="AC22" s="43">
        <f t="shared" si="32"/>
        <v>9.1993789235276999E-2</v>
      </c>
      <c r="AD22" s="48">
        <f t="shared" si="33"/>
        <v>-0.31195633700539221</v>
      </c>
    </row>
    <row r="23" spans="1:40" ht="14.25" customHeight="1" x14ac:dyDescent="0.25">
      <c r="B23" s="17"/>
      <c r="C23" s="17"/>
      <c r="D23" s="14"/>
      <c r="E23" s="37"/>
      <c r="F23" s="33"/>
      <c r="G23" s="34"/>
      <c r="I23" s="13"/>
      <c r="J23" s="15"/>
      <c r="K23" s="43"/>
      <c r="L23" s="28"/>
      <c r="M23" s="16"/>
      <c r="N23" s="13"/>
      <c r="O23" s="15"/>
      <c r="P23" s="43"/>
      <c r="Q23" s="28"/>
      <c r="R23" s="16"/>
      <c r="S23" s="13"/>
      <c r="T23" s="15"/>
      <c r="U23" s="43"/>
      <c r="V23" s="28"/>
      <c r="W23" s="16"/>
      <c r="X23" s="13"/>
      <c r="Y23" s="15"/>
      <c r="Z23" s="43"/>
      <c r="AA23" s="42"/>
      <c r="AB23" s="28"/>
      <c r="AC23" s="43"/>
      <c r="AD23" s="48"/>
    </row>
    <row r="24" spans="1:40" ht="14.25" customHeight="1" x14ac:dyDescent="0.25">
      <c r="B24" s="17"/>
      <c r="C24" s="17"/>
      <c r="D24" s="14"/>
      <c r="E24" s="37"/>
      <c r="F24" s="17"/>
      <c r="G24" s="18"/>
      <c r="I24" s="17"/>
      <c r="J24" s="14"/>
      <c r="K24" s="14"/>
      <c r="L24" s="29"/>
      <c r="M24" s="18"/>
      <c r="N24" s="17"/>
      <c r="O24" s="14"/>
      <c r="P24" s="14"/>
      <c r="Q24" s="29"/>
      <c r="R24" s="18"/>
      <c r="S24" s="17"/>
      <c r="T24" s="15"/>
      <c r="U24" s="14"/>
      <c r="V24" s="29"/>
      <c r="W24" s="18"/>
      <c r="X24" s="17"/>
      <c r="Y24" s="14"/>
      <c r="Z24" s="14"/>
      <c r="AA24" s="14"/>
      <c r="AB24" s="29"/>
      <c r="AC24" s="14"/>
      <c r="AD24" s="18"/>
    </row>
    <row r="25" spans="1:40" ht="14.25" customHeight="1" x14ac:dyDescent="0.25">
      <c r="B25" s="19"/>
      <c r="C25" s="19"/>
      <c r="D25" s="20"/>
      <c r="E25" s="40"/>
      <c r="F25" s="19"/>
      <c r="G25" s="21"/>
      <c r="I25" s="19"/>
      <c r="J25" s="20"/>
      <c r="K25" s="20"/>
      <c r="L25" s="30"/>
      <c r="M25" s="21"/>
      <c r="N25" s="19"/>
      <c r="O25" s="20"/>
      <c r="P25" s="20"/>
      <c r="Q25" s="30"/>
      <c r="R25" s="21"/>
      <c r="S25" s="19"/>
      <c r="T25" s="20"/>
      <c r="U25" s="20"/>
      <c r="V25" s="30"/>
      <c r="W25" s="21"/>
      <c r="X25" s="19"/>
      <c r="Y25" s="20"/>
      <c r="Z25" s="20"/>
      <c r="AA25" s="20"/>
      <c r="AB25" s="30"/>
      <c r="AC25" s="20"/>
      <c r="AD25" s="21"/>
    </row>
    <row r="28" spans="1:40" ht="14.25" customHeight="1" x14ac:dyDescent="0.25">
      <c r="C28" s="123" t="s">
        <v>33</v>
      </c>
      <c r="D28" s="124"/>
      <c r="E28" s="125"/>
      <c r="F28" s="135" t="s">
        <v>34</v>
      </c>
      <c r="G28" s="141" t="s">
        <v>35</v>
      </c>
      <c r="H28" s="7"/>
      <c r="I28" s="135" t="s">
        <v>419</v>
      </c>
      <c r="J28" s="136"/>
      <c r="K28" s="136"/>
      <c r="L28" s="136"/>
      <c r="M28" s="137"/>
      <c r="N28" s="135" t="s">
        <v>45</v>
      </c>
      <c r="O28" s="136"/>
      <c r="P28" s="136"/>
      <c r="Q28" s="136"/>
      <c r="R28" s="137"/>
      <c r="S28" s="135" t="s">
        <v>47</v>
      </c>
      <c r="T28" s="136"/>
      <c r="U28" s="136"/>
      <c r="V28" s="136"/>
      <c r="W28" s="137"/>
      <c r="X28" s="135" t="s">
        <v>48</v>
      </c>
      <c r="Y28" s="136"/>
      <c r="Z28" s="136"/>
      <c r="AA28" s="136"/>
      <c r="AB28" s="136"/>
      <c r="AC28" s="136"/>
      <c r="AD28" s="137"/>
    </row>
    <row r="29" spans="1:40" ht="14.25" customHeight="1" x14ac:dyDescent="0.25">
      <c r="C29" s="17"/>
      <c r="D29" s="14"/>
      <c r="E29" s="37"/>
      <c r="F29" s="144"/>
      <c r="G29" s="142"/>
      <c r="H29" s="7"/>
      <c r="I29" s="138"/>
      <c r="J29" s="139"/>
      <c r="K29" s="139"/>
      <c r="L29" s="139"/>
      <c r="M29" s="140"/>
      <c r="N29" s="138"/>
      <c r="O29" s="139"/>
      <c r="P29" s="139"/>
      <c r="Q29" s="139"/>
      <c r="R29" s="140"/>
      <c r="S29" s="138"/>
      <c r="T29" s="139"/>
      <c r="U29" s="139"/>
      <c r="V29" s="139"/>
      <c r="W29" s="140"/>
      <c r="X29" s="138"/>
      <c r="Y29" s="139"/>
      <c r="Z29" s="139"/>
      <c r="AA29" s="139"/>
      <c r="AB29" s="139"/>
      <c r="AC29" s="139"/>
      <c r="AD29" s="140"/>
    </row>
    <row r="30" spans="1:40" ht="22.5" x14ac:dyDescent="0.25">
      <c r="B30" s="95" t="s">
        <v>426</v>
      </c>
      <c r="C30" s="17" t="s">
        <v>458</v>
      </c>
      <c r="D30" s="7"/>
      <c r="E30" s="8"/>
      <c r="F30" s="138"/>
      <c r="G30" s="143"/>
      <c r="H30" s="7"/>
      <c r="I30" s="22" t="s">
        <v>39</v>
      </c>
      <c r="J30" s="23" t="s">
        <v>40</v>
      </c>
      <c r="K30" s="23" t="s">
        <v>36</v>
      </c>
      <c r="L30" s="25" t="s">
        <v>37</v>
      </c>
      <c r="M30" s="24" t="s">
        <v>38</v>
      </c>
      <c r="N30" s="22" t="s">
        <v>39</v>
      </c>
      <c r="O30" s="23" t="s">
        <v>40</v>
      </c>
      <c r="P30" s="23" t="s">
        <v>36</v>
      </c>
      <c r="Q30" s="25" t="s">
        <v>37</v>
      </c>
      <c r="R30" s="24" t="s">
        <v>38</v>
      </c>
      <c r="S30" s="22" t="s">
        <v>39</v>
      </c>
      <c r="T30" s="23" t="s">
        <v>40</v>
      </c>
      <c r="U30" s="23" t="s">
        <v>36</v>
      </c>
      <c r="V30" s="25" t="s">
        <v>37</v>
      </c>
      <c r="W30" s="24" t="s">
        <v>38</v>
      </c>
      <c r="X30" s="22" t="s">
        <v>39</v>
      </c>
      <c r="Y30" s="23" t="s">
        <v>40</v>
      </c>
      <c r="Z30" s="23" t="s">
        <v>36</v>
      </c>
      <c r="AA30" s="23" t="s">
        <v>53</v>
      </c>
      <c r="AB30" s="25" t="s">
        <v>37</v>
      </c>
      <c r="AC30" s="23" t="s">
        <v>38</v>
      </c>
      <c r="AD30" s="24" t="s">
        <v>53</v>
      </c>
    </row>
    <row r="31" spans="1:40" customFormat="1" ht="14.25" customHeight="1" x14ac:dyDescent="0.25">
      <c r="A31" s="2"/>
      <c r="B31" s="56" t="s">
        <v>0</v>
      </c>
      <c r="C31" s="56" t="s">
        <v>1</v>
      </c>
      <c r="D31" s="57" t="s">
        <v>23</v>
      </c>
      <c r="E31" s="58" t="s">
        <v>52</v>
      </c>
      <c r="F31" s="92"/>
      <c r="G31" s="94"/>
      <c r="H31" s="1"/>
      <c r="I31" s="93"/>
      <c r="J31" s="7"/>
      <c r="K31" s="7"/>
      <c r="L31" s="26"/>
      <c r="M31" s="8"/>
      <c r="N31" s="93"/>
      <c r="O31" s="7"/>
      <c r="P31" s="7"/>
      <c r="Q31" s="26"/>
      <c r="R31" s="8"/>
      <c r="S31" s="93"/>
      <c r="T31" s="7"/>
      <c r="U31" s="7"/>
      <c r="V31" s="26"/>
      <c r="W31" s="8"/>
      <c r="X31" s="93"/>
      <c r="Y31" s="7"/>
      <c r="Z31" s="7"/>
      <c r="AA31" s="7"/>
      <c r="AB31" s="26"/>
      <c r="AC31" s="7"/>
      <c r="AD31" s="8"/>
      <c r="AF31" s="54"/>
      <c r="AH31" s="54"/>
      <c r="AJ31" s="54"/>
      <c r="AK31" s="54"/>
      <c r="AM31" s="54"/>
      <c r="AN31" s="54"/>
    </row>
    <row r="32" spans="1:40" customFormat="1" ht="14.25" customHeight="1" x14ac:dyDescent="0.25">
      <c r="A32" s="2"/>
      <c r="B32" s="31"/>
      <c r="C32" s="31"/>
      <c r="D32" s="10"/>
      <c r="E32" s="38"/>
      <c r="F32" s="31"/>
      <c r="G32" s="32"/>
      <c r="H32" s="3"/>
      <c r="I32" s="9">
        <f t="shared" ref="I32:Z32" si="34">SUM(I33:I36)</f>
        <v>767</v>
      </c>
      <c r="J32" s="11">
        <f t="shared" si="34"/>
        <v>767</v>
      </c>
      <c r="K32" s="45">
        <f t="shared" si="34"/>
        <v>5.2856453724760527E-2</v>
      </c>
      <c r="L32" s="27">
        <f t="shared" si="34"/>
        <v>39468</v>
      </c>
      <c r="M32" s="12">
        <f t="shared" si="34"/>
        <v>5.4267733468264759E-2</v>
      </c>
      <c r="N32" s="9">
        <f t="shared" si="34"/>
        <v>2752</v>
      </c>
      <c r="O32" s="11">
        <f t="shared" si="34"/>
        <v>2752</v>
      </c>
      <c r="P32" s="45">
        <f t="shared" si="34"/>
        <v>6.5397685416221096E-2</v>
      </c>
      <c r="Q32" s="27">
        <f t="shared" si="34"/>
        <v>167688</v>
      </c>
      <c r="R32" s="12">
        <f t="shared" si="34"/>
        <v>7.2578508991376522E-2</v>
      </c>
      <c r="S32" s="9">
        <f t="shared" si="34"/>
        <v>5039</v>
      </c>
      <c r="T32" s="11">
        <f t="shared" si="34"/>
        <v>5039</v>
      </c>
      <c r="U32" s="45">
        <f t="shared" si="34"/>
        <v>3.8028466635473109E-2</v>
      </c>
      <c r="V32" s="27">
        <f t="shared" si="34"/>
        <v>263037</v>
      </c>
      <c r="W32" s="12">
        <f t="shared" si="34"/>
        <v>3.8794478508153589E-2</v>
      </c>
      <c r="X32" s="9">
        <f t="shared" si="34"/>
        <v>8841</v>
      </c>
      <c r="Y32" s="11">
        <f t="shared" si="34"/>
        <v>8841</v>
      </c>
      <c r="Z32" s="45">
        <f t="shared" si="34"/>
        <v>5.7541735819584106E-2</v>
      </c>
      <c r="AA32" s="44">
        <f>(X32-S32)/S32</f>
        <v>0.75451478467949995</v>
      </c>
      <c r="AB32" s="27">
        <f>SUM(AB33:AB36)</f>
        <v>484532</v>
      </c>
      <c r="AC32" s="45">
        <f>SUM(AC33:AC36)</f>
        <v>6.2558503508338387E-2</v>
      </c>
      <c r="AD32" s="47">
        <f>(AB32-V32)/V32</f>
        <v>0.84206784596843787</v>
      </c>
      <c r="AF32" s="54"/>
      <c r="AH32" s="54"/>
      <c r="AJ32" s="54"/>
      <c r="AK32" s="54"/>
      <c r="AM32" s="54"/>
      <c r="AN32" s="54"/>
    </row>
    <row r="33" spans="1:40" customFormat="1" ht="14.25" customHeight="1" x14ac:dyDescent="0.25">
      <c r="A33" s="2"/>
      <c r="B33" s="17" t="s">
        <v>56</v>
      </c>
      <c r="C33" s="17" t="s">
        <v>457</v>
      </c>
      <c r="D33" s="14" t="s">
        <v>459</v>
      </c>
      <c r="E33" s="37">
        <v>1</v>
      </c>
      <c r="F33" s="33">
        <f t="shared" ref="F33:F34" si="35">AB33/X33</f>
        <v>62.839266004415009</v>
      </c>
      <c r="G33" s="34">
        <f t="shared" ref="G33:G34" si="36">F33/E33</f>
        <v>62.839266004415009</v>
      </c>
      <c r="H33" s="2"/>
      <c r="I33" s="13">
        <f>VLOOKUP(B33,MES!A:D,3,0)</f>
        <v>602</v>
      </c>
      <c r="J33" s="15">
        <f t="shared" ref="J33:J34" si="37">I33*E33</f>
        <v>602</v>
      </c>
      <c r="K33" s="43">
        <f t="shared" ref="K33:K34" si="38">J33/$J$8</f>
        <v>4.1485769416304871E-2</v>
      </c>
      <c r="L33" s="28">
        <f>VLOOKUP(B33,MES!A:G,6,0)</f>
        <v>35957</v>
      </c>
      <c r="M33" s="16">
        <f t="shared" ref="M33:M34" si="39">L33/$L$8</f>
        <v>4.9440176657504713E-2</v>
      </c>
      <c r="N33" s="13">
        <f>VLOOKUP(B33,YTD!A:D,3,0)</f>
        <v>2261</v>
      </c>
      <c r="O33" s="15">
        <f t="shared" ref="O33:O34" si="40">N33*E33</f>
        <v>2261</v>
      </c>
      <c r="P33" s="43">
        <f t="shared" ref="P33:P34" si="41">O33/$O$8</f>
        <v>5.3729711746393863E-2</v>
      </c>
      <c r="Q33" s="28">
        <f>VLOOKUP(B33,YTD!A:G,6,0)</f>
        <v>158761</v>
      </c>
      <c r="R33" s="16">
        <f t="shared" ref="R33:R34" si="42">Q33/$Q$8</f>
        <v>6.8714736093101039E-2</v>
      </c>
      <c r="S33" s="13">
        <f>VLOOKUP(B33,MAT!A:D,3,0)</f>
        <v>4103</v>
      </c>
      <c r="T33" s="15">
        <f t="shared" ref="T33:T34" si="43">S33*E33</f>
        <v>4103</v>
      </c>
      <c r="U33" s="43">
        <f t="shared" ref="U33:U34" si="44">T33/$T$8</f>
        <v>3.0964635563672589E-2</v>
      </c>
      <c r="V33" s="28">
        <f>VLOOKUP(B33,MAT!A:J,9,0)</f>
        <v>230545</v>
      </c>
      <c r="W33" s="16">
        <f t="shared" ref="W33:W34" si="45">V33/$V$8</f>
        <v>3.4002338255311113E-2</v>
      </c>
      <c r="X33" s="13">
        <f>VLOOKUP(B33,MAT!A:G,6,0)</f>
        <v>7248</v>
      </c>
      <c r="Y33" s="15">
        <f t="shared" ref="Y33:Y34" si="46">X33*E33</f>
        <v>7248</v>
      </c>
      <c r="Z33" s="43">
        <f t="shared" ref="Z33:Z34" si="47">Y33/$Y$8</f>
        <v>4.7173679586058774E-2</v>
      </c>
      <c r="AA33" s="42">
        <f t="shared" ref="AA33:AA34" si="48">(X33-S33)/S33</f>
        <v>0.76651230806726789</v>
      </c>
      <c r="AB33" s="28">
        <f>VLOOKUP(B33,MAT!A:M,12,0)</f>
        <v>455459</v>
      </c>
      <c r="AC33" s="43">
        <f t="shared" ref="AC33:AC34" si="49">AB33/$AB$8</f>
        <v>5.8804853857752006E-2</v>
      </c>
      <c r="AD33" s="48">
        <f t="shared" ref="AD33:AD34" si="50">(AB33-V33)/V33</f>
        <v>0.97557526730139454</v>
      </c>
      <c r="AF33" s="54"/>
      <c r="AH33" s="54"/>
      <c r="AJ33" s="54"/>
      <c r="AK33" s="54"/>
      <c r="AM33" s="54"/>
      <c r="AN33" s="54"/>
    </row>
    <row r="34" spans="1:40" customFormat="1" ht="14.25" customHeight="1" x14ac:dyDescent="0.25">
      <c r="A34" s="2"/>
      <c r="B34" s="17" t="s">
        <v>98</v>
      </c>
      <c r="C34" s="17" t="s">
        <v>21</v>
      </c>
      <c r="D34" s="14" t="s">
        <v>424</v>
      </c>
      <c r="E34" s="37">
        <v>1</v>
      </c>
      <c r="F34" s="33">
        <f t="shared" si="35"/>
        <v>18.250470809792844</v>
      </c>
      <c r="G34" s="34">
        <f t="shared" si="36"/>
        <v>18.250470809792844</v>
      </c>
      <c r="H34" s="2"/>
      <c r="I34" s="13">
        <f>VLOOKUP(B34,MES!A:D,3,0)</f>
        <v>165</v>
      </c>
      <c r="J34" s="15">
        <f t="shared" si="37"/>
        <v>165</v>
      </c>
      <c r="K34" s="43">
        <f t="shared" si="38"/>
        <v>1.1370684308455654E-2</v>
      </c>
      <c r="L34" s="28">
        <f>VLOOKUP(B34,MES!A:G,6,0)</f>
        <v>3511</v>
      </c>
      <c r="M34" s="16">
        <f t="shared" si="39"/>
        <v>4.8275568107600478E-3</v>
      </c>
      <c r="N34" s="13">
        <f>VLOOKUP(B34,YTD!A:D,3,0)</f>
        <v>491</v>
      </c>
      <c r="O34" s="15">
        <f t="shared" si="40"/>
        <v>491</v>
      </c>
      <c r="P34" s="43">
        <f t="shared" si="41"/>
        <v>1.1667973669827239E-2</v>
      </c>
      <c r="Q34" s="28">
        <f>VLOOKUP(B34,YTD!A:G,6,0)</f>
        <v>8927</v>
      </c>
      <c r="R34" s="16">
        <f t="shared" si="42"/>
        <v>3.8637728982754771E-3</v>
      </c>
      <c r="S34" s="13">
        <f>VLOOKUP(B34,MAT!A:D,3,0)</f>
        <v>936</v>
      </c>
      <c r="T34" s="15">
        <f t="shared" si="43"/>
        <v>936</v>
      </c>
      <c r="U34" s="43">
        <f t="shared" si="44"/>
        <v>7.0638310718005226E-3</v>
      </c>
      <c r="V34" s="28">
        <f>VLOOKUP(B34,MAT!A:J,9,0)</f>
        <v>32492</v>
      </c>
      <c r="W34" s="16">
        <f t="shared" si="45"/>
        <v>4.7921402528424755E-3</v>
      </c>
      <c r="X34" s="13">
        <f>VLOOKUP(B34,MAT!A:G,6,0)</f>
        <v>1593</v>
      </c>
      <c r="Y34" s="15">
        <f t="shared" si="46"/>
        <v>1593</v>
      </c>
      <c r="Z34" s="43">
        <f t="shared" si="47"/>
        <v>1.0368056233525335E-2</v>
      </c>
      <c r="AA34" s="42">
        <f t="shared" si="48"/>
        <v>0.70192307692307687</v>
      </c>
      <c r="AB34" s="28">
        <f>VLOOKUP(B34,MAT!A:M,12,0)</f>
        <v>29073</v>
      </c>
      <c r="AC34" s="43">
        <f t="shared" si="49"/>
        <v>3.7536496505863842E-3</v>
      </c>
      <c r="AD34" s="48">
        <f t="shared" si="50"/>
        <v>-0.10522590176043334</v>
      </c>
      <c r="AF34" s="54"/>
      <c r="AH34" s="54"/>
      <c r="AJ34" s="54"/>
      <c r="AK34" s="54"/>
      <c r="AM34" s="54"/>
      <c r="AN34" s="54"/>
    </row>
    <row r="35" spans="1:40" customFormat="1" ht="14.25" customHeight="1" x14ac:dyDescent="0.25">
      <c r="A35" s="2"/>
      <c r="B35" s="17"/>
      <c r="C35" s="17"/>
      <c r="D35" s="14"/>
      <c r="E35" s="37"/>
      <c r="F35" s="33"/>
      <c r="G35" s="34"/>
      <c r="H35" s="2"/>
      <c r="I35" s="13"/>
      <c r="J35" s="15"/>
      <c r="K35" s="43"/>
      <c r="L35" s="28"/>
      <c r="M35" s="16"/>
      <c r="N35" s="13"/>
      <c r="O35" s="15"/>
      <c r="P35" s="43"/>
      <c r="Q35" s="28"/>
      <c r="R35" s="16"/>
      <c r="S35" s="13"/>
      <c r="T35" s="15"/>
      <c r="U35" s="43"/>
      <c r="V35" s="28"/>
      <c r="W35" s="16"/>
      <c r="X35" s="13"/>
      <c r="Y35" s="15"/>
      <c r="Z35" s="43"/>
      <c r="AA35" s="42"/>
      <c r="AB35" s="28"/>
      <c r="AC35" s="43"/>
      <c r="AD35" s="48"/>
      <c r="AF35" s="54"/>
      <c r="AH35" s="54"/>
      <c r="AJ35" s="54"/>
      <c r="AK35" s="54"/>
      <c r="AM35" s="54"/>
      <c r="AN35" s="54"/>
    </row>
    <row r="36" spans="1:40" customFormat="1" ht="14.25" customHeight="1" x14ac:dyDescent="0.25">
      <c r="A36" s="2"/>
      <c r="B36" s="17"/>
      <c r="C36" s="17"/>
      <c r="D36" s="14"/>
      <c r="E36" s="37"/>
      <c r="F36" s="17"/>
      <c r="G36" s="18"/>
      <c r="H36" s="2"/>
      <c r="I36" s="17"/>
      <c r="J36" s="14"/>
      <c r="K36" s="14"/>
      <c r="L36" s="29"/>
      <c r="M36" s="18"/>
      <c r="N36" s="17"/>
      <c r="O36" s="14"/>
      <c r="P36" s="14"/>
      <c r="Q36" s="29"/>
      <c r="R36" s="18"/>
      <c r="S36" s="17"/>
      <c r="T36" s="15"/>
      <c r="U36" s="14"/>
      <c r="V36" s="29"/>
      <c r="W36" s="18"/>
      <c r="X36" s="17"/>
      <c r="Y36" s="14"/>
      <c r="Z36" s="14"/>
      <c r="AA36" s="14"/>
      <c r="AB36" s="29"/>
      <c r="AC36" s="14"/>
      <c r="AD36" s="18"/>
      <c r="AF36" s="54"/>
      <c r="AH36" s="54"/>
      <c r="AJ36" s="54"/>
      <c r="AK36" s="54"/>
      <c r="AM36" s="54"/>
      <c r="AN36" s="54"/>
    </row>
    <row r="37" spans="1:40" customFormat="1" ht="14.25" customHeight="1" x14ac:dyDescent="0.25">
      <c r="A37" s="2"/>
      <c r="B37" s="19"/>
      <c r="C37" s="19"/>
      <c r="D37" s="20"/>
      <c r="E37" s="40"/>
      <c r="F37" s="19"/>
      <c r="G37" s="21"/>
      <c r="H37" s="2"/>
      <c r="I37" s="19"/>
      <c r="J37" s="20"/>
      <c r="K37" s="20"/>
      <c r="L37" s="30"/>
      <c r="M37" s="21"/>
      <c r="N37" s="19"/>
      <c r="O37" s="20"/>
      <c r="P37" s="20"/>
      <c r="Q37" s="30"/>
      <c r="R37" s="21"/>
      <c r="S37" s="19"/>
      <c r="T37" s="20"/>
      <c r="U37" s="20"/>
      <c r="V37" s="30"/>
      <c r="W37" s="21"/>
      <c r="X37" s="19"/>
      <c r="Y37" s="20"/>
      <c r="Z37" s="20"/>
      <c r="AA37" s="20"/>
      <c r="AB37" s="30"/>
      <c r="AC37" s="20"/>
      <c r="AD37" s="21"/>
      <c r="AF37" s="54"/>
      <c r="AH37" s="54"/>
      <c r="AJ37" s="54"/>
      <c r="AK37" s="54"/>
      <c r="AM37" s="54"/>
      <c r="AN37" s="54"/>
    </row>
  </sheetData>
  <mergeCells count="29">
    <mergeCell ref="S16:W17"/>
    <mergeCell ref="X16:AD17"/>
    <mergeCell ref="C28:E28"/>
    <mergeCell ref="F28:F30"/>
    <mergeCell ref="G28:G30"/>
    <mergeCell ref="I28:M29"/>
    <mergeCell ref="N28:R29"/>
    <mergeCell ref="S28:W29"/>
    <mergeCell ref="X28:AD29"/>
    <mergeCell ref="C16:E16"/>
    <mergeCell ref="F16:F18"/>
    <mergeCell ref="G16:G18"/>
    <mergeCell ref="I16:M17"/>
    <mergeCell ref="N16:R17"/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</mergeCells>
  <conditionalFormatting sqref="AD8:AD13 AA8:AA13">
    <cfRule type="cellIs" dxfId="14" priority="5" operator="lessThan">
      <formula>0</formula>
    </cfRule>
  </conditionalFormatting>
  <conditionalFormatting sqref="AD20 AA20 AA23:AA25 AD23:AD25">
    <cfRule type="cellIs" dxfId="13" priority="4" operator="lessThan">
      <formula>0</formula>
    </cfRule>
  </conditionalFormatting>
  <conditionalFormatting sqref="AD32 AA32 AA35:AA37 AD35:AD37">
    <cfRule type="cellIs" dxfId="12" priority="3" operator="lessThan">
      <formula>0</formula>
    </cfRule>
  </conditionalFormatting>
  <conditionalFormatting sqref="AD21:AD22 AA21:AA22">
    <cfRule type="cellIs" dxfId="11" priority="2" operator="lessThan">
      <formula>0</formula>
    </cfRule>
  </conditionalFormatting>
  <conditionalFormatting sqref="AD33:AD34 AA33:AA34">
    <cfRule type="cellIs" dxfId="10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2:AN37"/>
  <sheetViews>
    <sheetView showGridLines="0" workbookViewId="0">
      <pane xSplit="2" ySplit="7" topLeftCell="C26" activePane="bottomRight" state="frozen"/>
      <selection activeCell="C8" sqref="C8"/>
      <selection pane="topRight" activeCell="C8" sqref="C8"/>
      <selection pane="bottomLeft" activeCell="C8" sqref="C8"/>
      <selection pane="bottomRight" activeCell="T9" sqref="T9"/>
    </sheetView>
  </sheetViews>
  <sheetFormatPr baseColWidth="10" defaultRowHeight="14.25" customHeight="1" x14ac:dyDescent="0.25"/>
  <cols>
    <col min="1" max="1" width="0.85546875" style="2" customWidth="1"/>
    <col min="2" max="2" width="33.7109375" style="2" bestFit="1" customWidth="1"/>
    <col min="3" max="3" width="11.42578125" style="2"/>
    <col min="4" max="4" width="7.42578125" style="2" customWidth="1"/>
    <col min="5" max="5" width="4.28515625" style="41" customWidth="1"/>
    <col min="6" max="7" width="6.85546875" style="2" customWidth="1"/>
    <col min="8" max="8" width="0.85546875" style="2" customWidth="1"/>
    <col min="9" max="10" width="7.7109375" style="2" customWidth="1"/>
    <col min="11" max="11" width="7.140625" style="2" customWidth="1"/>
    <col min="12" max="12" width="8.42578125" style="2" customWidth="1"/>
    <col min="13" max="13" width="7.140625" style="2" customWidth="1"/>
    <col min="14" max="15" width="7.7109375" style="2" customWidth="1"/>
    <col min="16" max="16" width="7.140625" style="2" customWidth="1"/>
    <col min="17" max="17" width="7.7109375" style="2" customWidth="1"/>
    <col min="18" max="18" width="7.140625" style="2" customWidth="1"/>
    <col min="19" max="20" width="7.7109375" style="2" customWidth="1"/>
    <col min="21" max="21" width="7.140625" style="2" customWidth="1"/>
    <col min="22" max="22" width="8.7109375" style="2" bestFit="1" customWidth="1"/>
    <col min="23" max="23" width="7.140625" style="2" customWidth="1"/>
    <col min="24" max="25" width="7.7109375" style="2" customWidth="1"/>
    <col min="26" max="27" width="7.140625" style="2" customWidth="1"/>
    <col min="28" max="28" width="8.7109375" style="2" bestFit="1" customWidth="1"/>
    <col min="29" max="30" width="7.140625" style="2" customWidth="1"/>
    <col min="31" max="31" width="1.28515625" customWidth="1"/>
    <col min="32" max="32" width="5.85546875" style="54" hidden="1" customWidth="1"/>
    <col min="33" max="33" width="1.28515625" hidden="1" customWidth="1"/>
    <col min="34" max="34" width="5.85546875" style="54" hidden="1" customWidth="1"/>
    <col min="35" max="35" width="1.28515625" hidden="1" customWidth="1"/>
    <col min="36" max="36" width="5.85546875" style="54" hidden="1" customWidth="1"/>
    <col min="37" max="37" width="5.5703125" style="54" hidden="1" customWidth="1"/>
    <col min="38" max="38" width="1.28515625" hidden="1" customWidth="1"/>
    <col min="39" max="39" width="5.85546875" style="54" hidden="1" customWidth="1"/>
    <col min="40" max="40" width="5.5703125" style="54" hidden="1" customWidth="1"/>
    <col min="41" max="16384" width="11.42578125" style="2"/>
  </cols>
  <sheetData>
    <row r="2" spans="1:40" ht="14.25" customHeight="1" x14ac:dyDescent="0.25">
      <c r="C2" s="122" t="s">
        <v>460</v>
      </c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J2" s="119" t="s">
        <v>418</v>
      </c>
      <c r="AK2" s="120"/>
      <c r="AL2" s="120"/>
      <c r="AM2" s="120"/>
      <c r="AN2" s="121"/>
    </row>
    <row r="3" spans="1:40" ht="13.5" customHeight="1" x14ac:dyDescent="0.25"/>
    <row r="4" spans="1:40" ht="14.25" customHeight="1" x14ac:dyDescent="0.25">
      <c r="C4" s="123" t="s">
        <v>429</v>
      </c>
      <c r="D4" s="124"/>
      <c r="E4" s="125"/>
      <c r="F4" s="135" t="s">
        <v>34</v>
      </c>
      <c r="G4" s="141" t="s">
        <v>35</v>
      </c>
      <c r="H4" s="7"/>
      <c r="I4" s="135" t="s">
        <v>419</v>
      </c>
      <c r="J4" s="136"/>
      <c r="K4" s="136"/>
      <c r="L4" s="136"/>
      <c r="M4" s="137"/>
      <c r="N4" s="135" t="s">
        <v>45</v>
      </c>
      <c r="O4" s="136"/>
      <c r="P4" s="136"/>
      <c r="Q4" s="136"/>
      <c r="R4" s="137"/>
      <c r="S4" s="135" t="s">
        <v>47</v>
      </c>
      <c r="T4" s="136"/>
      <c r="U4" s="136"/>
      <c r="V4" s="136"/>
      <c r="W4" s="137"/>
      <c r="X4" s="135" t="s">
        <v>48</v>
      </c>
      <c r="Y4" s="136"/>
      <c r="Z4" s="136"/>
      <c r="AA4" s="136"/>
      <c r="AB4" s="136"/>
      <c r="AC4" s="136"/>
      <c r="AD4" s="137"/>
      <c r="AF4" s="126" t="s">
        <v>51</v>
      </c>
      <c r="AH4" s="126" t="s">
        <v>54</v>
      </c>
      <c r="AJ4" s="129" t="s">
        <v>39</v>
      </c>
      <c r="AK4" s="132">
        <v>43891</v>
      </c>
      <c r="AM4" s="129" t="s">
        <v>39</v>
      </c>
      <c r="AN4" s="116" t="s">
        <v>417</v>
      </c>
    </row>
    <row r="5" spans="1:40" ht="14.25" customHeight="1" x14ac:dyDescent="0.25">
      <c r="C5" s="17"/>
      <c r="D5" s="14"/>
      <c r="E5" s="37"/>
      <c r="F5" s="144"/>
      <c r="G5" s="142"/>
      <c r="H5" s="7"/>
      <c r="I5" s="138"/>
      <c r="J5" s="139"/>
      <c r="K5" s="139"/>
      <c r="L5" s="139"/>
      <c r="M5" s="140"/>
      <c r="N5" s="138"/>
      <c r="O5" s="139"/>
      <c r="P5" s="139"/>
      <c r="Q5" s="139"/>
      <c r="R5" s="140"/>
      <c r="S5" s="138"/>
      <c r="T5" s="139"/>
      <c r="U5" s="139"/>
      <c r="V5" s="139"/>
      <c r="W5" s="140"/>
      <c r="X5" s="138"/>
      <c r="Y5" s="139"/>
      <c r="Z5" s="139"/>
      <c r="AA5" s="139"/>
      <c r="AB5" s="139"/>
      <c r="AC5" s="139"/>
      <c r="AD5" s="140"/>
      <c r="AF5" s="127"/>
      <c r="AH5" s="127"/>
      <c r="AJ5" s="130"/>
      <c r="AK5" s="133"/>
      <c r="AM5" s="130"/>
      <c r="AN5" s="117"/>
    </row>
    <row r="6" spans="1:40" s="1" customFormat="1" ht="22.5" x14ac:dyDescent="0.25">
      <c r="B6" s="95" t="s">
        <v>427</v>
      </c>
      <c r="C6" s="17" t="s">
        <v>461</v>
      </c>
      <c r="D6" s="7"/>
      <c r="E6" s="8"/>
      <c r="F6" s="138"/>
      <c r="G6" s="143"/>
      <c r="H6" s="7"/>
      <c r="I6" s="22" t="s">
        <v>39</v>
      </c>
      <c r="J6" s="23" t="s">
        <v>40</v>
      </c>
      <c r="K6" s="23" t="s">
        <v>36</v>
      </c>
      <c r="L6" s="25" t="s">
        <v>37</v>
      </c>
      <c r="M6" s="24" t="s">
        <v>38</v>
      </c>
      <c r="N6" s="22" t="s">
        <v>39</v>
      </c>
      <c r="O6" s="23" t="s">
        <v>40</v>
      </c>
      <c r="P6" s="23" t="s">
        <v>36</v>
      </c>
      <c r="Q6" s="25" t="s">
        <v>37</v>
      </c>
      <c r="R6" s="24" t="s">
        <v>38</v>
      </c>
      <c r="S6" s="22" t="s">
        <v>39</v>
      </c>
      <c r="T6" s="23" t="s">
        <v>40</v>
      </c>
      <c r="U6" s="23" t="s">
        <v>36</v>
      </c>
      <c r="V6" s="25" t="s">
        <v>37</v>
      </c>
      <c r="W6" s="24" t="s">
        <v>38</v>
      </c>
      <c r="X6" s="22" t="s">
        <v>39</v>
      </c>
      <c r="Y6" s="23" t="s">
        <v>40</v>
      </c>
      <c r="Z6" s="23" t="s">
        <v>36</v>
      </c>
      <c r="AA6" s="23" t="s">
        <v>53</v>
      </c>
      <c r="AB6" s="25" t="s">
        <v>37</v>
      </c>
      <c r="AC6" s="23" t="s">
        <v>38</v>
      </c>
      <c r="AD6" s="24" t="s">
        <v>53</v>
      </c>
      <c r="AE6"/>
      <c r="AF6" s="128"/>
      <c r="AG6"/>
      <c r="AH6" s="128"/>
      <c r="AI6"/>
      <c r="AJ6" s="131"/>
      <c r="AK6" s="134"/>
      <c r="AL6"/>
      <c r="AM6" s="131"/>
      <c r="AN6" s="118"/>
    </row>
    <row r="7" spans="1:40" s="1" customFormat="1" ht="14.25" customHeight="1" x14ac:dyDescent="0.25">
      <c r="B7" s="56" t="s">
        <v>0</v>
      </c>
      <c r="C7" s="56" t="s">
        <v>1</v>
      </c>
      <c r="D7" s="57" t="s">
        <v>23</v>
      </c>
      <c r="E7" s="58" t="s">
        <v>52</v>
      </c>
      <c r="F7" s="92"/>
      <c r="G7" s="94"/>
      <c r="I7" s="93"/>
      <c r="J7" s="7"/>
      <c r="K7" s="7"/>
      <c r="L7" s="26"/>
      <c r="M7" s="8"/>
      <c r="N7" s="93"/>
      <c r="O7" s="7"/>
      <c r="P7" s="7"/>
      <c r="Q7" s="26"/>
      <c r="R7" s="8"/>
      <c r="S7" s="93"/>
      <c r="T7" s="7"/>
      <c r="U7" s="7"/>
      <c r="V7" s="26"/>
      <c r="W7" s="8"/>
      <c r="X7" s="93"/>
      <c r="Y7" s="7"/>
      <c r="Z7" s="7"/>
      <c r="AA7" s="7"/>
      <c r="AB7" s="26"/>
      <c r="AC7" s="7"/>
      <c r="AD7" s="8"/>
      <c r="AE7"/>
      <c r="AG7"/>
      <c r="AI7"/>
      <c r="AL7"/>
    </row>
    <row r="8" spans="1:40" s="3" customFormat="1" ht="14.25" customHeight="1" x14ac:dyDescent="0.25">
      <c r="B8" s="31"/>
      <c r="C8" s="31"/>
      <c r="D8" s="10"/>
      <c r="E8" s="38"/>
      <c r="F8" s="31"/>
      <c r="G8" s="32"/>
      <c r="I8" s="9">
        <f t="shared" ref="I8:Z8" si="0">SUM(I9:I12)</f>
        <v>1456</v>
      </c>
      <c r="J8" s="11">
        <f t="shared" si="0"/>
        <v>1456</v>
      </c>
      <c r="K8" s="45">
        <f t="shared" si="0"/>
        <v>1</v>
      </c>
      <c r="L8" s="27">
        <f t="shared" si="0"/>
        <v>136563</v>
      </c>
      <c r="M8" s="12">
        <f t="shared" si="0"/>
        <v>1</v>
      </c>
      <c r="N8" s="9">
        <f t="shared" si="0"/>
        <v>4224</v>
      </c>
      <c r="O8" s="11">
        <f t="shared" si="0"/>
        <v>4224</v>
      </c>
      <c r="P8" s="45">
        <f t="shared" si="0"/>
        <v>1</v>
      </c>
      <c r="Q8" s="27">
        <f t="shared" si="0"/>
        <v>391456</v>
      </c>
      <c r="R8" s="12">
        <f t="shared" si="0"/>
        <v>1</v>
      </c>
      <c r="S8" s="9">
        <f t="shared" si="0"/>
        <v>15240</v>
      </c>
      <c r="T8" s="11">
        <f t="shared" si="0"/>
        <v>15240</v>
      </c>
      <c r="U8" s="45">
        <f t="shared" si="0"/>
        <v>1</v>
      </c>
      <c r="V8" s="27">
        <f t="shared" si="0"/>
        <v>1629310</v>
      </c>
      <c r="W8" s="12">
        <f t="shared" si="0"/>
        <v>1</v>
      </c>
      <c r="X8" s="9">
        <f t="shared" si="0"/>
        <v>16815</v>
      </c>
      <c r="Y8" s="11">
        <f t="shared" si="0"/>
        <v>16815</v>
      </c>
      <c r="Z8" s="45">
        <f t="shared" si="0"/>
        <v>1</v>
      </c>
      <c r="AA8" s="44">
        <f>(X8-S8)/S8</f>
        <v>0.10334645669291338</v>
      </c>
      <c r="AB8" s="27">
        <f>SUM(AB9:AB12)</f>
        <v>1632911</v>
      </c>
      <c r="AC8" s="45">
        <f>SUM(AC9:AC12)</f>
        <v>1</v>
      </c>
      <c r="AD8" s="47">
        <f>(AB8-V8)/V8</f>
        <v>2.2101380338916472E-3</v>
      </c>
      <c r="AE8"/>
      <c r="AF8" s="55"/>
      <c r="AG8"/>
      <c r="AH8" s="55"/>
      <c r="AI8"/>
      <c r="AJ8" s="55"/>
      <c r="AK8" s="55"/>
      <c r="AL8"/>
      <c r="AM8" s="55"/>
      <c r="AN8" s="55"/>
    </row>
    <row r="9" spans="1:40" ht="14.25" customHeight="1" x14ac:dyDescent="0.25">
      <c r="B9" s="17" t="s">
        <v>72</v>
      </c>
      <c r="C9" s="17" t="s">
        <v>421</v>
      </c>
      <c r="D9" s="14" t="s">
        <v>462</v>
      </c>
      <c r="E9" s="37">
        <v>1</v>
      </c>
      <c r="F9" s="33">
        <f t="shared" ref="F9:F10" si="1">AB9/X9</f>
        <v>118.2285583103765</v>
      </c>
      <c r="G9" s="34">
        <f t="shared" ref="G9:G10" si="2">F9/E9</f>
        <v>118.2285583103765</v>
      </c>
      <c r="I9" s="13">
        <f>VLOOKUP(B9,MES!A:D,4,0)</f>
        <v>926</v>
      </c>
      <c r="J9" s="15">
        <f t="shared" ref="J9:J10" si="3">I9*E9</f>
        <v>926</v>
      </c>
      <c r="K9" s="43">
        <f t="shared" ref="K9:K10" si="4">J9/$J$8</f>
        <v>0.63598901098901095</v>
      </c>
      <c r="L9" s="28">
        <f>VLOOKUP(B9,MES!A:G,7,0)</f>
        <v>108981</v>
      </c>
      <c r="M9" s="16">
        <f t="shared" ref="M9:M10" si="5">L9/$L$8</f>
        <v>0.79802728411063029</v>
      </c>
      <c r="N9" s="13">
        <f>VLOOKUP(B9,YTD!A:D,4,0)</f>
        <v>2652</v>
      </c>
      <c r="O9" s="15">
        <f t="shared" ref="O9:O10" si="6">N9*E9</f>
        <v>2652</v>
      </c>
      <c r="P9" s="43">
        <f t="shared" ref="P9:P10" si="7">O9/$O$8</f>
        <v>0.62784090909090906</v>
      </c>
      <c r="Q9" s="28">
        <f>VLOOKUP(B9,YTD!A:G,7,0)</f>
        <v>312740</v>
      </c>
      <c r="R9" s="16">
        <f t="shared" ref="R9:R10" si="8">Q9/$Q$8</f>
        <v>0.79891482056731788</v>
      </c>
      <c r="S9" s="13">
        <f>VLOOKUP(B9,MAT!A:D,4,0)</f>
        <v>12200</v>
      </c>
      <c r="T9" s="15">
        <f t="shared" ref="T9:T10" si="9">S9*E9</f>
        <v>12200</v>
      </c>
      <c r="U9" s="43">
        <f t="shared" ref="U9:U10" si="10">T9/$T$8</f>
        <v>0.80052493438320205</v>
      </c>
      <c r="V9" s="28">
        <f>VLOOKUP(B9,MAT!A:J,10,0)</f>
        <v>1373645</v>
      </c>
      <c r="W9" s="16">
        <f t="shared" ref="W9:W10" si="11">V9/$V$8</f>
        <v>0.84308388213415497</v>
      </c>
      <c r="X9" s="13">
        <f>VLOOKUP(B9,MAT!A:G,7,0)</f>
        <v>10890</v>
      </c>
      <c r="Y9" s="15">
        <f t="shared" ref="Y9:Y10" si="12">X9*E9</f>
        <v>10890</v>
      </c>
      <c r="Z9" s="43">
        <f t="shared" ref="Z9:Z10" si="13">Y9/$Y$8</f>
        <v>0.64763603925066904</v>
      </c>
      <c r="AA9" s="42">
        <f t="shared" ref="AA9:AA10" si="14">(X9-S9)/S9</f>
        <v>-0.10737704918032787</v>
      </c>
      <c r="AB9" s="28">
        <f>VLOOKUP(B9,MAT!A:M,13,0)</f>
        <v>1287509</v>
      </c>
      <c r="AC9" s="43">
        <f t="shared" ref="AC9:AC10" si="15">AB9/$AB$8</f>
        <v>0.78847469335438369</v>
      </c>
      <c r="AD9" s="48">
        <f t="shared" ref="AD9:AD10" si="16">(AB9-V9)/V9</f>
        <v>-6.2706157704501525E-2</v>
      </c>
    </row>
    <row r="10" spans="1:40" ht="14.25" customHeight="1" x14ac:dyDescent="0.25">
      <c r="B10" s="17" t="s">
        <v>142</v>
      </c>
      <c r="C10" s="17" t="s">
        <v>21</v>
      </c>
      <c r="D10" s="14" t="s">
        <v>463</v>
      </c>
      <c r="E10" s="37">
        <v>1</v>
      </c>
      <c r="F10" s="33">
        <f t="shared" si="1"/>
        <v>58.295696202531644</v>
      </c>
      <c r="G10" s="34">
        <f t="shared" si="2"/>
        <v>58.295696202531644</v>
      </c>
      <c r="I10" s="13">
        <f>VLOOKUP(B10,MES!A:D,4,0)</f>
        <v>530</v>
      </c>
      <c r="J10" s="15">
        <f t="shared" si="3"/>
        <v>530</v>
      </c>
      <c r="K10" s="43">
        <f t="shared" si="4"/>
        <v>0.36401098901098899</v>
      </c>
      <c r="L10" s="28">
        <f>VLOOKUP(B10,MES!A:G,7,0)</f>
        <v>27582</v>
      </c>
      <c r="M10" s="16">
        <f t="shared" si="5"/>
        <v>0.20197271588936974</v>
      </c>
      <c r="N10" s="13">
        <f>VLOOKUP(B10,YTD!A:D,4,0)</f>
        <v>1572</v>
      </c>
      <c r="O10" s="15">
        <f t="shared" si="6"/>
        <v>1572</v>
      </c>
      <c r="P10" s="43">
        <f t="shared" si="7"/>
        <v>0.37215909090909088</v>
      </c>
      <c r="Q10" s="28">
        <f>VLOOKUP(B10,YTD!A:G,7,0)</f>
        <v>78716</v>
      </c>
      <c r="R10" s="16">
        <f t="shared" si="8"/>
        <v>0.20108517943268209</v>
      </c>
      <c r="S10" s="13">
        <f>VLOOKUP(B10,MAT!A:D,4,0)</f>
        <v>3040</v>
      </c>
      <c r="T10" s="15">
        <f t="shared" si="9"/>
        <v>3040</v>
      </c>
      <c r="U10" s="43">
        <f t="shared" si="10"/>
        <v>0.1994750656167979</v>
      </c>
      <c r="V10" s="28">
        <f>VLOOKUP(B10,MAT!A:J,10,0)</f>
        <v>255665</v>
      </c>
      <c r="W10" s="16">
        <f t="shared" si="11"/>
        <v>0.15691611786584506</v>
      </c>
      <c r="X10" s="13">
        <f>VLOOKUP(B10,MAT!A:G,7,0)</f>
        <v>5925</v>
      </c>
      <c r="Y10" s="15">
        <f t="shared" si="12"/>
        <v>5925</v>
      </c>
      <c r="Z10" s="43">
        <f t="shared" si="13"/>
        <v>0.35236396074933096</v>
      </c>
      <c r="AA10" s="42">
        <f t="shared" si="14"/>
        <v>0.94901315789473684</v>
      </c>
      <c r="AB10" s="28">
        <f>VLOOKUP(B10,MAT!A:M,13,0)</f>
        <v>345402</v>
      </c>
      <c r="AC10" s="43">
        <f t="shared" si="15"/>
        <v>0.21152530664561633</v>
      </c>
      <c r="AD10" s="48">
        <f t="shared" si="16"/>
        <v>0.35099446541372498</v>
      </c>
    </row>
    <row r="11" spans="1:40" customFormat="1" ht="14.25" customHeight="1" x14ac:dyDescent="0.25">
      <c r="A11" s="2"/>
      <c r="B11" s="17"/>
      <c r="C11" s="17"/>
      <c r="D11" s="14"/>
      <c r="E11" s="37"/>
      <c r="F11" s="33"/>
      <c r="G11" s="34"/>
      <c r="H11" s="2"/>
      <c r="I11" s="13"/>
      <c r="J11" s="15"/>
      <c r="K11" s="43"/>
      <c r="L11" s="28"/>
      <c r="M11" s="16"/>
      <c r="N11" s="13"/>
      <c r="O11" s="15"/>
      <c r="P11" s="43"/>
      <c r="Q11" s="28"/>
      <c r="R11" s="16"/>
      <c r="S11" s="13"/>
      <c r="T11" s="15"/>
      <c r="U11" s="43"/>
      <c r="V11" s="28"/>
      <c r="W11" s="16"/>
      <c r="X11" s="13"/>
      <c r="Y11" s="15"/>
      <c r="Z11" s="43"/>
      <c r="AA11" s="42"/>
      <c r="AB11" s="28"/>
      <c r="AC11" s="43"/>
      <c r="AD11" s="48"/>
      <c r="AF11" s="54"/>
      <c r="AH11" s="54"/>
      <c r="AJ11" s="54"/>
      <c r="AK11" s="54"/>
      <c r="AM11" s="54"/>
      <c r="AN11" s="54"/>
    </row>
    <row r="12" spans="1:40" customFormat="1" ht="14.25" customHeight="1" x14ac:dyDescent="0.25">
      <c r="A12" s="2"/>
      <c r="B12" s="17"/>
      <c r="C12" s="17"/>
      <c r="D12" s="14"/>
      <c r="E12" s="37"/>
      <c r="F12" s="17"/>
      <c r="G12" s="18"/>
      <c r="H12" s="2"/>
      <c r="I12" s="17"/>
      <c r="J12" s="14"/>
      <c r="K12" s="14"/>
      <c r="L12" s="29"/>
      <c r="M12" s="18"/>
      <c r="N12" s="17"/>
      <c r="O12" s="14"/>
      <c r="P12" s="14"/>
      <c r="Q12" s="29"/>
      <c r="R12" s="18"/>
      <c r="S12" s="17"/>
      <c r="T12" s="15"/>
      <c r="U12" s="14"/>
      <c r="V12" s="29"/>
      <c r="W12" s="18"/>
      <c r="X12" s="17"/>
      <c r="Y12" s="14"/>
      <c r="Z12" s="14"/>
      <c r="AA12" s="14"/>
      <c r="AB12" s="29"/>
      <c r="AC12" s="14"/>
      <c r="AD12" s="18"/>
      <c r="AF12" s="54"/>
      <c r="AH12" s="54"/>
      <c r="AJ12" s="54"/>
      <c r="AK12" s="54"/>
      <c r="AM12" s="54"/>
      <c r="AN12" s="54"/>
    </row>
    <row r="13" spans="1:40" customFormat="1" ht="14.25" customHeight="1" x14ac:dyDescent="0.25">
      <c r="A13" s="2"/>
      <c r="B13" s="19"/>
      <c r="C13" s="19"/>
      <c r="D13" s="20"/>
      <c r="E13" s="40"/>
      <c r="F13" s="19"/>
      <c r="G13" s="21"/>
      <c r="H13" s="2"/>
      <c r="I13" s="19"/>
      <c r="J13" s="20"/>
      <c r="K13" s="20"/>
      <c r="L13" s="30"/>
      <c r="M13" s="21"/>
      <c r="N13" s="19"/>
      <c r="O13" s="20"/>
      <c r="P13" s="20"/>
      <c r="Q13" s="30"/>
      <c r="R13" s="21"/>
      <c r="S13" s="19"/>
      <c r="T13" s="20"/>
      <c r="U13" s="20"/>
      <c r="V13" s="30"/>
      <c r="W13" s="21"/>
      <c r="X13" s="19"/>
      <c r="Y13" s="20"/>
      <c r="Z13" s="20"/>
      <c r="AA13" s="20"/>
      <c r="AB13" s="30"/>
      <c r="AC13" s="20"/>
      <c r="AD13" s="21"/>
      <c r="AF13" s="54"/>
      <c r="AH13" s="54"/>
      <c r="AJ13" s="54"/>
      <c r="AK13" s="54"/>
      <c r="AM13" s="54"/>
      <c r="AN13" s="54"/>
    </row>
    <row r="16" spans="1:40" ht="14.25" customHeight="1" x14ac:dyDescent="0.25">
      <c r="C16" s="123" t="s">
        <v>429</v>
      </c>
      <c r="D16" s="124"/>
      <c r="E16" s="125"/>
      <c r="F16" s="135" t="s">
        <v>34</v>
      </c>
      <c r="G16" s="141" t="s">
        <v>35</v>
      </c>
      <c r="H16" s="7"/>
      <c r="I16" s="135" t="s">
        <v>419</v>
      </c>
      <c r="J16" s="136"/>
      <c r="K16" s="136"/>
      <c r="L16" s="136"/>
      <c r="M16" s="137"/>
      <c r="N16" s="135" t="s">
        <v>45</v>
      </c>
      <c r="O16" s="136"/>
      <c r="P16" s="136"/>
      <c r="Q16" s="136"/>
      <c r="R16" s="137"/>
      <c r="S16" s="135" t="s">
        <v>47</v>
      </c>
      <c r="T16" s="136"/>
      <c r="U16" s="136"/>
      <c r="V16" s="136"/>
      <c r="W16" s="137"/>
      <c r="X16" s="135" t="s">
        <v>48</v>
      </c>
      <c r="Y16" s="136"/>
      <c r="Z16" s="136"/>
      <c r="AA16" s="136"/>
      <c r="AB16" s="136"/>
      <c r="AC16" s="136"/>
      <c r="AD16" s="137"/>
    </row>
    <row r="17" spans="1:40" customFormat="1" ht="14.25" customHeight="1" x14ac:dyDescent="0.25">
      <c r="A17" s="2"/>
      <c r="B17" s="2"/>
      <c r="C17" s="17"/>
      <c r="D17" s="14"/>
      <c r="E17" s="37"/>
      <c r="F17" s="144"/>
      <c r="G17" s="142"/>
      <c r="H17" s="7"/>
      <c r="I17" s="138"/>
      <c r="J17" s="139"/>
      <c r="K17" s="139"/>
      <c r="L17" s="139"/>
      <c r="M17" s="140"/>
      <c r="N17" s="138"/>
      <c r="O17" s="139"/>
      <c r="P17" s="139"/>
      <c r="Q17" s="139"/>
      <c r="R17" s="140"/>
      <c r="S17" s="138"/>
      <c r="T17" s="139"/>
      <c r="U17" s="139"/>
      <c r="V17" s="139"/>
      <c r="W17" s="140"/>
      <c r="X17" s="138"/>
      <c r="Y17" s="139"/>
      <c r="Z17" s="139"/>
      <c r="AA17" s="139"/>
      <c r="AB17" s="139"/>
      <c r="AC17" s="139"/>
      <c r="AD17" s="140"/>
      <c r="AF17" s="54"/>
      <c r="AH17" s="54"/>
      <c r="AJ17" s="54"/>
      <c r="AK17" s="54"/>
      <c r="AM17" s="54"/>
      <c r="AN17" s="54"/>
    </row>
    <row r="18" spans="1:40" customFormat="1" ht="22.5" x14ac:dyDescent="0.25">
      <c r="A18" s="2"/>
      <c r="B18" s="95" t="s">
        <v>425</v>
      </c>
      <c r="C18" s="17" t="s">
        <v>461</v>
      </c>
      <c r="D18" s="7"/>
      <c r="E18" s="8"/>
      <c r="F18" s="138"/>
      <c r="G18" s="143"/>
      <c r="H18" s="7"/>
      <c r="I18" s="22" t="s">
        <v>39</v>
      </c>
      <c r="J18" s="23" t="s">
        <v>40</v>
      </c>
      <c r="K18" s="23" t="s">
        <v>36</v>
      </c>
      <c r="L18" s="25" t="s">
        <v>37</v>
      </c>
      <c r="M18" s="24" t="s">
        <v>38</v>
      </c>
      <c r="N18" s="22" t="s">
        <v>39</v>
      </c>
      <c r="O18" s="23" t="s">
        <v>40</v>
      </c>
      <c r="P18" s="23" t="s">
        <v>36</v>
      </c>
      <c r="Q18" s="25" t="s">
        <v>37</v>
      </c>
      <c r="R18" s="24" t="s">
        <v>38</v>
      </c>
      <c r="S18" s="22" t="s">
        <v>39</v>
      </c>
      <c r="T18" s="23" t="s">
        <v>40</v>
      </c>
      <c r="U18" s="23" t="s">
        <v>36</v>
      </c>
      <c r="V18" s="25" t="s">
        <v>37</v>
      </c>
      <c r="W18" s="24" t="s">
        <v>38</v>
      </c>
      <c r="X18" s="22" t="s">
        <v>39</v>
      </c>
      <c r="Y18" s="23" t="s">
        <v>40</v>
      </c>
      <c r="Z18" s="23" t="s">
        <v>36</v>
      </c>
      <c r="AA18" s="23" t="s">
        <v>53</v>
      </c>
      <c r="AB18" s="25" t="s">
        <v>37</v>
      </c>
      <c r="AC18" s="23" t="s">
        <v>38</v>
      </c>
      <c r="AD18" s="24" t="s">
        <v>53</v>
      </c>
      <c r="AF18" s="54"/>
      <c r="AH18" s="54"/>
      <c r="AJ18" s="54"/>
      <c r="AK18" s="54"/>
      <c r="AM18" s="54"/>
      <c r="AN18" s="54"/>
    </row>
    <row r="19" spans="1:40" ht="14.25" customHeight="1" x14ac:dyDescent="0.25">
      <c r="B19" s="56" t="s">
        <v>0</v>
      </c>
      <c r="C19" s="56" t="s">
        <v>1</v>
      </c>
      <c r="D19" s="57" t="s">
        <v>23</v>
      </c>
      <c r="E19" s="58" t="s">
        <v>52</v>
      </c>
      <c r="F19" s="92"/>
      <c r="G19" s="94"/>
      <c r="H19" s="1"/>
      <c r="I19" s="93"/>
      <c r="J19" s="7"/>
      <c r="K19" s="7"/>
      <c r="L19" s="26"/>
      <c r="M19" s="8"/>
      <c r="N19" s="93"/>
      <c r="O19" s="7"/>
      <c r="P19" s="7"/>
      <c r="Q19" s="26"/>
      <c r="R19" s="8"/>
      <c r="S19" s="93"/>
      <c r="T19" s="7"/>
      <c r="U19" s="7"/>
      <c r="V19" s="26"/>
      <c r="W19" s="8"/>
      <c r="X19" s="93"/>
      <c r="Y19" s="7"/>
      <c r="Z19" s="7"/>
      <c r="AA19" s="7"/>
      <c r="AB19" s="26"/>
      <c r="AC19" s="7"/>
      <c r="AD19" s="8"/>
    </row>
    <row r="20" spans="1:40" ht="14.25" customHeight="1" x14ac:dyDescent="0.25">
      <c r="B20" s="31"/>
      <c r="C20" s="31"/>
      <c r="D20" s="10"/>
      <c r="E20" s="38"/>
      <c r="F20" s="31"/>
      <c r="G20" s="32"/>
      <c r="H20" s="3"/>
      <c r="I20" s="9">
        <f t="shared" ref="I20:Z20" si="17">SUM(I21:I24)</f>
        <v>1399</v>
      </c>
      <c r="J20" s="11">
        <f t="shared" si="17"/>
        <v>1399</v>
      </c>
      <c r="K20" s="45">
        <f t="shared" si="17"/>
        <v>0.96085164835164827</v>
      </c>
      <c r="L20" s="27">
        <f t="shared" si="17"/>
        <v>130773</v>
      </c>
      <c r="M20" s="12">
        <f t="shared" si="17"/>
        <v>0.95760198589661916</v>
      </c>
      <c r="N20" s="9">
        <f t="shared" si="17"/>
        <v>4077</v>
      </c>
      <c r="O20" s="11">
        <f t="shared" si="17"/>
        <v>4077</v>
      </c>
      <c r="P20" s="45">
        <f t="shared" si="17"/>
        <v>0.96519886363636376</v>
      </c>
      <c r="Q20" s="27">
        <f t="shared" si="17"/>
        <v>377109</v>
      </c>
      <c r="R20" s="12">
        <f t="shared" si="17"/>
        <v>0.9633496484917845</v>
      </c>
      <c r="S20" s="9">
        <f t="shared" si="17"/>
        <v>14961</v>
      </c>
      <c r="T20" s="11">
        <f t="shared" si="17"/>
        <v>14961</v>
      </c>
      <c r="U20" s="45">
        <f t="shared" si="17"/>
        <v>0.98169291338582676</v>
      </c>
      <c r="V20" s="27">
        <f t="shared" si="17"/>
        <v>1599872</v>
      </c>
      <c r="W20" s="12">
        <f t="shared" si="17"/>
        <v>0.98193222898036592</v>
      </c>
      <c r="X20" s="9">
        <f t="shared" si="17"/>
        <v>16412</v>
      </c>
      <c r="Y20" s="11">
        <f t="shared" si="17"/>
        <v>16412</v>
      </c>
      <c r="Z20" s="45">
        <f t="shared" si="17"/>
        <v>0.97603330359797802</v>
      </c>
      <c r="AA20" s="44">
        <f>(X20-S20)/S20</f>
        <v>9.6985495621950399E-2</v>
      </c>
      <c r="AB20" s="27">
        <f>SUM(AB21:AB24)</f>
        <v>1595111</v>
      </c>
      <c r="AC20" s="45">
        <f>SUM(AC21:AC24)</f>
        <v>0.97685115722779747</v>
      </c>
      <c r="AD20" s="47">
        <f>(AB20-V20)/V20</f>
        <v>-2.9758630690455237E-3</v>
      </c>
    </row>
    <row r="21" spans="1:40" ht="14.25" customHeight="1" x14ac:dyDescent="0.25">
      <c r="B21" s="17" t="s">
        <v>72</v>
      </c>
      <c r="C21" s="17" t="s">
        <v>421</v>
      </c>
      <c r="D21" s="14" t="s">
        <v>462</v>
      </c>
      <c r="E21" s="37">
        <v>1</v>
      </c>
      <c r="F21" s="33">
        <f t="shared" ref="F21:F22" si="18">AB21/X21</f>
        <v>118.23000375516335</v>
      </c>
      <c r="G21" s="34">
        <f t="shared" ref="G21:G22" si="19">F21/E21</f>
        <v>118.23000375516335</v>
      </c>
      <c r="I21" s="13">
        <f>VLOOKUP(B21,MES!A:D,2,0)</f>
        <v>883</v>
      </c>
      <c r="J21" s="15">
        <f t="shared" ref="J21:J22" si="20">I21*E21</f>
        <v>883</v>
      </c>
      <c r="K21" s="43">
        <f t="shared" ref="K21:K22" si="21">J21/$J$8</f>
        <v>0.60645604395604391</v>
      </c>
      <c r="L21" s="28">
        <f>VLOOKUP(B21,MES!A:G,5,0)</f>
        <v>103920</v>
      </c>
      <c r="M21" s="16">
        <f t="shared" ref="M21:M22" si="22">L21/$L$8</f>
        <v>0.76096746556534345</v>
      </c>
      <c r="N21" s="13">
        <f>VLOOKUP(B21,YTD!A:D,2,0)</f>
        <v>2549</v>
      </c>
      <c r="O21" s="15">
        <f t="shared" ref="O21:O22" si="23">N21*E21</f>
        <v>2549</v>
      </c>
      <c r="P21" s="43">
        <f t="shared" ref="P21:P22" si="24">O21/$O$8</f>
        <v>0.60345643939393945</v>
      </c>
      <c r="Q21" s="28">
        <f>VLOOKUP(B21,YTD!A:G,5,0)</f>
        <v>300599</v>
      </c>
      <c r="R21" s="16">
        <f t="shared" ref="R21:R22" si="25">Q21/$Q$8</f>
        <v>0.76789984059511163</v>
      </c>
      <c r="S21" s="13">
        <f>VLOOKUP(B21,MAT!A:D,2,0)</f>
        <v>12012</v>
      </c>
      <c r="T21" s="15">
        <f t="shared" ref="T21:T22" si="26">S21*E21</f>
        <v>12012</v>
      </c>
      <c r="U21" s="43">
        <f t="shared" ref="U21:U22" si="27">T21/$T$8</f>
        <v>0.78818897637795271</v>
      </c>
      <c r="V21" s="28">
        <f>VLOOKUP(B21,MAT!A:J,8,0)</f>
        <v>1352513</v>
      </c>
      <c r="W21" s="16">
        <f t="shared" ref="W21:W22" si="28">V21/$V$8</f>
        <v>0.83011397462729619</v>
      </c>
      <c r="X21" s="13">
        <f>VLOOKUP(B21,MAT!A:G,5,0)</f>
        <v>10652</v>
      </c>
      <c r="Y21" s="15">
        <f t="shared" ref="Y21:Y22" si="29">X21*E21</f>
        <v>10652</v>
      </c>
      <c r="Z21" s="43">
        <f t="shared" ref="Z21:Z22" si="30">Y21/$Y$8</f>
        <v>0.63348201011002081</v>
      </c>
      <c r="AA21" s="42">
        <f t="shared" ref="AA21:AA22" si="31">(X21-S21)/S21</f>
        <v>-0.11322011322011322</v>
      </c>
      <c r="AB21" s="28">
        <f>VLOOKUP(B21,MAT!A:M,11,0)</f>
        <v>1259386</v>
      </c>
      <c r="AC21" s="43">
        <f t="shared" ref="AC21:AC22" si="32">AB21/$AB$8</f>
        <v>0.77125207681251462</v>
      </c>
      <c r="AD21" s="48">
        <f t="shared" ref="AD21:AD22" si="33">(AB21-V21)/V21</f>
        <v>-6.8854791044522301E-2</v>
      </c>
    </row>
    <row r="22" spans="1:40" ht="14.25" customHeight="1" x14ac:dyDescent="0.25">
      <c r="B22" s="17" t="s">
        <v>142</v>
      </c>
      <c r="C22" s="17" t="s">
        <v>21</v>
      </c>
      <c r="D22" s="14" t="s">
        <v>463</v>
      </c>
      <c r="E22" s="37">
        <v>1</v>
      </c>
      <c r="F22" s="33">
        <f t="shared" si="18"/>
        <v>58.285590277777779</v>
      </c>
      <c r="G22" s="34">
        <f t="shared" si="19"/>
        <v>58.285590277777779</v>
      </c>
      <c r="I22" s="13">
        <f>VLOOKUP(B22,MES!A:D,2,0)</f>
        <v>516</v>
      </c>
      <c r="J22" s="15">
        <f t="shared" si="20"/>
        <v>516</v>
      </c>
      <c r="K22" s="43">
        <f t="shared" si="21"/>
        <v>0.35439560439560441</v>
      </c>
      <c r="L22" s="28">
        <f>VLOOKUP(B22,MES!A:G,5,0)</f>
        <v>26853</v>
      </c>
      <c r="M22" s="16">
        <f t="shared" si="22"/>
        <v>0.19663452033127568</v>
      </c>
      <c r="N22" s="13">
        <f>VLOOKUP(B22,YTD!A:D,2,0)</f>
        <v>1528</v>
      </c>
      <c r="O22" s="15">
        <f t="shared" si="23"/>
        <v>1528</v>
      </c>
      <c r="P22" s="43">
        <f t="shared" si="24"/>
        <v>0.36174242424242425</v>
      </c>
      <c r="Q22" s="28">
        <f>VLOOKUP(B22,YTD!A:G,5,0)</f>
        <v>76510</v>
      </c>
      <c r="R22" s="16">
        <f t="shared" si="25"/>
        <v>0.19544980789667293</v>
      </c>
      <c r="S22" s="13">
        <f>VLOOKUP(B22,MAT!A:D,2,0)</f>
        <v>2949</v>
      </c>
      <c r="T22" s="15">
        <f t="shared" si="26"/>
        <v>2949</v>
      </c>
      <c r="U22" s="43">
        <f t="shared" si="27"/>
        <v>0.19350393700787402</v>
      </c>
      <c r="V22" s="28">
        <f>VLOOKUP(B22,MAT!A:J,8,0)</f>
        <v>247359</v>
      </c>
      <c r="W22" s="16">
        <f t="shared" si="28"/>
        <v>0.1518182543530697</v>
      </c>
      <c r="X22" s="13">
        <f>VLOOKUP(B22,MAT!A:G,5,0)</f>
        <v>5760</v>
      </c>
      <c r="Y22" s="15">
        <f t="shared" si="29"/>
        <v>5760</v>
      </c>
      <c r="Z22" s="43">
        <f t="shared" si="30"/>
        <v>0.34255129348795715</v>
      </c>
      <c r="AA22" s="42">
        <f t="shared" si="31"/>
        <v>0.95320447609359105</v>
      </c>
      <c r="AB22" s="28">
        <f>VLOOKUP(B22,MAT!A:M,11,0)</f>
        <v>335725</v>
      </c>
      <c r="AC22" s="43">
        <f t="shared" si="32"/>
        <v>0.20559908041528288</v>
      </c>
      <c r="AD22" s="48">
        <f t="shared" si="33"/>
        <v>0.35723786076108005</v>
      </c>
    </row>
    <row r="23" spans="1:40" ht="14.25" customHeight="1" x14ac:dyDescent="0.25">
      <c r="B23" s="17"/>
      <c r="C23" s="17"/>
      <c r="D23" s="14"/>
      <c r="E23" s="37"/>
      <c r="F23" s="33"/>
      <c r="G23" s="34"/>
      <c r="I23" s="13"/>
      <c r="J23" s="15"/>
      <c r="K23" s="43"/>
      <c r="L23" s="28"/>
      <c r="M23" s="16"/>
      <c r="N23" s="13"/>
      <c r="O23" s="15"/>
      <c r="P23" s="43"/>
      <c r="Q23" s="28"/>
      <c r="R23" s="16"/>
      <c r="S23" s="13"/>
      <c r="T23" s="15"/>
      <c r="U23" s="43"/>
      <c r="V23" s="28"/>
      <c r="W23" s="16"/>
      <c r="X23" s="13"/>
      <c r="Y23" s="15"/>
      <c r="Z23" s="43"/>
      <c r="AA23" s="42"/>
      <c r="AB23" s="28"/>
      <c r="AC23" s="43"/>
      <c r="AD23" s="48"/>
    </row>
    <row r="24" spans="1:40" ht="14.25" customHeight="1" x14ac:dyDescent="0.25">
      <c r="B24" s="17"/>
      <c r="C24" s="17"/>
      <c r="D24" s="14"/>
      <c r="E24" s="37"/>
      <c r="F24" s="17"/>
      <c r="G24" s="18"/>
      <c r="I24" s="17"/>
      <c r="J24" s="14"/>
      <c r="K24" s="14"/>
      <c r="L24" s="29"/>
      <c r="M24" s="18"/>
      <c r="N24" s="17"/>
      <c r="O24" s="14"/>
      <c r="P24" s="14"/>
      <c r="Q24" s="29"/>
      <c r="R24" s="18"/>
      <c r="S24" s="17"/>
      <c r="T24" s="15"/>
      <c r="U24" s="14"/>
      <c r="V24" s="29"/>
      <c r="W24" s="18"/>
      <c r="X24" s="17"/>
      <c r="Y24" s="14"/>
      <c r="Z24" s="14"/>
      <c r="AA24" s="14"/>
      <c r="AB24" s="29"/>
      <c r="AC24" s="14"/>
      <c r="AD24" s="18"/>
    </row>
    <row r="25" spans="1:40" ht="14.25" customHeight="1" x14ac:dyDescent="0.25">
      <c r="B25" s="19"/>
      <c r="C25" s="19"/>
      <c r="D25" s="20"/>
      <c r="E25" s="40"/>
      <c r="F25" s="19"/>
      <c r="G25" s="21"/>
      <c r="I25" s="19"/>
      <c r="J25" s="20"/>
      <c r="K25" s="20"/>
      <c r="L25" s="30"/>
      <c r="M25" s="21"/>
      <c r="N25" s="19"/>
      <c r="O25" s="20"/>
      <c r="P25" s="20"/>
      <c r="Q25" s="30"/>
      <c r="R25" s="21"/>
      <c r="S25" s="19"/>
      <c r="T25" s="20"/>
      <c r="U25" s="20"/>
      <c r="V25" s="30"/>
      <c r="W25" s="21"/>
      <c r="X25" s="19"/>
      <c r="Y25" s="20"/>
      <c r="Z25" s="20"/>
      <c r="AA25" s="20"/>
      <c r="AB25" s="30"/>
      <c r="AC25" s="20"/>
      <c r="AD25" s="21"/>
    </row>
    <row r="28" spans="1:40" ht="14.25" customHeight="1" x14ac:dyDescent="0.25">
      <c r="C28" s="123" t="s">
        <v>429</v>
      </c>
      <c r="D28" s="124"/>
      <c r="E28" s="125"/>
      <c r="F28" s="135" t="s">
        <v>34</v>
      </c>
      <c r="G28" s="141" t="s">
        <v>35</v>
      </c>
      <c r="H28" s="7"/>
      <c r="I28" s="135" t="s">
        <v>419</v>
      </c>
      <c r="J28" s="136"/>
      <c r="K28" s="136"/>
      <c r="L28" s="136"/>
      <c r="M28" s="137"/>
      <c r="N28" s="135" t="s">
        <v>45</v>
      </c>
      <c r="O28" s="136"/>
      <c r="P28" s="136"/>
      <c r="Q28" s="136"/>
      <c r="R28" s="137"/>
      <c r="S28" s="135" t="s">
        <v>47</v>
      </c>
      <c r="T28" s="136"/>
      <c r="U28" s="136"/>
      <c r="V28" s="136"/>
      <c r="W28" s="137"/>
      <c r="X28" s="135" t="s">
        <v>48</v>
      </c>
      <c r="Y28" s="136"/>
      <c r="Z28" s="136"/>
      <c r="AA28" s="136"/>
      <c r="AB28" s="136"/>
      <c r="AC28" s="136"/>
      <c r="AD28" s="137"/>
    </row>
    <row r="29" spans="1:40" ht="14.25" customHeight="1" x14ac:dyDescent="0.25">
      <c r="C29" s="17"/>
      <c r="D29" s="14"/>
      <c r="E29" s="37"/>
      <c r="F29" s="144"/>
      <c r="G29" s="142"/>
      <c r="H29" s="7"/>
      <c r="I29" s="138"/>
      <c r="J29" s="139"/>
      <c r="K29" s="139"/>
      <c r="L29" s="139"/>
      <c r="M29" s="140"/>
      <c r="N29" s="138"/>
      <c r="O29" s="139"/>
      <c r="P29" s="139"/>
      <c r="Q29" s="139"/>
      <c r="R29" s="140"/>
      <c r="S29" s="138"/>
      <c r="T29" s="139"/>
      <c r="U29" s="139"/>
      <c r="V29" s="139"/>
      <c r="W29" s="140"/>
      <c r="X29" s="138"/>
      <c r="Y29" s="139"/>
      <c r="Z29" s="139"/>
      <c r="AA29" s="139"/>
      <c r="AB29" s="139"/>
      <c r="AC29" s="139"/>
      <c r="AD29" s="140"/>
    </row>
    <row r="30" spans="1:40" ht="22.5" x14ac:dyDescent="0.25">
      <c r="B30" s="95" t="s">
        <v>426</v>
      </c>
      <c r="C30" s="17" t="s">
        <v>461</v>
      </c>
      <c r="D30" s="7"/>
      <c r="E30" s="8"/>
      <c r="F30" s="138"/>
      <c r="G30" s="143"/>
      <c r="H30" s="7"/>
      <c r="I30" s="22" t="s">
        <v>39</v>
      </c>
      <c r="J30" s="23" t="s">
        <v>40</v>
      </c>
      <c r="K30" s="23" t="s">
        <v>36</v>
      </c>
      <c r="L30" s="25" t="s">
        <v>37</v>
      </c>
      <c r="M30" s="24" t="s">
        <v>38</v>
      </c>
      <c r="N30" s="22" t="s">
        <v>39</v>
      </c>
      <c r="O30" s="23" t="s">
        <v>40</v>
      </c>
      <c r="P30" s="23" t="s">
        <v>36</v>
      </c>
      <c r="Q30" s="25" t="s">
        <v>37</v>
      </c>
      <c r="R30" s="24" t="s">
        <v>38</v>
      </c>
      <c r="S30" s="22" t="s">
        <v>39</v>
      </c>
      <c r="T30" s="23" t="s">
        <v>40</v>
      </c>
      <c r="U30" s="23" t="s">
        <v>36</v>
      </c>
      <c r="V30" s="25" t="s">
        <v>37</v>
      </c>
      <c r="W30" s="24" t="s">
        <v>38</v>
      </c>
      <c r="X30" s="22" t="s">
        <v>39</v>
      </c>
      <c r="Y30" s="23" t="s">
        <v>40</v>
      </c>
      <c r="Z30" s="23" t="s">
        <v>36</v>
      </c>
      <c r="AA30" s="23" t="s">
        <v>53</v>
      </c>
      <c r="AB30" s="25" t="s">
        <v>37</v>
      </c>
      <c r="AC30" s="23" t="s">
        <v>38</v>
      </c>
      <c r="AD30" s="24" t="s">
        <v>53</v>
      </c>
    </row>
    <row r="31" spans="1:40" customFormat="1" ht="14.25" customHeight="1" x14ac:dyDescent="0.25">
      <c r="A31" s="2"/>
      <c r="B31" s="56" t="s">
        <v>0</v>
      </c>
      <c r="C31" s="56" t="s">
        <v>1</v>
      </c>
      <c r="D31" s="57" t="s">
        <v>23</v>
      </c>
      <c r="E31" s="58" t="s">
        <v>52</v>
      </c>
      <c r="F31" s="92"/>
      <c r="G31" s="94"/>
      <c r="H31" s="1"/>
      <c r="I31" s="93"/>
      <c r="J31" s="7"/>
      <c r="K31" s="7"/>
      <c r="L31" s="26"/>
      <c r="M31" s="8"/>
      <c r="N31" s="93"/>
      <c r="O31" s="7"/>
      <c r="P31" s="7"/>
      <c r="Q31" s="26"/>
      <c r="R31" s="8"/>
      <c r="S31" s="93"/>
      <c r="T31" s="7"/>
      <c r="U31" s="7"/>
      <c r="V31" s="26"/>
      <c r="W31" s="8"/>
      <c r="X31" s="93"/>
      <c r="Y31" s="7"/>
      <c r="Z31" s="7"/>
      <c r="AA31" s="7"/>
      <c r="AB31" s="26"/>
      <c r="AC31" s="7"/>
      <c r="AD31" s="8"/>
      <c r="AF31" s="54"/>
      <c r="AH31" s="54"/>
      <c r="AJ31" s="54"/>
      <c r="AK31" s="54"/>
      <c r="AM31" s="54"/>
      <c r="AN31" s="54"/>
    </row>
    <row r="32" spans="1:40" customFormat="1" ht="14.25" customHeight="1" x14ac:dyDescent="0.25">
      <c r="A32" s="2"/>
      <c r="B32" s="31"/>
      <c r="C32" s="31"/>
      <c r="D32" s="10"/>
      <c r="E32" s="38"/>
      <c r="F32" s="31"/>
      <c r="G32" s="32"/>
      <c r="H32" s="3"/>
      <c r="I32" s="9">
        <f t="shared" ref="I32:Z32" si="34">SUM(I33:I36)</f>
        <v>57</v>
      </c>
      <c r="J32" s="11">
        <f t="shared" si="34"/>
        <v>57</v>
      </c>
      <c r="K32" s="45">
        <f t="shared" si="34"/>
        <v>3.9148351648351648E-2</v>
      </c>
      <c r="L32" s="27">
        <f t="shared" si="34"/>
        <v>5790</v>
      </c>
      <c r="M32" s="12">
        <f t="shared" si="34"/>
        <v>4.2398014103380857E-2</v>
      </c>
      <c r="N32" s="9">
        <f t="shared" si="34"/>
        <v>147</v>
      </c>
      <c r="O32" s="11">
        <f t="shared" si="34"/>
        <v>147</v>
      </c>
      <c r="P32" s="45">
        <f t="shared" si="34"/>
        <v>3.480113636363636E-2</v>
      </c>
      <c r="Q32" s="27">
        <f t="shared" si="34"/>
        <v>14347</v>
      </c>
      <c r="R32" s="12">
        <f t="shared" si="34"/>
        <v>3.6650351508215481E-2</v>
      </c>
      <c r="S32" s="9">
        <f t="shared" si="34"/>
        <v>279</v>
      </c>
      <c r="T32" s="11">
        <f t="shared" si="34"/>
        <v>279</v>
      </c>
      <c r="U32" s="45">
        <f t="shared" si="34"/>
        <v>1.8307086614173226E-2</v>
      </c>
      <c r="V32" s="27">
        <f t="shared" si="34"/>
        <v>29438</v>
      </c>
      <c r="W32" s="12">
        <f t="shared" si="34"/>
        <v>1.8067771019634079E-2</v>
      </c>
      <c r="X32" s="9">
        <f t="shared" si="34"/>
        <v>403</v>
      </c>
      <c r="Y32" s="11">
        <f t="shared" si="34"/>
        <v>403</v>
      </c>
      <c r="Z32" s="45">
        <f t="shared" si="34"/>
        <v>2.3966696402022005E-2</v>
      </c>
      <c r="AA32" s="44">
        <f>(X32-S32)/S32</f>
        <v>0.44444444444444442</v>
      </c>
      <c r="AB32" s="27">
        <f>SUM(AB33:AB36)</f>
        <v>37800</v>
      </c>
      <c r="AC32" s="45">
        <f>SUM(AC33:AC36)</f>
        <v>2.3148842772202527E-2</v>
      </c>
      <c r="AD32" s="47">
        <f>(AB32-V32)/V32</f>
        <v>0.28405462327603775</v>
      </c>
      <c r="AF32" s="54"/>
      <c r="AH32" s="54"/>
      <c r="AJ32" s="54"/>
      <c r="AK32" s="54"/>
      <c r="AM32" s="54"/>
      <c r="AN32" s="54"/>
    </row>
    <row r="33" spans="1:40" customFormat="1" ht="14.25" customHeight="1" x14ac:dyDescent="0.25">
      <c r="A33" s="2"/>
      <c r="B33" s="17" t="s">
        <v>72</v>
      </c>
      <c r="C33" s="17" t="s">
        <v>421</v>
      </c>
      <c r="D33" s="14" t="s">
        <v>462</v>
      </c>
      <c r="E33" s="37">
        <v>1</v>
      </c>
      <c r="F33" s="33">
        <f t="shared" ref="F33:F34" si="35">AB33/X33</f>
        <v>118.16386554621849</v>
      </c>
      <c r="G33" s="34">
        <f t="shared" ref="G33:G34" si="36">F33/E33</f>
        <v>118.16386554621849</v>
      </c>
      <c r="H33" s="2"/>
      <c r="I33" s="13">
        <f>VLOOKUP(B33,MES!A:D,3,0)</f>
        <v>43</v>
      </c>
      <c r="J33" s="15">
        <f t="shared" ref="J33:J34" si="37">I33*E33</f>
        <v>43</v>
      </c>
      <c r="K33" s="43">
        <f t="shared" ref="K33:K34" si="38">J33/$J$8</f>
        <v>2.9532967032967032E-2</v>
      </c>
      <c r="L33" s="28">
        <f>VLOOKUP(B33,MES!A:G,6,0)</f>
        <v>5061</v>
      </c>
      <c r="M33" s="16">
        <f t="shared" ref="M33:M34" si="39">L33/$L$8</f>
        <v>3.7059818545286789E-2</v>
      </c>
      <c r="N33" s="13">
        <f>VLOOKUP(B33,YTD!A:D,3,0)</f>
        <v>103</v>
      </c>
      <c r="O33" s="15">
        <f t="shared" ref="O33:O34" si="40">N33*E33</f>
        <v>103</v>
      </c>
      <c r="P33" s="43">
        <f t="shared" ref="P33:P34" si="41">O33/$O$8</f>
        <v>2.4384469696969696E-2</v>
      </c>
      <c r="Q33" s="28">
        <f>VLOOKUP(B33,YTD!A:G,6,0)</f>
        <v>12141</v>
      </c>
      <c r="R33" s="16">
        <f t="shared" ref="R33:R34" si="42">Q33/$Q$8</f>
        <v>3.1014979972206327E-2</v>
      </c>
      <c r="S33" s="13">
        <f>VLOOKUP(B33,MAT!A:D,3,0)</f>
        <v>188</v>
      </c>
      <c r="T33" s="15">
        <f t="shared" ref="T33:T34" si="43">S33*E33</f>
        <v>188</v>
      </c>
      <c r="U33" s="43">
        <f t="shared" ref="U33:U34" si="44">T33/$T$8</f>
        <v>1.2335958005249344E-2</v>
      </c>
      <c r="V33" s="28">
        <f>VLOOKUP(B33,MAT!A:J,9,0)</f>
        <v>21132</v>
      </c>
      <c r="W33" s="16">
        <f t="shared" ref="W33:W34" si="45">V33/$V$8</f>
        <v>1.2969907506858731E-2</v>
      </c>
      <c r="X33" s="13">
        <f>VLOOKUP(B33,MAT!A:G,6,0)</f>
        <v>238</v>
      </c>
      <c r="Y33" s="15">
        <f t="shared" ref="Y33:Y34" si="46">X33*E33</f>
        <v>238</v>
      </c>
      <c r="Z33" s="43">
        <f t="shared" ref="Z33:Z34" si="47">Y33/$Y$8</f>
        <v>1.4154029140648231E-2</v>
      </c>
      <c r="AA33" s="42">
        <f t="shared" ref="AA33:AA34" si="48">(X33-S33)/S33</f>
        <v>0.26595744680851063</v>
      </c>
      <c r="AB33" s="28">
        <f>VLOOKUP(B33,MAT!A:M,12,0)</f>
        <v>28123</v>
      </c>
      <c r="AC33" s="43">
        <f t="shared" ref="AC33:AC34" si="49">AB33/$AB$8</f>
        <v>1.7222616541869091E-2</v>
      </c>
      <c r="AD33" s="48">
        <f t="shared" ref="AD33:AD34" si="50">(AB33-V33)/V33</f>
        <v>0.33082528866174521</v>
      </c>
      <c r="AF33" s="54"/>
      <c r="AH33" s="54"/>
      <c r="AJ33" s="54"/>
      <c r="AK33" s="54"/>
      <c r="AM33" s="54"/>
      <c r="AN33" s="54"/>
    </row>
    <row r="34" spans="1:40" customFormat="1" ht="14.25" customHeight="1" x14ac:dyDescent="0.25">
      <c r="A34" s="2"/>
      <c r="B34" s="17" t="s">
        <v>142</v>
      </c>
      <c r="C34" s="17" t="s">
        <v>21</v>
      </c>
      <c r="D34" s="14" t="s">
        <v>463</v>
      </c>
      <c r="E34" s="37">
        <v>1</v>
      </c>
      <c r="F34" s="33">
        <f t="shared" si="35"/>
        <v>58.648484848484848</v>
      </c>
      <c r="G34" s="34">
        <f t="shared" si="36"/>
        <v>58.648484848484848</v>
      </c>
      <c r="H34" s="2"/>
      <c r="I34" s="13">
        <f>VLOOKUP(B34,MES!A:D,3,0)</f>
        <v>14</v>
      </c>
      <c r="J34" s="15">
        <f t="shared" si="37"/>
        <v>14</v>
      </c>
      <c r="K34" s="43">
        <f t="shared" si="38"/>
        <v>9.6153846153846159E-3</v>
      </c>
      <c r="L34" s="28">
        <f>VLOOKUP(B34,MES!A:G,6,0)</f>
        <v>729</v>
      </c>
      <c r="M34" s="16">
        <f t="shared" si="39"/>
        <v>5.3381955580940662E-3</v>
      </c>
      <c r="N34" s="13">
        <f>VLOOKUP(B34,YTD!A:D,3,0)</f>
        <v>44</v>
      </c>
      <c r="O34" s="15">
        <f t="shared" si="40"/>
        <v>44</v>
      </c>
      <c r="P34" s="43">
        <f t="shared" si="41"/>
        <v>1.0416666666666666E-2</v>
      </c>
      <c r="Q34" s="28">
        <f>VLOOKUP(B34,YTD!A:G,6,0)</f>
        <v>2206</v>
      </c>
      <c r="R34" s="16">
        <f t="shared" si="42"/>
        <v>5.6353715360091556E-3</v>
      </c>
      <c r="S34" s="13">
        <f>VLOOKUP(B34,MAT!A:D,3,0)</f>
        <v>91</v>
      </c>
      <c r="T34" s="15">
        <f t="shared" si="43"/>
        <v>91</v>
      </c>
      <c r="U34" s="43">
        <f t="shared" si="44"/>
        <v>5.9711286089238844E-3</v>
      </c>
      <c r="V34" s="28">
        <f>VLOOKUP(B34,MAT!A:J,9,0)</f>
        <v>8306</v>
      </c>
      <c r="W34" s="16">
        <f t="shared" si="45"/>
        <v>5.0978635127753467E-3</v>
      </c>
      <c r="X34" s="13">
        <f>VLOOKUP(B34,MAT!A:G,6,0)</f>
        <v>165</v>
      </c>
      <c r="Y34" s="15">
        <f t="shared" si="46"/>
        <v>165</v>
      </c>
      <c r="Z34" s="43">
        <f t="shared" si="47"/>
        <v>9.8126672613737739E-3</v>
      </c>
      <c r="AA34" s="42">
        <f t="shared" si="48"/>
        <v>0.81318681318681318</v>
      </c>
      <c r="AB34" s="28">
        <f>VLOOKUP(B34,MAT!A:M,12,0)</f>
        <v>9677</v>
      </c>
      <c r="AC34" s="43">
        <f t="shared" si="49"/>
        <v>5.9262262303334352E-3</v>
      </c>
      <c r="AD34" s="48">
        <f t="shared" si="50"/>
        <v>0.16506140139658079</v>
      </c>
      <c r="AF34" s="54"/>
      <c r="AH34" s="54"/>
      <c r="AJ34" s="54"/>
      <c r="AK34" s="54"/>
      <c r="AM34" s="54"/>
      <c r="AN34" s="54"/>
    </row>
    <row r="35" spans="1:40" customFormat="1" ht="14.25" customHeight="1" x14ac:dyDescent="0.25">
      <c r="A35" s="2"/>
      <c r="B35" s="17"/>
      <c r="C35" s="17"/>
      <c r="D35" s="14"/>
      <c r="E35" s="37"/>
      <c r="F35" s="33"/>
      <c r="G35" s="34"/>
      <c r="H35" s="2"/>
      <c r="I35" s="13"/>
      <c r="J35" s="15"/>
      <c r="K35" s="43"/>
      <c r="L35" s="28"/>
      <c r="M35" s="16"/>
      <c r="N35" s="13"/>
      <c r="O35" s="15"/>
      <c r="P35" s="43"/>
      <c r="Q35" s="28"/>
      <c r="R35" s="16"/>
      <c r="S35" s="13"/>
      <c r="T35" s="15"/>
      <c r="U35" s="43"/>
      <c r="V35" s="28"/>
      <c r="W35" s="16"/>
      <c r="X35" s="13"/>
      <c r="Y35" s="15"/>
      <c r="Z35" s="43"/>
      <c r="AA35" s="42"/>
      <c r="AB35" s="28"/>
      <c r="AC35" s="43"/>
      <c r="AD35" s="48"/>
      <c r="AF35" s="54"/>
      <c r="AH35" s="54"/>
      <c r="AJ35" s="54"/>
      <c r="AK35" s="54"/>
      <c r="AM35" s="54"/>
      <c r="AN35" s="54"/>
    </row>
    <row r="36" spans="1:40" customFormat="1" ht="14.25" customHeight="1" x14ac:dyDescent="0.25">
      <c r="A36" s="2"/>
      <c r="B36" s="17"/>
      <c r="C36" s="17"/>
      <c r="D36" s="14"/>
      <c r="E36" s="37"/>
      <c r="F36" s="17"/>
      <c r="G36" s="18"/>
      <c r="H36" s="2"/>
      <c r="I36" s="17"/>
      <c r="J36" s="14"/>
      <c r="K36" s="14"/>
      <c r="L36" s="29"/>
      <c r="M36" s="18"/>
      <c r="N36" s="17"/>
      <c r="O36" s="14"/>
      <c r="P36" s="14"/>
      <c r="Q36" s="29"/>
      <c r="R36" s="18"/>
      <c r="S36" s="17"/>
      <c r="T36" s="15"/>
      <c r="U36" s="14"/>
      <c r="V36" s="29"/>
      <c r="W36" s="18"/>
      <c r="X36" s="17"/>
      <c r="Y36" s="14"/>
      <c r="Z36" s="14"/>
      <c r="AA36" s="14"/>
      <c r="AB36" s="29"/>
      <c r="AC36" s="14"/>
      <c r="AD36" s="18"/>
      <c r="AF36" s="54"/>
      <c r="AH36" s="54"/>
      <c r="AJ36" s="54"/>
      <c r="AK36" s="54"/>
      <c r="AM36" s="54"/>
      <c r="AN36" s="54"/>
    </row>
    <row r="37" spans="1:40" customFormat="1" ht="14.25" customHeight="1" x14ac:dyDescent="0.25">
      <c r="A37" s="2"/>
      <c r="B37" s="19"/>
      <c r="C37" s="19"/>
      <c r="D37" s="20"/>
      <c r="E37" s="40"/>
      <c r="F37" s="19"/>
      <c r="G37" s="21"/>
      <c r="H37" s="2"/>
      <c r="I37" s="19"/>
      <c r="J37" s="20"/>
      <c r="K37" s="20"/>
      <c r="L37" s="30"/>
      <c r="M37" s="21"/>
      <c r="N37" s="19"/>
      <c r="O37" s="20"/>
      <c r="P37" s="20"/>
      <c r="Q37" s="30"/>
      <c r="R37" s="21"/>
      <c r="S37" s="19"/>
      <c r="T37" s="20"/>
      <c r="U37" s="20"/>
      <c r="V37" s="30"/>
      <c r="W37" s="21"/>
      <c r="X37" s="19"/>
      <c r="Y37" s="20"/>
      <c r="Z37" s="20"/>
      <c r="AA37" s="20"/>
      <c r="AB37" s="30"/>
      <c r="AC37" s="20"/>
      <c r="AD37" s="21"/>
      <c r="AF37" s="54"/>
      <c r="AH37" s="54"/>
      <c r="AJ37" s="54"/>
      <c r="AK37" s="54"/>
      <c r="AM37" s="54"/>
      <c r="AN37" s="54"/>
    </row>
  </sheetData>
  <mergeCells count="29">
    <mergeCell ref="S16:W17"/>
    <mergeCell ref="X16:AD17"/>
    <mergeCell ref="C28:E28"/>
    <mergeCell ref="F28:F30"/>
    <mergeCell ref="G28:G30"/>
    <mergeCell ref="I28:M29"/>
    <mergeCell ref="N28:R29"/>
    <mergeCell ref="S28:W29"/>
    <mergeCell ref="X28:AD29"/>
    <mergeCell ref="C16:E16"/>
    <mergeCell ref="F16:F18"/>
    <mergeCell ref="G16:G18"/>
    <mergeCell ref="I16:M17"/>
    <mergeCell ref="N16:R17"/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</mergeCells>
  <conditionalFormatting sqref="AD8:AD13 AA8:AA13">
    <cfRule type="cellIs" dxfId="9" priority="5" operator="lessThan">
      <formula>0</formula>
    </cfRule>
  </conditionalFormatting>
  <conditionalFormatting sqref="AD20 AA20 AA23:AA25 AD23:AD25">
    <cfRule type="cellIs" dxfId="8" priority="4" operator="lessThan">
      <formula>0</formula>
    </cfRule>
  </conditionalFormatting>
  <conditionalFormatting sqref="AD32 AA32 AA35:AA37 AD35:AD37">
    <cfRule type="cellIs" dxfId="7" priority="3" operator="lessThan">
      <formula>0</formula>
    </cfRule>
  </conditionalFormatting>
  <conditionalFormatting sqref="AD21:AD22 AA21:AA22">
    <cfRule type="cellIs" dxfId="6" priority="2" operator="lessThan">
      <formula>0</formula>
    </cfRule>
  </conditionalFormatting>
  <conditionalFormatting sqref="AD33:AD34 AA33:AA34">
    <cfRule type="cellIs" dxfId="5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2:AN61"/>
  <sheetViews>
    <sheetView showGridLines="0" zoomScale="70" zoomScaleNormal="70" workbookViewId="0">
      <pane xSplit="2" ySplit="7" topLeftCell="C11" activePane="bottomRight" state="frozen"/>
      <selection activeCell="C8" sqref="C8"/>
      <selection pane="topRight" activeCell="C8" sqref="C8"/>
      <selection pane="bottomLeft" activeCell="C8" sqref="C8"/>
      <selection pane="bottomRight" activeCell="S12" sqref="S12"/>
    </sheetView>
  </sheetViews>
  <sheetFormatPr baseColWidth="10" defaultRowHeight="14.25" customHeight="1" x14ac:dyDescent="0.25"/>
  <cols>
    <col min="1" max="1" width="0.85546875" style="2" customWidth="1"/>
    <col min="2" max="2" width="33.7109375" style="2" bestFit="1" customWidth="1"/>
    <col min="3" max="3" width="11.42578125" style="2"/>
    <col min="4" max="4" width="7.42578125" style="2" customWidth="1"/>
    <col min="5" max="5" width="4.28515625" style="41" customWidth="1"/>
    <col min="6" max="7" width="6.85546875" style="2" customWidth="1"/>
    <col min="8" max="8" width="0.85546875" style="2" customWidth="1"/>
    <col min="9" max="10" width="7.7109375" style="2" customWidth="1"/>
    <col min="11" max="11" width="7.140625" style="2" customWidth="1"/>
    <col min="12" max="12" width="8.42578125" style="2" customWidth="1"/>
    <col min="13" max="13" width="7.140625" style="2" customWidth="1"/>
    <col min="14" max="15" width="7.7109375" style="2" customWidth="1"/>
    <col min="16" max="16" width="7.140625" style="2" customWidth="1"/>
    <col min="17" max="17" width="7.7109375" style="2" customWidth="1"/>
    <col min="18" max="18" width="7.140625" style="2" customWidth="1"/>
    <col min="19" max="20" width="7.7109375" style="2" customWidth="1"/>
    <col min="21" max="21" width="7.140625" style="2" customWidth="1"/>
    <col min="22" max="22" width="8.7109375" style="2" bestFit="1" customWidth="1"/>
    <col min="23" max="23" width="7.140625" style="2" customWidth="1"/>
    <col min="24" max="25" width="7.7109375" style="2" customWidth="1"/>
    <col min="26" max="27" width="7.140625" style="2" customWidth="1"/>
    <col min="28" max="28" width="8.7109375" style="2" bestFit="1" customWidth="1"/>
    <col min="29" max="30" width="7.140625" style="2" customWidth="1"/>
    <col min="31" max="31" width="1.28515625" customWidth="1"/>
    <col min="32" max="32" width="5.85546875" style="54" hidden="1" customWidth="1"/>
    <col min="33" max="33" width="1.28515625" hidden="1" customWidth="1"/>
    <col min="34" max="34" width="5.85546875" style="54" hidden="1" customWidth="1"/>
    <col min="35" max="35" width="1.28515625" hidden="1" customWidth="1"/>
    <col min="36" max="36" width="5.85546875" style="54" hidden="1" customWidth="1"/>
    <col min="37" max="37" width="5.5703125" style="54" hidden="1" customWidth="1"/>
    <col min="38" max="38" width="1.28515625" hidden="1" customWidth="1"/>
    <col min="39" max="39" width="5.85546875" style="54" hidden="1" customWidth="1"/>
    <col min="40" max="40" width="5.5703125" style="54" hidden="1" customWidth="1"/>
    <col min="41" max="16384" width="11.42578125" style="2"/>
  </cols>
  <sheetData>
    <row r="2" spans="2:40" ht="14.25" customHeight="1" x14ac:dyDescent="0.25">
      <c r="C2" s="122" t="s">
        <v>464</v>
      </c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J2" s="119" t="s">
        <v>418</v>
      </c>
      <c r="AK2" s="120"/>
      <c r="AL2" s="120"/>
      <c r="AM2" s="120"/>
      <c r="AN2" s="121"/>
    </row>
    <row r="3" spans="2:40" ht="13.5" customHeight="1" x14ac:dyDescent="0.25"/>
    <row r="4" spans="2:40" ht="14.25" customHeight="1" x14ac:dyDescent="0.25">
      <c r="C4" s="123"/>
      <c r="D4" s="124"/>
      <c r="E4" s="125"/>
      <c r="F4" s="135" t="s">
        <v>34</v>
      </c>
      <c r="G4" s="141" t="s">
        <v>35</v>
      </c>
      <c r="H4" s="7"/>
      <c r="I4" s="135" t="s">
        <v>419</v>
      </c>
      <c r="J4" s="136"/>
      <c r="K4" s="136"/>
      <c r="L4" s="136"/>
      <c r="M4" s="137"/>
      <c r="N4" s="135" t="s">
        <v>45</v>
      </c>
      <c r="O4" s="136"/>
      <c r="P4" s="136"/>
      <c r="Q4" s="136"/>
      <c r="R4" s="137"/>
      <c r="S4" s="135" t="s">
        <v>47</v>
      </c>
      <c r="T4" s="136"/>
      <c r="U4" s="136"/>
      <c r="V4" s="136"/>
      <c r="W4" s="137"/>
      <c r="X4" s="135" t="s">
        <v>48</v>
      </c>
      <c r="Y4" s="136"/>
      <c r="Z4" s="136"/>
      <c r="AA4" s="136"/>
      <c r="AB4" s="136"/>
      <c r="AC4" s="136"/>
      <c r="AD4" s="137"/>
      <c r="AF4" s="126" t="s">
        <v>51</v>
      </c>
      <c r="AH4" s="126" t="s">
        <v>54</v>
      </c>
      <c r="AJ4" s="129" t="s">
        <v>39</v>
      </c>
      <c r="AK4" s="132">
        <v>43891</v>
      </c>
      <c r="AM4" s="129" t="s">
        <v>39</v>
      </c>
      <c r="AN4" s="116" t="s">
        <v>417</v>
      </c>
    </row>
    <row r="5" spans="2:40" ht="14.25" customHeight="1" x14ac:dyDescent="0.25">
      <c r="C5" s="17"/>
      <c r="D5" s="14"/>
      <c r="E5" s="37"/>
      <c r="F5" s="144"/>
      <c r="G5" s="142"/>
      <c r="H5" s="7"/>
      <c r="I5" s="138"/>
      <c r="J5" s="139"/>
      <c r="K5" s="139"/>
      <c r="L5" s="139"/>
      <c r="M5" s="140"/>
      <c r="N5" s="138"/>
      <c r="O5" s="139"/>
      <c r="P5" s="139"/>
      <c r="Q5" s="139"/>
      <c r="R5" s="140"/>
      <c r="S5" s="138"/>
      <c r="T5" s="139"/>
      <c r="U5" s="139"/>
      <c r="V5" s="139"/>
      <c r="W5" s="140"/>
      <c r="X5" s="138"/>
      <c r="Y5" s="139"/>
      <c r="Z5" s="139"/>
      <c r="AA5" s="139"/>
      <c r="AB5" s="139"/>
      <c r="AC5" s="139"/>
      <c r="AD5" s="140"/>
      <c r="AF5" s="127"/>
      <c r="AH5" s="127"/>
      <c r="AJ5" s="130"/>
      <c r="AK5" s="133"/>
      <c r="AM5" s="130"/>
      <c r="AN5" s="117"/>
    </row>
    <row r="6" spans="2:40" s="1" customFormat="1" ht="22.5" x14ac:dyDescent="0.25">
      <c r="B6" s="95" t="s">
        <v>427</v>
      </c>
      <c r="C6" s="17"/>
      <c r="D6" s="7"/>
      <c r="E6" s="8"/>
      <c r="F6" s="138"/>
      <c r="G6" s="143"/>
      <c r="H6" s="7"/>
      <c r="I6" s="22" t="s">
        <v>39</v>
      </c>
      <c r="J6" s="23" t="s">
        <v>40</v>
      </c>
      <c r="K6" s="23" t="s">
        <v>36</v>
      </c>
      <c r="L6" s="25" t="s">
        <v>37</v>
      </c>
      <c r="M6" s="24" t="s">
        <v>38</v>
      </c>
      <c r="N6" s="22" t="s">
        <v>39</v>
      </c>
      <c r="O6" s="23" t="s">
        <v>40</v>
      </c>
      <c r="P6" s="23" t="s">
        <v>36</v>
      </c>
      <c r="Q6" s="25" t="s">
        <v>37</v>
      </c>
      <c r="R6" s="24" t="s">
        <v>38</v>
      </c>
      <c r="S6" s="22" t="s">
        <v>39</v>
      </c>
      <c r="T6" s="23" t="s">
        <v>40</v>
      </c>
      <c r="U6" s="23" t="s">
        <v>36</v>
      </c>
      <c r="V6" s="25" t="s">
        <v>37</v>
      </c>
      <c r="W6" s="24" t="s">
        <v>38</v>
      </c>
      <c r="X6" s="22" t="s">
        <v>39</v>
      </c>
      <c r="Y6" s="23" t="s">
        <v>40</v>
      </c>
      <c r="Z6" s="23" t="s">
        <v>36</v>
      </c>
      <c r="AA6" s="23" t="s">
        <v>53</v>
      </c>
      <c r="AB6" s="25" t="s">
        <v>37</v>
      </c>
      <c r="AC6" s="23" t="s">
        <v>38</v>
      </c>
      <c r="AD6" s="24" t="s">
        <v>53</v>
      </c>
      <c r="AE6"/>
      <c r="AF6" s="128"/>
      <c r="AG6"/>
      <c r="AH6" s="128"/>
      <c r="AI6"/>
      <c r="AJ6" s="131"/>
      <c r="AK6" s="134"/>
      <c r="AL6"/>
      <c r="AM6" s="131"/>
      <c r="AN6" s="118"/>
    </row>
    <row r="7" spans="2:40" s="1" customFormat="1" ht="14.25" customHeight="1" x14ac:dyDescent="0.25">
      <c r="B7" s="56" t="s">
        <v>0</v>
      </c>
      <c r="C7" s="56" t="s">
        <v>1</v>
      </c>
      <c r="D7" s="57" t="s">
        <v>23</v>
      </c>
      <c r="E7" s="58" t="s">
        <v>52</v>
      </c>
      <c r="F7" s="92"/>
      <c r="G7" s="94"/>
      <c r="I7" s="93"/>
      <c r="J7" s="7"/>
      <c r="K7" s="7"/>
      <c r="L7" s="26"/>
      <c r="M7" s="8"/>
      <c r="N7" s="93"/>
      <c r="O7" s="7"/>
      <c r="P7" s="7"/>
      <c r="Q7" s="26"/>
      <c r="R7" s="8"/>
      <c r="S7" s="93"/>
      <c r="T7" s="7"/>
      <c r="U7" s="7"/>
      <c r="V7" s="26"/>
      <c r="W7" s="8"/>
      <c r="X7" s="93"/>
      <c r="Y7" s="7"/>
      <c r="Z7" s="7"/>
      <c r="AA7" s="7"/>
      <c r="AB7" s="26"/>
      <c r="AC7" s="7"/>
      <c r="AD7" s="8"/>
      <c r="AE7"/>
      <c r="AG7"/>
      <c r="AI7"/>
      <c r="AL7"/>
    </row>
    <row r="8" spans="2:40" s="3" customFormat="1" ht="14.25" customHeight="1" x14ac:dyDescent="0.25">
      <c r="B8" s="31"/>
      <c r="C8" s="31"/>
      <c r="D8" s="10"/>
      <c r="E8" s="38"/>
      <c r="F8" s="31"/>
      <c r="G8" s="32"/>
      <c r="I8" s="9" t="e">
        <f t="shared" ref="I8:Z8" si="0">SUM(I9:I20)</f>
        <v>#N/A</v>
      </c>
      <c r="J8" s="11" t="e">
        <f t="shared" si="0"/>
        <v>#N/A</v>
      </c>
      <c r="K8" s="45" t="e">
        <f t="shared" si="0"/>
        <v>#N/A</v>
      </c>
      <c r="L8" s="27" t="e">
        <f t="shared" si="0"/>
        <v>#N/A</v>
      </c>
      <c r="M8" s="12" t="e">
        <f t="shared" si="0"/>
        <v>#N/A</v>
      </c>
      <c r="N8" s="9" t="e">
        <f t="shared" si="0"/>
        <v>#N/A</v>
      </c>
      <c r="O8" s="11" t="e">
        <f t="shared" si="0"/>
        <v>#N/A</v>
      </c>
      <c r="P8" s="45" t="e">
        <f t="shared" si="0"/>
        <v>#N/A</v>
      </c>
      <c r="Q8" s="27" t="e">
        <f t="shared" si="0"/>
        <v>#N/A</v>
      </c>
      <c r="R8" s="12" t="e">
        <f t="shared" si="0"/>
        <v>#N/A</v>
      </c>
      <c r="S8" s="9" t="e">
        <f t="shared" si="0"/>
        <v>#N/A</v>
      </c>
      <c r="T8" s="11" t="e">
        <f t="shared" si="0"/>
        <v>#N/A</v>
      </c>
      <c r="U8" s="45" t="e">
        <f t="shared" si="0"/>
        <v>#N/A</v>
      </c>
      <c r="V8" s="27" t="e">
        <f t="shared" si="0"/>
        <v>#N/A</v>
      </c>
      <c r="W8" s="12" t="e">
        <f t="shared" si="0"/>
        <v>#N/A</v>
      </c>
      <c r="X8" s="9" t="e">
        <f t="shared" si="0"/>
        <v>#N/A</v>
      </c>
      <c r="Y8" s="11" t="e">
        <f t="shared" si="0"/>
        <v>#N/A</v>
      </c>
      <c r="Z8" s="45" t="e">
        <f t="shared" si="0"/>
        <v>#N/A</v>
      </c>
      <c r="AA8" s="44" t="e">
        <f>(X8-S8)/S8</f>
        <v>#N/A</v>
      </c>
      <c r="AB8" s="27" t="e">
        <f>SUM(AB9:AB20)</f>
        <v>#N/A</v>
      </c>
      <c r="AC8" s="45" t="e">
        <f>SUM(AC9:AC20)</f>
        <v>#N/A</v>
      </c>
      <c r="AD8" s="47" t="e">
        <f>(AB8-V8)/V8</f>
        <v>#N/A</v>
      </c>
      <c r="AE8"/>
      <c r="AF8" s="55"/>
      <c r="AG8"/>
      <c r="AH8" s="55"/>
      <c r="AI8"/>
      <c r="AJ8" s="55"/>
      <c r="AK8" s="55"/>
      <c r="AL8"/>
      <c r="AM8" s="55"/>
      <c r="AN8" s="55"/>
    </row>
    <row r="9" spans="2:40" ht="14.25" customHeight="1" x14ac:dyDescent="0.25">
      <c r="B9" s="74"/>
      <c r="C9" s="17"/>
      <c r="D9" s="14"/>
      <c r="E9" s="37" t="str">
        <f>RIGHT(B9,1)</f>
        <v/>
      </c>
      <c r="F9" s="33" t="e">
        <f>AB9/X9</f>
        <v>#N/A</v>
      </c>
      <c r="G9" s="34" t="e">
        <f>F9/E9</f>
        <v>#N/A</v>
      </c>
      <c r="I9" s="13" t="e">
        <f>VLOOKUP(B9,MES!A:D,4,0)</f>
        <v>#N/A</v>
      </c>
      <c r="J9" s="15" t="e">
        <f>I9*E9</f>
        <v>#N/A</v>
      </c>
      <c r="K9" s="43" t="e">
        <f>J9/$J$8</f>
        <v>#N/A</v>
      </c>
      <c r="L9" s="28" t="e">
        <f>VLOOKUP(B9,MES!A:G,7,0)</f>
        <v>#N/A</v>
      </c>
      <c r="M9" s="16" t="e">
        <f>L9/$L$8</f>
        <v>#N/A</v>
      </c>
      <c r="N9" s="13" t="e">
        <f>VLOOKUP(B9,YTD!A:D,4,0)</f>
        <v>#N/A</v>
      </c>
      <c r="O9" s="15" t="e">
        <f>N9*E9</f>
        <v>#N/A</v>
      </c>
      <c r="P9" s="43" t="e">
        <f>O9/$O$8</f>
        <v>#N/A</v>
      </c>
      <c r="Q9" s="28" t="e">
        <f>VLOOKUP(B9,YTD!A:G,7,0)</f>
        <v>#N/A</v>
      </c>
      <c r="R9" s="16" t="e">
        <f>Q9/$Q$8</f>
        <v>#N/A</v>
      </c>
      <c r="S9" s="13" t="e">
        <f>VLOOKUP(B9,MAT!A:D,4,0)</f>
        <v>#N/A</v>
      </c>
      <c r="T9" s="15" t="e">
        <f>S9*E9</f>
        <v>#N/A</v>
      </c>
      <c r="U9" s="43" t="e">
        <f>T9/$T$8</f>
        <v>#N/A</v>
      </c>
      <c r="V9" s="28" t="e">
        <f>VLOOKUP(B9,MAT!A:J,10,0)</f>
        <v>#N/A</v>
      </c>
      <c r="W9" s="16" t="e">
        <f>V9/$V$8</f>
        <v>#N/A</v>
      </c>
      <c r="X9" s="13" t="e">
        <f>VLOOKUP(B9,MAT!A:G,7,0)</f>
        <v>#N/A</v>
      </c>
      <c r="Y9" s="15" t="e">
        <f>X9*E9</f>
        <v>#N/A</v>
      </c>
      <c r="Z9" s="43" t="e">
        <f>Y9/$Y$8</f>
        <v>#N/A</v>
      </c>
      <c r="AA9" s="42" t="e">
        <f t="shared" ref="AA9:AA18" si="1">(X9-S9)/S9</f>
        <v>#N/A</v>
      </c>
      <c r="AB9" s="28" t="e">
        <f>VLOOKUP(B9,MAT!A:M,13,0)</f>
        <v>#N/A</v>
      </c>
      <c r="AC9" s="43" t="e">
        <f>AB9/$AB$8</f>
        <v>#N/A</v>
      </c>
      <c r="AD9" s="48" t="e">
        <f t="shared" ref="AD9:AD18" si="2">(AB9-V9)/V9</f>
        <v>#N/A</v>
      </c>
    </row>
    <row r="10" spans="2:40" ht="14.25" customHeight="1" x14ac:dyDescent="0.25">
      <c r="B10" s="74"/>
      <c r="C10" s="17"/>
      <c r="D10" s="14"/>
      <c r="E10" s="37" t="str">
        <f t="shared" ref="E10:E20" si="3">RIGHT(B10,1)</f>
        <v/>
      </c>
      <c r="F10" s="33" t="e">
        <f t="shared" ref="F10:F18" si="4">AB10/X10</f>
        <v>#N/A</v>
      </c>
      <c r="G10" s="34" t="e">
        <f t="shared" ref="G10:G18" si="5">F10/E10</f>
        <v>#N/A</v>
      </c>
      <c r="I10" s="13" t="e">
        <f>VLOOKUP(B10,MES!A:D,4,0)</f>
        <v>#N/A</v>
      </c>
      <c r="J10" s="15" t="e">
        <f t="shared" ref="J10:J18" si="6">I10*E10</f>
        <v>#N/A</v>
      </c>
      <c r="K10" s="43" t="e">
        <f t="shared" ref="K10:K18" si="7">J10/$J$8</f>
        <v>#N/A</v>
      </c>
      <c r="L10" s="28" t="e">
        <f>VLOOKUP(B10,MES!A:G,7,0)</f>
        <v>#N/A</v>
      </c>
      <c r="M10" s="16" t="e">
        <f t="shared" ref="M10:M18" si="8">L10/$L$8</f>
        <v>#N/A</v>
      </c>
      <c r="N10" s="13" t="e">
        <f>VLOOKUP(B10,YTD!A:D,4,0)</f>
        <v>#N/A</v>
      </c>
      <c r="O10" s="15" t="e">
        <f t="shared" ref="O10:O18" si="9">N10*E10</f>
        <v>#N/A</v>
      </c>
      <c r="P10" s="43" t="e">
        <f t="shared" ref="P10:P18" si="10">O10/$O$8</f>
        <v>#N/A</v>
      </c>
      <c r="Q10" s="28" t="e">
        <f>VLOOKUP(B10,YTD!A:G,7,0)</f>
        <v>#N/A</v>
      </c>
      <c r="R10" s="16" t="e">
        <f t="shared" ref="R10:R18" si="11">Q10/$Q$8</f>
        <v>#N/A</v>
      </c>
      <c r="S10" s="13" t="e">
        <f>VLOOKUP(B10,MAT!A:D,4,0)</f>
        <v>#N/A</v>
      </c>
      <c r="T10" s="15" t="e">
        <f t="shared" ref="T10:T18" si="12">S10*E10</f>
        <v>#N/A</v>
      </c>
      <c r="U10" s="43" t="e">
        <f t="shared" ref="U10:U18" si="13">T10/$T$8</f>
        <v>#N/A</v>
      </c>
      <c r="V10" s="28" t="e">
        <f>VLOOKUP(B10,MAT!A:J,10,0)</f>
        <v>#N/A</v>
      </c>
      <c r="W10" s="16" t="e">
        <f t="shared" ref="W10:W18" si="14">V10/$V$8</f>
        <v>#N/A</v>
      </c>
      <c r="X10" s="13" t="e">
        <f>VLOOKUP(B10,MAT!A:G,7,0)</f>
        <v>#N/A</v>
      </c>
      <c r="Y10" s="15" t="e">
        <f t="shared" ref="Y10:Y18" si="15">X10*E10</f>
        <v>#N/A</v>
      </c>
      <c r="Z10" s="43" t="e">
        <f t="shared" ref="Z10:Z18" si="16">Y10/$Y$8</f>
        <v>#N/A</v>
      </c>
      <c r="AA10" s="42" t="e">
        <f t="shared" si="1"/>
        <v>#N/A</v>
      </c>
      <c r="AB10" s="28" t="e">
        <f>VLOOKUP(B10,MAT!A:M,13,0)</f>
        <v>#N/A</v>
      </c>
      <c r="AC10" s="43" t="e">
        <f t="shared" ref="AC10:AC18" si="17">AB10/$AB$8</f>
        <v>#N/A</v>
      </c>
      <c r="AD10" s="48" t="e">
        <f t="shared" si="2"/>
        <v>#N/A</v>
      </c>
    </row>
    <row r="11" spans="2:40" ht="14.25" customHeight="1" x14ac:dyDescent="0.25">
      <c r="B11" s="74"/>
      <c r="C11" s="17"/>
      <c r="D11" s="14"/>
      <c r="E11" s="37" t="str">
        <f t="shared" si="3"/>
        <v/>
      </c>
      <c r="F11" s="33" t="e">
        <f t="shared" si="4"/>
        <v>#N/A</v>
      </c>
      <c r="G11" s="34" t="e">
        <f t="shared" si="5"/>
        <v>#N/A</v>
      </c>
      <c r="I11" s="13" t="e">
        <f>VLOOKUP(B11,MES!A:D,4,0)</f>
        <v>#N/A</v>
      </c>
      <c r="J11" s="15" t="e">
        <f t="shared" si="6"/>
        <v>#N/A</v>
      </c>
      <c r="K11" s="43" t="e">
        <f t="shared" si="7"/>
        <v>#N/A</v>
      </c>
      <c r="L11" s="28" t="e">
        <f>VLOOKUP(B11,MES!A:G,7,0)</f>
        <v>#N/A</v>
      </c>
      <c r="M11" s="16" t="e">
        <f t="shared" si="8"/>
        <v>#N/A</v>
      </c>
      <c r="N11" s="13" t="e">
        <f>VLOOKUP(B11,YTD!A:D,4,0)</f>
        <v>#N/A</v>
      </c>
      <c r="O11" s="15" t="e">
        <f t="shared" si="9"/>
        <v>#N/A</v>
      </c>
      <c r="P11" s="43" t="e">
        <f t="shared" si="10"/>
        <v>#N/A</v>
      </c>
      <c r="Q11" s="28" t="e">
        <f>VLOOKUP(B11,YTD!A:G,7,0)</f>
        <v>#N/A</v>
      </c>
      <c r="R11" s="16" t="e">
        <f t="shared" si="11"/>
        <v>#N/A</v>
      </c>
      <c r="S11" s="13" t="e">
        <f>VLOOKUP(B11,MAT!A:D,4,0)</f>
        <v>#N/A</v>
      </c>
      <c r="T11" s="15" t="e">
        <f t="shared" si="12"/>
        <v>#N/A</v>
      </c>
      <c r="U11" s="43" t="e">
        <f t="shared" si="13"/>
        <v>#N/A</v>
      </c>
      <c r="V11" s="28" t="e">
        <f>VLOOKUP(B11,MAT!A:J,10,0)</f>
        <v>#N/A</v>
      </c>
      <c r="W11" s="16" t="e">
        <f t="shared" si="14"/>
        <v>#N/A</v>
      </c>
      <c r="X11" s="13" t="e">
        <f>VLOOKUP(B11,MAT!A:G,7,0)</f>
        <v>#N/A</v>
      </c>
      <c r="Y11" s="15" t="e">
        <f t="shared" si="15"/>
        <v>#N/A</v>
      </c>
      <c r="Z11" s="43" t="e">
        <f t="shared" si="16"/>
        <v>#N/A</v>
      </c>
      <c r="AA11" s="42" t="e">
        <f t="shared" si="1"/>
        <v>#N/A</v>
      </c>
      <c r="AB11" s="28" t="e">
        <f>VLOOKUP(B11,MAT!A:M,13,0)</f>
        <v>#N/A</v>
      </c>
      <c r="AC11" s="43" t="e">
        <f t="shared" si="17"/>
        <v>#N/A</v>
      </c>
      <c r="AD11" s="48" t="e">
        <f t="shared" si="2"/>
        <v>#N/A</v>
      </c>
    </row>
    <row r="12" spans="2:40" ht="14.25" customHeight="1" x14ac:dyDescent="0.25">
      <c r="B12" s="74"/>
      <c r="C12" s="17"/>
      <c r="D12" s="14"/>
      <c r="E12" s="37" t="str">
        <f t="shared" si="3"/>
        <v/>
      </c>
      <c r="F12" s="33" t="e">
        <f t="shared" si="4"/>
        <v>#N/A</v>
      </c>
      <c r="G12" s="34" t="e">
        <f t="shared" si="5"/>
        <v>#N/A</v>
      </c>
      <c r="I12" s="13" t="e">
        <f>VLOOKUP(B12,MES!A:D,4,0)</f>
        <v>#N/A</v>
      </c>
      <c r="J12" s="15" t="e">
        <f t="shared" si="6"/>
        <v>#N/A</v>
      </c>
      <c r="K12" s="43" t="e">
        <f t="shared" si="7"/>
        <v>#N/A</v>
      </c>
      <c r="L12" s="28" t="e">
        <f>VLOOKUP(B12,MES!A:G,7,0)</f>
        <v>#N/A</v>
      </c>
      <c r="M12" s="16" t="e">
        <f t="shared" si="8"/>
        <v>#N/A</v>
      </c>
      <c r="N12" s="13" t="e">
        <f>VLOOKUP(B12,YTD!A:D,4,0)</f>
        <v>#N/A</v>
      </c>
      <c r="O12" s="15" t="e">
        <f t="shared" si="9"/>
        <v>#N/A</v>
      </c>
      <c r="P12" s="43" t="e">
        <f t="shared" si="10"/>
        <v>#N/A</v>
      </c>
      <c r="Q12" s="28" t="e">
        <f>VLOOKUP(B12,YTD!A:G,7,0)</f>
        <v>#N/A</v>
      </c>
      <c r="R12" s="16" t="e">
        <f t="shared" si="11"/>
        <v>#N/A</v>
      </c>
      <c r="S12" s="13" t="e">
        <f>VLOOKUP(B12,MAT!A:D,4,0)</f>
        <v>#N/A</v>
      </c>
      <c r="T12" s="15" t="e">
        <f t="shared" si="12"/>
        <v>#N/A</v>
      </c>
      <c r="U12" s="43" t="e">
        <f t="shared" si="13"/>
        <v>#N/A</v>
      </c>
      <c r="V12" s="28" t="e">
        <f>VLOOKUP(B12,MAT!A:J,10,0)</f>
        <v>#N/A</v>
      </c>
      <c r="W12" s="16" t="e">
        <f t="shared" si="14"/>
        <v>#N/A</v>
      </c>
      <c r="X12" s="13" t="e">
        <f>VLOOKUP(B12,MAT!A:G,7,0)</f>
        <v>#N/A</v>
      </c>
      <c r="Y12" s="15" t="e">
        <f t="shared" si="15"/>
        <v>#N/A</v>
      </c>
      <c r="Z12" s="43" t="e">
        <f t="shared" si="16"/>
        <v>#N/A</v>
      </c>
      <c r="AA12" s="42" t="e">
        <f t="shared" si="1"/>
        <v>#N/A</v>
      </c>
      <c r="AB12" s="28" t="e">
        <f>VLOOKUP(B12,MAT!A:M,13,0)</f>
        <v>#N/A</v>
      </c>
      <c r="AC12" s="43" t="e">
        <f t="shared" si="17"/>
        <v>#N/A</v>
      </c>
      <c r="AD12" s="48" t="e">
        <f t="shared" si="2"/>
        <v>#N/A</v>
      </c>
    </row>
    <row r="13" spans="2:40" s="79" customFormat="1" ht="14.25" customHeight="1" x14ac:dyDescent="0.25">
      <c r="B13" s="59"/>
      <c r="C13" s="59"/>
      <c r="D13" s="60"/>
      <c r="E13" s="37" t="str">
        <f t="shared" si="3"/>
        <v/>
      </c>
      <c r="F13" s="77" t="e">
        <f t="shared" si="4"/>
        <v>#N/A</v>
      </c>
      <c r="G13" s="78" t="e">
        <f t="shared" si="5"/>
        <v>#N/A</v>
      </c>
      <c r="I13" s="80" t="e">
        <f>VLOOKUP(B13,MES!A:D,4,0)</f>
        <v>#N/A</v>
      </c>
      <c r="J13" s="81" t="e">
        <f t="shared" si="6"/>
        <v>#N/A</v>
      </c>
      <c r="K13" s="82" t="e">
        <f t="shared" si="7"/>
        <v>#N/A</v>
      </c>
      <c r="L13" s="83" t="e">
        <f>VLOOKUP(B13,MES!A:G,7,0)</f>
        <v>#N/A</v>
      </c>
      <c r="M13" s="84" t="e">
        <f t="shared" si="8"/>
        <v>#N/A</v>
      </c>
      <c r="N13" s="80" t="e">
        <f>VLOOKUP(B13,YTD!A:D,4,0)</f>
        <v>#N/A</v>
      </c>
      <c r="O13" s="81" t="e">
        <f t="shared" si="9"/>
        <v>#N/A</v>
      </c>
      <c r="P13" s="82" t="e">
        <f t="shared" si="10"/>
        <v>#N/A</v>
      </c>
      <c r="Q13" s="83" t="e">
        <f>VLOOKUP(B13,YTD!A:G,7,0)</f>
        <v>#N/A</v>
      </c>
      <c r="R13" s="84" t="e">
        <f t="shared" si="11"/>
        <v>#N/A</v>
      </c>
      <c r="S13" s="80" t="e">
        <f>VLOOKUP(B13,MAT!A:D,4,0)</f>
        <v>#N/A</v>
      </c>
      <c r="T13" s="81" t="e">
        <f t="shared" si="12"/>
        <v>#N/A</v>
      </c>
      <c r="U13" s="82" t="e">
        <f t="shared" si="13"/>
        <v>#N/A</v>
      </c>
      <c r="V13" s="83" t="e">
        <f>VLOOKUP(B13,MAT!A:J,10,0)</f>
        <v>#N/A</v>
      </c>
      <c r="W13" s="84" t="e">
        <f t="shared" si="14"/>
        <v>#N/A</v>
      </c>
      <c r="X13" s="80" t="e">
        <f>VLOOKUP(B13,MAT!A:G,7,0)</f>
        <v>#N/A</v>
      </c>
      <c r="Y13" s="81" t="e">
        <f t="shared" si="15"/>
        <v>#N/A</v>
      </c>
      <c r="Z13" s="82" t="e">
        <f t="shared" si="16"/>
        <v>#N/A</v>
      </c>
      <c r="AA13" s="85" t="e">
        <f t="shared" si="1"/>
        <v>#N/A</v>
      </c>
      <c r="AB13" s="83" t="e">
        <f>VLOOKUP(B13,MAT!A:M,13,0)</f>
        <v>#N/A</v>
      </c>
      <c r="AC13" s="82" t="e">
        <f t="shared" si="17"/>
        <v>#N/A</v>
      </c>
      <c r="AD13" s="86" t="e">
        <f t="shared" si="2"/>
        <v>#N/A</v>
      </c>
      <c r="AE13" s="87"/>
      <c r="AF13" s="88">
        <v>42300</v>
      </c>
      <c r="AG13" s="87"/>
      <c r="AH13" s="88" t="e">
        <f>N13</f>
        <v>#N/A</v>
      </c>
      <c r="AI13" s="87"/>
      <c r="AJ13" s="88">
        <v>7406</v>
      </c>
      <c r="AK13" s="89">
        <f>AJ13/AF13</f>
        <v>0.17508274231678486</v>
      </c>
      <c r="AL13" s="87"/>
      <c r="AM13" s="88">
        <v>16070</v>
      </c>
      <c r="AN13" s="89">
        <f>AM13/AF13</f>
        <v>0.37990543735224586</v>
      </c>
    </row>
    <row r="14" spans="2:40" ht="14.25" customHeight="1" x14ac:dyDescent="0.25">
      <c r="B14" s="74"/>
      <c r="C14" s="17"/>
      <c r="D14" s="14"/>
      <c r="E14" s="37" t="str">
        <f t="shared" si="3"/>
        <v/>
      </c>
      <c r="F14" s="33" t="e">
        <f t="shared" si="4"/>
        <v>#N/A</v>
      </c>
      <c r="G14" s="34" t="e">
        <f t="shared" si="5"/>
        <v>#N/A</v>
      </c>
      <c r="I14" s="13" t="e">
        <f>VLOOKUP(B14,MES!A:D,4,0)</f>
        <v>#N/A</v>
      </c>
      <c r="J14" s="15" t="e">
        <f t="shared" si="6"/>
        <v>#N/A</v>
      </c>
      <c r="K14" s="43" t="e">
        <f t="shared" si="7"/>
        <v>#N/A</v>
      </c>
      <c r="L14" s="28" t="e">
        <f>VLOOKUP(B14,MES!A:G,7,0)</f>
        <v>#N/A</v>
      </c>
      <c r="M14" s="16" t="e">
        <f t="shared" si="8"/>
        <v>#N/A</v>
      </c>
      <c r="N14" s="13" t="e">
        <f>VLOOKUP(B14,YTD!A:D,4,0)</f>
        <v>#N/A</v>
      </c>
      <c r="O14" s="15" t="e">
        <f t="shared" si="9"/>
        <v>#N/A</v>
      </c>
      <c r="P14" s="43" t="e">
        <f t="shared" si="10"/>
        <v>#N/A</v>
      </c>
      <c r="Q14" s="28" t="e">
        <f>VLOOKUP(B14,YTD!A:G,7,0)</f>
        <v>#N/A</v>
      </c>
      <c r="R14" s="16" t="e">
        <f t="shared" si="11"/>
        <v>#N/A</v>
      </c>
      <c r="S14" s="13" t="e">
        <f>VLOOKUP(B14,MAT!A:D,4,0)</f>
        <v>#N/A</v>
      </c>
      <c r="T14" s="15" t="e">
        <f t="shared" si="12"/>
        <v>#N/A</v>
      </c>
      <c r="U14" s="43" t="e">
        <f t="shared" si="13"/>
        <v>#N/A</v>
      </c>
      <c r="V14" s="28" t="e">
        <f>VLOOKUP(B14,MAT!A:J,10,0)</f>
        <v>#N/A</v>
      </c>
      <c r="W14" s="16" t="e">
        <f t="shared" si="14"/>
        <v>#N/A</v>
      </c>
      <c r="X14" s="13" t="e">
        <f>VLOOKUP(B14,MAT!A:G,7,0)</f>
        <v>#N/A</v>
      </c>
      <c r="Y14" s="15" t="e">
        <f t="shared" si="15"/>
        <v>#N/A</v>
      </c>
      <c r="Z14" s="43" t="e">
        <f t="shared" si="16"/>
        <v>#N/A</v>
      </c>
      <c r="AA14" s="42" t="e">
        <f t="shared" si="1"/>
        <v>#N/A</v>
      </c>
      <c r="AB14" s="28" t="e">
        <f>VLOOKUP(B14,MAT!A:M,13,0)</f>
        <v>#N/A</v>
      </c>
      <c r="AC14" s="43" t="e">
        <f t="shared" si="17"/>
        <v>#N/A</v>
      </c>
      <c r="AD14" s="48" t="e">
        <f t="shared" si="2"/>
        <v>#N/A</v>
      </c>
    </row>
    <row r="15" spans="2:40" ht="14.25" customHeight="1" x14ac:dyDescent="0.25">
      <c r="B15" s="74"/>
      <c r="C15" s="17"/>
      <c r="D15" s="14"/>
      <c r="E15" s="37" t="str">
        <f t="shared" si="3"/>
        <v/>
      </c>
      <c r="F15" s="33" t="e">
        <f t="shared" si="4"/>
        <v>#N/A</v>
      </c>
      <c r="G15" s="34" t="e">
        <f t="shared" si="5"/>
        <v>#N/A</v>
      </c>
      <c r="I15" s="13" t="e">
        <f>VLOOKUP(B15,MES!A:D,4,0)</f>
        <v>#N/A</v>
      </c>
      <c r="J15" s="15" t="e">
        <f t="shared" si="6"/>
        <v>#N/A</v>
      </c>
      <c r="K15" s="43" t="e">
        <f t="shared" si="7"/>
        <v>#N/A</v>
      </c>
      <c r="L15" s="28" t="e">
        <f>VLOOKUP(B15,MES!A:G,7,0)</f>
        <v>#N/A</v>
      </c>
      <c r="M15" s="16" t="e">
        <f t="shared" si="8"/>
        <v>#N/A</v>
      </c>
      <c r="N15" s="13" t="e">
        <f>VLOOKUP(B15,YTD!A:D,4,0)</f>
        <v>#N/A</v>
      </c>
      <c r="O15" s="15" t="e">
        <f t="shared" si="9"/>
        <v>#N/A</v>
      </c>
      <c r="P15" s="43" t="e">
        <f t="shared" si="10"/>
        <v>#N/A</v>
      </c>
      <c r="Q15" s="28" t="e">
        <f>VLOOKUP(B15,YTD!A:G,7,0)</f>
        <v>#N/A</v>
      </c>
      <c r="R15" s="16" t="e">
        <f t="shared" si="11"/>
        <v>#N/A</v>
      </c>
      <c r="S15" s="13" t="e">
        <f>VLOOKUP(B15,MAT!A:D,4,0)</f>
        <v>#N/A</v>
      </c>
      <c r="T15" s="15" t="e">
        <f t="shared" si="12"/>
        <v>#N/A</v>
      </c>
      <c r="U15" s="43" t="e">
        <f t="shared" si="13"/>
        <v>#N/A</v>
      </c>
      <c r="V15" s="28" t="e">
        <f>VLOOKUP(B15,MAT!A:J,10,0)</f>
        <v>#N/A</v>
      </c>
      <c r="W15" s="16" t="e">
        <f t="shared" si="14"/>
        <v>#N/A</v>
      </c>
      <c r="X15" s="13" t="e">
        <f>VLOOKUP(B15,MAT!A:G,7,0)</f>
        <v>#N/A</v>
      </c>
      <c r="Y15" s="15" t="e">
        <f t="shared" si="15"/>
        <v>#N/A</v>
      </c>
      <c r="Z15" s="43" t="e">
        <f t="shared" si="16"/>
        <v>#N/A</v>
      </c>
      <c r="AA15" s="42" t="e">
        <f t="shared" si="1"/>
        <v>#N/A</v>
      </c>
      <c r="AB15" s="28" t="e">
        <f>VLOOKUP(B15,MAT!A:M,13,0)</f>
        <v>#N/A</v>
      </c>
      <c r="AC15" s="43" t="e">
        <f t="shared" si="17"/>
        <v>#N/A</v>
      </c>
      <c r="AD15" s="48" t="e">
        <f t="shared" si="2"/>
        <v>#N/A</v>
      </c>
    </row>
    <row r="16" spans="2:40" ht="14.25" customHeight="1" x14ac:dyDescent="0.25">
      <c r="B16" s="74"/>
      <c r="C16" s="17"/>
      <c r="D16" s="14"/>
      <c r="E16" s="37" t="str">
        <f t="shared" si="3"/>
        <v/>
      </c>
      <c r="F16" s="33" t="e">
        <f t="shared" si="4"/>
        <v>#N/A</v>
      </c>
      <c r="G16" s="34" t="e">
        <f t="shared" si="5"/>
        <v>#N/A</v>
      </c>
      <c r="I16" s="13" t="e">
        <f>VLOOKUP(B16,MES!A:D,4,0)</f>
        <v>#N/A</v>
      </c>
      <c r="J16" s="15" t="e">
        <f t="shared" si="6"/>
        <v>#N/A</v>
      </c>
      <c r="K16" s="43" t="e">
        <f t="shared" si="7"/>
        <v>#N/A</v>
      </c>
      <c r="L16" s="28" t="e">
        <f>VLOOKUP(B16,MES!A:G,7,0)</f>
        <v>#N/A</v>
      </c>
      <c r="M16" s="16" t="e">
        <f t="shared" si="8"/>
        <v>#N/A</v>
      </c>
      <c r="N16" s="13" t="e">
        <f>VLOOKUP(B16,YTD!A:D,4,0)</f>
        <v>#N/A</v>
      </c>
      <c r="O16" s="15" t="e">
        <f t="shared" si="9"/>
        <v>#N/A</v>
      </c>
      <c r="P16" s="43" t="e">
        <f t="shared" si="10"/>
        <v>#N/A</v>
      </c>
      <c r="Q16" s="28" t="e">
        <f>VLOOKUP(B16,YTD!A:G,7,0)</f>
        <v>#N/A</v>
      </c>
      <c r="R16" s="16" t="e">
        <f t="shared" si="11"/>
        <v>#N/A</v>
      </c>
      <c r="S16" s="13" t="e">
        <f>VLOOKUP(B16,MAT!A:D,4,0)</f>
        <v>#N/A</v>
      </c>
      <c r="T16" s="15" t="e">
        <f t="shared" si="12"/>
        <v>#N/A</v>
      </c>
      <c r="U16" s="43" t="e">
        <f t="shared" si="13"/>
        <v>#N/A</v>
      </c>
      <c r="V16" s="28" t="e">
        <f>VLOOKUP(B16,MAT!A:J,10,0)</f>
        <v>#N/A</v>
      </c>
      <c r="W16" s="16" t="e">
        <f t="shared" si="14"/>
        <v>#N/A</v>
      </c>
      <c r="X16" s="13" t="e">
        <f>VLOOKUP(B16,MAT!A:G,7,0)</f>
        <v>#N/A</v>
      </c>
      <c r="Y16" s="15" t="e">
        <f t="shared" si="15"/>
        <v>#N/A</v>
      </c>
      <c r="Z16" s="43" t="e">
        <f t="shared" si="16"/>
        <v>#N/A</v>
      </c>
      <c r="AA16" s="42" t="e">
        <f t="shared" si="1"/>
        <v>#N/A</v>
      </c>
      <c r="AB16" s="28" t="e">
        <f>VLOOKUP(B16,MAT!A:M,13,0)</f>
        <v>#N/A</v>
      </c>
      <c r="AC16" s="43" t="e">
        <f t="shared" si="17"/>
        <v>#N/A</v>
      </c>
      <c r="AD16" s="48" t="e">
        <f t="shared" si="2"/>
        <v>#N/A</v>
      </c>
    </row>
    <row r="17" spans="2:30" ht="14.25" customHeight="1" x14ac:dyDescent="0.25">
      <c r="B17" s="74"/>
      <c r="C17" s="17"/>
      <c r="D17" s="14"/>
      <c r="E17" s="37" t="str">
        <f t="shared" si="3"/>
        <v/>
      </c>
      <c r="F17" s="33" t="e">
        <f t="shared" si="4"/>
        <v>#N/A</v>
      </c>
      <c r="G17" s="34" t="e">
        <f t="shared" si="5"/>
        <v>#N/A</v>
      </c>
      <c r="I17" s="13" t="e">
        <f>VLOOKUP(B17,MES!A:D,4,0)</f>
        <v>#N/A</v>
      </c>
      <c r="J17" s="15" t="e">
        <f t="shared" si="6"/>
        <v>#N/A</v>
      </c>
      <c r="K17" s="43" t="e">
        <f t="shared" si="7"/>
        <v>#N/A</v>
      </c>
      <c r="L17" s="28" t="e">
        <f>VLOOKUP(B17,MES!A:G,7,0)</f>
        <v>#N/A</v>
      </c>
      <c r="M17" s="16" t="e">
        <f t="shared" si="8"/>
        <v>#N/A</v>
      </c>
      <c r="N17" s="13" t="e">
        <f>VLOOKUP(B17,YTD!A:D,4,0)</f>
        <v>#N/A</v>
      </c>
      <c r="O17" s="15" t="e">
        <f t="shared" si="9"/>
        <v>#N/A</v>
      </c>
      <c r="P17" s="43" t="e">
        <f t="shared" si="10"/>
        <v>#N/A</v>
      </c>
      <c r="Q17" s="28" t="e">
        <f>VLOOKUP(B17,YTD!A:G,7,0)</f>
        <v>#N/A</v>
      </c>
      <c r="R17" s="16" t="e">
        <f t="shared" si="11"/>
        <v>#N/A</v>
      </c>
      <c r="S17" s="13" t="e">
        <f>VLOOKUP(B17,MAT!A:D,4,0)</f>
        <v>#N/A</v>
      </c>
      <c r="T17" s="15" t="e">
        <f t="shared" si="12"/>
        <v>#N/A</v>
      </c>
      <c r="U17" s="43" t="e">
        <f t="shared" si="13"/>
        <v>#N/A</v>
      </c>
      <c r="V17" s="28" t="e">
        <f>VLOOKUP(B17,MAT!A:J,10,0)</f>
        <v>#N/A</v>
      </c>
      <c r="W17" s="16" t="e">
        <f t="shared" si="14"/>
        <v>#N/A</v>
      </c>
      <c r="X17" s="13" t="e">
        <f>VLOOKUP(B17,MAT!A:G,7,0)</f>
        <v>#N/A</v>
      </c>
      <c r="Y17" s="15" t="e">
        <f t="shared" si="15"/>
        <v>#N/A</v>
      </c>
      <c r="Z17" s="43" t="e">
        <f t="shared" si="16"/>
        <v>#N/A</v>
      </c>
      <c r="AA17" s="42" t="e">
        <f t="shared" si="1"/>
        <v>#N/A</v>
      </c>
      <c r="AB17" s="28" t="e">
        <f>VLOOKUP(B17,MAT!A:M,13,0)</f>
        <v>#N/A</v>
      </c>
      <c r="AC17" s="43" t="e">
        <f t="shared" si="17"/>
        <v>#N/A</v>
      </c>
      <c r="AD17" s="48" t="e">
        <f t="shared" si="2"/>
        <v>#N/A</v>
      </c>
    </row>
    <row r="18" spans="2:30" ht="14.25" customHeight="1" x14ac:dyDescent="0.25">
      <c r="B18" s="17"/>
      <c r="C18" s="17"/>
      <c r="D18" s="14"/>
      <c r="E18" s="37" t="str">
        <f t="shared" si="3"/>
        <v/>
      </c>
      <c r="F18" s="33" t="e">
        <f t="shared" si="4"/>
        <v>#N/A</v>
      </c>
      <c r="G18" s="34" t="e">
        <f t="shared" si="5"/>
        <v>#N/A</v>
      </c>
      <c r="I18" s="13" t="e">
        <f>VLOOKUP(B18,MES!A:D,4,0)</f>
        <v>#N/A</v>
      </c>
      <c r="J18" s="15" t="e">
        <f t="shared" si="6"/>
        <v>#N/A</v>
      </c>
      <c r="K18" s="43" t="e">
        <f t="shared" si="7"/>
        <v>#N/A</v>
      </c>
      <c r="L18" s="28" t="e">
        <f>VLOOKUP(B18,MES!A:G,7,0)</f>
        <v>#N/A</v>
      </c>
      <c r="M18" s="16" t="e">
        <f t="shared" si="8"/>
        <v>#N/A</v>
      </c>
      <c r="N18" s="13" t="e">
        <f>VLOOKUP(B18,YTD!A:D,4,0)</f>
        <v>#N/A</v>
      </c>
      <c r="O18" s="15" t="e">
        <f t="shared" si="9"/>
        <v>#N/A</v>
      </c>
      <c r="P18" s="43" t="e">
        <f t="shared" si="10"/>
        <v>#N/A</v>
      </c>
      <c r="Q18" s="28" t="e">
        <f>VLOOKUP(B18,YTD!A:G,7,0)</f>
        <v>#N/A</v>
      </c>
      <c r="R18" s="16" t="e">
        <f t="shared" si="11"/>
        <v>#N/A</v>
      </c>
      <c r="S18" s="13" t="e">
        <f>VLOOKUP(B18,MAT!A:D,4,0)</f>
        <v>#N/A</v>
      </c>
      <c r="T18" s="15" t="e">
        <f t="shared" si="12"/>
        <v>#N/A</v>
      </c>
      <c r="U18" s="43" t="e">
        <f t="shared" si="13"/>
        <v>#N/A</v>
      </c>
      <c r="V18" s="28" t="e">
        <f>VLOOKUP(B18,MAT!A:J,10,0)</f>
        <v>#N/A</v>
      </c>
      <c r="W18" s="16" t="e">
        <f t="shared" si="14"/>
        <v>#N/A</v>
      </c>
      <c r="X18" s="13" t="e">
        <f>VLOOKUP(B18,MAT!A:G,7,0)</f>
        <v>#N/A</v>
      </c>
      <c r="Y18" s="15" t="e">
        <f t="shared" si="15"/>
        <v>#N/A</v>
      </c>
      <c r="Z18" s="43" t="e">
        <f t="shared" si="16"/>
        <v>#N/A</v>
      </c>
      <c r="AA18" s="42" t="e">
        <f t="shared" si="1"/>
        <v>#N/A</v>
      </c>
      <c r="AB18" s="28" t="e">
        <f>VLOOKUP(B18,MAT!A:M,13,0)</f>
        <v>#N/A</v>
      </c>
      <c r="AC18" s="43" t="e">
        <f t="shared" si="17"/>
        <v>#N/A</v>
      </c>
      <c r="AD18" s="48" t="e">
        <f t="shared" si="2"/>
        <v>#N/A</v>
      </c>
    </row>
    <row r="19" spans="2:30" ht="14.25" customHeight="1" x14ac:dyDescent="0.25">
      <c r="B19" s="17"/>
      <c r="C19" s="17"/>
      <c r="D19" s="14"/>
      <c r="E19" s="37" t="str">
        <f>RIGHT(B19,1)</f>
        <v/>
      </c>
      <c r="F19" s="17"/>
      <c r="G19" s="18"/>
      <c r="I19" s="17"/>
      <c r="J19" s="14"/>
      <c r="K19" s="14"/>
      <c r="L19" s="29"/>
      <c r="M19" s="18"/>
      <c r="N19" s="17"/>
      <c r="O19" s="14"/>
      <c r="P19" s="14"/>
      <c r="Q19" s="29"/>
      <c r="R19" s="18"/>
      <c r="S19" s="17"/>
      <c r="T19" s="15"/>
      <c r="U19" s="14"/>
      <c r="V19" s="29"/>
      <c r="W19" s="18"/>
      <c r="X19" s="17"/>
      <c r="Y19" s="14"/>
      <c r="Z19" s="14"/>
      <c r="AA19" s="14"/>
      <c r="AB19" s="29"/>
      <c r="AC19" s="14"/>
      <c r="AD19" s="18"/>
    </row>
    <row r="20" spans="2:30" ht="14.25" customHeight="1" x14ac:dyDescent="0.25">
      <c r="B20" s="35"/>
      <c r="C20" s="35"/>
      <c r="D20" s="36"/>
      <c r="E20" s="37" t="str">
        <f t="shared" si="3"/>
        <v/>
      </c>
      <c r="F20" s="17"/>
      <c r="G20" s="18"/>
      <c r="I20" s="17"/>
      <c r="J20" s="14"/>
      <c r="K20" s="14"/>
      <c r="L20" s="29"/>
      <c r="M20" s="18"/>
      <c r="N20" s="17"/>
      <c r="O20" s="14"/>
      <c r="P20" s="14"/>
      <c r="Q20" s="29"/>
      <c r="R20" s="18"/>
      <c r="S20" s="17"/>
      <c r="T20" s="14"/>
      <c r="U20" s="14"/>
      <c r="V20" s="29"/>
      <c r="W20" s="18"/>
      <c r="X20" s="17"/>
      <c r="Y20" s="14"/>
      <c r="Z20" s="14"/>
      <c r="AA20" s="14"/>
      <c r="AB20" s="29"/>
      <c r="AC20" s="14"/>
      <c r="AD20" s="18"/>
    </row>
    <row r="21" spans="2:30" ht="14.25" customHeight="1" x14ac:dyDescent="0.25">
      <c r="B21" s="19"/>
      <c r="C21" s="19"/>
      <c r="D21" s="20"/>
      <c r="E21" s="40"/>
      <c r="F21" s="19"/>
      <c r="G21" s="21"/>
      <c r="I21" s="19"/>
      <c r="J21" s="20"/>
      <c r="K21" s="20"/>
      <c r="L21" s="30"/>
      <c r="M21" s="21"/>
      <c r="N21" s="19"/>
      <c r="O21" s="20"/>
      <c r="P21" s="20"/>
      <c r="Q21" s="30"/>
      <c r="R21" s="21"/>
      <c r="S21" s="19"/>
      <c r="T21" s="20"/>
      <c r="U21" s="20"/>
      <c r="V21" s="30"/>
      <c r="W21" s="21"/>
      <c r="X21" s="19"/>
      <c r="Y21" s="20"/>
      <c r="Z21" s="20"/>
      <c r="AA21" s="20"/>
      <c r="AB21" s="30"/>
      <c r="AC21" s="20"/>
      <c r="AD21" s="21"/>
    </row>
    <row r="24" spans="2:30" ht="14.25" customHeight="1" x14ac:dyDescent="0.25">
      <c r="C24" s="123">
        <f>C4</f>
        <v>0</v>
      </c>
      <c r="D24" s="124"/>
      <c r="E24" s="125"/>
      <c r="F24" s="135" t="s">
        <v>34</v>
      </c>
      <c r="G24" s="141" t="s">
        <v>35</v>
      </c>
      <c r="H24" s="7"/>
      <c r="I24" s="135" t="s">
        <v>419</v>
      </c>
      <c r="J24" s="136"/>
      <c r="K24" s="136"/>
      <c r="L24" s="136"/>
      <c r="M24" s="137"/>
      <c r="N24" s="135" t="s">
        <v>45</v>
      </c>
      <c r="O24" s="136"/>
      <c r="P24" s="136"/>
      <c r="Q24" s="136"/>
      <c r="R24" s="137"/>
      <c r="S24" s="135" t="s">
        <v>47</v>
      </c>
      <c r="T24" s="136"/>
      <c r="U24" s="136"/>
      <c r="V24" s="136"/>
      <c r="W24" s="137"/>
      <c r="X24" s="135" t="s">
        <v>48</v>
      </c>
      <c r="Y24" s="136"/>
      <c r="Z24" s="136"/>
      <c r="AA24" s="136"/>
      <c r="AB24" s="136"/>
      <c r="AC24" s="136"/>
      <c r="AD24" s="137"/>
    </row>
    <row r="25" spans="2:30" ht="14.25" customHeight="1" x14ac:dyDescent="0.25">
      <c r="C25" s="17"/>
      <c r="D25" s="14"/>
      <c r="E25" s="37"/>
      <c r="F25" s="144"/>
      <c r="G25" s="142"/>
      <c r="H25" s="7"/>
      <c r="I25" s="138"/>
      <c r="J25" s="139"/>
      <c r="K25" s="139"/>
      <c r="L25" s="139"/>
      <c r="M25" s="140"/>
      <c r="N25" s="138"/>
      <c r="O25" s="139"/>
      <c r="P25" s="139"/>
      <c r="Q25" s="139"/>
      <c r="R25" s="140"/>
      <c r="S25" s="138"/>
      <c r="T25" s="139"/>
      <c r="U25" s="139"/>
      <c r="V25" s="139"/>
      <c r="W25" s="140"/>
      <c r="X25" s="138"/>
      <c r="Y25" s="139"/>
      <c r="Z25" s="139"/>
      <c r="AA25" s="139"/>
      <c r="AB25" s="139"/>
      <c r="AC25" s="139"/>
      <c r="AD25" s="140"/>
    </row>
    <row r="26" spans="2:30" ht="22.5" x14ac:dyDescent="0.25">
      <c r="B26" s="95" t="s">
        <v>425</v>
      </c>
      <c r="C26" s="17">
        <f>C6</f>
        <v>0</v>
      </c>
      <c r="D26" s="7"/>
      <c r="E26" s="8"/>
      <c r="F26" s="138"/>
      <c r="G26" s="143"/>
      <c r="H26" s="7"/>
      <c r="I26" s="22" t="s">
        <v>39</v>
      </c>
      <c r="J26" s="23" t="s">
        <v>40</v>
      </c>
      <c r="K26" s="23" t="s">
        <v>36</v>
      </c>
      <c r="L26" s="25" t="s">
        <v>37</v>
      </c>
      <c r="M26" s="24" t="s">
        <v>38</v>
      </c>
      <c r="N26" s="22" t="s">
        <v>39</v>
      </c>
      <c r="O26" s="23" t="s">
        <v>40</v>
      </c>
      <c r="P26" s="23" t="s">
        <v>36</v>
      </c>
      <c r="Q26" s="25" t="s">
        <v>37</v>
      </c>
      <c r="R26" s="24" t="s">
        <v>38</v>
      </c>
      <c r="S26" s="22" t="s">
        <v>39</v>
      </c>
      <c r="T26" s="23" t="s">
        <v>40</v>
      </c>
      <c r="U26" s="23" t="s">
        <v>36</v>
      </c>
      <c r="V26" s="25" t="s">
        <v>37</v>
      </c>
      <c r="W26" s="24" t="s">
        <v>38</v>
      </c>
      <c r="X26" s="22" t="s">
        <v>39</v>
      </c>
      <c r="Y26" s="23" t="s">
        <v>40</v>
      </c>
      <c r="Z26" s="23" t="s">
        <v>36</v>
      </c>
      <c r="AA26" s="23" t="s">
        <v>53</v>
      </c>
      <c r="AB26" s="25" t="s">
        <v>37</v>
      </c>
      <c r="AC26" s="23" t="s">
        <v>38</v>
      </c>
      <c r="AD26" s="24" t="s">
        <v>53</v>
      </c>
    </row>
    <row r="27" spans="2:30" ht="14.25" customHeight="1" x14ac:dyDescent="0.25">
      <c r="B27" s="56" t="s">
        <v>0</v>
      </c>
      <c r="C27" s="56" t="s">
        <v>1</v>
      </c>
      <c r="D27" s="57" t="s">
        <v>23</v>
      </c>
      <c r="E27" s="58" t="s">
        <v>52</v>
      </c>
      <c r="F27" s="92"/>
      <c r="G27" s="94"/>
      <c r="H27" s="1"/>
      <c r="I27" s="93"/>
      <c r="J27" s="7"/>
      <c r="K27" s="7"/>
      <c r="L27" s="26"/>
      <c r="M27" s="8"/>
      <c r="N27" s="93"/>
      <c r="O27" s="7"/>
      <c r="P27" s="7"/>
      <c r="Q27" s="26"/>
      <c r="R27" s="8"/>
      <c r="S27" s="93"/>
      <c r="T27" s="7"/>
      <c r="U27" s="7"/>
      <c r="V27" s="26"/>
      <c r="W27" s="8"/>
      <c r="X27" s="93"/>
      <c r="Y27" s="7"/>
      <c r="Z27" s="7"/>
      <c r="AA27" s="7"/>
      <c r="AB27" s="26"/>
      <c r="AC27" s="7"/>
      <c r="AD27" s="8"/>
    </row>
    <row r="28" spans="2:30" ht="14.25" customHeight="1" x14ac:dyDescent="0.25">
      <c r="B28" s="31"/>
      <c r="C28" s="31"/>
      <c r="D28" s="10"/>
      <c r="E28" s="38"/>
      <c r="F28" s="31"/>
      <c r="G28" s="32"/>
      <c r="H28" s="3"/>
      <c r="I28" s="9" t="e">
        <f t="shared" ref="I28:Z28" si="18">SUM(I29:I40)</f>
        <v>#N/A</v>
      </c>
      <c r="J28" s="11" t="e">
        <f t="shared" si="18"/>
        <v>#N/A</v>
      </c>
      <c r="K28" s="45" t="e">
        <f t="shared" si="18"/>
        <v>#N/A</v>
      </c>
      <c r="L28" s="27" t="e">
        <f t="shared" si="18"/>
        <v>#N/A</v>
      </c>
      <c r="M28" s="12" t="e">
        <f t="shared" si="18"/>
        <v>#N/A</v>
      </c>
      <c r="N28" s="9" t="e">
        <f t="shared" si="18"/>
        <v>#N/A</v>
      </c>
      <c r="O28" s="11" t="e">
        <f t="shared" si="18"/>
        <v>#N/A</v>
      </c>
      <c r="P28" s="45" t="e">
        <f t="shared" si="18"/>
        <v>#N/A</v>
      </c>
      <c r="Q28" s="27" t="e">
        <f t="shared" si="18"/>
        <v>#N/A</v>
      </c>
      <c r="R28" s="12" t="e">
        <f t="shared" si="18"/>
        <v>#N/A</v>
      </c>
      <c r="S28" s="9" t="e">
        <f t="shared" si="18"/>
        <v>#N/A</v>
      </c>
      <c r="T28" s="11" t="e">
        <f t="shared" si="18"/>
        <v>#N/A</v>
      </c>
      <c r="U28" s="45" t="e">
        <f t="shared" si="18"/>
        <v>#N/A</v>
      </c>
      <c r="V28" s="27" t="e">
        <f t="shared" si="18"/>
        <v>#N/A</v>
      </c>
      <c r="W28" s="12" t="e">
        <f t="shared" si="18"/>
        <v>#N/A</v>
      </c>
      <c r="X28" s="9" t="e">
        <f t="shared" si="18"/>
        <v>#N/A</v>
      </c>
      <c r="Y28" s="11" t="e">
        <f t="shared" si="18"/>
        <v>#N/A</v>
      </c>
      <c r="Z28" s="45" t="e">
        <f t="shared" si="18"/>
        <v>#N/A</v>
      </c>
      <c r="AA28" s="44" t="e">
        <f>(X28-S28)/S28</f>
        <v>#N/A</v>
      </c>
      <c r="AB28" s="27" t="e">
        <f>SUM(AB29:AB40)</f>
        <v>#N/A</v>
      </c>
      <c r="AC28" s="45" t="e">
        <f>SUM(AC29:AC40)</f>
        <v>#N/A</v>
      </c>
      <c r="AD28" s="47" t="e">
        <f>(AB28-V28)/V28</f>
        <v>#N/A</v>
      </c>
    </row>
    <row r="29" spans="2:30" ht="14.25" customHeight="1" x14ac:dyDescent="0.25">
      <c r="B29" s="74"/>
      <c r="C29" s="17"/>
      <c r="D29" s="14"/>
      <c r="E29" s="37" t="str">
        <f>RIGHT(B29,1)</f>
        <v/>
      </c>
      <c r="F29" s="33" t="e">
        <f>AB29/X29</f>
        <v>#N/A</v>
      </c>
      <c r="G29" s="34" t="e">
        <f>F29/E29</f>
        <v>#N/A</v>
      </c>
      <c r="I29" s="13" t="e">
        <f>VLOOKUP(B29,MES!A:D,2,0)</f>
        <v>#N/A</v>
      </c>
      <c r="J29" s="15" t="e">
        <f t="shared" ref="J29:J38" si="19">I29*E29</f>
        <v>#N/A</v>
      </c>
      <c r="K29" s="43" t="e">
        <f t="shared" ref="K29:K38" si="20">J29/$J$8</f>
        <v>#N/A</v>
      </c>
      <c r="L29" s="28" t="e">
        <f>VLOOKUP(B29,MES!A:G,5,0)</f>
        <v>#N/A</v>
      </c>
      <c r="M29" s="16" t="e">
        <f t="shared" ref="M29:M38" si="21">L29/$L$8</f>
        <v>#N/A</v>
      </c>
      <c r="N29" s="13" t="e">
        <f>VLOOKUP(B29,YTD!A:D,2,0)</f>
        <v>#N/A</v>
      </c>
      <c r="O29" s="15" t="e">
        <f t="shared" ref="O29:O38" si="22">N29*E29</f>
        <v>#N/A</v>
      </c>
      <c r="P29" s="43" t="e">
        <f t="shared" ref="P29:P38" si="23">O29/$O$8</f>
        <v>#N/A</v>
      </c>
      <c r="Q29" s="28" t="e">
        <f>VLOOKUP(B29,YTD!A:G,5,0)</f>
        <v>#N/A</v>
      </c>
      <c r="R29" s="16" t="e">
        <f t="shared" ref="R29:R38" si="24">Q29/$Q$8</f>
        <v>#N/A</v>
      </c>
      <c r="S29" s="13" t="e">
        <f>VLOOKUP(B29,MAT!A:D,2,0)</f>
        <v>#N/A</v>
      </c>
      <c r="T29" s="15" t="e">
        <f t="shared" ref="T29:T38" si="25">S29*E29</f>
        <v>#N/A</v>
      </c>
      <c r="U29" s="43" t="e">
        <f t="shared" ref="U29:U38" si="26">T29/$T$8</f>
        <v>#N/A</v>
      </c>
      <c r="V29" s="28" t="e">
        <f>VLOOKUP(B29,MAT!A:J,8,0)</f>
        <v>#N/A</v>
      </c>
      <c r="W29" s="16" t="e">
        <f t="shared" ref="W29:W38" si="27">V29/$V$8</f>
        <v>#N/A</v>
      </c>
      <c r="X29" s="13" t="e">
        <f>VLOOKUP(B29,MAT!A:G,5,0)</f>
        <v>#N/A</v>
      </c>
      <c r="Y29" s="15" t="e">
        <f t="shared" ref="Y29:Y38" si="28">X29*E29</f>
        <v>#N/A</v>
      </c>
      <c r="Z29" s="43" t="e">
        <f t="shared" ref="Z29:Z38" si="29">Y29/$Y$8</f>
        <v>#N/A</v>
      </c>
      <c r="AA29" s="42" t="e">
        <f t="shared" ref="AA29:AA38" si="30">(X29-S29)/S29</f>
        <v>#N/A</v>
      </c>
      <c r="AB29" s="28" t="e">
        <f>VLOOKUP(B29,MAT!A:M,11,0)</f>
        <v>#N/A</v>
      </c>
      <c r="AC29" s="43" t="e">
        <f t="shared" ref="AC29:AC38" si="31">AB29/$AB$8</f>
        <v>#N/A</v>
      </c>
      <c r="AD29" s="48" t="e">
        <f t="shared" ref="AD29:AD38" si="32">(AB29-V29)/V29</f>
        <v>#N/A</v>
      </c>
    </row>
    <row r="30" spans="2:30" ht="14.25" customHeight="1" x14ac:dyDescent="0.25">
      <c r="B30" s="74"/>
      <c r="C30" s="17"/>
      <c r="D30" s="14"/>
      <c r="E30" s="37" t="str">
        <f t="shared" ref="E30:E40" si="33">RIGHT(B30,1)</f>
        <v/>
      </c>
      <c r="F30" s="33" t="e">
        <f t="shared" ref="F30:F38" si="34">AB30/X30</f>
        <v>#N/A</v>
      </c>
      <c r="G30" s="34" t="e">
        <f t="shared" ref="G30:G38" si="35">F30/E30</f>
        <v>#N/A</v>
      </c>
      <c r="I30" s="13" t="e">
        <f>VLOOKUP(B30,MES!A:D,2,0)</f>
        <v>#N/A</v>
      </c>
      <c r="J30" s="15" t="e">
        <f t="shared" si="19"/>
        <v>#N/A</v>
      </c>
      <c r="K30" s="43" t="e">
        <f t="shared" si="20"/>
        <v>#N/A</v>
      </c>
      <c r="L30" s="28" t="e">
        <f>VLOOKUP(B30,MES!A:G,5,0)</f>
        <v>#N/A</v>
      </c>
      <c r="M30" s="16" t="e">
        <f t="shared" si="21"/>
        <v>#N/A</v>
      </c>
      <c r="N30" s="13" t="e">
        <f>VLOOKUP(B30,YTD!A:D,2,0)</f>
        <v>#N/A</v>
      </c>
      <c r="O30" s="15" t="e">
        <f t="shared" si="22"/>
        <v>#N/A</v>
      </c>
      <c r="P30" s="43" t="e">
        <f t="shared" si="23"/>
        <v>#N/A</v>
      </c>
      <c r="Q30" s="28" t="e">
        <f>VLOOKUP(B30,YTD!A:G,5,0)</f>
        <v>#N/A</v>
      </c>
      <c r="R30" s="16" t="e">
        <f t="shared" si="24"/>
        <v>#N/A</v>
      </c>
      <c r="S30" s="13" t="e">
        <f>VLOOKUP(B30,MAT!A:D,2,0)</f>
        <v>#N/A</v>
      </c>
      <c r="T30" s="15" t="e">
        <f t="shared" si="25"/>
        <v>#N/A</v>
      </c>
      <c r="U30" s="43" t="e">
        <f t="shared" si="26"/>
        <v>#N/A</v>
      </c>
      <c r="V30" s="28" t="e">
        <f>VLOOKUP(B30,MAT!A:J,8,0)</f>
        <v>#N/A</v>
      </c>
      <c r="W30" s="16" t="e">
        <f t="shared" si="27"/>
        <v>#N/A</v>
      </c>
      <c r="X30" s="13" t="e">
        <f>VLOOKUP(B30,MAT!A:G,5,0)</f>
        <v>#N/A</v>
      </c>
      <c r="Y30" s="15" t="e">
        <f t="shared" si="28"/>
        <v>#N/A</v>
      </c>
      <c r="Z30" s="43" t="e">
        <f t="shared" si="29"/>
        <v>#N/A</v>
      </c>
      <c r="AA30" s="42" t="e">
        <f t="shared" si="30"/>
        <v>#N/A</v>
      </c>
      <c r="AB30" s="28" t="e">
        <f>VLOOKUP(B30,MAT!A:M,11,0)</f>
        <v>#N/A</v>
      </c>
      <c r="AC30" s="43" t="e">
        <f t="shared" si="31"/>
        <v>#N/A</v>
      </c>
      <c r="AD30" s="48" t="e">
        <f t="shared" si="32"/>
        <v>#N/A</v>
      </c>
    </row>
    <row r="31" spans="2:30" ht="14.25" customHeight="1" x14ac:dyDescent="0.25">
      <c r="B31" s="74"/>
      <c r="C31" s="17"/>
      <c r="D31" s="14"/>
      <c r="E31" s="37" t="str">
        <f t="shared" si="33"/>
        <v/>
      </c>
      <c r="F31" s="33" t="e">
        <f t="shared" si="34"/>
        <v>#N/A</v>
      </c>
      <c r="G31" s="34" t="e">
        <f t="shared" si="35"/>
        <v>#N/A</v>
      </c>
      <c r="I31" s="13" t="e">
        <f>VLOOKUP(B31,MES!A:D,2,0)</f>
        <v>#N/A</v>
      </c>
      <c r="J31" s="15" t="e">
        <f t="shared" si="19"/>
        <v>#N/A</v>
      </c>
      <c r="K31" s="43" t="e">
        <f t="shared" si="20"/>
        <v>#N/A</v>
      </c>
      <c r="L31" s="28" t="e">
        <f>VLOOKUP(B31,MES!A:G,5,0)</f>
        <v>#N/A</v>
      </c>
      <c r="M31" s="16" t="e">
        <f t="shared" si="21"/>
        <v>#N/A</v>
      </c>
      <c r="N31" s="13" t="e">
        <f>VLOOKUP(B31,YTD!A:D,2,0)</f>
        <v>#N/A</v>
      </c>
      <c r="O31" s="15" t="e">
        <f t="shared" si="22"/>
        <v>#N/A</v>
      </c>
      <c r="P31" s="43" t="e">
        <f t="shared" si="23"/>
        <v>#N/A</v>
      </c>
      <c r="Q31" s="28" t="e">
        <f>VLOOKUP(B31,YTD!A:G,5,0)</f>
        <v>#N/A</v>
      </c>
      <c r="R31" s="16" t="e">
        <f t="shared" si="24"/>
        <v>#N/A</v>
      </c>
      <c r="S31" s="13" t="e">
        <f>VLOOKUP(B31,MAT!A:D,2,0)</f>
        <v>#N/A</v>
      </c>
      <c r="T31" s="15" t="e">
        <f t="shared" si="25"/>
        <v>#N/A</v>
      </c>
      <c r="U31" s="43" t="e">
        <f t="shared" si="26"/>
        <v>#N/A</v>
      </c>
      <c r="V31" s="28" t="e">
        <f>VLOOKUP(B31,MAT!A:J,8,0)</f>
        <v>#N/A</v>
      </c>
      <c r="W31" s="16" t="e">
        <f t="shared" si="27"/>
        <v>#N/A</v>
      </c>
      <c r="X31" s="13" t="e">
        <f>VLOOKUP(B31,MAT!A:G,5,0)</f>
        <v>#N/A</v>
      </c>
      <c r="Y31" s="15" t="e">
        <f t="shared" si="28"/>
        <v>#N/A</v>
      </c>
      <c r="Z31" s="43" t="e">
        <f t="shared" si="29"/>
        <v>#N/A</v>
      </c>
      <c r="AA31" s="42" t="e">
        <f t="shared" si="30"/>
        <v>#N/A</v>
      </c>
      <c r="AB31" s="28" t="e">
        <f>VLOOKUP(B31,MAT!A:M,11,0)</f>
        <v>#N/A</v>
      </c>
      <c r="AC31" s="43" t="e">
        <f t="shared" si="31"/>
        <v>#N/A</v>
      </c>
      <c r="AD31" s="48" t="e">
        <f t="shared" si="32"/>
        <v>#N/A</v>
      </c>
    </row>
    <row r="32" spans="2:30" ht="14.25" customHeight="1" x14ac:dyDescent="0.25">
      <c r="B32" s="74"/>
      <c r="C32" s="17"/>
      <c r="D32" s="14"/>
      <c r="E32" s="37" t="str">
        <f t="shared" si="33"/>
        <v/>
      </c>
      <c r="F32" s="33" t="e">
        <f t="shared" si="34"/>
        <v>#N/A</v>
      </c>
      <c r="G32" s="34" t="e">
        <f t="shared" si="35"/>
        <v>#N/A</v>
      </c>
      <c r="I32" s="13" t="e">
        <f>VLOOKUP(B32,MES!A:D,2,0)</f>
        <v>#N/A</v>
      </c>
      <c r="J32" s="15" t="e">
        <f t="shared" si="19"/>
        <v>#N/A</v>
      </c>
      <c r="K32" s="43" t="e">
        <f t="shared" si="20"/>
        <v>#N/A</v>
      </c>
      <c r="L32" s="28" t="e">
        <f>VLOOKUP(B32,MES!A:G,5,0)</f>
        <v>#N/A</v>
      </c>
      <c r="M32" s="16" t="e">
        <f t="shared" si="21"/>
        <v>#N/A</v>
      </c>
      <c r="N32" s="13" t="e">
        <f>VLOOKUP(B32,YTD!A:D,2,0)</f>
        <v>#N/A</v>
      </c>
      <c r="O32" s="15" t="e">
        <f t="shared" si="22"/>
        <v>#N/A</v>
      </c>
      <c r="P32" s="43" t="e">
        <f t="shared" si="23"/>
        <v>#N/A</v>
      </c>
      <c r="Q32" s="28" t="e">
        <f>VLOOKUP(B32,YTD!A:G,5,0)</f>
        <v>#N/A</v>
      </c>
      <c r="R32" s="16" t="e">
        <f t="shared" si="24"/>
        <v>#N/A</v>
      </c>
      <c r="S32" s="13" t="e">
        <f>VLOOKUP(B32,MAT!A:D,2,0)</f>
        <v>#N/A</v>
      </c>
      <c r="T32" s="15" t="e">
        <f t="shared" si="25"/>
        <v>#N/A</v>
      </c>
      <c r="U32" s="43" t="e">
        <f t="shared" si="26"/>
        <v>#N/A</v>
      </c>
      <c r="V32" s="28" t="e">
        <f>VLOOKUP(B32,MAT!A:J,8,0)</f>
        <v>#N/A</v>
      </c>
      <c r="W32" s="16" t="e">
        <f t="shared" si="27"/>
        <v>#N/A</v>
      </c>
      <c r="X32" s="13" t="e">
        <f>VLOOKUP(B32,MAT!A:G,5,0)</f>
        <v>#N/A</v>
      </c>
      <c r="Y32" s="15" t="e">
        <f t="shared" si="28"/>
        <v>#N/A</v>
      </c>
      <c r="Z32" s="43" t="e">
        <f t="shared" si="29"/>
        <v>#N/A</v>
      </c>
      <c r="AA32" s="42" t="e">
        <f t="shared" si="30"/>
        <v>#N/A</v>
      </c>
      <c r="AB32" s="28" t="e">
        <f>VLOOKUP(B32,MAT!A:M,11,0)</f>
        <v>#N/A</v>
      </c>
      <c r="AC32" s="43" t="e">
        <f t="shared" si="31"/>
        <v>#N/A</v>
      </c>
      <c r="AD32" s="48" t="e">
        <f t="shared" si="32"/>
        <v>#N/A</v>
      </c>
    </row>
    <row r="33" spans="2:30" ht="14.25" customHeight="1" x14ac:dyDescent="0.25">
      <c r="B33" s="74"/>
      <c r="C33" s="74"/>
      <c r="D33" s="75"/>
      <c r="E33" s="37" t="str">
        <f t="shared" si="33"/>
        <v/>
      </c>
      <c r="F33" s="77" t="e">
        <f t="shared" si="34"/>
        <v>#N/A</v>
      </c>
      <c r="G33" s="78" t="e">
        <f t="shared" si="35"/>
        <v>#N/A</v>
      </c>
      <c r="H33" s="79"/>
      <c r="I33" s="13" t="e">
        <f>VLOOKUP(B33,MES!A:D,2,0)</f>
        <v>#N/A</v>
      </c>
      <c r="J33" s="15" t="e">
        <f t="shared" si="19"/>
        <v>#N/A</v>
      </c>
      <c r="K33" s="43" t="e">
        <f t="shared" si="20"/>
        <v>#N/A</v>
      </c>
      <c r="L33" s="28" t="e">
        <f>VLOOKUP(B33,MES!A:G,5,0)</f>
        <v>#N/A</v>
      </c>
      <c r="M33" s="16" t="e">
        <f t="shared" si="21"/>
        <v>#N/A</v>
      </c>
      <c r="N33" s="13" t="e">
        <f>VLOOKUP(B33,YTD!A:D,2,0)</f>
        <v>#N/A</v>
      </c>
      <c r="O33" s="15" t="e">
        <f t="shared" si="22"/>
        <v>#N/A</v>
      </c>
      <c r="P33" s="43" t="e">
        <f t="shared" si="23"/>
        <v>#N/A</v>
      </c>
      <c r="Q33" s="28" t="e">
        <f>VLOOKUP(B33,YTD!A:G,5,0)</f>
        <v>#N/A</v>
      </c>
      <c r="R33" s="16" t="e">
        <f t="shared" si="24"/>
        <v>#N/A</v>
      </c>
      <c r="S33" s="13" t="e">
        <f>VLOOKUP(B33,MAT!A:D,2,0)</f>
        <v>#N/A</v>
      </c>
      <c r="T33" s="15" t="e">
        <f t="shared" si="25"/>
        <v>#N/A</v>
      </c>
      <c r="U33" s="43" t="e">
        <f t="shared" si="26"/>
        <v>#N/A</v>
      </c>
      <c r="V33" s="28" t="e">
        <f>VLOOKUP(B33,MAT!A:J,8,0)</f>
        <v>#N/A</v>
      </c>
      <c r="W33" s="16" t="e">
        <f t="shared" si="27"/>
        <v>#N/A</v>
      </c>
      <c r="X33" s="13" t="e">
        <f>VLOOKUP(B33,MAT!A:G,5,0)</f>
        <v>#N/A</v>
      </c>
      <c r="Y33" s="15" t="e">
        <f t="shared" si="28"/>
        <v>#N/A</v>
      </c>
      <c r="Z33" s="43" t="e">
        <f t="shared" si="29"/>
        <v>#N/A</v>
      </c>
      <c r="AA33" s="42" t="e">
        <f t="shared" si="30"/>
        <v>#N/A</v>
      </c>
      <c r="AB33" s="28" t="e">
        <f>VLOOKUP(B33,MAT!A:M,11,0)</f>
        <v>#N/A</v>
      </c>
      <c r="AC33" s="43" t="e">
        <f t="shared" si="31"/>
        <v>#N/A</v>
      </c>
      <c r="AD33" s="48" t="e">
        <f t="shared" si="32"/>
        <v>#N/A</v>
      </c>
    </row>
    <row r="34" spans="2:30" ht="14.25" customHeight="1" x14ac:dyDescent="0.25">
      <c r="B34" s="74"/>
      <c r="C34" s="17"/>
      <c r="D34" s="14"/>
      <c r="E34" s="37" t="str">
        <f t="shared" si="33"/>
        <v/>
      </c>
      <c r="F34" s="33" t="e">
        <f t="shared" si="34"/>
        <v>#N/A</v>
      </c>
      <c r="G34" s="34" t="e">
        <f t="shared" si="35"/>
        <v>#N/A</v>
      </c>
      <c r="I34" s="13" t="e">
        <f>VLOOKUP(B34,MES!A:D,2,0)</f>
        <v>#N/A</v>
      </c>
      <c r="J34" s="15" t="e">
        <f t="shared" si="19"/>
        <v>#N/A</v>
      </c>
      <c r="K34" s="43" t="e">
        <f t="shared" si="20"/>
        <v>#N/A</v>
      </c>
      <c r="L34" s="28" t="e">
        <f>VLOOKUP(B34,MES!A:G,5,0)</f>
        <v>#N/A</v>
      </c>
      <c r="M34" s="16" t="e">
        <f t="shared" si="21"/>
        <v>#N/A</v>
      </c>
      <c r="N34" s="13" t="e">
        <f>VLOOKUP(B34,YTD!A:D,2,0)</f>
        <v>#N/A</v>
      </c>
      <c r="O34" s="15" t="e">
        <f t="shared" si="22"/>
        <v>#N/A</v>
      </c>
      <c r="P34" s="43" t="e">
        <f t="shared" si="23"/>
        <v>#N/A</v>
      </c>
      <c r="Q34" s="28" t="e">
        <f>VLOOKUP(B34,YTD!A:G,5,0)</f>
        <v>#N/A</v>
      </c>
      <c r="R34" s="16" t="e">
        <f t="shared" si="24"/>
        <v>#N/A</v>
      </c>
      <c r="S34" s="13" t="e">
        <f>VLOOKUP(B34,MAT!A:D,2,0)</f>
        <v>#N/A</v>
      </c>
      <c r="T34" s="15" t="e">
        <f t="shared" si="25"/>
        <v>#N/A</v>
      </c>
      <c r="U34" s="43" t="e">
        <f t="shared" si="26"/>
        <v>#N/A</v>
      </c>
      <c r="V34" s="28" t="e">
        <f>VLOOKUP(B34,MAT!A:J,8,0)</f>
        <v>#N/A</v>
      </c>
      <c r="W34" s="16" t="e">
        <f t="shared" si="27"/>
        <v>#N/A</v>
      </c>
      <c r="X34" s="13" t="e">
        <f>VLOOKUP(B34,MAT!A:G,5,0)</f>
        <v>#N/A</v>
      </c>
      <c r="Y34" s="15" t="e">
        <f t="shared" si="28"/>
        <v>#N/A</v>
      </c>
      <c r="Z34" s="43" t="e">
        <f t="shared" si="29"/>
        <v>#N/A</v>
      </c>
      <c r="AA34" s="42" t="e">
        <f t="shared" si="30"/>
        <v>#N/A</v>
      </c>
      <c r="AB34" s="28" t="e">
        <f>VLOOKUP(B34,MAT!A:M,11,0)</f>
        <v>#N/A</v>
      </c>
      <c r="AC34" s="43" t="e">
        <f t="shared" si="31"/>
        <v>#N/A</v>
      </c>
      <c r="AD34" s="48" t="e">
        <f t="shared" si="32"/>
        <v>#N/A</v>
      </c>
    </row>
    <row r="35" spans="2:30" ht="14.25" customHeight="1" x14ac:dyDescent="0.25">
      <c r="B35" s="74"/>
      <c r="C35" s="17"/>
      <c r="D35" s="14"/>
      <c r="E35" s="37" t="str">
        <f t="shared" si="33"/>
        <v/>
      </c>
      <c r="F35" s="33" t="e">
        <f t="shared" si="34"/>
        <v>#N/A</v>
      </c>
      <c r="G35" s="34" t="e">
        <f t="shared" si="35"/>
        <v>#N/A</v>
      </c>
      <c r="I35" s="13" t="e">
        <f>VLOOKUP(B35,MES!A:D,2,0)</f>
        <v>#N/A</v>
      </c>
      <c r="J35" s="15" t="e">
        <f t="shared" si="19"/>
        <v>#N/A</v>
      </c>
      <c r="K35" s="43" t="e">
        <f t="shared" si="20"/>
        <v>#N/A</v>
      </c>
      <c r="L35" s="28" t="e">
        <f>VLOOKUP(B35,MES!A:G,5,0)</f>
        <v>#N/A</v>
      </c>
      <c r="M35" s="16" t="e">
        <f t="shared" si="21"/>
        <v>#N/A</v>
      </c>
      <c r="N35" s="13" t="e">
        <f>VLOOKUP(B35,YTD!A:D,2,0)</f>
        <v>#N/A</v>
      </c>
      <c r="O35" s="15" t="e">
        <f t="shared" si="22"/>
        <v>#N/A</v>
      </c>
      <c r="P35" s="43" t="e">
        <f t="shared" si="23"/>
        <v>#N/A</v>
      </c>
      <c r="Q35" s="28" t="e">
        <f>VLOOKUP(B35,YTD!A:G,5,0)</f>
        <v>#N/A</v>
      </c>
      <c r="R35" s="16" t="e">
        <f t="shared" si="24"/>
        <v>#N/A</v>
      </c>
      <c r="S35" s="13" t="e">
        <f>VLOOKUP(B35,MAT!A:D,2,0)</f>
        <v>#N/A</v>
      </c>
      <c r="T35" s="15" t="e">
        <f t="shared" si="25"/>
        <v>#N/A</v>
      </c>
      <c r="U35" s="43" t="e">
        <f t="shared" si="26"/>
        <v>#N/A</v>
      </c>
      <c r="V35" s="28" t="e">
        <f>VLOOKUP(B35,MAT!A:J,8,0)</f>
        <v>#N/A</v>
      </c>
      <c r="W35" s="16" t="e">
        <f t="shared" si="27"/>
        <v>#N/A</v>
      </c>
      <c r="X35" s="13" t="e">
        <f>VLOOKUP(B35,MAT!A:G,5,0)</f>
        <v>#N/A</v>
      </c>
      <c r="Y35" s="15" t="e">
        <f t="shared" si="28"/>
        <v>#N/A</v>
      </c>
      <c r="Z35" s="43" t="e">
        <f t="shared" si="29"/>
        <v>#N/A</v>
      </c>
      <c r="AA35" s="42" t="e">
        <f t="shared" si="30"/>
        <v>#N/A</v>
      </c>
      <c r="AB35" s="28" t="e">
        <f>VLOOKUP(B35,MAT!A:M,11,0)</f>
        <v>#N/A</v>
      </c>
      <c r="AC35" s="43" t="e">
        <f t="shared" si="31"/>
        <v>#N/A</v>
      </c>
      <c r="AD35" s="48" t="e">
        <f t="shared" si="32"/>
        <v>#N/A</v>
      </c>
    </row>
    <row r="36" spans="2:30" ht="14.25" customHeight="1" x14ac:dyDescent="0.25">
      <c r="B36" s="74"/>
      <c r="C36" s="17"/>
      <c r="D36" s="14"/>
      <c r="E36" s="37" t="str">
        <f t="shared" si="33"/>
        <v/>
      </c>
      <c r="F36" s="33" t="e">
        <f t="shared" si="34"/>
        <v>#N/A</v>
      </c>
      <c r="G36" s="34" t="e">
        <f t="shared" si="35"/>
        <v>#N/A</v>
      </c>
      <c r="I36" s="13" t="e">
        <f>VLOOKUP(B36,MES!A:D,2,0)</f>
        <v>#N/A</v>
      </c>
      <c r="J36" s="15" t="e">
        <f t="shared" si="19"/>
        <v>#N/A</v>
      </c>
      <c r="K36" s="43" t="e">
        <f t="shared" si="20"/>
        <v>#N/A</v>
      </c>
      <c r="L36" s="28" t="e">
        <f>VLOOKUP(B36,MES!A:G,5,0)</f>
        <v>#N/A</v>
      </c>
      <c r="M36" s="16" t="e">
        <f t="shared" si="21"/>
        <v>#N/A</v>
      </c>
      <c r="N36" s="13" t="e">
        <f>VLOOKUP(B36,YTD!A:D,2,0)</f>
        <v>#N/A</v>
      </c>
      <c r="O36" s="15" t="e">
        <f t="shared" si="22"/>
        <v>#N/A</v>
      </c>
      <c r="P36" s="43" t="e">
        <f t="shared" si="23"/>
        <v>#N/A</v>
      </c>
      <c r="Q36" s="28" t="e">
        <f>VLOOKUP(B36,YTD!A:G,5,0)</f>
        <v>#N/A</v>
      </c>
      <c r="R36" s="16" t="e">
        <f t="shared" si="24"/>
        <v>#N/A</v>
      </c>
      <c r="S36" s="13" t="e">
        <f>VLOOKUP(B36,MAT!A:D,2,0)</f>
        <v>#N/A</v>
      </c>
      <c r="T36" s="15" t="e">
        <f t="shared" si="25"/>
        <v>#N/A</v>
      </c>
      <c r="U36" s="43" t="e">
        <f t="shared" si="26"/>
        <v>#N/A</v>
      </c>
      <c r="V36" s="28" t="e">
        <f>VLOOKUP(B36,MAT!A:J,8,0)</f>
        <v>#N/A</v>
      </c>
      <c r="W36" s="16" t="e">
        <f t="shared" si="27"/>
        <v>#N/A</v>
      </c>
      <c r="X36" s="13" t="e">
        <f>VLOOKUP(B36,MAT!A:G,5,0)</f>
        <v>#N/A</v>
      </c>
      <c r="Y36" s="15" t="e">
        <f t="shared" si="28"/>
        <v>#N/A</v>
      </c>
      <c r="Z36" s="43" t="e">
        <f t="shared" si="29"/>
        <v>#N/A</v>
      </c>
      <c r="AA36" s="42" t="e">
        <f t="shared" si="30"/>
        <v>#N/A</v>
      </c>
      <c r="AB36" s="28" t="e">
        <f>VLOOKUP(B36,MAT!A:M,11,0)</f>
        <v>#N/A</v>
      </c>
      <c r="AC36" s="43" t="e">
        <f t="shared" si="31"/>
        <v>#N/A</v>
      </c>
      <c r="AD36" s="48" t="e">
        <f t="shared" si="32"/>
        <v>#N/A</v>
      </c>
    </row>
    <row r="37" spans="2:30" ht="14.25" customHeight="1" x14ac:dyDescent="0.25">
      <c r="B37" s="74"/>
      <c r="C37" s="17"/>
      <c r="D37" s="14"/>
      <c r="E37" s="37" t="str">
        <f t="shared" si="33"/>
        <v/>
      </c>
      <c r="F37" s="33" t="e">
        <f t="shared" si="34"/>
        <v>#N/A</v>
      </c>
      <c r="G37" s="34" t="e">
        <f t="shared" si="35"/>
        <v>#N/A</v>
      </c>
      <c r="I37" s="13" t="e">
        <f>VLOOKUP(B37,MES!A:D,2,0)</f>
        <v>#N/A</v>
      </c>
      <c r="J37" s="15" t="e">
        <f t="shared" si="19"/>
        <v>#N/A</v>
      </c>
      <c r="K37" s="43" t="e">
        <f t="shared" si="20"/>
        <v>#N/A</v>
      </c>
      <c r="L37" s="28" t="e">
        <f>VLOOKUP(B37,MES!A:G,5,0)</f>
        <v>#N/A</v>
      </c>
      <c r="M37" s="16" t="e">
        <f t="shared" si="21"/>
        <v>#N/A</v>
      </c>
      <c r="N37" s="13" t="e">
        <f>VLOOKUP(B37,YTD!A:D,2,0)</f>
        <v>#N/A</v>
      </c>
      <c r="O37" s="15" t="e">
        <f t="shared" si="22"/>
        <v>#N/A</v>
      </c>
      <c r="P37" s="43" t="e">
        <f t="shared" si="23"/>
        <v>#N/A</v>
      </c>
      <c r="Q37" s="28" t="e">
        <f>VLOOKUP(B37,YTD!A:G,5,0)</f>
        <v>#N/A</v>
      </c>
      <c r="R37" s="16" t="e">
        <f t="shared" si="24"/>
        <v>#N/A</v>
      </c>
      <c r="S37" s="13" t="e">
        <f>VLOOKUP(B37,MAT!A:D,2,0)</f>
        <v>#N/A</v>
      </c>
      <c r="T37" s="15" t="e">
        <f t="shared" si="25"/>
        <v>#N/A</v>
      </c>
      <c r="U37" s="43" t="e">
        <f t="shared" si="26"/>
        <v>#N/A</v>
      </c>
      <c r="V37" s="28" t="e">
        <f>VLOOKUP(B37,MAT!A:J,8,0)</f>
        <v>#N/A</v>
      </c>
      <c r="W37" s="16" t="e">
        <f t="shared" si="27"/>
        <v>#N/A</v>
      </c>
      <c r="X37" s="13" t="e">
        <f>VLOOKUP(B37,MAT!A:G,5,0)</f>
        <v>#N/A</v>
      </c>
      <c r="Y37" s="15" t="e">
        <f t="shared" si="28"/>
        <v>#N/A</v>
      </c>
      <c r="Z37" s="43" t="e">
        <f t="shared" si="29"/>
        <v>#N/A</v>
      </c>
      <c r="AA37" s="42" t="e">
        <f t="shared" si="30"/>
        <v>#N/A</v>
      </c>
      <c r="AB37" s="28" t="e">
        <f>VLOOKUP(B37,MAT!A:M,11,0)</f>
        <v>#N/A</v>
      </c>
      <c r="AC37" s="43" t="e">
        <f t="shared" si="31"/>
        <v>#N/A</v>
      </c>
      <c r="AD37" s="48" t="e">
        <f t="shared" si="32"/>
        <v>#N/A</v>
      </c>
    </row>
    <row r="38" spans="2:30" ht="14.25" customHeight="1" x14ac:dyDescent="0.25">
      <c r="B38" s="17"/>
      <c r="C38" s="17"/>
      <c r="D38" s="14"/>
      <c r="E38" s="37" t="str">
        <f t="shared" si="33"/>
        <v/>
      </c>
      <c r="F38" s="33" t="e">
        <f t="shared" si="34"/>
        <v>#N/A</v>
      </c>
      <c r="G38" s="34" t="e">
        <f t="shared" si="35"/>
        <v>#N/A</v>
      </c>
      <c r="I38" s="13" t="e">
        <f>VLOOKUP(B38,MES!A:D,2,0)</f>
        <v>#N/A</v>
      </c>
      <c r="J38" s="15" t="e">
        <f t="shared" si="19"/>
        <v>#N/A</v>
      </c>
      <c r="K38" s="43" t="e">
        <f t="shared" si="20"/>
        <v>#N/A</v>
      </c>
      <c r="L38" s="28" t="e">
        <f>VLOOKUP(B38,MES!A:G,5,0)</f>
        <v>#N/A</v>
      </c>
      <c r="M38" s="16" t="e">
        <f t="shared" si="21"/>
        <v>#N/A</v>
      </c>
      <c r="N38" s="13" t="e">
        <f>VLOOKUP(B38,YTD!A:D,2,0)</f>
        <v>#N/A</v>
      </c>
      <c r="O38" s="15" t="e">
        <f t="shared" si="22"/>
        <v>#N/A</v>
      </c>
      <c r="P38" s="43" t="e">
        <f t="shared" si="23"/>
        <v>#N/A</v>
      </c>
      <c r="Q38" s="28" t="e">
        <f>VLOOKUP(B38,YTD!A:G,5,0)</f>
        <v>#N/A</v>
      </c>
      <c r="R38" s="16" t="e">
        <f t="shared" si="24"/>
        <v>#N/A</v>
      </c>
      <c r="S38" s="13" t="e">
        <f>VLOOKUP(B38,MAT!A:D,2,0)</f>
        <v>#N/A</v>
      </c>
      <c r="T38" s="15" t="e">
        <f t="shared" si="25"/>
        <v>#N/A</v>
      </c>
      <c r="U38" s="43" t="e">
        <f t="shared" si="26"/>
        <v>#N/A</v>
      </c>
      <c r="V38" s="28" t="e">
        <f>VLOOKUP(B38,MAT!A:J,8,0)</f>
        <v>#N/A</v>
      </c>
      <c r="W38" s="16" t="e">
        <f t="shared" si="27"/>
        <v>#N/A</v>
      </c>
      <c r="X38" s="13" t="e">
        <f>VLOOKUP(B38,MAT!A:G,5,0)</f>
        <v>#N/A</v>
      </c>
      <c r="Y38" s="15" t="e">
        <f t="shared" si="28"/>
        <v>#N/A</v>
      </c>
      <c r="Z38" s="43" t="e">
        <f t="shared" si="29"/>
        <v>#N/A</v>
      </c>
      <c r="AA38" s="42" t="e">
        <f t="shared" si="30"/>
        <v>#N/A</v>
      </c>
      <c r="AB38" s="28" t="e">
        <f>VLOOKUP(B38,MAT!A:M,11,0)</f>
        <v>#N/A</v>
      </c>
      <c r="AC38" s="43" t="e">
        <f t="shared" si="31"/>
        <v>#N/A</v>
      </c>
      <c r="AD38" s="48" t="e">
        <f t="shared" si="32"/>
        <v>#N/A</v>
      </c>
    </row>
    <row r="39" spans="2:30" ht="14.25" customHeight="1" x14ac:dyDescent="0.25">
      <c r="B39" s="17"/>
      <c r="C39" s="17"/>
      <c r="D39" s="14"/>
      <c r="E39" s="37" t="str">
        <f>RIGHT(B39,1)</f>
        <v/>
      </c>
      <c r="F39" s="33" t="e">
        <f t="shared" ref="F39:F40" si="36">AB39/X39</f>
        <v>#N/A</v>
      </c>
      <c r="G39" s="34" t="e">
        <f t="shared" ref="G39:G40" si="37">F39/E39</f>
        <v>#N/A</v>
      </c>
      <c r="I39" s="13" t="e">
        <f>VLOOKUP(B39,MES!A:D,2,0)</f>
        <v>#N/A</v>
      </c>
      <c r="J39" s="15" t="e">
        <f t="shared" ref="J39:J40" si="38">I39*E39</f>
        <v>#N/A</v>
      </c>
      <c r="K39" s="43" t="e">
        <f t="shared" ref="K39:K40" si="39">J39/$J$8</f>
        <v>#N/A</v>
      </c>
      <c r="L39" s="28" t="e">
        <f>VLOOKUP(B39,MES!A:G,5,0)</f>
        <v>#N/A</v>
      </c>
      <c r="M39" s="16" t="e">
        <f t="shared" ref="M39:M40" si="40">L39/$L$8</f>
        <v>#N/A</v>
      </c>
      <c r="N39" s="13" t="e">
        <f>VLOOKUP(B39,YTD!A:D,2,0)</f>
        <v>#N/A</v>
      </c>
      <c r="O39" s="15" t="e">
        <f t="shared" ref="O39:O40" si="41">N39*E39</f>
        <v>#N/A</v>
      </c>
      <c r="P39" s="43" t="e">
        <f t="shared" ref="P39:P40" si="42">O39/$O$8</f>
        <v>#N/A</v>
      </c>
      <c r="Q39" s="28" t="e">
        <f>VLOOKUP(B39,YTD!A:G,5,0)</f>
        <v>#N/A</v>
      </c>
      <c r="R39" s="16" t="e">
        <f t="shared" ref="R39:R40" si="43">Q39/$Q$8</f>
        <v>#N/A</v>
      </c>
      <c r="S39" s="13" t="e">
        <f>VLOOKUP(B39,MAT!A:D,2,0)</f>
        <v>#N/A</v>
      </c>
      <c r="T39" s="15" t="e">
        <f t="shared" ref="T39:T40" si="44">S39*E39</f>
        <v>#N/A</v>
      </c>
      <c r="U39" s="43" t="e">
        <f t="shared" ref="U39:U40" si="45">T39/$T$8</f>
        <v>#N/A</v>
      </c>
      <c r="V39" s="28" t="e">
        <f>VLOOKUP(B39,MAT!A:J,8,0)</f>
        <v>#N/A</v>
      </c>
      <c r="W39" s="16" t="e">
        <f t="shared" ref="W39:W40" si="46">V39/$V$8</f>
        <v>#N/A</v>
      </c>
      <c r="X39" s="13" t="e">
        <f>VLOOKUP(B39,MAT!A:G,5,0)</f>
        <v>#N/A</v>
      </c>
      <c r="Y39" s="15" t="e">
        <f t="shared" ref="Y39:Y40" si="47">X39*E39</f>
        <v>#N/A</v>
      </c>
      <c r="Z39" s="43" t="e">
        <f t="shared" ref="Z39:Z40" si="48">Y39/$Y$8</f>
        <v>#N/A</v>
      </c>
      <c r="AA39" s="42" t="e">
        <f t="shared" ref="AA39:AA40" si="49">(X39-S39)/S39</f>
        <v>#N/A</v>
      </c>
      <c r="AB39" s="28" t="e">
        <f>VLOOKUP(B39,MAT!A:M,11,0)</f>
        <v>#N/A</v>
      </c>
      <c r="AC39" s="43" t="e">
        <f t="shared" ref="AC39:AC40" si="50">AB39/$AB$8</f>
        <v>#N/A</v>
      </c>
      <c r="AD39" s="48" t="e">
        <f t="shared" ref="AD39:AD40" si="51">(AB39-V39)/V39</f>
        <v>#N/A</v>
      </c>
    </row>
    <row r="40" spans="2:30" ht="14.25" customHeight="1" x14ac:dyDescent="0.25">
      <c r="B40" s="35"/>
      <c r="C40" s="35"/>
      <c r="D40" s="36"/>
      <c r="E40" s="37" t="str">
        <f t="shared" si="33"/>
        <v/>
      </c>
      <c r="F40" s="33" t="e">
        <f t="shared" si="36"/>
        <v>#N/A</v>
      </c>
      <c r="G40" s="34" t="e">
        <f t="shared" si="37"/>
        <v>#N/A</v>
      </c>
      <c r="I40" s="13" t="e">
        <f>VLOOKUP(B40,MES!A:D,2,0)</f>
        <v>#N/A</v>
      </c>
      <c r="J40" s="15" t="e">
        <f t="shared" si="38"/>
        <v>#N/A</v>
      </c>
      <c r="K40" s="43" t="e">
        <f t="shared" si="39"/>
        <v>#N/A</v>
      </c>
      <c r="L40" s="28" t="e">
        <f>VLOOKUP(B40,MES!A:G,5,0)</f>
        <v>#N/A</v>
      </c>
      <c r="M40" s="16" t="e">
        <f t="shared" si="40"/>
        <v>#N/A</v>
      </c>
      <c r="N40" s="13" t="e">
        <f>VLOOKUP(B40,YTD!A:D,2,0)</f>
        <v>#N/A</v>
      </c>
      <c r="O40" s="15" t="e">
        <f t="shared" si="41"/>
        <v>#N/A</v>
      </c>
      <c r="P40" s="43" t="e">
        <f t="shared" si="42"/>
        <v>#N/A</v>
      </c>
      <c r="Q40" s="28" t="e">
        <f>VLOOKUP(B40,YTD!A:G,5,0)</f>
        <v>#N/A</v>
      </c>
      <c r="R40" s="16" t="e">
        <f t="shared" si="43"/>
        <v>#N/A</v>
      </c>
      <c r="S40" s="13" t="e">
        <f>VLOOKUP(B40,MAT!A:D,2,0)</f>
        <v>#N/A</v>
      </c>
      <c r="T40" s="15" t="e">
        <f t="shared" si="44"/>
        <v>#N/A</v>
      </c>
      <c r="U40" s="43" t="e">
        <f t="shared" si="45"/>
        <v>#N/A</v>
      </c>
      <c r="V40" s="28" t="e">
        <f>VLOOKUP(B40,MAT!A:J,8,0)</f>
        <v>#N/A</v>
      </c>
      <c r="W40" s="16" t="e">
        <f t="shared" si="46"/>
        <v>#N/A</v>
      </c>
      <c r="X40" s="13" t="e">
        <f>VLOOKUP(B40,MAT!A:G,5,0)</f>
        <v>#N/A</v>
      </c>
      <c r="Y40" s="15" t="e">
        <f t="shared" si="47"/>
        <v>#N/A</v>
      </c>
      <c r="Z40" s="43" t="e">
        <f t="shared" si="48"/>
        <v>#N/A</v>
      </c>
      <c r="AA40" s="42" t="e">
        <f t="shared" si="49"/>
        <v>#N/A</v>
      </c>
      <c r="AB40" s="28" t="e">
        <f>VLOOKUP(B40,MAT!A:M,11,0)</f>
        <v>#N/A</v>
      </c>
      <c r="AC40" s="43" t="e">
        <f t="shared" si="50"/>
        <v>#N/A</v>
      </c>
      <c r="AD40" s="48" t="e">
        <f t="shared" si="51"/>
        <v>#N/A</v>
      </c>
    </row>
    <row r="41" spans="2:30" ht="14.25" customHeight="1" x14ac:dyDescent="0.25">
      <c r="B41" s="19"/>
      <c r="C41" s="19"/>
      <c r="D41" s="20"/>
      <c r="E41" s="40"/>
      <c r="F41" s="19"/>
      <c r="G41" s="21"/>
      <c r="I41" s="19"/>
      <c r="J41" s="20"/>
      <c r="K41" s="20"/>
      <c r="L41" s="30"/>
      <c r="M41" s="21"/>
      <c r="N41" s="19"/>
      <c r="O41" s="20"/>
      <c r="P41" s="20"/>
      <c r="Q41" s="30"/>
      <c r="R41" s="21"/>
      <c r="S41" s="19"/>
      <c r="T41" s="20"/>
      <c r="U41" s="20"/>
      <c r="V41" s="30"/>
      <c r="W41" s="21"/>
      <c r="X41" s="19"/>
      <c r="Y41" s="20"/>
      <c r="Z41" s="20"/>
      <c r="AA41" s="20"/>
      <c r="AB41" s="30"/>
      <c r="AC41" s="20"/>
      <c r="AD41" s="21"/>
    </row>
    <row r="44" spans="2:30" ht="14.25" customHeight="1" x14ac:dyDescent="0.25">
      <c r="C44" s="123">
        <f>C24</f>
        <v>0</v>
      </c>
      <c r="D44" s="124"/>
      <c r="E44" s="125"/>
      <c r="F44" s="135" t="s">
        <v>34</v>
      </c>
      <c r="G44" s="141" t="s">
        <v>35</v>
      </c>
      <c r="H44" s="7"/>
      <c r="I44" s="135" t="s">
        <v>419</v>
      </c>
      <c r="J44" s="136"/>
      <c r="K44" s="136"/>
      <c r="L44" s="136"/>
      <c r="M44" s="137"/>
      <c r="N44" s="135" t="s">
        <v>45</v>
      </c>
      <c r="O44" s="136"/>
      <c r="P44" s="136"/>
      <c r="Q44" s="136"/>
      <c r="R44" s="137"/>
      <c r="S44" s="135" t="s">
        <v>47</v>
      </c>
      <c r="T44" s="136"/>
      <c r="U44" s="136"/>
      <c r="V44" s="136"/>
      <c r="W44" s="137"/>
      <c r="X44" s="135" t="s">
        <v>48</v>
      </c>
      <c r="Y44" s="136"/>
      <c r="Z44" s="136"/>
      <c r="AA44" s="136"/>
      <c r="AB44" s="136"/>
      <c r="AC44" s="136"/>
      <c r="AD44" s="137"/>
    </row>
    <row r="45" spans="2:30" ht="14.25" customHeight="1" x14ac:dyDescent="0.25">
      <c r="C45" s="17"/>
      <c r="D45" s="14"/>
      <c r="E45" s="37"/>
      <c r="F45" s="144"/>
      <c r="G45" s="142"/>
      <c r="H45" s="7"/>
      <c r="I45" s="138"/>
      <c r="J45" s="139"/>
      <c r="K45" s="139"/>
      <c r="L45" s="139"/>
      <c r="M45" s="140"/>
      <c r="N45" s="138"/>
      <c r="O45" s="139"/>
      <c r="P45" s="139"/>
      <c r="Q45" s="139"/>
      <c r="R45" s="140"/>
      <c r="S45" s="138"/>
      <c r="T45" s="139"/>
      <c r="U45" s="139"/>
      <c r="V45" s="139"/>
      <c r="W45" s="140"/>
      <c r="X45" s="138"/>
      <c r="Y45" s="139"/>
      <c r="Z45" s="139"/>
      <c r="AA45" s="139"/>
      <c r="AB45" s="139"/>
      <c r="AC45" s="139"/>
      <c r="AD45" s="140"/>
    </row>
    <row r="46" spans="2:30" ht="22.5" x14ac:dyDescent="0.25">
      <c r="B46" s="95" t="s">
        <v>426</v>
      </c>
      <c r="C46" s="17">
        <f>C26</f>
        <v>0</v>
      </c>
      <c r="D46" s="7"/>
      <c r="E46" s="8"/>
      <c r="F46" s="138"/>
      <c r="G46" s="143"/>
      <c r="H46" s="7"/>
      <c r="I46" s="22" t="s">
        <v>39</v>
      </c>
      <c r="J46" s="23" t="s">
        <v>40</v>
      </c>
      <c r="K46" s="23" t="s">
        <v>36</v>
      </c>
      <c r="L46" s="25" t="s">
        <v>37</v>
      </c>
      <c r="M46" s="24" t="s">
        <v>38</v>
      </c>
      <c r="N46" s="22" t="s">
        <v>39</v>
      </c>
      <c r="O46" s="23" t="s">
        <v>40</v>
      </c>
      <c r="P46" s="23" t="s">
        <v>36</v>
      </c>
      <c r="Q46" s="25" t="s">
        <v>37</v>
      </c>
      <c r="R46" s="24" t="s">
        <v>38</v>
      </c>
      <c r="S46" s="22" t="s">
        <v>39</v>
      </c>
      <c r="T46" s="23" t="s">
        <v>40</v>
      </c>
      <c r="U46" s="23" t="s">
        <v>36</v>
      </c>
      <c r="V46" s="25" t="s">
        <v>37</v>
      </c>
      <c r="W46" s="24" t="s">
        <v>38</v>
      </c>
      <c r="X46" s="22" t="s">
        <v>39</v>
      </c>
      <c r="Y46" s="23" t="s">
        <v>40</v>
      </c>
      <c r="Z46" s="23" t="s">
        <v>36</v>
      </c>
      <c r="AA46" s="23" t="s">
        <v>53</v>
      </c>
      <c r="AB46" s="25" t="s">
        <v>37</v>
      </c>
      <c r="AC46" s="23" t="s">
        <v>38</v>
      </c>
      <c r="AD46" s="24" t="s">
        <v>53</v>
      </c>
    </row>
    <row r="47" spans="2:30" ht="14.25" customHeight="1" x14ac:dyDescent="0.25">
      <c r="B47" s="56" t="s">
        <v>0</v>
      </c>
      <c r="C47" s="56" t="s">
        <v>1</v>
      </c>
      <c r="D47" s="57" t="s">
        <v>23</v>
      </c>
      <c r="E47" s="58" t="s">
        <v>52</v>
      </c>
      <c r="F47" s="92"/>
      <c r="G47" s="94"/>
      <c r="H47" s="1"/>
      <c r="I47" s="93"/>
      <c r="J47" s="7"/>
      <c r="K47" s="7"/>
      <c r="L47" s="26"/>
      <c r="M47" s="8"/>
      <c r="N47" s="93"/>
      <c r="O47" s="7"/>
      <c r="P47" s="7"/>
      <c r="Q47" s="26"/>
      <c r="R47" s="8"/>
      <c r="S47" s="93"/>
      <c r="T47" s="7"/>
      <c r="U47" s="7"/>
      <c r="V47" s="26"/>
      <c r="W47" s="8"/>
      <c r="X47" s="93"/>
      <c r="Y47" s="7"/>
      <c r="Z47" s="7"/>
      <c r="AA47" s="7"/>
      <c r="AB47" s="26"/>
      <c r="AC47" s="7"/>
      <c r="AD47" s="8"/>
    </row>
    <row r="48" spans="2:30" ht="14.25" customHeight="1" x14ac:dyDescent="0.25">
      <c r="B48" s="31"/>
      <c r="C48" s="31"/>
      <c r="D48" s="10"/>
      <c r="E48" s="38"/>
      <c r="F48" s="31"/>
      <c r="G48" s="32"/>
      <c r="H48" s="3"/>
      <c r="I48" s="9" t="e">
        <f t="shared" ref="I48:Z48" si="52">SUM(I49:I60)</f>
        <v>#N/A</v>
      </c>
      <c r="J48" s="11" t="e">
        <f t="shared" si="52"/>
        <v>#N/A</v>
      </c>
      <c r="K48" s="45" t="e">
        <f t="shared" si="52"/>
        <v>#N/A</v>
      </c>
      <c r="L48" s="27" t="e">
        <f t="shared" si="52"/>
        <v>#N/A</v>
      </c>
      <c r="M48" s="12" t="e">
        <f t="shared" si="52"/>
        <v>#N/A</v>
      </c>
      <c r="N48" s="9" t="e">
        <f t="shared" si="52"/>
        <v>#N/A</v>
      </c>
      <c r="O48" s="11" t="e">
        <f t="shared" si="52"/>
        <v>#N/A</v>
      </c>
      <c r="P48" s="45" t="e">
        <f t="shared" si="52"/>
        <v>#N/A</v>
      </c>
      <c r="Q48" s="27" t="e">
        <f t="shared" si="52"/>
        <v>#N/A</v>
      </c>
      <c r="R48" s="12" t="e">
        <f t="shared" si="52"/>
        <v>#N/A</v>
      </c>
      <c r="S48" s="9" t="e">
        <f t="shared" si="52"/>
        <v>#N/A</v>
      </c>
      <c r="T48" s="11" t="e">
        <f t="shared" si="52"/>
        <v>#N/A</v>
      </c>
      <c r="U48" s="45" t="e">
        <f t="shared" si="52"/>
        <v>#N/A</v>
      </c>
      <c r="V48" s="27" t="e">
        <f t="shared" si="52"/>
        <v>#N/A</v>
      </c>
      <c r="W48" s="12" t="e">
        <f t="shared" si="52"/>
        <v>#N/A</v>
      </c>
      <c r="X48" s="9" t="e">
        <f t="shared" si="52"/>
        <v>#N/A</v>
      </c>
      <c r="Y48" s="11" t="e">
        <f t="shared" si="52"/>
        <v>#N/A</v>
      </c>
      <c r="Z48" s="45" t="e">
        <f t="shared" si="52"/>
        <v>#N/A</v>
      </c>
      <c r="AA48" s="44" t="e">
        <f>(X48-S48)/S48</f>
        <v>#N/A</v>
      </c>
      <c r="AB48" s="27" t="e">
        <f>SUM(AB49:AB60)</f>
        <v>#N/A</v>
      </c>
      <c r="AC48" s="45" t="e">
        <f>SUM(AC49:AC60)</f>
        <v>#N/A</v>
      </c>
      <c r="AD48" s="47" t="e">
        <f>(AB48-V48)/V48</f>
        <v>#N/A</v>
      </c>
    </row>
    <row r="49" spans="2:30" ht="14.25" customHeight="1" x14ac:dyDescent="0.25">
      <c r="B49" s="74"/>
      <c r="C49" s="17"/>
      <c r="D49" s="14"/>
      <c r="E49" s="37" t="str">
        <f>RIGHT(B49,1)</f>
        <v/>
      </c>
      <c r="F49" s="33" t="e">
        <f>AB49/X49</f>
        <v>#N/A</v>
      </c>
      <c r="G49" s="34" t="e">
        <f>F49/E49</f>
        <v>#N/A</v>
      </c>
      <c r="I49" s="13" t="e">
        <f>VLOOKUP(B49,MES!A:D,3,0)</f>
        <v>#N/A</v>
      </c>
      <c r="J49" s="15" t="e">
        <f t="shared" ref="J49:J58" si="53">I49*E49</f>
        <v>#N/A</v>
      </c>
      <c r="K49" s="43" t="e">
        <f t="shared" ref="K49:K58" si="54">J49/$J$8</f>
        <v>#N/A</v>
      </c>
      <c r="L49" s="28" t="e">
        <f>VLOOKUP(B49,MES!A:G,6,0)</f>
        <v>#N/A</v>
      </c>
      <c r="M49" s="16" t="e">
        <f t="shared" ref="M49:M58" si="55">L49/$L$8</f>
        <v>#N/A</v>
      </c>
      <c r="N49" s="13" t="e">
        <f>VLOOKUP(B49,YTD!A:D,3,0)</f>
        <v>#N/A</v>
      </c>
      <c r="O49" s="15" t="e">
        <f t="shared" ref="O49:O58" si="56">N49*E49</f>
        <v>#N/A</v>
      </c>
      <c r="P49" s="43" t="e">
        <f t="shared" ref="P49:P58" si="57">O49/$O$8</f>
        <v>#N/A</v>
      </c>
      <c r="Q49" s="28" t="e">
        <f>VLOOKUP(B49,YTD!A:G,6,0)</f>
        <v>#N/A</v>
      </c>
      <c r="R49" s="16" t="e">
        <f t="shared" ref="R49:R58" si="58">Q49/$Q$8</f>
        <v>#N/A</v>
      </c>
      <c r="S49" s="13" t="e">
        <f>VLOOKUP(B49,MAT!A:D,3,0)</f>
        <v>#N/A</v>
      </c>
      <c r="T49" s="15" t="e">
        <f t="shared" ref="T49:T58" si="59">S49*E49</f>
        <v>#N/A</v>
      </c>
      <c r="U49" s="43" t="e">
        <f t="shared" ref="U49:U58" si="60">T49/$T$8</f>
        <v>#N/A</v>
      </c>
      <c r="V49" s="28" t="e">
        <f>VLOOKUP(B49,MAT!A:J,9,0)</f>
        <v>#N/A</v>
      </c>
      <c r="W49" s="16" t="e">
        <f t="shared" ref="W49:W58" si="61">V49/$V$8</f>
        <v>#N/A</v>
      </c>
      <c r="X49" s="13" t="e">
        <f>VLOOKUP(B49,MAT!A:G,6,0)</f>
        <v>#N/A</v>
      </c>
      <c r="Y49" s="15" t="e">
        <f t="shared" ref="Y49:Y58" si="62">X49*E49</f>
        <v>#N/A</v>
      </c>
      <c r="Z49" s="43" t="e">
        <f t="shared" ref="Z49:Z58" si="63">Y49/$Y$8</f>
        <v>#N/A</v>
      </c>
      <c r="AA49" s="42" t="e">
        <f t="shared" ref="AA49:AA58" si="64">(X49-S49)/S49</f>
        <v>#N/A</v>
      </c>
      <c r="AB49" s="28" t="e">
        <f>VLOOKUP(B49,MAT!A:M,12,0)</f>
        <v>#N/A</v>
      </c>
      <c r="AC49" s="43" t="e">
        <f t="shared" ref="AC49:AC58" si="65">AB49/$AB$8</f>
        <v>#N/A</v>
      </c>
      <c r="AD49" s="48" t="e">
        <f t="shared" ref="AD49:AD58" si="66">(AB49-V49)/V49</f>
        <v>#N/A</v>
      </c>
    </row>
    <row r="50" spans="2:30" ht="14.25" customHeight="1" x14ac:dyDescent="0.25">
      <c r="B50" s="74"/>
      <c r="C50" s="17"/>
      <c r="D50" s="14"/>
      <c r="E50" s="37" t="str">
        <f t="shared" ref="E50:E60" si="67">RIGHT(B50,1)</f>
        <v/>
      </c>
      <c r="F50" s="33" t="e">
        <f t="shared" ref="F50:F58" si="68">AB50/X50</f>
        <v>#N/A</v>
      </c>
      <c r="G50" s="34" t="e">
        <f t="shared" ref="G50:G58" si="69">F50/E50</f>
        <v>#N/A</v>
      </c>
      <c r="I50" s="13" t="e">
        <f>VLOOKUP(B50,MES!A:D,3,0)</f>
        <v>#N/A</v>
      </c>
      <c r="J50" s="15" t="e">
        <f t="shared" si="53"/>
        <v>#N/A</v>
      </c>
      <c r="K50" s="43" t="e">
        <f t="shared" si="54"/>
        <v>#N/A</v>
      </c>
      <c r="L50" s="28" t="e">
        <f>VLOOKUP(B50,MES!A:G,6,0)</f>
        <v>#N/A</v>
      </c>
      <c r="M50" s="16" t="e">
        <f t="shared" si="55"/>
        <v>#N/A</v>
      </c>
      <c r="N50" s="13" t="e">
        <f>VLOOKUP(B50,YTD!A:D,3,0)</f>
        <v>#N/A</v>
      </c>
      <c r="O50" s="15" t="e">
        <f t="shared" si="56"/>
        <v>#N/A</v>
      </c>
      <c r="P50" s="43" t="e">
        <f t="shared" si="57"/>
        <v>#N/A</v>
      </c>
      <c r="Q50" s="28" t="e">
        <f>VLOOKUP(B50,YTD!A:G,6,0)</f>
        <v>#N/A</v>
      </c>
      <c r="R50" s="16" t="e">
        <f t="shared" si="58"/>
        <v>#N/A</v>
      </c>
      <c r="S50" s="13" t="e">
        <f>VLOOKUP(B50,MAT!A:D,3,0)</f>
        <v>#N/A</v>
      </c>
      <c r="T50" s="15" t="e">
        <f t="shared" si="59"/>
        <v>#N/A</v>
      </c>
      <c r="U50" s="43" t="e">
        <f t="shared" si="60"/>
        <v>#N/A</v>
      </c>
      <c r="V50" s="28" t="e">
        <f>VLOOKUP(B50,MAT!A:J,9,0)</f>
        <v>#N/A</v>
      </c>
      <c r="W50" s="16" t="e">
        <f t="shared" si="61"/>
        <v>#N/A</v>
      </c>
      <c r="X50" s="13" t="e">
        <f>VLOOKUP(B50,MAT!A:G,6,0)</f>
        <v>#N/A</v>
      </c>
      <c r="Y50" s="15" t="e">
        <f t="shared" si="62"/>
        <v>#N/A</v>
      </c>
      <c r="Z50" s="43" t="e">
        <f t="shared" si="63"/>
        <v>#N/A</v>
      </c>
      <c r="AA50" s="42" t="e">
        <f t="shared" si="64"/>
        <v>#N/A</v>
      </c>
      <c r="AB50" s="28" t="e">
        <f>VLOOKUP(B50,MAT!A:M,12,0)</f>
        <v>#N/A</v>
      </c>
      <c r="AC50" s="43" t="e">
        <f t="shared" si="65"/>
        <v>#N/A</v>
      </c>
      <c r="AD50" s="48" t="e">
        <f t="shared" si="66"/>
        <v>#N/A</v>
      </c>
    </row>
    <row r="51" spans="2:30" ht="14.25" customHeight="1" x14ac:dyDescent="0.25">
      <c r="B51" s="74"/>
      <c r="C51" s="17"/>
      <c r="D51" s="14"/>
      <c r="E51" s="37" t="str">
        <f t="shared" si="67"/>
        <v/>
      </c>
      <c r="F51" s="33" t="e">
        <f t="shared" si="68"/>
        <v>#N/A</v>
      </c>
      <c r="G51" s="34" t="e">
        <f t="shared" si="69"/>
        <v>#N/A</v>
      </c>
      <c r="I51" s="13" t="e">
        <f>VLOOKUP(B51,MES!A:D,3,0)</f>
        <v>#N/A</v>
      </c>
      <c r="J51" s="15" t="e">
        <f t="shared" si="53"/>
        <v>#N/A</v>
      </c>
      <c r="K51" s="43" t="e">
        <f t="shared" si="54"/>
        <v>#N/A</v>
      </c>
      <c r="L51" s="28" t="e">
        <f>VLOOKUP(B51,MES!A:G,6,0)</f>
        <v>#N/A</v>
      </c>
      <c r="M51" s="16" t="e">
        <f t="shared" si="55"/>
        <v>#N/A</v>
      </c>
      <c r="N51" s="13" t="e">
        <f>VLOOKUP(B51,YTD!A:D,3,0)</f>
        <v>#N/A</v>
      </c>
      <c r="O51" s="15" t="e">
        <f t="shared" si="56"/>
        <v>#N/A</v>
      </c>
      <c r="P51" s="43" t="e">
        <f t="shared" si="57"/>
        <v>#N/A</v>
      </c>
      <c r="Q51" s="28" t="e">
        <f>VLOOKUP(B51,YTD!A:G,6,0)</f>
        <v>#N/A</v>
      </c>
      <c r="R51" s="16" t="e">
        <f t="shared" si="58"/>
        <v>#N/A</v>
      </c>
      <c r="S51" s="13" t="e">
        <f>VLOOKUP(B51,MAT!A:D,3,0)</f>
        <v>#N/A</v>
      </c>
      <c r="T51" s="15" t="e">
        <f t="shared" si="59"/>
        <v>#N/A</v>
      </c>
      <c r="U51" s="43" t="e">
        <f t="shared" si="60"/>
        <v>#N/A</v>
      </c>
      <c r="V51" s="28" t="e">
        <f>VLOOKUP(B51,MAT!A:J,9,0)</f>
        <v>#N/A</v>
      </c>
      <c r="W51" s="16" t="e">
        <f t="shared" si="61"/>
        <v>#N/A</v>
      </c>
      <c r="X51" s="13" t="e">
        <f>VLOOKUP(B51,MAT!A:G,6,0)</f>
        <v>#N/A</v>
      </c>
      <c r="Y51" s="15" t="e">
        <f t="shared" si="62"/>
        <v>#N/A</v>
      </c>
      <c r="Z51" s="43" t="e">
        <f t="shared" si="63"/>
        <v>#N/A</v>
      </c>
      <c r="AA51" s="42" t="e">
        <f t="shared" si="64"/>
        <v>#N/A</v>
      </c>
      <c r="AB51" s="28" t="e">
        <f>VLOOKUP(B51,MAT!A:M,12,0)</f>
        <v>#N/A</v>
      </c>
      <c r="AC51" s="43" t="e">
        <f t="shared" si="65"/>
        <v>#N/A</v>
      </c>
      <c r="AD51" s="48" t="e">
        <f t="shared" si="66"/>
        <v>#N/A</v>
      </c>
    </row>
    <row r="52" spans="2:30" ht="14.25" customHeight="1" x14ac:dyDescent="0.25">
      <c r="B52" s="74"/>
      <c r="C52" s="17"/>
      <c r="D52" s="14"/>
      <c r="E52" s="37" t="str">
        <f t="shared" si="67"/>
        <v/>
      </c>
      <c r="F52" s="33" t="e">
        <f t="shared" si="68"/>
        <v>#N/A</v>
      </c>
      <c r="G52" s="34" t="e">
        <f t="shared" si="69"/>
        <v>#N/A</v>
      </c>
      <c r="I52" s="13" t="e">
        <f>VLOOKUP(B52,MES!A:D,3,0)</f>
        <v>#N/A</v>
      </c>
      <c r="J52" s="15" t="e">
        <f t="shared" si="53"/>
        <v>#N/A</v>
      </c>
      <c r="K52" s="43" t="e">
        <f t="shared" si="54"/>
        <v>#N/A</v>
      </c>
      <c r="L52" s="28" t="e">
        <f>VLOOKUP(B52,MES!A:G,6,0)</f>
        <v>#N/A</v>
      </c>
      <c r="M52" s="16" t="e">
        <f t="shared" si="55"/>
        <v>#N/A</v>
      </c>
      <c r="N52" s="13" t="e">
        <f>VLOOKUP(B52,YTD!A:D,3,0)</f>
        <v>#N/A</v>
      </c>
      <c r="O52" s="15" t="e">
        <f t="shared" si="56"/>
        <v>#N/A</v>
      </c>
      <c r="P52" s="43" t="e">
        <f t="shared" si="57"/>
        <v>#N/A</v>
      </c>
      <c r="Q52" s="28" t="e">
        <f>VLOOKUP(B52,YTD!A:G,6,0)</f>
        <v>#N/A</v>
      </c>
      <c r="R52" s="16" t="e">
        <f t="shared" si="58"/>
        <v>#N/A</v>
      </c>
      <c r="S52" s="13" t="e">
        <f>VLOOKUP(B52,MAT!A:D,3,0)</f>
        <v>#N/A</v>
      </c>
      <c r="T52" s="15" t="e">
        <f t="shared" si="59"/>
        <v>#N/A</v>
      </c>
      <c r="U52" s="43" t="e">
        <f t="shared" si="60"/>
        <v>#N/A</v>
      </c>
      <c r="V52" s="28" t="e">
        <f>VLOOKUP(B52,MAT!A:J,9,0)</f>
        <v>#N/A</v>
      </c>
      <c r="W52" s="16" t="e">
        <f t="shared" si="61"/>
        <v>#N/A</v>
      </c>
      <c r="X52" s="13" t="e">
        <f>VLOOKUP(B52,MAT!A:G,6,0)</f>
        <v>#N/A</v>
      </c>
      <c r="Y52" s="15" t="e">
        <f t="shared" si="62"/>
        <v>#N/A</v>
      </c>
      <c r="Z52" s="43" t="e">
        <f t="shared" si="63"/>
        <v>#N/A</v>
      </c>
      <c r="AA52" s="42" t="e">
        <f t="shared" si="64"/>
        <v>#N/A</v>
      </c>
      <c r="AB52" s="28" t="e">
        <f>VLOOKUP(B52,MAT!A:M,12,0)</f>
        <v>#N/A</v>
      </c>
      <c r="AC52" s="43" t="e">
        <f t="shared" si="65"/>
        <v>#N/A</v>
      </c>
      <c r="AD52" s="48" t="e">
        <f t="shared" si="66"/>
        <v>#N/A</v>
      </c>
    </row>
    <row r="53" spans="2:30" ht="14.25" customHeight="1" x14ac:dyDescent="0.25">
      <c r="B53" s="74"/>
      <c r="C53" s="74"/>
      <c r="D53" s="75"/>
      <c r="E53" s="37" t="str">
        <f t="shared" si="67"/>
        <v/>
      </c>
      <c r="F53" s="77" t="e">
        <f t="shared" si="68"/>
        <v>#N/A</v>
      </c>
      <c r="G53" s="78" t="e">
        <f t="shared" si="69"/>
        <v>#N/A</v>
      </c>
      <c r="H53" s="79"/>
      <c r="I53" s="13" t="e">
        <f>VLOOKUP(B53,MES!A:D,3,0)</f>
        <v>#N/A</v>
      </c>
      <c r="J53" s="15" t="e">
        <f t="shared" si="53"/>
        <v>#N/A</v>
      </c>
      <c r="K53" s="43" t="e">
        <f t="shared" si="54"/>
        <v>#N/A</v>
      </c>
      <c r="L53" s="28" t="e">
        <f>VLOOKUP(B53,MES!A:G,6,0)</f>
        <v>#N/A</v>
      </c>
      <c r="M53" s="16" t="e">
        <f t="shared" si="55"/>
        <v>#N/A</v>
      </c>
      <c r="N53" s="13" t="e">
        <f>VLOOKUP(B53,YTD!A:D,3,0)</f>
        <v>#N/A</v>
      </c>
      <c r="O53" s="15" t="e">
        <f t="shared" si="56"/>
        <v>#N/A</v>
      </c>
      <c r="P53" s="43" t="e">
        <f t="shared" si="57"/>
        <v>#N/A</v>
      </c>
      <c r="Q53" s="28" t="e">
        <f>VLOOKUP(B53,YTD!A:G,6,0)</f>
        <v>#N/A</v>
      </c>
      <c r="R53" s="16" t="e">
        <f t="shared" si="58"/>
        <v>#N/A</v>
      </c>
      <c r="S53" s="13" t="e">
        <f>VLOOKUP(B53,MAT!A:D,3,0)</f>
        <v>#N/A</v>
      </c>
      <c r="T53" s="15" t="e">
        <f t="shared" si="59"/>
        <v>#N/A</v>
      </c>
      <c r="U53" s="43" t="e">
        <f t="shared" si="60"/>
        <v>#N/A</v>
      </c>
      <c r="V53" s="28" t="e">
        <f>VLOOKUP(B53,MAT!A:J,9,0)</f>
        <v>#N/A</v>
      </c>
      <c r="W53" s="16" t="e">
        <f t="shared" si="61"/>
        <v>#N/A</v>
      </c>
      <c r="X53" s="13" t="e">
        <f>VLOOKUP(B53,MAT!A:G,6,0)</f>
        <v>#N/A</v>
      </c>
      <c r="Y53" s="15" t="e">
        <f t="shared" si="62"/>
        <v>#N/A</v>
      </c>
      <c r="Z53" s="43" t="e">
        <f t="shared" si="63"/>
        <v>#N/A</v>
      </c>
      <c r="AA53" s="42" t="e">
        <f t="shared" si="64"/>
        <v>#N/A</v>
      </c>
      <c r="AB53" s="28" t="e">
        <f>VLOOKUP(B53,MAT!A:M,12,0)</f>
        <v>#N/A</v>
      </c>
      <c r="AC53" s="43" t="e">
        <f t="shared" si="65"/>
        <v>#N/A</v>
      </c>
      <c r="AD53" s="48" t="e">
        <f t="shared" si="66"/>
        <v>#N/A</v>
      </c>
    </row>
    <row r="54" spans="2:30" ht="14.25" customHeight="1" x14ac:dyDescent="0.25">
      <c r="B54" s="74"/>
      <c r="C54" s="17"/>
      <c r="D54" s="14"/>
      <c r="E54" s="37" t="str">
        <f t="shared" si="67"/>
        <v/>
      </c>
      <c r="F54" s="33" t="e">
        <f t="shared" si="68"/>
        <v>#N/A</v>
      </c>
      <c r="G54" s="34" t="e">
        <f t="shared" si="69"/>
        <v>#N/A</v>
      </c>
      <c r="I54" s="13" t="e">
        <f>VLOOKUP(B54,MES!A:D,3,0)</f>
        <v>#N/A</v>
      </c>
      <c r="J54" s="15" t="e">
        <f t="shared" si="53"/>
        <v>#N/A</v>
      </c>
      <c r="K54" s="43" t="e">
        <f t="shared" si="54"/>
        <v>#N/A</v>
      </c>
      <c r="L54" s="28" t="e">
        <f>VLOOKUP(B54,MES!A:G,6,0)</f>
        <v>#N/A</v>
      </c>
      <c r="M54" s="16" t="e">
        <f t="shared" si="55"/>
        <v>#N/A</v>
      </c>
      <c r="N54" s="13" t="e">
        <f>VLOOKUP(B54,YTD!A:D,3,0)</f>
        <v>#N/A</v>
      </c>
      <c r="O54" s="15" t="e">
        <f t="shared" si="56"/>
        <v>#N/A</v>
      </c>
      <c r="P54" s="43" t="e">
        <f t="shared" si="57"/>
        <v>#N/A</v>
      </c>
      <c r="Q54" s="28" t="e">
        <f>VLOOKUP(B54,YTD!A:G,6,0)</f>
        <v>#N/A</v>
      </c>
      <c r="R54" s="16" t="e">
        <f t="shared" si="58"/>
        <v>#N/A</v>
      </c>
      <c r="S54" s="13" t="e">
        <f>VLOOKUP(B54,MAT!A:D,3,0)</f>
        <v>#N/A</v>
      </c>
      <c r="T54" s="15" t="e">
        <f t="shared" si="59"/>
        <v>#N/A</v>
      </c>
      <c r="U54" s="43" t="e">
        <f t="shared" si="60"/>
        <v>#N/A</v>
      </c>
      <c r="V54" s="28" t="e">
        <f>VLOOKUP(B54,MAT!A:J,9,0)</f>
        <v>#N/A</v>
      </c>
      <c r="W54" s="16" t="e">
        <f t="shared" si="61"/>
        <v>#N/A</v>
      </c>
      <c r="X54" s="13" t="e">
        <f>VLOOKUP(B54,MAT!A:G,6,0)</f>
        <v>#N/A</v>
      </c>
      <c r="Y54" s="15" t="e">
        <f t="shared" si="62"/>
        <v>#N/A</v>
      </c>
      <c r="Z54" s="43" t="e">
        <f t="shared" si="63"/>
        <v>#N/A</v>
      </c>
      <c r="AA54" s="42" t="e">
        <f t="shared" si="64"/>
        <v>#N/A</v>
      </c>
      <c r="AB54" s="28" t="e">
        <f>VLOOKUP(B54,MAT!A:M,12,0)</f>
        <v>#N/A</v>
      </c>
      <c r="AC54" s="43" t="e">
        <f t="shared" si="65"/>
        <v>#N/A</v>
      </c>
      <c r="AD54" s="48" t="e">
        <f t="shared" si="66"/>
        <v>#N/A</v>
      </c>
    </row>
    <row r="55" spans="2:30" ht="14.25" customHeight="1" x14ac:dyDescent="0.25">
      <c r="B55" s="74"/>
      <c r="C55" s="17"/>
      <c r="D55" s="14"/>
      <c r="E55" s="37" t="str">
        <f t="shared" si="67"/>
        <v/>
      </c>
      <c r="F55" s="33" t="e">
        <f t="shared" si="68"/>
        <v>#N/A</v>
      </c>
      <c r="G55" s="34" t="e">
        <f t="shared" si="69"/>
        <v>#N/A</v>
      </c>
      <c r="I55" s="13" t="e">
        <f>VLOOKUP(B55,MES!A:D,3,0)</f>
        <v>#N/A</v>
      </c>
      <c r="J55" s="15" t="e">
        <f t="shared" si="53"/>
        <v>#N/A</v>
      </c>
      <c r="K55" s="43" t="e">
        <f t="shared" si="54"/>
        <v>#N/A</v>
      </c>
      <c r="L55" s="28" t="e">
        <f>VLOOKUP(B55,MES!A:G,6,0)</f>
        <v>#N/A</v>
      </c>
      <c r="M55" s="16" t="e">
        <f t="shared" si="55"/>
        <v>#N/A</v>
      </c>
      <c r="N55" s="13" t="e">
        <f>VLOOKUP(B55,YTD!A:D,3,0)</f>
        <v>#N/A</v>
      </c>
      <c r="O55" s="15" t="e">
        <f t="shared" si="56"/>
        <v>#N/A</v>
      </c>
      <c r="P55" s="43" t="e">
        <f t="shared" si="57"/>
        <v>#N/A</v>
      </c>
      <c r="Q55" s="28" t="e">
        <f>VLOOKUP(B55,YTD!A:G,6,0)</f>
        <v>#N/A</v>
      </c>
      <c r="R55" s="16" t="e">
        <f t="shared" si="58"/>
        <v>#N/A</v>
      </c>
      <c r="S55" s="13" t="e">
        <f>VLOOKUP(B55,MAT!A:D,3,0)</f>
        <v>#N/A</v>
      </c>
      <c r="T55" s="15" t="e">
        <f t="shared" si="59"/>
        <v>#N/A</v>
      </c>
      <c r="U55" s="43" t="e">
        <f t="shared" si="60"/>
        <v>#N/A</v>
      </c>
      <c r="V55" s="28" t="e">
        <f>VLOOKUP(B55,MAT!A:J,9,0)</f>
        <v>#N/A</v>
      </c>
      <c r="W55" s="16" t="e">
        <f t="shared" si="61"/>
        <v>#N/A</v>
      </c>
      <c r="X55" s="13" t="e">
        <f>VLOOKUP(B55,MAT!A:G,6,0)</f>
        <v>#N/A</v>
      </c>
      <c r="Y55" s="15" t="e">
        <f t="shared" si="62"/>
        <v>#N/A</v>
      </c>
      <c r="Z55" s="43" t="e">
        <f t="shared" si="63"/>
        <v>#N/A</v>
      </c>
      <c r="AA55" s="42" t="e">
        <f t="shared" si="64"/>
        <v>#N/A</v>
      </c>
      <c r="AB55" s="28" t="e">
        <f>VLOOKUP(B55,MAT!A:M,12,0)</f>
        <v>#N/A</v>
      </c>
      <c r="AC55" s="43" t="e">
        <f t="shared" si="65"/>
        <v>#N/A</v>
      </c>
      <c r="AD55" s="48" t="e">
        <f t="shared" si="66"/>
        <v>#N/A</v>
      </c>
    </row>
    <row r="56" spans="2:30" ht="14.25" customHeight="1" x14ac:dyDescent="0.25">
      <c r="B56" s="74"/>
      <c r="C56" s="17"/>
      <c r="D56" s="14"/>
      <c r="E56" s="37" t="str">
        <f t="shared" si="67"/>
        <v/>
      </c>
      <c r="F56" s="33" t="e">
        <f t="shared" si="68"/>
        <v>#N/A</v>
      </c>
      <c r="G56" s="34" t="e">
        <f t="shared" si="69"/>
        <v>#N/A</v>
      </c>
      <c r="I56" s="13" t="e">
        <f>VLOOKUP(B56,MES!A:D,3,0)</f>
        <v>#N/A</v>
      </c>
      <c r="J56" s="15" t="e">
        <f t="shared" si="53"/>
        <v>#N/A</v>
      </c>
      <c r="K56" s="43" t="e">
        <f t="shared" si="54"/>
        <v>#N/A</v>
      </c>
      <c r="L56" s="28" t="e">
        <f>VLOOKUP(B56,MES!A:G,6,0)</f>
        <v>#N/A</v>
      </c>
      <c r="M56" s="16" t="e">
        <f t="shared" si="55"/>
        <v>#N/A</v>
      </c>
      <c r="N56" s="13" t="e">
        <f>VLOOKUP(B56,YTD!A:D,3,0)</f>
        <v>#N/A</v>
      </c>
      <c r="O56" s="15" t="e">
        <f t="shared" si="56"/>
        <v>#N/A</v>
      </c>
      <c r="P56" s="43" t="e">
        <f t="shared" si="57"/>
        <v>#N/A</v>
      </c>
      <c r="Q56" s="28" t="e">
        <f>VLOOKUP(B56,YTD!A:G,6,0)</f>
        <v>#N/A</v>
      </c>
      <c r="R56" s="16" t="e">
        <f t="shared" si="58"/>
        <v>#N/A</v>
      </c>
      <c r="S56" s="13" t="e">
        <f>VLOOKUP(B56,MAT!A:D,3,0)</f>
        <v>#N/A</v>
      </c>
      <c r="T56" s="15" t="e">
        <f t="shared" si="59"/>
        <v>#N/A</v>
      </c>
      <c r="U56" s="43" t="e">
        <f t="shared" si="60"/>
        <v>#N/A</v>
      </c>
      <c r="V56" s="28" t="e">
        <f>VLOOKUP(B56,MAT!A:J,9,0)</f>
        <v>#N/A</v>
      </c>
      <c r="W56" s="16" t="e">
        <f t="shared" si="61"/>
        <v>#N/A</v>
      </c>
      <c r="X56" s="13" t="e">
        <f>VLOOKUP(B56,MAT!A:G,6,0)</f>
        <v>#N/A</v>
      </c>
      <c r="Y56" s="15" t="e">
        <f t="shared" si="62"/>
        <v>#N/A</v>
      </c>
      <c r="Z56" s="43" t="e">
        <f t="shared" si="63"/>
        <v>#N/A</v>
      </c>
      <c r="AA56" s="42" t="e">
        <f t="shared" si="64"/>
        <v>#N/A</v>
      </c>
      <c r="AB56" s="28" t="e">
        <f>VLOOKUP(B56,MAT!A:M,12,0)</f>
        <v>#N/A</v>
      </c>
      <c r="AC56" s="43" t="e">
        <f t="shared" si="65"/>
        <v>#N/A</v>
      </c>
      <c r="AD56" s="48" t="e">
        <f t="shared" si="66"/>
        <v>#N/A</v>
      </c>
    </row>
    <row r="57" spans="2:30" ht="14.25" customHeight="1" x14ac:dyDescent="0.25">
      <c r="B57" s="74"/>
      <c r="C57" s="17"/>
      <c r="D57" s="14"/>
      <c r="E57" s="37" t="str">
        <f t="shared" si="67"/>
        <v/>
      </c>
      <c r="F57" s="33" t="e">
        <f t="shared" si="68"/>
        <v>#N/A</v>
      </c>
      <c r="G57" s="34" t="e">
        <f t="shared" si="69"/>
        <v>#N/A</v>
      </c>
      <c r="I57" s="13" t="e">
        <f>VLOOKUP(B57,MES!A:D,3,0)</f>
        <v>#N/A</v>
      </c>
      <c r="J57" s="15" t="e">
        <f t="shared" si="53"/>
        <v>#N/A</v>
      </c>
      <c r="K57" s="43" t="e">
        <f t="shared" si="54"/>
        <v>#N/A</v>
      </c>
      <c r="L57" s="28" t="e">
        <f>VLOOKUP(B57,MES!A:G,6,0)</f>
        <v>#N/A</v>
      </c>
      <c r="M57" s="16" t="e">
        <f t="shared" si="55"/>
        <v>#N/A</v>
      </c>
      <c r="N57" s="13" t="e">
        <f>VLOOKUP(B57,YTD!A:D,3,0)</f>
        <v>#N/A</v>
      </c>
      <c r="O57" s="15" t="e">
        <f t="shared" si="56"/>
        <v>#N/A</v>
      </c>
      <c r="P57" s="43" t="e">
        <f t="shared" si="57"/>
        <v>#N/A</v>
      </c>
      <c r="Q57" s="28" t="e">
        <f>VLOOKUP(B57,YTD!A:G,6,0)</f>
        <v>#N/A</v>
      </c>
      <c r="R57" s="16" t="e">
        <f t="shared" si="58"/>
        <v>#N/A</v>
      </c>
      <c r="S57" s="13" t="e">
        <f>VLOOKUP(B57,MAT!A:D,3,0)</f>
        <v>#N/A</v>
      </c>
      <c r="T57" s="15" t="e">
        <f t="shared" si="59"/>
        <v>#N/A</v>
      </c>
      <c r="U57" s="43" t="e">
        <f t="shared" si="60"/>
        <v>#N/A</v>
      </c>
      <c r="V57" s="28" t="e">
        <f>VLOOKUP(B57,MAT!A:J,9,0)</f>
        <v>#N/A</v>
      </c>
      <c r="W57" s="16" t="e">
        <f t="shared" si="61"/>
        <v>#N/A</v>
      </c>
      <c r="X57" s="13" t="e">
        <f>VLOOKUP(B57,MAT!A:G,6,0)</f>
        <v>#N/A</v>
      </c>
      <c r="Y57" s="15" t="e">
        <f t="shared" si="62"/>
        <v>#N/A</v>
      </c>
      <c r="Z57" s="43" t="e">
        <f t="shared" si="63"/>
        <v>#N/A</v>
      </c>
      <c r="AA57" s="42" t="e">
        <f t="shared" si="64"/>
        <v>#N/A</v>
      </c>
      <c r="AB57" s="28" t="e">
        <f>VLOOKUP(B57,MAT!A:M,12,0)</f>
        <v>#N/A</v>
      </c>
      <c r="AC57" s="43" t="e">
        <f t="shared" si="65"/>
        <v>#N/A</v>
      </c>
      <c r="AD57" s="48" t="e">
        <f t="shared" si="66"/>
        <v>#N/A</v>
      </c>
    </row>
    <row r="58" spans="2:30" ht="14.25" customHeight="1" x14ac:dyDescent="0.25">
      <c r="B58" s="17"/>
      <c r="C58" s="17"/>
      <c r="D58" s="14"/>
      <c r="E58" s="37" t="str">
        <f t="shared" si="67"/>
        <v/>
      </c>
      <c r="F58" s="33" t="e">
        <f t="shared" si="68"/>
        <v>#N/A</v>
      </c>
      <c r="G58" s="34" t="e">
        <f t="shared" si="69"/>
        <v>#N/A</v>
      </c>
      <c r="I58" s="13" t="e">
        <f>VLOOKUP(B58,MES!A:D,3,0)</f>
        <v>#N/A</v>
      </c>
      <c r="J58" s="15" t="e">
        <f t="shared" si="53"/>
        <v>#N/A</v>
      </c>
      <c r="K58" s="43" t="e">
        <f t="shared" si="54"/>
        <v>#N/A</v>
      </c>
      <c r="L58" s="28" t="e">
        <f>VLOOKUP(B58,MES!A:G,6,0)</f>
        <v>#N/A</v>
      </c>
      <c r="M58" s="16" t="e">
        <f t="shared" si="55"/>
        <v>#N/A</v>
      </c>
      <c r="N58" s="13" t="e">
        <f>VLOOKUP(B58,YTD!A:D,3,0)</f>
        <v>#N/A</v>
      </c>
      <c r="O58" s="15" t="e">
        <f t="shared" si="56"/>
        <v>#N/A</v>
      </c>
      <c r="P58" s="43" t="e">
        <f t="shared" si="57"/>
        <v>#N/A</v>
      </c>
      <c r="Q58" s="28" t="e">
        <f>VLOOKUP(B58,YTD!A:G,6,0)</f>
        <v>#N/A</v>
      </c>
      <c r="R58" s="16" t="e">
        <f t="shared" si="58"/>
        <v>#N/A</v>
      </c>
      <c r="S58" s="13" t="e">
        <f>VLOOKUP(B58,MAT!A:D,3,0)</f>
        <v>#N/A</v>
      </c>
      <c r="T58" s="15" t="e">
        <f t="shared" si="59"/>
        <v>#N/A</v>
      </c>
      <c r="U58" s="43" t="e">
        <f t="shared" si="60"/>
        <v>#N/A</v>
      </c>
      <c r="V58" s="28" t="e">
        <f>VLOOKUP(B58,MAT!A:J,9,0)</f>
        <v>#N/A</v>
      </c>
      <c r="W58" s="16" t="e">
        <f t="shared" si="61"/>
        <v>#N/A</v>
      </c>
      <c r="X58" s="13" t="e">
        <f>VLOOKUP(B58,MAT!A:G,6,0)</f>
        <v>#N/A</v>
      </c>
      <c r="Y58" s="15" t="e">
        <f t="shared" si="62"/>
        <v>#N/A</v>
      </c>
      <c r="Z58" s="43" t="e">
        <f t="shared" si="63"/>
        <v>#N/A</v>
      </c>
      <c r="AA58" s="42" t="e">
        <f t="shared" si="64"/>
        <v>#N/A</v>
      </c>
      <c r="AB58" s="28" t="e">
        <f>VLOOKUP(B58,MAT!A:M,12,0)</f>
        <v>#N/A</v>
      </c>
      <c r="AC58" s="43" t="e">
        <f t="shared" si="65"/>
        <v>#N/A</v>
      </c>
      <c r="AD58" s="48" t="e">
        <f t="shared" si="66"/>
        <v>#N/A</v>
      </c>
    </row>
    <row r="59" spans="2:30" ht="14.25" customHeight="1" x14ac:dyDescent="0.25">
      <c r="B59" s="17"/>
      <c r="C59" s="17"/>
      <c r="D59" s="14"/>
      <c r="E59" s="37" t="str">
        <f>RIGHT(B59,1)</f>
        <v/>
      </c>
      <c r="F59" s="33" t="e">
        <f t="shared" ref="F59:F60" si="70">AB59/X59</f>
        <v>#N/A</v>
      </c>
      <c r="G59" s="34" t="e">
        <f t="shared" ref="G59:G60" si="71">F59/E59</f>
        <v>#N/A</v>
      </c>
      <c r="I59" s="13" t="e">
        <f>VLOOKUP(B59,MES!A:D,3,0)</f>
        <v>#N/A</v>
      </c>
      <c r="J59" s="15" t="e">
        <f t="shared" ref="J59:J60" si="72">I59*E59</f>
        <v>#N/A</v>
      </c>
      <c r="K59" s="43" t="e">
        <f t="shared" ref="K59:K60" si="73">J59/$J$8</f>
        <v>#N/A</v>
      </c>
      <c r="L59" s="28" t="e">
        <f>VLOOKUP(B59,MES!A:G,6,0)</f>
        <v>#N/A</v>
      </c>
      <c r="M59" s="16" t="e">
        <f t="shared" ref="M59:M60" si="74">L59/$L$8</f>
        <v>#N/A</v>
      </c>
      <c r="N59" s="13" t="e">
        <f>VLOOKUP(B59,YTD!A:D,3,0)</f>
        <v>#N/A</v>
      </c>
      <c r="O59" s="15" t="e">
        <f t="shared" ref="O59:O60" si="75">N59*E59</f>
        <v>#N/A</v>
      </c>
      <c r="P59" s="43" t="e">
        <f t="shared" ref="P59:P60" si="76">O59/$O$8</f>
        <v>#N/A</v>
      </c>
      <c r="Q59" s="28" t="e">
        <f>VLOOKUP(B59,YTD!A:G,6,0)</f>
        <v>#N/A</v>
      </c>
      <c r="R59" s="16" t="e">
        <f t="shared" ref="R59:R60" si="77">Q59/$Q$8</f>
        <v>#N/A</v>
      </c>
      <c r="S59" s="13" t="e">
        <f>VLOOKUP(B59,MAT!A:D,3,0)</f>
        <v>#N/A</v>
      </c>
      <c r="T59" s="15" t="e">
        <f t="shared" ref="T59:T60" si="78">S59*E59</f>
        <v>#N/A</v>
      </c>
      <c r="U59" s="43" t="e">
        <f t="shared" ref="U59:U60" si="79">T59/$T$8</f>
        <v>#N/A</v>
      </c>
      <c r="V59" s="28" t="e">
        <f>VLOOKUP(B59,MAT!A:J,9,0)</f>
        <v>#N/A</v>
      </c>
      <c r="W59" s="16" t="e">
        <f t="shared" ref="W59:W60" si="80">V59/$V$8</f>
        <v>#N/A</v>
      </c>
      <c r="X59" s="13" t="e">
        <f>VLOOKUP(B59,MAT!A:G,6,0)</f>
        <v>#N/A</v>
      </c>
      <c r="Y59" s="15" t="e">
        <f t="shared" ref="Y59:Y60" si="81">X59*E59</f>
        <v>#N/A</v>
      </c>
      <c r="Z59" s="43" t="e">
        <f t="shared" ref="Z59:Z60" si="82">Y59/$Y$8</f>
        <v>#N/A</v>
      </c>
      <c r="AA59" s="42" t="e">
        <f t="shared" ref="AA59:AA60" si="83">(X59-S59)/S59</f>
        <v>#N/A</v>
      </c>
      <c r="AB59" s="28" t="e">
        <f>VLOOKUP(B59,MAT!A:M,12,0)</f>
        <v>#N/A</v>
      </c>
      <c r="AC59" s="43" t="e">
        <f t="shared" ref="AC59:AC60" si="84">AB59/$AB$8</f>
        <v>#N/A</v>
      </c>
      <c r="AD59" s="48" t="e">
        <f t="shared" ref="AD59:AD60" si="85">(AB59-V59)/V59</f>
        <v>#N/A</v>
      </c>
    </row>
    <row r="60" spans="2:30" ht="14.25" customHeight="1" x14ac:dyDescent="0.25">
      <c r="B60" s="35"/>
      <c r="C60" s="35"/>
      <c r="D60" s="36"/>
      <c r="E60" s="37" t="str">
        <f t="shared" si="67"/>
        <v/>
      </c>
      <c r="F60" s="33" t="e">
        <f t="shared" si="70"/>
        <v>#N/A</v>
      </c>
      <c r="G60" s="34" t="e">
        <f t="shared" si="71"/>
        <v>#N/A</v>
      </c>
      <c r="I60" s="13" t="e">
        <f>VLOOKUP(B60,MES!A:D,3,0)</f>
        <v>#N/A</v>
      </c>
      <c r="J60" s="15" t="e">
        <f t="shared" si="72"/>
        <v>#N/A</v>
      </c>
      <c r="K60" s="43" t="e">
        <f t="shared" si="73"/>
        <v>#N/A</v>
      </c>
      <c r="L60" s="28" t="e">
        <f>VLOOKUP(B60,MES!A:G,6,0)</f>
        <v>#N/A</v>
      </c>
      <c r="M60" s="16" t="e">
        <f t="shared" si="74"/>
        <v>#N/A</v>
      </c>
      <c r="N60" s="13" t="e">
        <f>VLOOKUP(B60,YTD!A:D,3,0)</f>
        <v>#N/A</v>
      </c>
      <c r="O60" s="15" t="e">
        <f t="shared" si="75"/>
        <v>#N/A</v>
      </c>
      <c r="P60" s="43" t="e">
        <f t="shared" si="76"/>
        <v>#N/A</v>
      </c>
      <c r="Q60" s="28" t="e">
        <f>VLOOKUP(B60,YTD!A:G,6,0)</f>
        <v>#N/A</v>
      </c>
      <c r="R60" s="16" t="e">
        <f t="shared" si="77"/>
        <v>#N/A</v>
      </c>
      <c r="S60" s="13" t="e">
        <f>VLOOKUP(B60,MAT!A:D,3,0)</f>
        <v>#N/A</v>
      </c>
      <c r="T60" s="15" t="e">
        <f t="shared" si="78"/>
        <v>#N/A</v>
      </c>
      <c r="U60" s="43" t="e">
        <f t="shared" si="79"/>
        <v>#N/A</v>
      </c>
      <c r="V60" s="28" t="e">
        <f>VLOOKUP(B60,MAT!A:J,9,0)</f>
        <v>#N/A</v>
      </c>
      <c r="W60" s="16" t="e">
        <f t="shared" si="80"/>
        <v>#N/A</v>
      </c>
      <c r="X60" s="13" t="e">
        <f>VLOOKUP(B60,MAT!A:G,6,0)</f>
        <v>#N/A</v>
      </c>
      <c r="Y60" s="15" t="e">
        <f t="shared" si="81"/>
        <v>#N/A</v>
      </c>
      <c r="Z60" s="43" t="e">
        <f t="shared" si="82"/>
        <v>#N/A</v>
      </c>
      <c r="AA60" s="42" t="e">
        <f t="shared" si="83"/>
        <v>#N/A</v>
      </c>
      <c r="AB60" s="28" t="e">
        <f>VLOOKUP(B60,MAT!A:M,12,0)</f>
        <v>#N/A</v>
      </c>
      <c r="AC60" s="43" t="e">
        <f t="shared" si="84"/>
        <v>#N/A</v>
      </c>
      <c r="AD60" s="48" t="e">
        <f t="shared" si="85"/>
        <v>#N/A</v>
      </c>
    </row>
    <row r="61" spans="2:30" ht="14.25" customHeight="1" x14ac:dyDescent="0.25">
      <c r="B61" s="19"/>
      <c r="C61" s="19"/>
      <c r="D61" s="20"/>
      <c r="E61" s="40"/>
      <c r="F61" s="19"/>
      <c r="G61" s="21"/>
      <c r="I61" s="19"/>
      <c r="J61" s="20"/>
      <c r="K61" s="20"/>
      <c r="L61" s="30"/>
      <c r="M61" s="21"/>
      <c r="N61" s="19"/>
      <c r="O61" s="20"/>
      <c r="P61" s="20"/>
      <c r="Q61" s="30"/>
      <c r="R61" s="21"/>
      <c r="S61" s="19"/>
      <c r="T61" s="20"/>
      <c r="U61" s="20"/>
      <c r="V61" s="30"/>
      <c r="W61" s="21"/>
      <c r="X61" s="19"/>
      <c r="Y61" s="20"/>
      <c r="Z61" s="20"/>
      <c r="AA61" s="20"/>
      <c r="AB61" s="30"/>
      <c r="AC61" s="20"/>
      <c r="AD61" s="21"/>
    </row>
  </sheetData>
  <mergeCells count="29"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</mergeCells>
  <conditionalFormatting sqref="AD8:AD21 AA8:AA21">
    <cfRule type="cellIs" dxfId="4" priority="5" operator="lessThan">
      <formula>0</formula>
    </cfRule>
  </conditionalFormatting>
  <conditionalFormatting sqref="AD28 AA28 AA41 AD41">
    <cfRule type="cellIs" dxfId="3" priority="4" operator="lessThan">
      <formula>0</formula>
    </cfRule>
  </conditionalFormatting>
  <conditionalFormatting sqref="AD48 AA48 AA61 AD61">
    <cfRule type="cellIs" dxfId="2" priority="3" operator="lessThan">
      <formula>0</formula>
    </cfRule>
  </conditionalFormatting>
  <conditionalFormatting sqref="AD29:AD40 AA29:AA40">
    <cfRule type="cellIs" dxfId="1" priority="2" operator="lessThan">
      <formula>0</formula>
    </cfRule>
  </conditionalFormatting>
  <conditionalFormatting sqref="AD49:AD60 AA49:AA60">
    <cfRule type="cellIs" dxfId="0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8"/>
  <sheetViews>
    <sheetView workbookViewId="0">
      <selection activeCell="B1" sqref="B1:F2"/>
    </sheetView>
  </sheetViews>
  <sheetFormatPr baseColWidth="10" defaultRowHeight="11.25" x14ac:dyDescent="0.2"/>
  <cols>
    <col min="1" max="1" width="34.28515625" style="49" bestFit="1" customWidth="1"/>
    <col min="2" max="2" width="8.140625" style="49" bestFit="1" customWidth="1"/>
    <col min="3" max="3" width="11.28515625" style="49" bestFit="1" customWidth="1"/>
    <col min="4" max="4" width="7.7109375" style="49" bestFit="1" customWidth="1"/>
    <col min="5" max="5" width="8.7109375" style="49" bestFit="1" customWidth="1"/>
    <col min="6" max="6" width="11.28515625" style="49" bestFit="1" customWidth="1"/>
    <col min="7" max="7" width="8.7109375" style="49" bestFit="1" customWidth="1"/>
    <col min="8" max="16384" width="11.42578125" style="49"/>
  </cols>
  <sheetData>
    <row r="1" spans="1:7" x14ac:dyDescent="0.2">
      <c r="B1" s="50">
        <v>44256</v>
      </c>
      <c r="C1" s="50">
        <v>44256</v>
      </c>
      <c r="E1" s="50">
        <v>44256</v>
      </c>
      <c r="F1" s="50">
        <v>44256</v>
      </c>
      <c r="G1" s="50"/>
    </row>
    <row r="2" spans="1:7" x14ac:dyDescent="0.2">
      <c r="B2" s="49" t="s">
        <v>41</v>
      </c>
      <c r="C2" s="49" t="s">
        <v>41</v>
      </c>
      <c r="E2" s="49" t="s">
        <v>41</v>
      </c>
      <c r="F2" s="49" t="s">
        <v>41</v>
      </c>
    </row>
    <row r="3" spans="1:7" x14ac:dyDescent="0.2">
      <c r="A3" s="49" t="s">
        <v>0</v>
      </c>
      <c r="B3" s="49" t="s">
        <v>42</v>
      </c>
      <c r="C3" s="49" t="s">
        <v>43</v>
      </c>
      <c r="D3" s="52" t="s">
        <v>412</v>
      </c>
      <c r="E3" s="49" t="s">
        <v>42</v>
      </c>
      <c r="F3" s="49" t="s">
        <v>43</v>
      </c>
      <c r="G3" s="52" t="s">
        <v>411</v>
      </c>
    </row>
    <row r="4" spans="1:7" x14ac:dyDescent="0.2">
      <c r="A4" s="49" t="s">
        <v>55</v>
      </c>
      <c r="B4" s="51">
        <v>11986</v>
      </c>
      <c r="C4" s="51">
        <v>488</v>
      </c>
      <c r="D4" s="51">
        <v>12474</v>
      </c>
      <c r="E4" s="51">
        <v>1478473</v>
      </c>
      <c r="F4" s="51">
        <v>60195</v>
      </c>
      <c r="G4" s="51">
        <v>1538668</v>
      </c>
    </row>
    <row r="5" spans="1:7" x14ac:dyDescent="0.2">
      <c r="A5" s="49" t="s">
        <v>56</v>
      </c>
      <c r="B5" s="51">
        <v>10282</v>
      </c>
      <c r="C5" s="51">
        <v>602</v>
      </c>
      <c r="D5" s="51">
        <v>10884</v>
      </c>
      <c r="E5" s="51">
        <v>614144</v>
      </c>
      <c r="F5" s="51">
        <v>35957</v>
      </c>
      <c r="G5" s="51">
        <v>650101</v>
      </c>
    </row>
    <row r="6" spans="1:7" x14ac:dyDescent="0.2">
      <c r="A6" s="49" t="s">
        <v>57</v>
      </c>
      <c r="B6" s="51">
        <v>5096</v>
      </c>
      <c r="C6" s="51">
        <v>67</v>
      </c>
      <c r="D6" s="51">
        <v>5163</v>
      </c>
      <c r="E6" s="51">
        <v>520353</v>
      </c>
      <c r="F6" s="51">
        <v>6841</v>
      </c>
      <c r="G6" s="51">
        <v>527194</v>
      </c>
    </row>
    <row r="7" spans="1:7" x14ac:dyDescent="0.2">
      <c r="A7" s="49" t="s">
        <v>2</v>
      </c>
      <c r="B7" s="51">
        <v>5552</v>
      </c>
      <c r="C7" s="51">
        <v>322</v>
      </c>
      <c r="D7" s="51">
        <v>5874</v>
      </c>
      <c r="E7" s="51">
        <v>384420</v>
      </c>
      <c r="F7" s="51">
        <v>22295</v>
      </c>
      <c r="G7" s="51">
        <v>406715</v>
      </c>
    </row>
    <row r="8" spans="1:7" x14ac:dyDescent="0.2">
      <c r="A8" s="49" t="s">
        <v>58</v>
      </c>
      <c r="B8" s="51">
        <v>13096</v>
      </c>
      <c r="C8" s="51">
        <v>23556</v>
      </c>
      <c r="D8" s="51">
        <v>36652</v>
      </c>
      <c r="E8" s="51">
        <v>74778</v>
      </c>
      <c r="F8" s="51">
        <v>134505</v>
      </c>
      <c r="G8" s="51">
        <v>209283</v>
      </c>
    </row>
    <row r="9" spans="1:7" x14ac:dyDescent="0.2">
      <c r="A9" s="49" t="s">
        <v>59</v>
      </c>
      <c r="B9" s="51">
        <v>18221</v>
      </c>
      <c r="C9" s="51">
        <v>11655</v>
      </c>
      <c r="D9" s="51">
        <v>29876</v>
      </c>
      <c r="E9" s="51">
        <v>158887</v>
      </c>
      <c r="F9" s="51">
        <v>101632</v>
      </c>
      <c r="G9" s="51">
        <v>260519</v>
      </c>
    </row>
    <row r="10" spans="1:7" x14ac:dyDescent="0.2">
      <c r="A10" s="49" t="s">
        <v>60</v>
      </c>
      <c r="B10" s="51">
        <v>5455</v>
      </c>
      <c r="C10" s="51">
        <v>241</v>
      </c>
      <c r="D10" s="51">
        <v>5696</v>
      </c>
      <c r="E10" s="51">
        <v>286060</v>
      </c>
      <c r="F10" s="51">
        <v>12638</v>
      </c>
      <c r="G10" s="51">
        <v>298698</v>
      </c>
    </row>
    <row r="11" spans="1:7" x14ac:dyDescent="0.2">
      <c r="A11" s="49" t="s">
        <v>61</v>
      </c>
      <c r="B11" s="51">
        <v>13111</v>
      </c>
      <c r="C11" s="51">
        <v>12177</v>
      </c>
      <c r="D11" s="51">
        <v>25288</v>
      </c>
      <c r="E11" s="51">
        <v>159168</v>
      </c>
      <c r="F11" s="51">
        <v>147829</v>
      </c>
      <c r="G11" s="51">
        <v>306997</v>
      </c>
    </row>
    <row r="12" spans="1:7" x14ac:dyDescent="0.2">
      <c r="A12" s="49" t="s">
        <v>62</v>
      </c>
      <c r="B12" s="51">
        <v>5826</v>
      </c>
      <c r="C12" s="51">
        <v>43173</v>
      </c>
      <c r="D12" s="51">
        <v>48999</v>
      </c>
      <c r="E12" s="51">
        <v>31693</v>
      </c>
      <c r="F12" s="51">
        <v>234861</v>
      </c>
      <c r="G12" s="51">
        <v>266554</v>
      </c>
    </row>
    <row r="13" spans="1:7" x14ac:dyDescent="0.2">
      <c r="A13" s="49" t="s">
        <v>3</v>
      </c>
      <c r="B13" s="51">
        <v>7005</v>
      </c>
      <c r="C13" s="51">
        <v>863</v>
      </c>
      <c r="D13" s="51">
        <v>7868</v>
      </c>
      <c r="E13" s="51">
        <v>210360</v>
      </c>
      <c r="F13" s="51">
        <v>25916</v>
      </c>
      <c r="G13" s="51">
        <v>236276</v>
      </c>
    </row>
    <row r="14" spans="1:7" x14ac:dyDescent="0.2">
      <c r="A14" s="49" t="s">
        <v>63</v>
      </c>
      <c r="B14" s="51">
        <v>8391</v>
      </c>
      <c r="C14" s="51">
        <v>195</v>
      </c>
      <c r="D14" s="51">
        <v>8586</v>
      </c>
      <c r="E14" s="51">
        <v>309628</v>
      </c>
      <c r="F14" s="51">
        <v>7196</v>
      </c>
      <c r="G14" s="51">
        <v>316824</v>
      </c>
    </row>
    <row r="15" spans="1:7" x14ac:dyDescent="0.2">
      <c r="A15" s="49" t="s">
        <v>64</v>
      </c>
      <c r="B15" s="51">
        <v>23307</v>
      </c>
      <c r="C15" s="51">
        <v>5989</v>
      </c>
      <c r="D15" s="51">
        <v>29296</v>
      </c>
      <c r="E15" s="51">
        <v>183892</v>
      </c>
      <c r="F15" s="51">
        <v>47253</v>
      </c>
      <c r="G15" s="51">
        <v>231145</v>
      </c>
    </row>
    <row r="16" spans="1:7" x14ac:dyDescent="0.2">
      <c r="A16" s="49" t="s">
        <v>4</v>
      </c>
      <c r="B16" s="51">
        <v>3478</v>
      </c>
      <c r="C16" s="51">
        <v>150</v>
      </c>
      <c r="D16" s="51">
        <v>3628</v>
      </c>
      <c r="E16" s="51">
        <v>193516</v>
      </c>
      <c r="F16" s="51">
        <v>8346</v>
      </c>
      <c r="G16" s="51">
        <v>201862</v>
      </c>
    </row>
    <row r="17" spans="1:7" x14ac:dyDescent="0.2">
      <c r="A17" s="49" t="s">
        <v>65</v>
      </c>
      <c r="B17" s="51">
        <v>2053</v>
      </c>
      <c r="C17" s="51">
        <v>105</v>
      </c>
      <c r="D17" s="51">
        <v>2158</v>
      </c>
      <c r="E17" s="51">
        <v>148370</v>
      </c>
      <c r="F17" s="51">
        <v>7588</v>
      </c>
      <c r="G17" s="51">
        <v>155958</v>
      </c>
    </row>
    <row r="18" spans="1:7" x14ac:dyDescent="0.2">
      <c r="A18" s="49" t="s">
        <v>66</v>
      </c>
      <c r="B18" s="51">
        <v>1028</v>
      </c>
      <c r="C18" s="51">
        <v>33</v>
      </c>
      <c r="D18" s="51">
        <v>1061</v>
      </c>
      <c r="E18" s="51">
        <v>129045</v>
      </c>
      <c r="F18" s="51">
        <v>4142</v>
      </c>
      <c r="G18" s="51">
        <v>133187</v>
      </c>
    </row>
    <row r="19" spans="1:7" x14ac:dyDescent="0.2">
      <c r="A19" s="49" t="s">
        <v>67</v>
      </c>
      <c r="B19" s="51">
        <v>4454</v>
      </c>
      <c r="C19" s="51">
        <v>195</v>
      </c>
      <c r="D19" s="51">
        <v>4649</v>
      </c>
      <c r="E19" s="51">
        <v>188716</v>
      </c>
      <c r="F19" s="51">
        <v>8262</v>
      </c>
      <c r="G19" s="51">
        <v>196978</v>
      </c>
    </row>
    <row r="20" spans="1:7" x14ac:dyDescent="0.2">
      <c r="A20" s="49" t="s">
        <v>68</v>
      </c>
      <c r="B20" s="51">
        <v>2024</v>
      </c>
      <c r="C20" s="51">
        <v>179</v>
      </c>
      <c r="D20" s="51">
        <v>2203</v>
      </c>
      <c r="E20" s="51">
        <v>153460</v>
      </c>
      <c r="F20" s="51">
        <v>13572</v>
      </c>
      <c r="G20" s="51">
        <v>167032</v>
      </c>
    </row>
    <row r="21" spans="1:7" x14ac:dyDescent="0.2">
      <c r="A21" s="49" t="s">
        <v>69</v>
      </c>
      <c r="B21" s="51">
        <v>1284</v>
      </c>
      <c r="C21" s="51">
        <v>89</v>
      </c>
      <c r="D21" s="51">
        <v>1373</v>
      </c>
      <c r="E21" s="51">
        <v>128002</v>
      </c>
      <c r="F21" s="51">
        <v>8872</v>
      </c>
      <c r="G21" s="51">
        <v>136874</v>
      </c>
    </row>
    <row r="22" spans="1:7" x14ac:dyDescent="0.2">
      <c r="A22" s="49" t="s">
        <v>70</v>
      </c>
      <c r="B22" s="51">
        <v>3546</v>
      </c>
      <c r="C22" s="51">
        <v>172</v>
      </c>
      <c r="D22" s="51">
        <v>3718</v>
      </c>
      <c r="E22" s="51">
        <v>122763</v>
      </c>
      <c r="F22" s="51">
        <v>5955</v>
      </c>
      <c r="G22" s="51">
        <v>128718</v>
      </c>
    </row>
    <row r="23" spans="1:7" x14ac:dyDescent="0.2">
      <c r="A23" s="49" t="s">
        <v>71</v>
      </c>
      <c r="B23" s="51">
        <v>7320</v>
      </c>
      <c r="C23" s="51">
        <v>0</v>
      </c>
      <c r="D23" s="51">
        <v>7320</v>
      </c>
      <c r="E23" s="51">
        <v>117120</v>
      </c>
      <c r="F23" s="51"/>
      <c r="G23" s="51">
        <v>117120</v>
      </c>
    </row>
    <row r="24" spans="1:7" x14ac:dyDescent="0.2">
      <c r="A24" s="49" t="s">
        <v>72</v>
      </c>
      <c r="B24" s="51">
        <v>883</v>
      </c>
      <c r="C24" s="51">
        <v>43</v>
      </c>
      <c r="D24" s="51">
        <v>926</v>
      </c>
      <c r="E24" s="51">
        <v>103920</v>
      </c>
      <c r="F24" s="51">
        <v>5061</v>
      </c>
      <c r="G24" s="51">
        <v>108981</v>
      </c>
    </row>
    <row r="25" spans="1:7" x14ac:dyDescent="0.2">
      <c r="A25" s="49" t="s">
        <v>73</v>
      </c>
      <c r="B25" s="51">
        <v>2113</v>
      </c>
      <c r="C25" s="51">
        <v>109</v>
      </c>
      <c r="D25" s="51">
        <v>2222</v>
      </c>
      <c r="E25" s="51">
        <v>120864</v>
      </c>
      <c r="F25" s="51">
        <v>6235</v>
      </c>
      <c r="G25" s="51">
        <v>127099</v>
      </c>
    </row>
    <row r="26" spans="1:7" x14ac:dyDescent="0.2">
      <c r="A26" s="49" t="s">
        <v>74</v>
      </c>
      <c r="B26" s="51">
        <v>1041</v>
      </c>
      <c r="C26" s="51">
        <v>67</v>
      </c>
      <c r="D26" s="51">
        <v>1108</v>
      </c>
      <c r="E26" s="51">
        <v>100352</v>
      </c>
      <c r="F26" s="51">
        <v>6459</v>
      </c>
      <c r="G26" s="51">
        <v>106811</v>
      </c>
    </row>
    <row r="27" spans="1:7" x14ac:dyDescent="0.2">
      <c r="A27" s="49" t="s">
        <v>75</v>
      </c>
      <c r="B27" s="51">
        <v>1088</v>
      </c>
      <c r="C27" s="51">
        <v>40</v>
      </c>
      <c r="D27" s="51">
        <v>1128</v>
      </c>
      <c r="E27" s="51">
        <v>103404</v>
      </c>
      <c r="F27" s="51">
        <v>3802</v>
      </c>
      <c r="G27" s="51">
        <v>107206</v>
      </c>
    </row>
    <row r="28" spans="1:7" x14ac:dyDescent="0.2">
      <c r="A28" s="49" t="s">
        <v>76</v>
      </c>
      <c r="B28" s="51">
        <v>1461</v>
      </c>
      <c r="C28" s="51">
        <v>100</v>
      </c>
      <c r="D28" s="51">
        <v>1561</v>
      </c>
      <c r="E28" s="51">
        <v>127063</v>
      </c>
      <c r="F28" s="51">
        <v>8697</v>
      </c>
      <c r="G28" s="51">
        <v>135760</v>
      </c>
    </row>
    <row r="29" spans="1:7" x14ac:dyDescent="0.2">
      <c r="A29" s="49" t="s">
        <v>77</v>
      </c>
      <c r="B29" s="51">
        <v>5208</v>
      </c>
      <c r="C29" s="51">
        <v>3429</v>
      </c>
      <c r="D29" s="51">
        <v>8637</v>
      </c>
      <c r="E29" s="51">
        <v>92182</v>
      </c>
      <c r="F29" s="51">
        <v>60693</v>
      </c>
      <c r="G29" s="51">
        <v>152875</v>
      </c>
    </row>
    <row r="30" spans="1:7" x14ac:dyDescent="0.2">
      <c r="A30" s="49" t="s">
        <v>5</v>
      </c>
      <c r="B30" s="51">
        <v>3478</v>
      </c>
      <c r="C30" s="51">
        <v>575</v>
      </c>
      <c r="D30" s="51">
        <v>4053</v>
      </c>
      <c r="E30" s="51">
        <v>96897</v>
      </c>
      <c r="F30" s="51">
        <v>16020</v>
      </c>
      <c r="G30" s="51">
        <v>112917</v>
      </c>
    </row>
    <row r="31" spans="1:7" x14ac:dyDescent="0.2">
      <c r="A31" s="49" t="s">
        <v>78</v>
      </c>
      <c r="B31" s="51">
        <v>2244</v>
      </c>
      <c r="C31" s="51">
        <v>2</v>
      </c>
      <c r="D31" s="51">
        <v>2246</v>
      </c>
      <c r="E31" s="51">
        <v>79303</v>
      </c>
      <c r="F31" s="51">
        <v>71</v>
      </c>
      <c r="G31" s="51">
        <v>79374</v>
      </c>
    </row>
    <row r="32" spans="1:7" x14ac:dyDescent="0.2">
      <c r="A32" s="49" t="s">
        <v>6</v>
      </c>
      <c r="B32" s="51">
        <v>1957</v>
      </c>
      <c r="C32" s="51">
        <v>422</v>
      </c>
      <c r="D32" s="51">
        <v>2379</v>
      </c>
      <c r="E32" s="51">
        <v>99279</v>
      </c>
      <c r="F32" s="51">
        <v>21408</v>
      </c>
      <c r="G32" s="51">
        <v>120687</v>
      </c>
    </row>
    <row r="33" spans="1:7" x14ac:dyDescent="0.2">
      <c r="A33" s="49" t="s">
        <v>79</v>
      </c>
      <c r="B33" s="51">
        <v>1600</v>
      </c>
      <c r="C33" s="51">
        <v>116</v>
      </c>
      <c r="D33" s="51">
        <v>1716</v>
      </c>
      <c r="E33" s="51">
        <v>78016</v>
      </c>
      <c r="F33" s="51">
        <v>5656</v>
      </c>
      <c r="G33" s="51">
        <v>83672</v>
      </c>
    </row>
    <row r="34" spans="1:7" x14ac:dyDescent="0.2">
      <c r="A34" s="49" t="s">
        <v>80</v>
      </c>
      <c r="B34" s="51">
        <v>565</v>
      </c>
      <c r="C34" s="51">
        <v>12</v>
      </c>
      <c r="D34" s="51">
        <v>577</v>
      </c>
      <c r="E34" s="51">
        <v>79004</v>
      </c>
      <c r="F34" s="51">
        <v>1678</v>
      </c>
      <c r="G34" s="51">
        <v>80682</v>
      </c>
    </row>
    <row r="35" spans="1:7" x14ac:dyDescent="0.2">
      <c r="A35" s="49" t="s">
        <v>81</v>
      </c>
      <c r="B35" s="51">
        <v>7319</v>
      </c>
      <c r="C35" s="51">
        <v>8895</v>
      </c>
      <c r="D35" s="51">
        <v>16214</v>
      </c>
      <c r="E35" s="51">
        <v>40474</v>
      </c>
      <c r="F35" s="51">
        <v>49189</v>
      </c>
      <c r="G35" s="51">
        <v>89663</v>
      </c>
    </row>
    <row r="36" spans="1:7" x14ac:dyDescent="0.2">
      <c r="A36" s="49" t="s">
        <v>82</v>
      </c>
      <c r="B36" s="51">
        <v>2212</v>
      </c>
      <c r="C36" s="51">
        <v>426</v>
      </c>
      <c r="D36" s="51">
        <v>2638</v>
      </c>
      <c r="E36" s="51">
        <v>95979</v>
      </c>
      <c r="F36" s="51">
        <v>18484</v>
      </c>
      <c r="G36" s="51">
        <v>114463</v>
      </c>
    </row>
    <row r="37" spans="1:7" x14ac:dyDescent="0.2">
      <c r="A37" s="49" t="s">
        <v>83</v>
      </c>
      <c r="B37" s="51">
        <v>1499</v>
      </c>
      <c r="C37" s="51">
        <v>167</v>
      </c>
      <c r="D37" s="51">
        <v>1666</v>
      </c>
      <c r="E37" s="51">
        <v>77573</v>
      </c>
      <c r="F37" s="51">
        <v>8642</v>
      </c>
      <c r="G37" s="51">
        <v>86215</v>
      </c>
    </row>
    <row r="38" spans="1:7" x14ac:dyDescent="0.2">
      <c r="A38" s="49" t="s">
        <v>84</v>
      </c>
      <c r="B38" s="51">
        <v>6463</v>
      </c>
      <c r="C38" s="51">
        <v>1568</v>
      </c>
      <c r="D38" s="51">
        <v>8031</v>
      </c>
      <c r="E38" s="51">
        <v>54742</v>
      </c>
      <c r="F38" s="51">
        <v>13281</v>
      </c>
      <c r="G38" s="51">
        <v>68023</v>
      </c>
    </row>
    <row r="39" spans="1:7" x14ac:dyDescent="0.2">
      <c r="A39" s="49" t="s">
        <v>85</v>
      </c>
      <c r="B39" s="51">
        <v>1088</v>
      </c>
      <c r="C39" s="51">
        <v>226</v>
      </c>
      <c r="D39" s="51">
        <v>1314</v>
      </c>
      <c r="E39" s="51">
        <v>76737</v>
      </c>
      <c r="F39" s="51">
        <v>15940</v>
      </c>
      <c r="G39" s="51">
        <v>92677</v>
      </c>
    </row>
    <row r="40" spans="1:7" x14ac:dyDescent="0.2">
      <c r="A40" s="49" t="s">
        <v>86</v>
      </c>
      <c r="B40" s="51">
        <v>2080</v>
      </c>
      <c r="C40" s="51">
        <v>93</v>
      </c>
      <c r="D40" s="51">
        <v>2173</v>
      </c>
      <c r="E40" s="51">
        <v>72176</v>
      </c>
      <c r="F40" s="51">
        <v>3227</v>
      </c>
      <c r="G40" s="51">
        <v>75403</v>
      </c>
    </row>
    <row r="41" spans="1:7" x14ac:dyDescent="0.2">
      <c r="A41" s="49" t="s">
        <v>87</v>
      </c>
      <c r="B41" s="51">
        <v>1436</v>
      </c>
      <c r="C41" s="51">
        <v>257</v>
      </c>
      <c r="D41" s="51">
        <v>1693</v>
      </c>
      <c r="E41" s="51">
        <v>67593</v>
      </c>
      <c r="F41" s="51">
        <v>12097</v>
      </c>
      <c r="G41" s="51">
        <v>79690</v>
      </c>
    </row>
    <row r="42" spans="1:7" x14ac:dyDescent="0.2">
      <c r="A42" s="49" t="s">
        <v>88</v>
      </c>
      <c r="B42" s="51">
        <v>2067</v>
      </c>
      <c r="C42" s="51">
        <v>885</v>
      </c>
      <c r="D42" s="51">
        <v>2952</v>
      </c>
      <c r="E42" s="51">
        <v>63808</v>
      </c>
      <c r="F42" s="51">
        <v>27320</v>
      </c>
      <c r="G42" s="51">
        <v>91128</v>
      </c>
    </row>
    <row r="43" spans="1:7" x14ac:dyDescent="0.2">
      <c r="A43" s="49" t="s">
        <v>89</v>
      </c>
      <c r="B43" s="51">
        <v>2056</v>
      </c>
      <c r="C43" s="51">
        <v>332</v>
      </c>
      <c r="D43" s="51">
        <v>2388</v>
      </c>
      <c r="E43" s="51">
        <v>70829</v>
      </c>
      <c r="F43" s="51">
        <v>11437</v>
      </c>
      <c r="G43" s="51">
        <v>82266</v>
      </c>
    </row>
    <row r="44" spans="1:7" x14ac:dyDescent="0.2">
      <c r="A44" s="49" t="s">
        <v>90</v>
      </c>
      <c r="B44" s="51">
        <v>596</v>
      </c>
      <c r="C44" s="51">
        <v>39</v>
      </c>
      <c r="D44" s="51">
        <v>635</v>
      </c>
      <c r="E44" s="51">
        <v>78714</v>
      </c>
      <c r="F44" s="51">
        <v>5151</v>
      </c>
      <c r="G44" s="51">
        <v>83865</v>
      </c>
    </row>
    <row r="45" spans="1:7" x14ac:dyDescent="0.2">
      <c r="A45" s="49" t="s">
        <v>91</v>
      </c>
      <c r="B45" s="51">
        <v>2458</v>
      </c>
      <c r="C45" s="51">
        <v>5666</v>
      </c>
      <c r="D45" s="51">
        <v>8124</v>
      </c>
      <c r="E45" s="51">
        <v>17821</v>
      </c>
      <c r="F45" s="51">
        <v>41079</v>
      </c>
      <c r="G45" s="51">
        <v>58900</v>
      </c>
    </row>
    <row r="46" spans="1:7" x14ac:dyDescent="0.2">
      <c r="A46" s="49" t="s">
        <v>92</v>
      </c>
      <c r="B46" s="51">
        <v>3385</v>
      </c>
      <c r="C46" s="51">
        <v>2178</v>
      </c>
      <c r="D46" s="51">
        <v>5563</v>
      </c>
      <c r="E46" s="51">
        <v>66786</v>
      </c>
      <c r="F46" s="51">
        <v>42972</v>
      </c>
      <c r="G46" s="51">
        <v>109758</v>
      </c>
    </row>
    <row r="47" spans="1:7" x14ac:dyDescent="0.2">
      <c r="A47" s="49" t="s">
        <v>93</v>
      </c>
      <c r="B47" s="51">
        <v>1514</v>
      </c>
      <c r="C47" s="51">
        <v>492</v>
      </c>
      <c r="D47" s="51">
        <v>2006</v>
      </c>
      <c r="E47" s="51">
        <v>72627</v>
      </c>
      <c r="F47" s="51">
        <v>23601</v>
      </c>
      <c r="G47" s="51">
        <v>96228</v>
      </c>
    </row>
    <row r="48" spans="1:7" x14ac:dyDescent="0.2">
      <c r="A48" s="49" t="s">
        <v>94</v>
      </c>
      <c r="B48" s="51">
        <v>1854</v>
      </c>
      <c r="C48" s="51">
        <v>347</v>
      </c>
      <c r="D48" s="51">
        <v>2201</v>
      </c>
      <c r="E48" s="51">
        <v>73604</v>
      </c>
      <c r="F48" s="51">
        <v>13776</v>
      </c>
      <c r="G48" s="51">
        <v>87380</v>
      </c>
    </row>
    <row r="49" spans="1:7" x14ac:dyDescent="0.2">
      <c r="A49" s="49" t="s">
        <v>95</v>
      </c>
      <c r="B49" s="51">
        <v>795</v>
      </c>
      <c r="C49" s="51">
        <v>5</v>
      </c>
      <c r="D49" s="51">
        <v>800</v>
      </c>
      <c r="E49" s="51">
        <v>69364</v>
      </c>
      <c r="F49" s="51">
        <v>436</v>
      </c>
      <c r="G49" s="51">
        <v>69800</v>
      </c>
    </row>
    <row r="50" spans="1:7" x14ac:dyDescent="0.2">
      <c r="A50" s="49" t="s">
        <v>96</v>
      </c>
      <c r="B50" s="51">
        <v>1984</v>
      </c>
      <c r="C50" s="51">
        <v>138</v>
      </c>
      <c r="D50" s="51">
        <v>2122</v>
      </c>
      <c r="E50" s="51">
        <v>68666</v>
      </c>
      <c r="F50" s="51">
        <v>4776</v>
      </c>
      <c r="G50" s="51">
        <v>73442</v>
      </c>
    </row>
    <row r="51" spans="1:7" x14ac:dyDescent="0.2">
      <c r="A51" s="49" t="s">
        <v>97</v>
      </c>
      <c r="B51" s="51">
        <v>847</v>
      </c>
      <c r="C51" s="51">
        <v>108</v>
      </c>
      <c r="D51" s="51">
        <v>955</v>
      </c>
      <c r="E51" s="51">
        <v>66074</v>
      </c>
      <c r="F51" s="51">
        <v>8425</v>
      </c>
      <c r="G51" s="51">
        <v>74499</v>
      </c>
    </row>
    <row r="52" spans="1:7" x14ac:dyDescent="0.2">
      <c r="A52" s="49" t="s">
        <v>98</v>
      </c>
      <c r="B52" s="51">
        <v>3462</v>
      </c>
      <c r="C52" s="51">
        <v>165</v>
      </c>
      <c r="D52" s="51">
        <v>3627</v>
      </c>
      <c r="E52" s="51">
        <v>73671</v>
      </c>
      <c r="F52" s="51">
        <v>3511</v>
      </c>
      <c r="G52" s="51">
        <v>77182</v>
      </c>
    </row>
    <row r="53" spans="1:7" x14ac:dyDescent="0.2">
      <c r="A53" s="49" t="s">
        <v>99</v>
      </c>
      <c r="B53" s="51">
        <v>2867</v>
      </c>
      <c r="C53" s="51">
        <v>437</v>
      </c>
      <c r="D53" s="51">
        <v>3304</v>
      </c>
      <c r="E53" s="51">
        <v>57713</v>
      </c>
      <c r="F53" s="51">
        <v>8797</v>
      </c>
      <c r="G53" s="51">
        <v>66510</v>
      </c>
    </row>
    <row r="54" spans="1:7" x14ac:dyDescent="0.2">
      <c r="A54" s="49" t="s">
        <v>100</v>
      </c>
      <c r="B54" s="51">
        <v>351</v>
      </c>
      <c r="C54" s="51">
        <v>14170</v>
      </c>
      <c r="D54" s="51">
        <v>14521</v>
      </c>
      <c r="E54" s="51">
        <v>1576</v>
      </c>
      <c r="F54" s="51">
        <v>63623</v>
      </c>
      <c r="G54" s="51">
        <v>65199</v>
      </c>
    </row>
    <row r="55" spans="1:7" x14ac:dyDescent="0.2">
      <c r="A55" s="49" t="s">
        <v>101</v>
      </c>
      <c r="B55" s="51">
        <v>823</v>
      </c>
      <c r="C55" s="51">
        <v>132</v>
      </c>
      <c r="D55" s="51">
        <v>955</v>
      </c>
      <c r="E55" s="51">
        <v>55092</v>
      </c>
      <c r="F55" s="51">
        <v>8836</v>
      </c>
      <c r="G55" s="51">
        <v>63928</v>
      </c>
    </row>
    <row r="56" spans="1:7" x14ac:dyDescent="0.2">
      <c r="A56" s="49" t="s">
        <v>102</v>
      </c>
      <c r="B56" s="51">
        <v>610</v>
      </c>
      <c r="C56" s="51">
        <v>0</v>
      </c>
      <c r="D56" s="51">
        <v>610</v>
      </c>
      <c r="E56" s="51">
        <v>28414</v>
      </c>
      <c r="F56" s="51"/>
      <c r="G56" s="51">
        <v>28414</v>
      </c>
    </row>
    <row r="57" spans="1:7" x14ac:dyDescent="0.2">
      <c r="A57" s="49" t="s">
        <v>103</v>
      </c>
      <c r="B57" s="51">
        <v>833</v>
      </c>
      <c r="C57" s="51">
        <v>55</v>
      </c>
      <c r="D57" s="51">
        <v>888</v>
      </c>
      <c r="E57" s="51">
        <v>52404</v>
      </c>
      <c r="F57" s="51">
        <v>3460</v>
      </c>
      <c r="G57" s="51">
        <v>55864</v>
      </c>
    </row>
    <row r="58" spans="1:7" x14ac:dyDescent="0.2">
      <c r="A58" s="49" t="s">
        <v>104</v>
      </c>
      <c r="B58" s="51">
        <v>1486</v>
      </c>
      <c r="C58" s="51">
        <v>1679</v>
      </c>
      <c r="D58" s="51">
        <v>3165</v>
      </c>
      <c r="E58" s="51">
        <v>28085</v>
      </c>
      <c r="F58" s="51">
        <v>31733</v>
      </c>
      <c r="G58" s="51">
        <v>59818</v>
      </c>
    </row>
    <row r="59" spans="1:7" x14ac:dyDescent="0.2">
      <c r="A59" s="49" t="s">
        <v>105</v>
      </c>
      <c r="B59" s="51">
        <v>735</v>
      </c>
      <c r="C59" s="51">
        <v>75</v>
      </c>
      <c r="D59" s="51">
        <v>810</v>
      </c>
      <c r="E59" s="51">
        <v>51546</v>
      </c>
      <c r="F59" s="51">
        <v>5260</v>
      </c>
      <c r="G59" s="51">
        <v>56806</v>
      </c>
    </row>
    <row r="60" spans="1:7" x14ac:dyDescent="0.2">
      <c r="A60" s="49" t="s">
        <v>106</v>
      </c>
      <c r="B60" s="51">
        <v>3606</v>
      </c>
      <c r="C60" s="51">
        <v>47985</v>
      </c>
      <c r="D60" s="51">
        <v>51591</v>
      </c>
      <c r="E60" s="51">
        <v>7212</v>
      </c>
      <c r="F60" s="51">
        <v>95970</v>
      </c>
      <c r="G60" s="51">
        <v>103182</v>
      </c>
    </row>
    <row r="61" spans="1:7" x14ac:dyDescent="0.2">
      <c r="A61" s="49" t="s">
        <v>107</v>
      </c>
      <c r="B61" s="51">
        <v>1163</v>
      </c>
      <c r="C61" s="51">
        <v>162</v>
      </c>
      <c r="D61" s="51">
        <v>1325</v>
      </c>
      <c r="E61" s="51">
        <v>48858</v>
      </c>
      <c r="F61" s="51">
        <v>6806</v>
      </c>
      <c r="G61" s="51">
        <v>55664</v>
      </c>
    </row>
    <row r="62" spans="1:7" x14ac:dyDescent="0.2">
      <c r="A62" s="49" t="s">
        <v>108</v>
      </c>
      <c r="B62" s="51">
        <v>1723</v>
      </c>
      <c r="C62" s="51">
        <v>181</v>
      </c>
      <c r="D62" s="51">
        <v>1904</v>
      </c>
      <c r="E62" s="51">
        <v>54498</v>
      </c>
      <c r="F62" s="51">
        <v>5725</v>
      </c>
      <c r="G62" s="51">
        <v>60223</v>
      </c>
    </row>
    <row r="63" spans="1:7" x14ac:dyDescent="0.2">
      <c r="A63" s="49" t="s">
        <v>109</v>
      </c>
      <c r="B63" s="51">
        <v>3008</v>
      </c>
      <c r="C63" s="51">
        <v>4650</v>
      </c>
      <c r="D63" s="51">
        <v>7658</v>
      </c>
      <c r="E63" s="51">
        <v>22049</v>
      </c>
      <c r="F63" s="51">
        <v>34085</v>
      </c>
      <c r="G63" s="51">
        <v>56134</v>
      </c>
    </row>
    <row r="64" spans="1:7" x14ac:dyDescent="0.2">
      <c r="A64" s="49" t="s">
        <v>110</v>
      </c>
      <c r="B64" s="51">
        <v>7629</v>
      </c>
      <c r="C64" s="51">
        <v>583</v>
      </c>
      <c r="D64" s="51">
        <v>8212</v>
      </c>
      <c r="E64" s="51">
        <v>41044</v>
      </c>
      <c r="F64" s="51">
        <v>3137</v>
      </c>
      <c r="G64" s="51">
        <v>44181</v>
      </c>
    </row>
    <row r="65" spans="1:7" x14ac:dyDescent="0.2">
      <c r="A65" s="49" t="s">
        <v>111</v>
      </c>
      <c r="B65" s="51">
        <v>1179</v>
      </c>
      <c r="C65" s="51">
        <v>8</v>
      </c>
      <c r="D65" s="51">
        <v>1187</v>
      </c>
      <c r="E65" s="51">
        <v>38754</v>
      </c>
      <c r="F65" s="51">
        <v>263</v>
      </c>
      <c r="G65" s="51">
        <v>39017</v>
      </c>
    </row>
    <row r="66" spans="1:7" x14ac:dyDescent="0.2">
      <c r="A66" s="49" t="s">
        <v>112</v>
      </c>
      <c r="B66" s="51">
        <v>1016</v>
      </c>
      <c r="C66" s="51">
        <v>66</v>
      </c>
      <c r="D66" s="51">
        <v>1082</v>
      </c>
      <c r="E66" s="51">
        <v>56733</v>
      </c>
      <c r="F66" s="51">
        <v>3685</v>
      </c>
      <c r="G66" s="51">
        <v>60418</v>
      </c>
    </row>
    <row r="67" spans="1:7" x14ac:dyDescent="0.2">
      <c r="A67" s="49" t="s">
        <v>113</v>
      </c>
      <c r="B67" s="51">
        <v>2374</v>
      </c>
      <c r="C67" s="51">
        <v>262</v>
      </c>
      <c r="D67" s="51">
        <v>2636</v>
      </c>
      <c r="E67" s="51">
        <v>50661</v>
      </c>
      <c r="F67" s="51">
        <v>5591</v>
      </c>
      <c r="G67" s="51">
        <v>56252</v>
      </c>
    </row>
    <row r="68" spans="1:7" x14ac:dyDescent="0.2">
      <c r="A68" s="49" t="s">
        <v>114</v>
      </c>
      <c r="B68" s="51">
        <v>739</v>
      </c>
      <c r="C68" s="51">
        <v>134</v>
      </c>
      <c r="D68" s="51">
        <v>873</v>
      </c>
      <c r="E68" s="51">
        <v>32767</v>
      </c>
      <c r="F68" s="51">
        <v>5942</v>
      </c>
      <c r="G68" s="51">
        <v>38709</v>
      </c>
    </row>
    <row r="69" spans="1:7" x14ac:dyDescent="0.2">
      <c r="A69" s="49" t="s">
        <v>115</v>
      </c>
      <c r="B69" s="51">
        <v>1359</v>
      </c>
      <c r="C69" s="51">
        <v>230</v>
      </c>
      <c r="D69" s="51">
        <v>1589</v>
      </c>
      <c r="E69" s="51">
        <v>45676</v>
      </c>
      <c r="F69" s="51">
        <v>7730</v>
      </c>
      <c r="G69" s="51">
        <v>53406</v>
      </c>
    </row>
    <row r="70" spans="1:7" x14ac:dyDescent="0.2">
      <c r="A70" s="49" t="s">
        <v>116</v>
      </c>
      <c r="B70" s="51">
        <v>3750</v>
      </c>
      <c r="C70" s="51">
        <v>574</v>
      </c>
      <c r="D70" s="51">
        <v>4324</v>
      </c>
      <c r="E70" s="51">
        <v>28050</v>
      </c>
      <c r="F70" s="51">
        <v>4294</v>
      </c>
      <c r="G70" s="51">
        <v>32344</v>
      </c>
    </row>
    <row r="71" spans="1:7" x14ac:dyDescent="0.2">
      <c r="A71" s="49" t="s">
        <v>117</v>
      </c>
      <c r="B71" s="51">
        <v>936</v>
      </c>
      <c r="C71" s="51">
        <v>151</v>
      </c>
      <c r="D71" s="51">
        <v>1087</v>
      </c>
      <c r="E71" s="51">
        <v>48597</v>
      </c>
      <c r="F71" s="51">
        <v>7840</v>
      </c>
      <c r="G71" s="51">
        <v>56437</v>
      </c>
    </row>
    <row r="72" spans="1:7" x14ac:dyDescent="0.2">
      <c r="A72" s="49" t="s">
        <v>118</v>
      </c>
      <c r="B72" s="51">
        <v>806</v>
      </c>
      <c r="C72" s="51">
        <v>208</v>
      </c>
      <c r="D72" s="51">
        <v>1014</v>
      </c>
      <c r="E72" s="51">
        <v>42992</v>
      </c>
      <c r="F72" s="51">
        <v>11095</v>
      </c>
      <c r="G72" s="51">
        <v>54087</v>
      </c>
    </row>
    <row r="73" spans="1:7" x14ac:dyDescent="0.2">
      <c r="A73" s="49" t="s">
        <v>119</v>
      </c>
      <c r="B73" s="51">
        <v>1628</v>
      </c>
      <c r="C73" s="51">
        <v>209</v>
      </c>
      <c r="D73" s="51">
        <v>1837</v>
      </c>
      <c r="E73" s="51">
        <v>44835</v>
      </c>
      <c r="F73" s="51">
        <v>5756</v>
      </c>
      <c r="G73" s="51">
        <v>50591</v>
      </c>
    </row>
    <row r="74" spans="1:7" x14ac:dyDescent="0.2">
      <c r="A74" s="49" t="s">
        <v>120</v>
      </c>
      <c r="B74" s="51">
        <v>1075</v>
      </c>
      <c r="C74" s="51">
        <v>149</v>
      </c>
      <c r="D74" s="51">
        <v>1224</v>
      </c>
      <c r="E74" s="51">
        <v>43839</v>
      </c>
      <c r="F74" s="51">
        <v>6076</v>
      </c>
      <c r="G74" s="51">
        <v>49915</v>
      </c>
    </row>
    <row r="75" spans="1:7" x14ac:dyDescent="0.2">
      <c r="A75" s="49" t="s">
        <v>121</v>
      </c>
      <c r="B75" s="51">
        <v>1604</v>
      </c>
      <c r="C75" s="51">
        <v>337</v>
      </c>
      <c r="D75" s="51">
        <v>1941</v>
      </c>
      <c r="E75" s="51">
        <v>45826</v>
      </c>
      <c r="F75" s="51">
        <v>9628</v>
      </c>
      <c r="G75" s="51">
        <v>55454</v>
      </c>
    </row>
    <row r="76" spans="1:7" x14ac:dyDescent="0.2">
      <c r="A76" s="49" t="s">
        <v>122</v>
      </c>
      <c r="B76" s="51">
        <v>651</v>
      </c>
      <c r="C76" s="51">
        <v>79</v>
      </c>
      <c r="D76" s="51">
        <v>730</v>
      </c>
      <c r="E76" s="51">
        <v>42048</v>
      </c>
      <c r="F76" s="51">
        <v>5103</v>
      </c>
      <c r="G76" s="51">
        <v>47151</v>
      </c>
    </row>
    <row r="77" spans="1:7" x14ac:dyDescent="0.2">
      <c r="A77" s="49" t="s">
        <v>123</v>
      </c>
      <c r="B77" s="51">
        <v>811</v>
      </c>
      <c r="C77" s="51">
        <v>7247</v>
      </c>
      <c r="D77" s="51">
        <v>8058</v>
      </c>
      <c r="E77" s="51">
        <v>6147</v>
      </c>
      <c r="F77" s="51">
        <v>54932</v>
      </c>
      <c r="G77" s="51">
        <v>61079</v>
      </c>
    </row>
    <row r="78" spans="1:7" x14ac:dyDescent="0.2">
      <c r="A78" s="49" t="s">
        <v>7</v>
      </c>
      <c r="B78" s="51">
        <v>2343</v>
      </c>
      <c r="C78" s="51">
        <v>51</v>
      </c>
      <c r="D78" s="51">
        <v>2394</v>
      </c>
      <c r="E78" s="51">
        <v>44212</v>
      </c>
      <c r="F78" s="51">
        <v>962</v>
      </c>
      <c r="G78" s="51">
        <v>45174</v>
      </c>
    </row>
    <row r="79" spans="1:7" x14ac:dyDescent="0.2">
      <c r="A79" s="49" t="s">
        <v>124</v>
      </c>
      <c r="B79" s="51">
        <v>2341</v>
      </c>
      <c r="C79" s="51">
        <v>186</v>
      </c>
      <c r="D79" s="51">
        <v>2527</v>
      </c>
      <c r="E79" s="51">
        <v>33032</v>
      </c>
      <c r="F79" s="51">
        <v>2624</v>
      </c>
      <c r="G79" s="51">
        <v>35656</v>
      </c>
    </row>
    <row r="80" spans="1:7" x14ac:dyDescent="0.2">
      <c r="A80" s="49" t="s">
        <v>125</v>
      </c>
      <c r="B80" s="51">
        <v>2556</v>
      </c>
      <c r="C80" s="51">
        <v>325</v>
      </c>
      <c r="D80" s="51">
        <v>2881</v>
      </c>
      <c r="E80" s="51">
        <v>37957</v>
      </c>
      <c r="F80" s="51">
        <v>4826</v>
      </c>
      <c r="G80" s="51">
        <v>42783</v>
      </c>
    </row>
    <row r="81" spans="1:7" x14ac:dyDescent="0.2">
      <c r="A81" s="49" t="s">
        <v>126</v>
      </c>
      <c r="B81" s="51">
        <v>1108</v>
      </c>
      <c r="C81" s="51">
        <v>290</v>
      </c>
      <c r="D81" s="51">
        <v>1398</v>
      </c>
      <c r="E81" s="51">
        <v>38835</v>
      </c>
      <c r="F81" s="51">
        <v>10165</v>
      </c>
      <c r="G81" s="51">
        <v>49000</v>
      </c>
    </row>
    <row r="82" spans="1:7" x14ac:dyDescent="0.2">
      <c r="A82" s="49" t="s">
        <v>127</v>
      </c>
      <c r="B82" s="51">
        <v>0</v>
      </c>
      <c r="C82" s="51">
        <v>132</v>
      </c>
      <c r="D82" s="51">
        <v>132</v>
      </c>
      <c r="E82" s="51"/>
      <c r="F82" s="51">
        <v>26568</v>
      </c>
      <c r="G82" s="51">
        <v>26568</v>
      </c>
    </row>
    <row r="83" spans="1:7" x14ac:dyDescent="0.2">
      <c r="A83" s="49" t="s">
        <v>128</v>
      </c>
      <c r="B83" s="51">
        <v>1617</v>
      </c>
      <c r="C83" s="51">
        <v>204</v>
      </c>
      <c r="D83" s="51">
        <v>1821</v>
      </c>
      <c r="E83" s="51">
        <v>30885</v>
      </c>
      <c r="F83" s="51">
        <v>3896</v>
      </c>
      <c r="G83" s="51">
        <v>34781</v>
      </c>
    </row>
    <row r="84" spans="1:7" x14ac:dyDescent="0.2">
      <c r="A84" s="49" t="s">
        <v>129</v>
      </c>
      <c r="B84" s="51">
        <v>1404</v>
      </c>
      <c r="C84" s="51">
        <v>0</v>
      </c>
      <c r="D84" s="51">
        <v>1404</v>
      </c>
      <c r="E84" s="51">
        <v>26395</v>
      </c>
      <c r="F84" s="51"/>
      <c r="G84" s="51">
        <v>26395</v>
      </c>
    </row>
    <row r="85" spans="1:7" x14ac:dyDescent="0.2">
      <c r="A85" s="49" t="s">
        <v>130</v>
      </c>
      <c r="B85" s="51">
        <v>532</v>
      </c>
      <c r="C85" s="51">
        <v>54</v>
      </c>
      <c r="D85" s="51">
        <v>586</v>
      </c>
      <c r="E85" s="51">
        <v>36751</v>
      </c>
      <c r="F85" s="51">
        <v>3730</v>
      </c>
      <c r="G85" s="51">
        <v>40481</v>
      </c>
    </row>
    <row r="86" spans="1:7" x14ac:dyDescent="0.2">
      <c r="A86" s="49" t="s">
        <v>131</v>
      </c>
      <c r="B86" s="51">
        <v>760</v>
      </c>
      <c r="C86" s="51">
        <v>117</v>
      </c>
      <c r="D86" s="51">
        <v>877</v>
      </c>
      <c r="E86" s="51">
        <v>33128</v>
      </c>
      <c r="F86" s="51">
        <v>5100</v>
      </c>
      <c r="G86" s="51">
        <v>38228</v>
      </c>
    </row>
    <row r="87" spans="1:7" x14ac:dyDescent="0.2">
      <c r="A87" s="49" t="s">
        <v>132</v>
      </c>
      <c r="B87" s="51">
        <v>1333</v>
      </c>
      <c r="C87" s="51">
        <v>219</v>
      </c>
      <c r="D87" s="51">
        <v>1552</v>
      </c>
      <c r="E87" s="51">
        <v>39510</v>
      </c>
      <c r="F87" s="51">
        <v>6491</v>
      </c>
      <c r="G87" s="51">
        <v>46001</v>
      </c>
    </row>
    <row r="88" spans="1:7" x14ac:dyDescent="0.2">
      <c r="A88" s="49" t="s">
        <v>8</v>
      </c>
      <c r="B88" s="51">
        <v>2380</v>
      </c>
      <c r="C88" s="51">
        <v>902</v>
      </c>
      <c r="D88" s="51">
        <v>3282</v>
      </c>
      <c r="E88" s="51">
        <v>35867</v>
      </c>
      <c r="F88" s="51">
        <v>13593</v>
      </c>
      <c r="G88" s="51">
        <v>49460</v>
      </c>
    </row>
    <row r="89" spans="1:7" x14ac:dyDescent="0.2">
      <c r="A89" s="49" t="s">
        <v>133</v>
      </c>
      <c r="B89" s="51">
        <v>1268</v>
      </c>
      <c r="C89" s="51">
        <v>271</v>
      </c>
      <c r="D89" s="51">
        <v>1539</v>
      </c>
      <c r="E89" s="51">
        <v>27338</v>
      </c>
      <c r="F89" s="51">
        <v>5843</v>
      </c>
      <c r="G89" s="51">
        <v>33181</v>
      </c>
    </row>
    <row r="90" spans="1:7" x14ac:dyDescent="0.2">
      <c r="A90" s="49" t="s">
        <v>134</v>
      </c>
      <c r="B90" s="51">
        <v>434</v>
      </c>
      <c r="C90" s="51">
        <v>24</v>
      </c>
      <c r="D90" s="51">
        <v>458</v>
      </c>
      <c r="E90" s="51">
        <v>26387</v>
      </c>
      <c r="F90" s="51">
        <v>1459</v>
      </c>
      <c r="G90" s="51">
        <v>27846</v>
      </c>
    </row>
    <row r="91" spans="1:7" x14ac:dyDescent="0.2">
      <c r="A91" s="49" t="s">
        <v>9</v>
      </c>
      <c r="B91" s="51">
        <v>678</v>
      </c>
      <c r="C91" s="51">
        <v>116</v>
      </c>
      <c r="D91" s="51">
        <v>794</v>
      </c>
      <c r="E91" s="51">
        <v>37812</v>
      </c>
      <c r="F91" s="51">
        <v>6469</v>
      </c>
      <c r="G91" s="51">
        <v>44281</v>
      </c>
    </row>
    <row r="92" spans="1:7" x14ac:dyDescent="0.2">
      <c r="A92" s="49" t="s">
        <v>135</v>
      </c>
      <c r="B92" s="51">
        <v>1521</v>
      </c>
      <c r="C92" s="51">
        <v>151</v>
      </c>
      <c r="D92" s="51">
        <v>1672</v>
      </c>
      <c r="E92" s="51">
        <v>27378</v>
      </c>
      <c r="F92" s="51">
        <v>2718</v>
      </c>
      <c r="G92" s="51">
        <v>30096</v>
      </c>
    </row>
    <row r="93" spans="1:7" x14ac:dyDescent="0.2">
      <c r="A93" s="49" t="s">
        <v>136</v>
      </c>
      <c r="B93" s="51">
        <v>687</v>
      </c>
      <c r="C93" s="51">
        <v>167</v>
      </c>
      <c r="D93" s="51">
        <v>854</v>
      </c>
      <c r="E93" s="51">
        <v>31932</v>
      </c>
      <c r="F93" s="51">
        <v>7762</v>
      </c>
      <c r="G93" s="51">
        <v>39694</v>
      </c>
    </row>
    <row r="94" spans="1:7" x14ac:dyDescent="0.2">
      <c r="A94" s="49" t="s">
        <v>137</v>
      </c>
      <c r="B94" s="51">
        <v>575</v>
      </c>
      <c r="C94" s="51">
        <v>0</v>
      </c>
      <c r="D94" s="51">
        <v>575</v>
      </c>
      <c r="E94" s="51">
        <v>29199</v>
      </c>
      <c r="F94" s="51"/>
      <c r="G94" s="51">
        <v>29199</v>
      </c>
    </row>
    <row r="95" spans="1:7" x14ac:dyDescent="0.2">
      <c r="A95" s="49" t="s">
        <v>138</v>
      </c>
      <c r="B95" s="51">
        <v>846</v>
      </c>
      <c r="C95" s="51">
        <v>158</v>
      </c>
      <c r="D95" s="51">
        <v>1004</v>
      </c>
      <c r="E95" s="51">
        <v>30236</v>
      </c>
      <c r="F95" s="51">
        <v>5647</v>
      </c>
      <c r="G95" s="51">
        <v>35883</v>
      </c>
    </row>
    <row r="96" spans="1:7" x14ac:dyDescent="0.2">
      <c r="A96" s="49" t="s">
        <v>139</v>
      </c>
      <c r="B96" s="51">
        <v>366</v>
      </c>
      <c r="C96" s="51">
        <v>49</v>
      </c>
      <c r="D96" s="51">
        <v>415</v>
      </c>
      <c r="E96" s="51">
        <v>32651</v>
      </c>
      <c r="F96" s="51">
        <v>4371</v>
      </c>
      <c r="G96" s="51">
        <v>37022</v>
      </c>
    </row>
    <row r="97" spans="1:7" x14ac:dyDescent="0.2">
      <c r="A97" s="49" t="s">
        <v>140</v>
      </c>
      <c r="B97" s="51">
        <v>2479</v>
      </c>
      <c r="C97" s="51">
        <v>21</v>
      </c>
      <c r="D97" s="51">
        <v>2500</v>
      </c>
      <c r="E97" s="51">
        <v>12395</v>
      </c>
      <c r="F97" s="51">
        <v>105</v>
      </c>
      <c r="G97" s="51">
        <v>12500</v>
      </c>
    </row>
    <row r="98" spans="1:7" x14ac:dyDescent="0.2">
      <c r="A98" s="49" t="s">
        <v>141</v>
      </c>
      <c r="B98" s="51">
        <v>869</v>
      </c>
      <c r="C98" s="51">
        <v>76</v>
      </c>
      <c r="D98" s="51">
        <v>945</v>
      </c>
      <c r="E98" s="51">
        <v>36802</v>
      </c>
      <c r="F98" s="51">
        <v>3219</v>
      </c>
      <c r="G98" s="51">
        <v>40021</v>
      </c>
    </row>
    <row r="99" spans="1:7" x14ac:dyDescent="0.2">
      <c r="A99" s="49" t="s">
        <v>142</v>
      </c>
      <c r="B99" s="51">
        <v>516</v>
      </c>
      <c r="C99" s="51">
        <v>14</v>
      </c>
      <c r="D99" s="51">
        <v>530</v>
      </c>
      <c r="E99" s="51">
        <v>26853</v>
      </c>
      <c r="F99" s="51">
        <v>729</v>
      </c>
      <c r="G99" s="51">
        <v>27582</v>
      </c>
    </row>
    <row r="100" spans="1:7" x14ac:dyDescent="0.2">
      <c r="A100" s="49" t="s">
        <v>143</v>
      </c>
      <c r="B100" s="51">
        <v>657</v>
      </c>
      <c r="C100" s="51">
        <v>257</v>
      </c>
      <c r="D100" s="51">
        <v>914</v>
      </c>
      <c r="E100" s="51">
        <v>27541</v>
      </c>
      <c r="F100" s="51">
        <v>10773</v>
      </c>
      <c r="G100" s="51">
        <v>38314</v>
      </c>
    </row>
    <row r="101" spans="1:7" x14ac:dyDescent="0.2">
      <c r="A101" s="49" t="s">
        <v>144</v>
      </c>
      <c r="B101" s="51">
        <v>557</v>
      </c>
      <c r="C101" s="51">
        <v>154</v>
      </c>
      <c r="D101" s="51">
        <v>711</v>
      </c>
      <c r="E101" s="51">
        <v>32167</v>
      </c>
      <c r="F101" s="51">
        <v>8894</v>
      </c>
      <c r="G101" s="51">
        <v>41061</v>
      </c>
    </row>
    <row r="102" spans="1:7" x14ac:dyDescent="0.2">
      <c r="A102" s="49" t="s">
        <v>145</v>
      </c>
      <c r="B102" s="51">
        <v>379</v>
      </c>
      <c r="C102" s="51">
        <v>39</v>
      </c>
      <c r="D102" s="51">
        <v>418</v>
      </c>
      <c r="E102" s="51">
        <v>29058</v>
      </c>
      <c r="F102" s="51">
        <v>2990</v>
      </c>
      <c r="G102" s="51">
        <v>32048</v>
      </c>
    </row>
    <row r="103" spans="1:7" x14ac:dyDescent="0.2">
      <c r="A103" s="49" t="s">
        <v>10</v>
      </c>
      <c r="B103" s="51">
        <v>1186</v>
      </c>
      <c r="C103" s="51">
        <v>124</v>
      </c>
      <c r="D103" s="51">
        <v>1310</v>
      </c>
      <c r="E103" s="51">
        <v>29531</v>
      </c>
      <c r="F103" s="51">
        <v>3088</v>
      </c>
      <c r="G103" s="51">
        <v>32619</v>
      </c>
    </row>
    <row r="104" spans="1:7" x14ac:dyDescent="0.2">
      <c r="A104" s="49" t="s">
        <v>146</v>
      </c>
      <c r="B104" s="51">
        <v>794</v>
      </c>
      <c r="C104" s="51">
        <v>208</v>
      </c>
      <c r="D104" s="51">
        <v>1002</v>
      </c>
      <c r="E104" s="51">
        <v>38842</v>
      </c>
      <c r="F104" s="51">
        <v>10175</v>
      </c>
      <c r="G104" s="51">
        <v>49017</v>
      </c>
    </row>
    <row r="105" spans="1:7" x14ac:dyDescent="0.2">
      <c r="A105" s="49" t="s">
        <v>147</v>
      </c>
      <c r="B105" s="51">
        <v>982</v>
      </c>
      <c r="C105" s="51">
        <v>91</v>
      </c>
      <c r="D105" s="51">
        <v>1073</v>
      </c>
      <c r="E105" s="51">
        <v>29283</v>
      </c>
      <c r="F105" s="51">
        <v>2714</v>
      </c>
      <c r="G105" s="51">
        <v>31997</v>
      </c>
    </row>
    <row r="106" spans="1:7" x14ac:dyDescent="0.2">
      <c r="A106" s="49" t="s">
        <v>148</v>
      </c>
      <c r="B106" s="51">
        <v>591</v>
      </c>
      <c r="C106" s="51">
        <v>104</v>
      </c>
      <c r="D106" s="51">
        <v>695</v>
      </c>
      <c r="E106" s="51">
        <v>20915</v>
      </c>
      <c r="F106" s="51">
        <v>3681</v>
      </c>
      <c r="G106" s="51">
        <v>24596</v>
      </c>
    </row>
    <row r="107" spans="1:7" x14ac:dyDescent="0.2">
      <c r="A107" s="49" t="s">
        <v>149</v>
      </c>
      <c r="B107" s="51">
        <v>6771</v>
      </c>
      <c r="C107" s="51">
        <v>21</v>
      </c>
      <c r="D107" s="51">
        <v>6792</v>
      </c>
      <c r="E107" s="51">
        <v>24646</v>
      </c>
      <c r="F107" s="51">
        <v>76</v>
      </c>
      <c r="G107" s="51">
        <v>24722</v>
      </c>
    </row>
    <row r="108" spans="1:7" x14ac:dyDescent="0.2">
      <c r="A108" s="49" t="s">
        <v>150</v>
      </c>
      <c r="B108" s="51">
        <v>870</v>
      </c>
      <c r="C108" s="51">
        <v>50</v>
      </c>
      <c r="D108" s="51">
        <v>920</v>
      </c>
      <c r="E108" s="51">
        <v>30311</v>
      </c>
      <c r="F108" s="51">
        <v>1742</v>
      </c>
      <c r="G108" s="51">
        <v>32053</v>
      </c>
    </row>
    <row r="109" spans="1:7" x14ac:dyDescent="0.2">
      <c r="A109" s="49" t="s">
        <v>151</v>
      </c>
      <c r="B109" s="51">
        <v>637</v>
      </c>
      <c r="C109" s="51">
        <v>28</v>
      </c>
      <c r="D109" s="51">
        <v>665</v>
      </c>
      <c r="E109" s="51">
        <v>16638</v>
      </c>
      <c r="F109" s="51">
        <v>731</v>
      </c>
      <c r="G109" s="51">
        <v>17369</v>
      </c>
    </row>
    <row r="110" spans="1:7" x14ac:dyDescent="0.2">
      <c r="A110" s="49" t="s">
        <v>152</v>
      </c>
      <c r="B110" s="51">
        <v>603</v>
      </c>
      <c r="C110" s="51">
        <v>388</v>
      </c>
      <c r="D110" s="51">
        <v>991</v>
      </c>
      <c r="E110" s="51">
        <v>18723</v>
      </c>
      <c r="F110" s="51">
        <v>12047</v>
      </c>
      <c r="G110" s="51">
        <v>30770</v>
      </c>
    </row>
    <row r="111" spans="1:7" x14ac:dyDescent="0.2">
      <c r="A111" s="49" t="s">
        <v>153</v>
      </c>
      <c r="B111" s="51">
        <v>178</v>
      </c>
      <c r="C111" s="51">
        <v>13</v>
      </c>
      <c r="D111" s="51">
        <v>191</v>
      </c>
      <c r="E111" s="51">
        <v>23925</v>
      </c>
      <c r="F111" s="51">
        <v>1747</v>
      </c>
      <c r="G111" s="51">
        <v>25672</v>
      </c>
    </row>
    <row r="112" spans="1:7" x14ac:dyDescent="0.2">
      <c r="A112" s="49" t="s">
        <v>154</v>
      </c>
      <c r="B112" s="51">
        <v>268</v>
      </c>
      <c r="C112" s="51">
        <v>11</v>
      </c>
      <c r="D112" s="51">
        <v>279</v>
      </c>
      <c r="E112" s="51">
        <v>29126</v>
      </c>
      <c r="F112" s="51">
        <v>1195</v>
      </c>
      <c r="G112" s="51">
        <v>30321</v>
      </c>
    </row>
    <row r="113" spans="1:7" x14ac:dyDescent="0.2">
      <c r="A113" s="49" t="s">
        <v>155</v>
      </c>
      <c r="B113" s="51">
        <v>1144</v>
      </c>
      <c r="C113" s="51">
        <v>36</v>
      </c>
      <c r="D113" s="51">
        <v>1180</v>
      </c>
      <c r="E113" s="51">
        <v>21599</v>
      </c>
      <c r="F113" s="51">
        <v>680</v>
      </c>
      <c r="G113" s="51">
        <v>22279</v>
      </c>
    </row>
    <row r="114" spans="1:7" x14ac:dyDescent="0.2">
      <c r="A114" s="49" t="s">
        <v>156</v>
      </c>
      <c r="B114" s="51">
        <v>821</v>
      </c>
      <c r="C114" s="51">
        <v>278</v>
      </c>
      <c r="D114" s="51">
        <v>1099</v>
      </c>
      <c r="E114" s="51">
        <v>21075</v>
      </c>
      <c r="F114" s="51">
        <v>7136</v>
      </c>
      <c r="G114" s="51">
        <v>28211</v>
      </c>
    </row>
    <row r="115" spans="1:7" x14ac:dyDescent="0.2">
      <c r="A115" s="49" t="s">
        <v>157</v>
      </c>
      <c r="B115" s="51">
        <v>907</v>
      </c>
      <c r="C115" s="51">
        <v>53</v>
      </c>
      <c r="D115" s="51">
        <v>960</v>
      </c>
      <c r="E115" s="51">
        <v>22058</v>
      </c>
      <c r="F115" s="51">
        <v>1289</v>
      </c>
      <c r="G115" s="51">
        <v>23347</v>
      </c>
    </row>
    <row r="116" spans="1:7" x14ac:dyDescent="0.2">
      <c r="A116" s="49" t="s">
        <v>158</v>
      </c>
      <c r="B116" s="51">
        <v>1432</v>
      </c>
      <c r="C116" s="51">
        <v>400</v>
      </c>
      <c r="D116" s="51">
        <v>1832</v>
      </c>
      <c r="E116" s="51">
        <v>19346</v>
      </c>
      <c r="F116" s="51">
        <v>5404</v>
      </c>
      <c r="G116" s="51">
        <v>24750</v>
      </c>
    </row>
    <row r="117" spans="1:7" x14ac:dyDescent="0.2">
      <c r="A117" s="49" t="s">
        <v>159</v>
      </c>
      <c r="B117" s="51">
        <v>1469</v>
      </c>
      <c r="C117" s="51">
        <v>528</v>
      </c>
      <c r="D117" s="51">
        <v>1997</v>
      </c>
      <c r="E117" s="51">
        <v>17760</v>
      </c>
      <c r="F117" s="51">
        <v>6384</v>
      </c>
      <c r="G117" s="51">
        <v>24144</v>
      </c>
    </row>
    <row r="118" spans="1:7" x14ac:dyDescent="0.2">
      <c r="A118" s="49" t="s">
        <v>160</v>
      </c>
      <c r="B118" s="51">
        <v>1019</v>
      </c>
      <c r="C118" s="51">
        <v>1355</v>
      </c>
      <c r="D118" s="51">
        <v>2374</v>
      </c>
      <c r="E118" s="51">
        <v>7928</v>
      </c>
      <c r="F118" s="51">
        <v>10542</v>
      </c>
      <c r="G118" s="51">
        <v>18470</v>
      </c>
    </row>
    <row r="119" spans="1:7" x14ac:dyDescent="0.2">
      <c r="A119" s="49" t="s">
        <v>161</v>
      </c>
      <c r="B119" s="51">
        <v>387</v>
      </c>
      <c r="C119" s="51">
        <v>1291</v>
      </c>
      <c r="D119" s="51">
        <v>1678</v>
      </c>
      <c r="E119" s="51">
        <v>7752</v>
      </c>
      <c r="F119" s="51">
        <v>25859</v>
      </c>
      <c r="G119" s="51">
        <v>33611</v>
      </c>
    </row>
    <row r="120" spans="1:7" x14ac:dyDescent="0.2">
      <c r="A120" s="49" t="s">
        <v>162</v>
      </c>
      <c r="B120" s="51">
        <v>280</v>
      </c>
      <c r="C120" s="51">
        <v>67</v>
      </c>
      <c r="D120" s="51">
        <v>347</v>
      </c>
      <c r="E120" s="51">
        <v>18396</v>
      </c>
      <c r="F120" s="51">
        <v>4402</v>
      </c>
      <c r="G120" s="51">
        <v>22798</v>
      </c>
    </row>
    <row r="121" spans="1:7" x14ac:dyDescent="0.2">
      <c r="A121" s="49" t="s">
        <v>163</v>
      </c>
      <c r="B121" s="51">
        <v>1200</v>
      </c>
      <c r="C121" s="51">
        <v>53</v>
      </c>
      <c r="D121" s="51">
        <v>1253</v>
      </c>
      <c r="E121" s="51">
        <v>11820</v>
      </c>
      <c r="F121" s="51">
        <v>522</v>
      </c>
      <c r="G121" s="51">
        <v>12342</v>
      </c>
    </row>
    <row r="122" spans="1:7" x14ac:dyDescent="0.2">
      <c r="A122" s="49" t="s">
        <v>164</v>
      </c>
      <c r="B122" s="51">
        <v>512</v>
      </c>
      <c r="C122" s="51">
        <v>138</v>
      </c>
      <c r="D122" s="51">
        <v>650</v>
      </c>
      <c r="E122" s="51">
        <v>15242</v>
      </c>
      <c r="F122" s="51">
        <v>4108</v>
      </c>
      <c r="G122" s="51">
        <v>19350</v>
      </c>
    </row>
    <row r="123" spans="1:7" x14ac:dyDescent="0.2">
      <c r="A123" s="49" t="s">
        <v>165</v>
      </c>
      <c r="B123" s="51">
        <v>215</v>
      </c>
      <c r="C123" s="51">
        <v>183</v>
      </c>
      <c r="D123" s="51">
        <v>398</v>
      </c>
      <c r="E123" s="51">
        <v>12842</v>
      </c>
      <c r="F123" s="51">
        <v>10931</v>
      </c>
      <c r="G123" s="51">
        <v>23773</v>
      </c>
    </row>
    <row r="124" spans="1:7" x14ac:dyDescent="0.2">
      <c r="A124" s="49" t="s">
        <v>166</v>
      </c>
      <c r="B124" s="51">
        <v>234</v>
      </c>
      <c r="C124" s="51">
        <v>20</v>
      </c>
      <c r="D124" s="51">
        <v>254</v>
      </c>
      <c r="E124" s="51">
        <v>16258</v>
      </c>
      <c r="F124" s="51">
        <v>1390</v>
      </c>
      <c r="G124" s="51">
        <v>17648</v>
      </c>
    </row>
    <row r="125" spans="1:7" x14ac:dyDescent="0.2">
      <c r="A125" s="49" t="s">
        <v>167</v>
      </c>
      <c r="B125" s="51">
        <v>452</v>
      </c>
      <c r="C125" s="51">
        <v>52</v>
      </c>
      <c r="D125" s="51">
        <v>504</v>
      </c>
      <c r="E125" s="51">
        <v>18514</v>
      </c>
      <c r="F125" s="51">
        <v>2130</v>
      </c>
      <c r="G125" s="51">
        <v>20644</v>
      </c>
    </row>
    <row r="126" spans="1:7" x14ac:dyDescent="0.2">
      <c r="A126" s="49" t="s">
        <v>168</v>
      </c>
      <c r="B126" s="51">
        <v>583</v>
      </c>
      <c r="C126" s="51">
        <v>161</v>
      </c>
      <c r="D126" s="51">
        <v>744</v>
      </c>
      <c r="E126" s="51">
        <v>21367</v>
      </c>
      <c r="F126" s="51">
        <v>5901</v>
      </c>
      <c r="G126" s="51">
        <v>27268</v>
      </c>
    </row>
    <row r="127" spans="1:7" x14ac:dyDescent="0.2">
      <c r="A127" s="49" t="s">
        <v>169</v>
      </c>
      <c r="B127" s="51">
        <v>434</v>
      </c>
      <c r="C127" s="51">
        <v>134</v>
      </c>
      <c r="D127" s="51">
        <v>568</v>
      </c>
      <c r="E127" s="51">
        <v>19708</v>
      </c>
      <c r="F127" s="51">
        <v>6085</v>
      </c>
      <c r="G127" s="51">
        <v>25793</v>
      </c>
    </row>
    <row r="128" spans="1:7" x14ac:dyDescent="0.2">
      <c r="A128" s="49" t="s">
        <v>170</v>
      </c>
      <c r="B128" s="51">
        <v>302</v>
      </c>
      <c r="C128" s="51">
        <v>58</v>
      </c>
      <c r="D128" s="51">
        <v>360</v>
      </c>
      <c r="E128" s="51">
        <v>14780</v>
      </c>
      <c r="F128" s="51">
        <v>2839</v>
      </c>
      <c r="G128" s="51">
        <v>17619</v>
      </c>
    </row>
    <row r="129" spans="1:7" x14ac:dyDescent="0.2">
      <c r="A129" s="49" t="s">
        <v>171</v>
      </c>
      <c r="B129" s="51">
        <v>466</v>
      </c>
      <c r="C129" s="51">
        <v>33</v>
      </c>
      <c r="D129" s="51">
        <v>499</v>
      </c>
      <c r="E129" s="51">
        <v>24595</v>
      </c>
      <c r="F129" s="51">
        <v>1742</v>
      </c>
      <c r="G129" s="51">
        <v>26337</v>
      </c>
    </row>
    <row r="130" spans="1:7" x14ac:dyDescent="0.2">
      <c r="A130" s="49" t="s">
        <v>172</v>
      </c>
      <c r="B130" s="51">
        <v>415</v>
      </c>
      <c r="C130" s="51">
        <v>62</v>
      </c>
      <c r="D130" s="51">
        <v>477</v>
      </c>
      <c r="E130" s="51">
        <v>15513</v>
      </c>
      <c r="F130" s="51">
        <v>2318</v>
      </c>
      <c r="G130" s="51">
        <v>17831</v>
      </c>
    </row>
    <row r="131" spans="1:7" x14ac:dyDescent="0.2">
      <c r="A131" s="49" t="s">
        <v>173</v>
      </c>
      <c r="B131" s="51">
        <v>512</v>
      </c>
      <c r="C131" s="51">
        <v>92</v>
      </c>
      <c r="D131" s="51">
        <v>604</v>
      </c>
      <c r="E131" s="51">
        <v>19487</v>
      </c>
      <c r="F131" s="51">
        <v>3502</v>
      </c>
      <c r="G131" s="51">
        <v>22989</v>
      </c>
    </row>
    <row r="132" spans="1:7" x14ac:dyDescent="0.2">
      <c r="A132" s="49" t="s">
        <v>174</v>
      </c>
      <c r="B132" s="51">
        <v>334</v>
      </c>
      <c r="C132" s="51">
        <v>245</v>
      </c>
      <c r="D132" s="51">
        <v>579</v>
      </c>
      <c r="E132" s="51">
        <v>14081</v>
      </c>
      <c r="F132" s="51">
        <v>10329</v>
      </c>
      <c r="G132" s="51">
        <v>24410</v>
      </c>
    </row>
    <row r="133" spans="1:7" x14ac:dyDescent="0.2">
      <c r="A133" s="49" t="s">
        <v>175</v>
      </c>
      <c r="B133" s="51">
        <v>403</v>
      </c>
      <c r="C133" s="51">
        <v>25</v>
      </c>
      <c r="D133" s="51">
        <v>428</v>
      </c>
      <c r="E133" s="51">
        <v>16954</v>
      </c>
      <c r="F133" s="51">
        <v>1052</v>
      </c>
      <c r="G133" s="51">
        <v>18006</v>
      </c>
    </row>
    <row r="134" spans="1:7" x14ac:dyDescent="0.2">
      <c r="A134" s="49" t="s">
        <v>176</v>
      </c>
      <c r="B134" s="51">
        <v>416</v>
      </c>
      <c r="C134" s="51">
        <v>49</v>
      </c>
      <c r="D134" s="51">
        <v>465</v>
      </c>
      <c r="E134" s="51">
        <v>17231</v>
      </c>
      <c r="F134" s="51">
        <v>2030</v>
      </c>
      <c r="G134" s="51">
        <v>19261</v>
      </c>
    </row>
    <row r="135" spans="1:7" x14ac:dyDescent="0.2">
      <c r="A135" s="49" t="s">
        <v>177</v>
      </c>
      <c r="B135" s="51">
        <v>324</v>
      </c>
      <c r="C135" s="51">
        <v>85</v>
      </c>
      <c r="D135" s="51">
        <v>409</v>
      </c>
      <c r="E135" s="51">
        <v>13433</v>
      </c>
      <c r="F135" s="51">
        <v>3524</v>
      </c>
      <c r="G135" s="51">
        <v>16957</v>
      </c>
    </row>
    <row r="136" spans="1:7" x14ac:dyDescent="0.2">
      <c r="A136" s="49" t="s">
        <v>178</v>
      </c>
      <c r="B136" s="51">
        <v>584</v>
      </c>
      <c r="C136" s="51">
        <v>12</v>
      </c>
      <c r="D136" s="51">
        <v>596</v>
      </c>
      <c r="E136" s="51">
        <v>18022</v>
      </c>
      <c r="F136" s="51">
        <v>370</v>
      </c>
      <c r="G136" s="51">
        <v>18392</v>
      </c>
    </row>
    <row r="137" spans="1:7" x14ac:dyDescent="0.2">
      <c r="A137" s="49" t="s">
        <v>179</v>
      </c>
      <c r="B137" s="51">
        <v>156</v>
      </c>
      <c r="C137" s="51">
        <v>7</v>
      </c>
      <c r="D137" s="51">
        <v>163</v>
      </c>
      <c r="E137" s="51">
        <v>16555</v>
      </c>
      <c r="F137" s="51">
        <v>743</v>
      </c>
      <c r="G137" s="51">
        <v>17298</v>
      </c>
    </row>
    <row r="138" spans="1:7" x14ac:dyDescent="0.2">
      <c r="A138" s="49" t="s">
        <v>180</v>
      </c>
      <c r="B138" s="51">
        <v>457</v>
      </c>
      <c r="C138" s="51">
        <v>89</v>
      </c>
      <c r="D138" s="51">
        <v>546</v>
      </c>
      <c r="E138" s="51">
        <v>15497</v>
      </c>
      <c r="F138" s="51">
        <v>3018</v>
      </c>
      <c r="G138" s="51">
        <v>18515</v>
      </c>
    </row>
    <row r="139" spans="1:7" x14ac:dyDescent="0.2">
      <c r="A139" s="49" t="s">
        <v>181</v>
      </c>
      <c r="B139" s="51">
        <v>816</v>
      </c>
      <c r="C139" s="51">
        <v>243</v>
      </c>
      <c r="D139" s="51">
        <v>1059</v>
      </c>
      <c r="E139" s="51">
        <v>12052</v>
      </c>
      <c r="F139" s="51">
        <v>3589</v>
      </c>
      <c r="G139" s="51">
        <v>15641</v>
      </c>
    </row>
    <row r="140" spans="1:7" x14ac:dyDescent="0.2">
      <c r="A140" s="49" t="s">
        <v>182</v>
      </c>
      <c r="B140" s="51">
        <v>544</v>
      </c>
      <c r="C140" s="51">
        <v>7</v>
      </c>
      <c r="D140" s="51">
        <v>551</v>
      </c>
      <c r="E140" s="51">
        <v>27575</v>
      </c>
      <c r="F140" s="51">
        <v>355</v>
      </c>
      <c r="G140" s="51">
        <v>27930</v>
      </c>
    </row>
    <row r="141" spans="1:7" x14ac:dyDescent="0.2">
      <c r="A141" s="49" t="s">
        <v>183</v>
      </c>
      <c r="B141" s="51">
        <v>390</v>
      </c>
      <c r="C141" s="51">
        <v>166</v>
      </c>
      <c r="D141" s="51">
        <v>556</v>
      </c>
      <c r="E141" s="51">
        <v>13896</v>
      </c>
      <c r="F141" s="51">
        <v>5915</v>
      </c>
      <c r="G141" s="51">
        <v>19811</v>
      </c>
    </row>
    <row r="142" spans="1:7" x14ac:dyDescent="0.2">
      <c r="A142" s="49" t="s">
        <v>184</v>
      </c>
      <c r="B142" s="51">
        <v>1542</v>
      </c>
      <c r="C142" s="51">
        <v>24</v>
      </c>
      <c r="D142" s="51">
        <v>1566</v>
      </c>
      <c r="E142" s="51">
        <v>15574</v>
      </c>
      <c r="F142" s="51">
        <v>242</v>
      </c>
      <c r="G142" s="51">
        <v>15816</v>
      </c>
    </row>
    <row r="143" spans="1:7" x14ac:dyDescent="0.2">
      <c r="A143" s="49" t="s">
        <v>185</v>
      </c>
      <c r="B143" s="51">
        <v>454</v>
      </c>
      <c r="C143" s="51">
        <v>0</v>
      </c>
      <c r="D143" s="51">
        <v>454</v>
      </c>
      <c r="E143" s="51">
        <v>18464</v>
      </c>
      <c r="F143" s="51"/>
      <c r="G143" s="51">
        <v>18464</v>
      </c>
    </row>
    <row r="144" spans="1:7" x14ac:dyDescent="0.2">
      <c r="A144" s="49" t="s">
        <v>186</v>
      </c>
      <c r="B144" s="51">
        <v>471</v>
      </c>
      <c r="C144" s="51">
        <v>81</v>
      </c>
      <c r="D144" s="51">
        <v>552</v>
      </c>
      <c r="E144" s="51">
        <v>11883</v>
      </c>
      <c r="F144" s="51">
        <v>2044</v>
      </c>
      <c r="G144" s="51">
        <v>13927</v>
      </c>
    </row>
    <row r="145" spans="1:7" x14ac:dyDescent="0.2">
      <c r="A145" s="49" t="s">
        <v>187</v>
      </c>
      <c r="B145" s="51">
        <v>1206</v>
      </c>
      <c r="C145" s="51">
        <v>202</v>
      </c>
      <c r="D145" s="51">
        <v>1408</v>
      </c>
      <c r="E145" s="51">
        <v>45478</v>
      </c>
      <c r="F145" s="51">
        <v>7617</v>
      </c>
      <c r="G145" s="51">
        <v>53095</v>
      </c>
    </row>
    <row r="146" spans="1:7" x14ac:dyDescent="0.2">
      <c r="A146" s="49" t="s">
        <v>188</v>
      </c>
      <c r="B146" s="51">
        <v>736</v>
      </c>
      <c r="C146" s="51">
        <v>54</v>
      </c>
      <c r="D146" s="51">
        <v>790</v>
      </c>
      <c r="E146" s="51">
        <v>27468</v>
      </c>
      <c r="F146" s="51">
        <v>2015</v>
      </c>
      <c r="G146" s="51">
        <v>29483</v>
      </c>
    </row>
    <row r="147" spans="1:7" x14ac:dyDescent="0.2">
      <c r="A147" s="49" t="s">
        <v>189</v>
      </c>
      <c r="B147" s="51">
        <v>178</v>
      </c>
      <c r="C147" s="51">
        <v>65</v>
      </c>
      <c r="D147" s="51">
        <v>243</v>
      </c>
      <c r="E147" s="51">
        <v>10815</v>
      </c>
      <c r="F147" s="51">
        <v>3949</v>
      </c>
      <c r="G147" s="51">
        <v>14764</v>
      </c>
    </row>
    <row r="148" spans="1:7" x14ac:dyDescent="0.2">
      <c r="A148" s="49" t="s">
        <v>190</v>
      </c>
      <c r="B148" s="51">
        <v>3882</v>
      </c>
      <c r="C148" s="51">
        <v>0</v>
      </c>
      <c r="D148" s="51">
        <v>3882</v>
      </c>
      <c r="E148" s="51">
        <v>21351</v>
      </c>
      <c r="F148" s="51"/>
      <c r="G148" s="51">
        <v>21351</v>
      </c>
    </row>
    <row r="149" spans="1:7" x14ac:dyDescent="0.2">
      <c r="A149" s="49" t="s">
        <v>191</v>
      </c>
      <c r="B149" s="51">
        <v>1067</v>
      </c>
      <c r="C149" s="51">
        <v>234</v>
      </c>
      <c r="D149" s="51">
        <v>1301</v>
      </c>
      <c r="E149" s="51">
        <v>12335</v>
      </c>
      <c r="F149" s="51">
        <v>2705</v>
      </c>
      <c r="G149" s="51">
        <v>15040</v>
      </c>
    </row>
    <row r="150" spans="1:7" x14ac:dyDescent="0.2">
      <c r="A150" s="49" t="s">
        <v>11</v>
      </c>
      <c r="B150" s="51">
        <v>292</v>
      </c>
      <c r="C150" s="51">
        <v>69</v>
      </c>
      <c r="D150" s="51">
        <v>361</v>
      </c>
      <c r="E150" s="51">
        <v>16349</v>
      </c>
      <c r="F150" s="51">
        <v>3863</v>
      </c>
      <c r="G150" s="51">
        <v>20212</v>
      </c>
    </row>
    <row r="151" spans="1:7" x14ac:dyDescent="0.2">
      <c r="A151" s="49" t="s">
        <v>192</v>
      </c>
      <c r="B151" s="51">
        <v>196</v>
      </c>
      <c r="C151" s="51">
        <v>16</v>
      </c>
      <c r="D151" s="51">
        <v>212</v>
      </c>
      <c r="E151" s="51">
        <v>11887</v>
      </c>
      <c r="F151" s="51">
        <v>970</v>
      </c>
      <c r="G151" s="51">
        <v>12857</v>
      </c>
    </row>
    <row r="152" spans="1:7" x14ac:dyDescent="0.2">
      <c r="A152" s="49" t="s">
        <v>193</v>
      </c>
      <c r="B152" s="51">
        <v>646</v>
      </c>
      <c r="C152" s="51">
        <v>90</v>
      </c>
      <c r="D152" s="51">
        <v>736</v>
      </c>
      <c r="E152" s="51">
        <v>10278</v>
      </c>
      <c r="F152" s="51">
        <v>1432</v>
      </c>
      <c r="G152" s="51">
        <v>11710</v>
      </c>
    </row>
    <row r="153" spans="1:7" x14ac:dyDescent="0.2">
      <c r="A153" s="49" t="s">
        <v>194</v>
      </c>
      <c r="B153" s="51">
        <v>632</v>
      </c>
      <c r="C153" s="51">
        <v>0</v>
      </c>
      <c r="D153" s="51">
        <v>632</v>
      </c>
      <c r="E153" s="51">
        <v>13575</v>
      </c>
      <c r="F153" s="51"/>
      <c r="G153" s="51">
        <v>13575</v>
      </c>
    </row>
    <row r="154" spans="1:7" x14ac:dyDescent="0.2">
      <c r="A154" s="49" t="s">
        <v>195</v>
      </c>
      <c r="B154" s="51">
        <v>260</v>
      </c>
      <c r="C154" s="51">
        <v>119</v>
      </c>
      <c r="D154" s="51">
        <v>379</v>
      </c>
      <c r="E154" s="51">
        <v>9545</v>
      </c>
      <c r="F154" s="51">
        <v>4368</v>
      </c>
      <c r="G154" s="51">
        <v>13913</v>
      </c>
    </row>
    <row r="155" spans="1:7" x14ac:dyDescent="0.2">
      <c r="A155" s="49" t="s">
        <v>196</v>
      </c>
      <c r="B155" s="51">
        <v>191</v>
      </c>
      <c r="C155" s="51">
        <v>0</v>
      </c>
      <c r="D155" s="51">
        <v>191</v>
      </c>
      <c r="E155" s="51">
        <v>3916</v>
      </c>
      <c r="F155" s="51"/>
      <c r="G155" s="51">
        <v>3916</v>
      </c>
    </row>
    <row r="156" spans="1:7" x14ac:dyDescent="0.2">
      <c r="A156" s="49" t="s">
        <v>197</v>
      </c>
      <c r="B156" s="51">
        <v>265</v>
      </c>
      <c r="C156" s="51">
        <v>151</v>
      </c>
      <c r="D156" s="51">
        <v>416</v>
      </c>
      <c r="E156" s="51">
        <v>9617</v>
      </c>
      <c r="F156" s="51">
        <v>5480</v>
      </c>
      <c r="G156" s="51">
        <v>15097</v>
      </c>
    </row>
    <row r="157" spans="1:7" x14ac:dyDescent="0.2">
      <c r="A157" s="49" t="s">
        <v>198</v>
      </c>
      <c r="B157" s="51">
        <v>228</v>
      </c>
      <c r="C157" s="51">
        <v>104</v>
      </c>
      <c r="D157" s="51">
        <v>332</v>
      </c>
      <c r="E157" s="51">
        <v>9309</v>
      </c>
      <c r="F157" s="51">
        <v>4246</v>
      </c>
      <c r="G157" s="51">
        <v>13555</v>
      </c>
    </row>
    <row r="158" spans="1:7" x14ac:dyDescent="0.2">
      <c r="A158" s="49" t="s">
        <v>199</v>
      </c>
      <c r="B158" s="51">
        <v>266</v>
      </c>
      <c r="C158" s="51">
        <v>54</v>
      </c>
      <c r="D158" s="51">
        <v>320</v>
      </c>
      <c r="E158" s="51">
        <v>9095</v>
      </c>
      <c r="F158" s="51">
        <v>1846</v>
      </c>
      <c r="G158" s="51">
        <v>10941</v>
      </c>
    </row>
    <row r="159" spans="1:7" x14ac:dyDescent="0.2">
      <c r="A159" s="49" t="s">
        <v>200</v>
      </c>
      <c r="B159" s="51">
        <v>1360</v>
      </c>
      <c r="C159" s="51">
        <v>862</v>
      </c>
      <c r="D159" s="51">
        <v>2222</v>
      </c>
      <c r="E159" s="51">
        <v>11614</v>
      </c>
      <c r="F159" s="51">
        <v>7361</v>
      </c>
      <c r="G159" s="51">
        <v>18975</v>
      </c>
    </row>
    <row r="160" spans="1:7" x14ac:dyDescent="0.2">
      <c r="A160" s="49" t="s">
        <v>201</v>
      </c>
      <c r="B160" s="51">
        <v>178</v>
      </c>
      <c r="C160" s="51">
        <v>34</v>
      </c>
      <c r="D160" s="51">
        <v>212</v>
      </c>
      <c r="E160" s="51">
        <v>3131</v>
      </c>
      <c r="F160" s="51">
        <v>598</v>
      </c>
      <c r="G160" s="51">
        <v>3729</v>
      </c>
    </row>
    <row r="161" spans="1:7" x14ac:dyDescent="0.2">
      <c r="A161" s="49" t="s">
        <v>202</v>
      </c>
      <c r="B161" s="51">
        <v>793</v>
      </c>
      <c r="C161" s="51">
        <v>68</v>
      </c>
      <c r="D161" s="51">
        <v>861</v>
      </c>
      <c r="E161" s="51">
        <v>9064</v>
      </c>
      <c r="F161" s="51">
        <v>777</v>
      </c>
      <c r="G161" s="51">
        <v>9841</v>
      </c>
    </row>
    <row r="162" spans="1:7" x14ac:dyDescent="0.2">
      <c r="A162" s="49" t="s">
        <v>203</v>
      </c>
      <c r="B162" s="51">
        <v>10</v>
      </c>
      <c r="C162" s="51">
        <v>0</v>
      </c>
      <c r="D162" s="51">
        <v>10</v>
      </c>
      <c r="E162" s="51">
        <v>19326</v>
      </c>
      <c r="F162" s="51"/>
      <c r="G162" s="51">
        <v>19326</v>
      </c>
    </row>
    <row r="163" spans="1:7" x14ac:dyDescent="0.2">
      <c r="A163" s="49" t="s">
        <v>204</v>
      </c>
      <c r="B163" s="51">
        <v>159</v>
      </c>
      <c r="C163" s="51">
        <v>0</v>
      </c>
      <c r="D163" s="51">
        <v>159</v>
      </c>
      <c r="E163" s="51">
        <v>9858</v>
      </c>
      <c r="F163" s="51"/>
      <c r="G163" s="51">
        <v>9858</v>
      </c>
    </row>
    <row r="164" spans="1:7" x14ac:dyDescent="0.2">
      <c r="A164" s="49" t="s">
        <v>205</v>
      </c>
      <c r="B164" s="51">
        <v>384</v>
      </c>
      <c r="C164" s="51">
        <v>111</v>
      </c>
      <c r="D164" s="51">
        <v>495</v>
      </c>
      <c r="E164" s="51">
        <v>10449</v>
      </c>
      <c r="F164" s="51">
        <v>3020</v>
      </c>
      <c r="G164" s="51">
        <v>13469</v>
      </c>
    </row>
    <row r="165" spans="1:7" x14ac:dyDescent="0.2">
      <c r="A165" s="49" t="s">
        <v>206</v>
      </c>
      <c r="B165" s="51">
        <v>172</v>
      </c>
      <c r="C165" s="51">
        <v>209</v>
      </c>
      <c r="D165" s="51">
        <v>381</v>
      </c>
      <c r="E165" s="51">
        <v>6693</v>
      </c>
      <c r="F165" s="51">
        <v>8132</v>
      </c>
      <c r="G165" s="51">
        <v>14825</v>
      </c>
    </row>
    <row r="166" spans="1:7" x14ac:dyDescent="0.2">
      <c r="A166" s="49" t="s">
        <v>207</v>
      </c>
      <c r="B166" s="51">
        <v>295</v>
      </c>
      <c r="C166" s="51">
        <v>26</v>
      </c>
      <c r="D166" s="51">
        <v>321</v>
      </c>
      <c r="E166" s="51">
        <v>10142</v>
      </c>
      <c r="F166" s="51">
        <v>894</v>
      </c>
      <c r="G166" s="51">
        <v>11036</v>
      </c>
    </row>
    <row r="167" spans="1:7" x14ac:dyDescent="0.2">
      <c r="A167" s="49" t="s">
        <v>12</v>
      </c>
      <c r="B167" s="51">
        <v>435</v>
      </c>
      <c r="C167" s="51">
        <v>56</v>
      </c>
      <c r="D167" s="51">
        <v>491</v>
      </c>
      <c r="E167" s="51">
        <v>19436</v>
      </c>
      <c r="F167" s="51">
        <v>2502</v>
      </c>
      <c r="G167" s="51">
        <v>21938</v>
      </c>
    </row>
    <row r="168" spans="1:7" x14ac:dyDescent="0.2">
      <c r="A168" s="49" t="s">
        <v>208</v>
      </c>
      <c r="B168" s="51">
        <v>132</v>
      </c>
      <c r="C168" s="51">
        <v>16</v>
      </c>
      <c r="D168" s="51">
        <v>148</v>
      </c>
      <c r="E168" s="51">
        <v>9037</v>
      </c>
      <c r="F168" s="51">
        <v>1095</v>
      </c>
      <c r="G168" s="51">
        <v>10132</v>
      </c>
    </row>
    <row r="169" spans="1:7" x14ac:dyDescent="0.2">
      <c r="A169" s="49" t="s">
        <v>209</v>
      </c>
      <c r="B169" s="51">
        <v>128</v>
      </c>
      <c r="C169" s="51">
        <v>21</v>
      </c>
      <c r="D169" s="51">
        <v>149</v>
      </c>
      <c r="E169" s="51">
        <v>3694</v>
      </c>
      <c r="F169" s="51">
        <v>606</v>
      </c>
      <c r="G169" s="51">
        <v>4300</v>
      </c>
    </row>
    <row r="170" spans="1:7" x14ac:dyDescent="0.2">
      <c r="A170" s="49" t="s">
        <v>210</v>
      </c>
      <c r="B170" s="51">
        <v>667</v>
      </c>
      <c r="C170" s="51">
        <v>677</v>
      </c>
      <c r="D170" s="51">
        <v>1344</v>
      </c>
      <c r="E170" s="51">
        <v>7897</v>
      </c>
      <c r="F170" s="51">
        <v>8016</v>
      </c>
      <c r="G170" s="51">
        <v>15913</v>
      </c>
    </row>
    <row r="171" spans="1:7" x14ac:dyDescent="0.2">
      <c r="A171" s="49" t="s">
        <v>211</v>
      </c>
      <c r="B171" s="51">
        <v>170</v>
      </c>
      <c r="C171" s="51">
        <v>30</v>
      </c>
      <c r="D171" s="51">
        <v>200</v>
      </c>
      <c r="E171" s="51">
        <v>9336</v>
      </c>
      <c r="F171" s="51">
        <v>1648</v>
      </c>
      <c r="G171" s="51">
        <v>10984</v>
      </c>
    </row>
    <row r="172" spans="1:7" x14ac:dyDescent="0.2">
      <c r="A172" s="49" t="s">
        <v>212</v>
      </c>
      <c r="B172" s="51">
        <v>313</v>
      </c>
      <c r="C172" s="51">
        <v>30</v>
      </c>
      <c r="D172" s="51">
        <v>343</v>
      </c>
      <c r="E172" s="51">
        <v>3143</v>
      </c>
      <c r="F172" s="51">
        <v>301</v>
      </c>
      <c r="G172" s="51">
        <v>3444</v>
      </c>
    </row>
    <row r="173" spans="1:7" x14ac:dyDescent="0.2">
      <c r="A173" s="49" t="s">
        <v>213</v>
      </c>
      <c r="B173" s="51">
        <v>257</v>
      </c>
      <c r="C173" s="51">
        <v>132</v>
      </c>
      <c r="D173" s="51">
        <v>389</v>
      </c>
      <c r="E173" s="51">
        <v>7258</v>
      </c>
      <c r="F173" s="51">
        <v>3728</v>
      </c>
      <c r="G173" s="51">
        <v>10986</v>
      </c>
    </row>
    <row r="174" spans="1:7" x14ac:dyDescent="0.2">
      <c r="A174" s="49" t="s">
        <v>214</v>
      </c>
      <c r="B174" s="51">
        <v>343</v>
      </c>
      <c r="C174" s="51">
        <v>34</v>
      </c>
      <c r="D174" s="51">
        <v>377</v>
      </c>
      <c r="E174" s="51">
        <v>16083</v>
      </c>
      <c r="F174" s="51">
        <v>1594</v>
      </c>
      <c r="G174" s="51">
        <v>17677</v>
      </c>
    </row>
    <row r="175" spans="1:7" x14ac:dyDescent="0.2">
      <c r="A175" s="49" t="s">
        <v>215</v>
      </c>
      <c r="B175" s="51">
        <v>536</v>
      </c>
      <c r="C175" s="51">
        <v>131</v>
      </c>
      <c r="D175" s="51">
        <v>667</v>
      </c>
      <c r="E175" s="51">
        <v>16846</v>
      </c>
      <c r="F175" s="51">
        <v>4117</v>
      </c>
      <c r="G175" s="51">
        <v>20963</v>
      </c>
    </row>
    <row r="176" spans="1:7" x14ac:dyDescent="0.2">
      <c r="A176" s="49" t="s">
        <v>216</v>
      </c>
      <c r="B176" s="51">
        <v>271</v>
      </c>
      <c r="C176" s="51">
        <v>41</v>
      </c>
      <c r="D176" s="51">
        <v>312</v>
      </c>
      <c r="E176" s="51">
        <v>10485</v>
      </c>
      <c r="F176" s="51">
        <v>1586</v>
      </c>
      <c r="G176" s="51">
        <v>12071</v>
      </c>
    </row>
    <row r="177" spans="1:7" x14ac:dyDescent="0.2">
      <c r="A177" s="49" t="s">
        <v>217</v>
      </c>
      <c r="B177" s="51">
        <v>152</v>
      </c>
      <c r="C177" s="51">
        <v>27</v>
      </c>
      <c r="D177" s="51">
        <v>179</v>
      </c>
      <c r="E177" s="51">
        <v>11713</v>
      </c>
      <c r="F177" s="51">
        <v>2081</v>
      </c>
      <c r="G177" s="51">
        <v>13794</v>
      </c>
    </row>
    <row r="178" spans="1:7" x14ac:dyDescent="0.2">
      <c r="A178" s="49" t="s">
        <v>218</v>
      </c>
      <c r="B178" s="51">
        <v>1921</v>
      </c>
      <c r="C178" s="51">
        <v>555</v>
      </c>
      <c r="D178" s="51">
        <v>2476</v>
      </c>
      <c r="E178" s="51">
        <v>8107</v>
      </c>
      <c r="F178" s="51">
        <v>2342</v>
      </c>
      <c r="G178" s="51">
        <v>10449</v>
      </c>
    </row>
    <row r="179" spans="1:7" x14ac:dyDescent="0.2">
      <c r="A179" s="49" t="s">
        <v>219</v>
      </c>
      <c r="B179" s="51">
        <v>410</v>
      </c>
      <c r="C179" s="51">
        <v>13</v>
      </c>
      <c r="D179" s="51">
        <v>423</v>
      </c>
      <c r="E179" s="51">
        <v>10635</v>
      </c>
      <c r="F179" s="51">
        <v>337</v>
      </c>
      <c r="G179" s="51">
        <v>10972</v>
      </c>
    </row>
    <row r="180" spans="1:7" x14ac:dyDescent="0.2">
      <c r="A180" s="49" t="s">
        <v>220</v>
      </c>
      <c r="B180" s="51">
        <v>35</v>
      </c>
      <c r="C180" s="51">
        <v>0</v>
      </c>
      <c r="D180" s="51">
        <v>35</v>
      </c>
      <c r="E180" s="51">
        <v>1981</v>
      </c>
      <c r="F180" s="51"/>
      <c r="G180" s="51">
        <v>1981</v>
      </c>
    </row>
    <row r="181" spans="1:7" x14ac:dyDescent="0.2">
      <c r="A181" s="49" t="s">
        <v>221</v>
      </c>
      <c r="B181" s="51">
        <v>403</v>
      </c>
      <c r="C181" s="51">
        <v>53</v>
      </c>
      <c r="D181" s="51">
        <v>456</v>
      </c>
      <c r="E181" s="51">
        <v>12622</v>
      </c>
      <c r="F181" s="51">
        <v>1660</v>
      </c>
      <c r="G181" s="51">
        <v>14282</v>
      </c>
    </row>
    <row r="182" spans="1:7" x14ac:dyDescent="0.2">
      <c r="A182" s="49" t="s">
        <v>222</v>
      </c>
      <c r="B182" s="51">
        <v>213</v>
      </c>
      <c r="C182" s="51">
        <v>0</v>
      </c>
      <c r="D182" s="51">
        <v>213</v>
      </c>
      <c r="E182" s="51">
        <v>13368</v>
      </c>
      <c r="F182" s="51"/>
      <c r="G182" s="51">
        <v>13368</v>
      </c>
    </row>
    <row r="183" spans="1:7" x14ac:dyDescent="0.2">
      <c r="A183" s="49" t="s">
        <v>223</v>
      </c>
      <c r="B183" s="51">
        <v>258</v>
      </c>
      <c r="C183" s="51">
        <v>0</v>
      </c>
      <c r="D183" s="51">
        <v>258</v>
      </c>
      <c r="E183" s="51">
        <v>8367</v>
      </c>
      <c r="F183" s="51"/>
      <c r="G183" s="51">
        <v>8367</v>
      </c>
    </row>
    <row r="184" spans="1:7" x14ac:dyDescent="0.2">
      <c r="A184" s="49" t="s">
        <v>224</v>
      </c>
      <c r="B184" s="51">
        <v>238</v>
      </c>
      <c r="C184" s="51">
        <v>15</v>
      </c>
      <c r="D184" s="51">
        <v>253</v>
      </c>
      <c r="E184" s="51">
        <v>8589</v>
      </c>
      <c r="F184" s="51">
        <v>541</v>
      </c>
      <c r="G184" s="51">
        <v>9130</v>
      </c>
    </row>
    <row r="185" spans="1:7" x14ac:dyDescent="0.2">
      <c r="A185" s="49" t="s">
        <v>225</v>
      </c>
      <c r="B185" s="51">
        <v>830</v>
      </c>
      <c r="C185" s="51">
        <v>1652</v>
      </c>
      <c r="D185" s="51">
        <v>2482</v>
      </c>
      <c r="E185" s="51">
        <v>8765</v>
      </c>
      <c r="F185" s="51">
        <v>17445</v>
      </c>
      <c r="G185" s="51">
        <v>26210</v>
      </c>
    </row>
    <row r="186" spans="1:7" x14ac:dyDescent="0.2">
      <c r="A186" s="49" t="s">
        <v>226</v>
      </c>
      <c r="B186" s="51">
        <v>101</v>
      </c>
      <c r="C186" s="51">
        <v>22</v>
      </c>
      <c r="D186" s="51">
        <v>123</v>
      </c>
      <c r="E186" s="51">
        <v>6655</v>
      </c>
      <c r="F186" s="51">
        <v>1450</v>
      </c>
      <c r="G186" s="51">
        <v>8105</v>
      </c>
    </row>
    <row r="187" spans="1:7" x14ac:dyDescent="0.2">
      <c r="A187" s="49" t="s">
        <v>227</v>
      </c>
      <c r="B187" s="51">
        <v>185</v>
      </c>
      <c r="C187" s="51">
        <v>0</v>
      </c>
      <c r="D187" s="51">
        <v>185</v>
      </c>
      <c r="E187" s="51">
        <v>8887</v>
      </c>
      <c r="F187" s="51"/>
      <c r="G187" s="51">
        <v>8887</v>
      </c>
    </row>
    <row r="188" spans="1:7" x14ac:dyDescent="0.2">
      <c r="A188" s="49" t="s">
        <v>228</v>
      </c>
      <c r="B188" s="51">
        <v>120</v>
      </c>
      <c r="C188" s="51">
        <v>25</v>
      </c>
      <c r="D188" s="51">
        <v>145</v>
      </c>
      <c r="E188" s="51">
        <v>6110</v>
      </c>
      <c r="F188" s="51">
        <v>1273</v>
      </c>
      <c r="G188" s="51">
        <v>7383</v>
      </c>
    </row>
    <row r="189" spans="1:7" x14ac:dyDescent="0.2">
      <c r="A189" s="49" t="s">
        <v>229</v>
      </c>
      <c r="B189" s="51">
        <v>82</v>
      </c>
      <c r="C189" s="51">
        <v>0</v>
      </c>
      <c r="D189" s="51">
        <v>82</v>
      </c>
      <c r="E189" s="51">
        <v>2613</v>
      </c>
      <c r="F189" s="51"/>
      <c r="G189" s="51">
        <v>2613</v>
      </c>
    </row>
    <row r="190" spans="1:7" x14ac:dyDescent="0.2">
      <c r="A190" s="49" t="s">
        <v>230</v>
      </c>
      <c r="B190" s="51">
        <v>333</v>
      </c>
      <c r="C190" s="51">
        <v>73</v>
      </c>
      <c r="D190" s="51">
        <v>406</v>
      </c>
      <c r="E190" s="51">
        <v>5654</v>
      </c>
      <c r="F190" s="51">
        <v>1240</v>
      </c>
      <c r="G190" s="51">
        <v>6894</v>
      </c>
    </row>
    <row r="191" spans="1:7" x14ac:dyDescent="0.2">
      <c r="A191" s="49" t="s">
        <v>231</v>
      </c>
      <c r="B191" s="51">
        <v>642</v>
      </c>
      <c r="C191" s="51">
        <v>236</v>
      </c>
      <c r="D191" s="51">
        <v>878</v>
      </c>
      <c r="E191" s="51">
        <v>8019</v>
      </c>
      <c r="F191" s="51">
        <v>2948</v>
      </c>
      <c r="G191" s="51">
        <v>10967</v>
      </c>
    </row>
    <row r="192" spans="1:7" x14ac:dyDescent="0.2">
      <c r="A192" s="49" t="s">
        <v>232</v>
      </c>
      <c r="B192" s="51">
        <v>113</v>
      </c>
      <c r="C192" s="51">
        <v>7</v>
      </c>
      <c r="D192" s="51">
        <v>120</v>
      </c>
      <c r="E192" s="51">
        <v>6173</v>
      </c>
      <c r="F192" s="51">
        <v>382</v>
      </c>
      <c r="G192" s="51">
        <v>6555</v>
      </c>
    </row>
    <row r="193" spans="1:7" x14ac:dyDescent="0.2">
      <c r="A193" s="49" t="s">
        <v>233</v>
      </c>
      <c r="B193" s="51">
        <v>563</v>
      </c>
      <c r="C193" s="51">
        <v>73</v>
      </c>
      <c r="D193" s="51">
        <v>636</v>
      </c>
      <c r="E193" s="51">
        <v>8918</v>
      </c>
      <c r="F193" s="51">
        <v>1156</v>
      </c>
      <c r="G193" s="51">
        <v>10074</v>
      </c>
    </row>
    <row r="194" spans="1:7" x14ac:dyDescent="0.2">
      <c r="A194" s="49" t="s">
        <v>234</v>
      </c>
      <c r="B194" s="51">
        <v>122</v>
      </c>
      <c r="C194" s="51">
        <v>4</v>
      </c>
      <c r="D194" s="51">
        <v>126</v>
      </c>
      <c r="E194" s="51">
        <v>14978</v>
      </c>
      <c r="F194" s="51">
        <v>491</v>
      </c>
      <c r="G194" s="51">
        <v>15469</v>
      </c>
    </row>
    <row r="195" spans="1:7" x14ac:dyDescent="0.2">
      <c r="A195" s="49" t="s">
        <v>235</v>
      </c>
      <c r="B195" s="51">
        <v>429</v>
      </c>
      <c r="C195" s="51">
        <v>12</v>
      </c>
      <c r="D195" s="51">
        <v>441</v>
      </c>
      <c r="E195" s="51">
        <v>11128</v>
      </c>
      <c r="F195" s="51">
        <v>311</v>
      </c>
      <c r="G195" s="51">
        <v>11439</v>
      </c>
    </row>
    <row r="196" spans="1:7" x14ac:dyDescent="0.2">
      <c r="A196" s="49" t="s">
        <v>236</v>
      </c>
      <c r="B196" s="51">
        <v>223</v>
      </c>
      <c r="C196" s="51">
        <v>119</v>
      </c>
      <c r="D196" s="51">
        <v>342</v>
      </c>
      <c r="E196" s="51">
        <v>5212</v>
      </c>
      <c r="F196" s="51">
        <v>2781</v>
      </c>
      <c r="G196" s="51">
        <v>7993</v>
      </c>
    </row>
    <row r="197" spans="1:7" x14ac:dyDescent="0.2">
      <c r="A197" s="49" t="s">
        <v>237</v>
      </c>
      <c r="B197" s="51">
        <v>207</v>
      </c>
      <c r="C197" s="51">
        <v>85</v>
      </c>
      <c r="D197" s="51">
        <v>292</v>
      </c>
      <c r="E197" s="51">
        <v>7702</v>
      </c>
      <c r="F197" s="51">
        <v>3163</v>
      </c>
      <c r="G197" s="51">
        <v>10865</v>
      </c>
    </row>
    <row r="198" spans="1:7" x14ac:dyDescent="0.2">
      <c r="A198" s="49" t="s">
        <v>238</v>
      </c>
      <c r="B198" s="51">
        <v>2</v>
      </c>
      <c r="C198" s="51">
        <v>0</v>
      </c>
      <c r="D198" s="51">
        <v>2</v>
      </c>
      <c r="E198" s="51">
        <v>219</v>
      </c>
      <c r="F198" s="51"/>
      <c r="G198" s="51">
        <v>219</v>
      </c>
    </row>
    <row r="199" spans="1:7" x14ac:dyDescent="0.2">
      <c r="A199" s="49" t="s">
        <v>239</v>
      </c>
      <c r="B199" s="51">
        <v>303</v>
      </c>
      <c r="C199" s="51">
        <v>7</v>
      </c>
      <c r="D199" s="51">
        <v>310</v>
      </c>
      <c r="E199" s="51">
        <v>6311</v>
      </c>
      <c r="F199" s="51">
        <v>146</v>
      </c>
      <c r="G199" s="51">
        <v>6457</v>
      </c>
    </row>
    <row r="200" spans="1:7" x14ac:dyDescent="0.2">
      <c r="A200" s="49" t="s">
        <v>240</v>
      </c>
      <c r="B200" s="51">
        <v>169</v>
      </c>
      <c r="C200" s="51">
        <v>78</v>
      </c>
      <c r="D200" s="51">
        <v>247</v>
      </c>
      <c r="E200" s="51">
        <v>7196</v>
      </c>
      <c r="F200" s="51">
        <v>3321</v>
      </c>
      <c r="G200" s="51">
        <v>10517</v>
      </c>
    </row>
    <row r="201" spans="1:7" x14ac:dyDescent="0.2">
      <c r="A201" s="49" t="s">
        <v>241</v>
      </c>
      <c r="B201" s="51">
        <v>668</v>
      </c>
      <c r="C201" s="51">
        <v>0</v>
      </c>
      <c r="D201" s="51">
        <v>668</v>
      </c>
      <c r="E201" s="51">
        <v>8130</v>
      </c>
      <c r="F201" s="51"/>
      <c r="G201" s="51">
        <v>8130</v>
      </c>
    </row>
    <row r="202" spans="1:7" x14ac:dyDescent="0.2">
      <c r="A202" s="49" t="s">
        <v>242</v>
      </c>
      <c r="B202" s="51">
        <v>94</v>
      </c>
      <c r="C202" s="51">
        <v>9</v>
      </c>
      <c r="D202" s="51">
        <v>103</v>
      </c>
      <c r="E202" s="51">
        <v>6863</v>
      </c>
      <c r="F202" s="51">
        <v>657</v>
      </c>
      <c r="G202" s="51">
        <v>7520</v>
      </c>
    </row>
    <row r="203" spans="1:7" x14ac:dyDescent="0.2">
      <c r="A203" s="49" t="s">
        <v>243</v>
      </c>
      <c r="B203" s="51">
        <v>81</v>
      </c>
      <c r="C203" s="51">
        <v>11</v>
      </c>
      <c r="D203" s="51">
        <v>92</v>
      </c>
      <c r="E203" s="51">
        <v>5689</v>
      </c>
      <c r="F203" s="51">
        <v>773</v>
      </c>
      <c r="G203" s="51">
        <v>6462</v>
      </c>
    </row>
    <row r="204" spans="1:7" x14ac:dyDescent="0.2">
      <c r="A204" s="49" t="s">
        <v>244</v>
      </c>
      <c r="B204" s="51">
        <v>318</v>
      </c>
      <c r="C204" s="51">
        <v>41</v>
      </c>
      <c r="D204" s="51">
        <v>359</v>
      </c>
      <c r="E204" s="51">
        <v>9864</v>
      </c>
      <c r="F204" s="51">
        <v>1272</v>
      </c>
      <c r="G204" s="51">
        <v>11136</v>
      </c>
    </row>
    <row r="205" spans="1:7" x14ac:dyDescent="0.2">
      <c r="A205" s="49" t="s">
        <v>245</v>
      </c>
      <c r="B205" s="51">
        <v>216</v>
      </c>
      <c r="C205" s="51">
        <v>51</v>
      </c>
      <c r="D205" s="51">
        <v>267</v>
      </c>
      <c r="E205" s="51">
        <v>6000</v>
      </c>
      <c r="F205" s="51">
        <v>1417</v>
      </c>
      <c r="G205" s="51">
        <v>7417</v>
      </c>
    </row>
    <row r="206" spans="1:7" x14ac:dyDescent="0.2">
      <c r="A206" s="49" t="s">
        <v>246</v>
      </c>
      <c r="B206" s="51">
        <v>856</v>
      </c>
      <c r="C206" s="51">
        <v>1090</v>
      </c>
      <c r="D206" s="51">
        <v>1946</v>
      </c>
      <c r="E206" s="51">
        <v>2174</v>
      </c>
      <c r="F206" s="51">
        <v>2769</v>
      </c>
      <c r="G206" s="51">
        <v>4943</v>
      </c>
    </row>
    <row r="207" spans="1:7" x14ac:dyDescent="0.2">
      <c r="A207" s="49" t="s">
        <v>247</v>
      </c>
      <c r="B207" s="51">
        <v>1125</v>
      </c>
      <c r="C207" s="51">
        <v>0</v>
      </c>
      <c r="D207" s="51">
        <v>1125</v>
      </c>
      <c r="E207" s="51">
        <v>5513</v>
      </c>
      <c r="F207" s="51"/>
      <c r="G207" s="51">
        <v>5513</v>
      </c>
    </row>
    <row r="208" spans="1:7" x14ac:dyDescent="0.2">
      <c r="A208" s="49" t="s">
        <v>248</v>
      </c>
      <c r="B208" s="51">
        <v>70</v>
      </c>
      <c r="C208" s="51">
        <v>4</v>
      </c>
      <c r="D208" s="51">
        <v>74</v>
      </c>
      <c r="E208" s="51">
        <v>4437</v>
      </c>
      <c r="F208" s="51">
        <v>254</v>
      </c>
      <c r="G208" s="51">
        <v>4691</v>
      </c>
    </row>
    <row r="209" spans="1:7" x14ac:dyDescent="0.2">
      <c r="A209" s="49" t="s">
        <v>249</v>
      </c>
      <c r="B209" s="51">
        <v>117</v>
      </c>
      <c r="C209" s="51">
        <v>55</v>
      </c>
      <c r="D209" s="51">
        <v>172</v>
      </c>
      <c r="E209" s="51">
        <v>5087</v>
      </c>
      <c r="F209" s="51">
        <v>2391</v>
      </c>
      <c r="G209" s="51">
        <v>7478</v>
      </c>
    </row>
    <row r="210" spans="1:7" x14ac:dyDescent="0.2">
      <c r="A210" s="49" t="s">
        <v>250</v>
      </c>
      <c r="B210" s="51">
        <v>83</v>
      </c>
      <c r="C210" s="51">
        <v>76</v>
      </c>
      <c r="D210" s="51">
        <v>159</v>
      </c>
      <c r="E210" s="51">
        <v>2654</v>
      </c>
      <c r="F210" s="51">
        <v>2430</v>
      </c>
      <c r="G210" s="51">
        <v>5084</v>
      </c>
    </row>
    <row r="211" spans="1:7" x14ac:dyDescent="0.2">
      <c r="A211" s="49" t="s">
        <v>251</v>
      </c>
      <c r="B211" s="51">
        <v>471</v>
      </c>
      <c r="C211" s="51">
        <v>304</v>
      </c>
      <c r="D211" s="51">
        <v>775</v>
      </c>
      <c r="E211" s="51">
        <v>3730</v>
      </c>
      <c r="F211" s="51">
        <v>2408</v>
      </c>
      <c r="G211" s="51">
        <v>6138</v>
      </c>
    </row>
    <row r="212" spans="1:7" x14ac:dyDescent="0.2">
      <c r="A212" s="49" t="s">
        <v>252</v>
      </c>
      <c r="B212" s="51">
        <v>288</v>
      </c>
      <c r="C212" s="51">
        <v>48</v>
      </c>
      <c r="D212" s="51">
        <v>336</v>
      </c>
      <c r="E212" s="51">
        <v>4611</v>
      </c>
      <c r="F212" s="51">
        <v>768</v>
      </c>
      <c r="G212" s="51">
        <v>5379</v>
      </c>
    </row>
    <row r="213" spans="1:7" x14ac:dyDescent="0.2">
      <c r="A213" s="49" t="s">
        <v>253</v>
      </c>
      <c r="B213" s="51">
        <v>453</v>
      </c>
      <c r="C213" s="51">
        <v>1153</v>
      </c>
      <c r="D213" s="51">
        <v>1606</v>
      </c>
      <c r="E213" s="51">
        <v>3121</v>
      </c>
      <c r="F213" s="51">
        <v>7944</v>
      </c>
      <c r="G213" s="51">
        <v>11065</v>
      </c>
    </row>
    <row r="214" spans="1:7" x14ac:dyDescent="0.2">
      <c r="A214" s="49" t="s">
        <v>254</v>
      </c>
      <c r="B214" s="51">
        <v>31</v>
      </c>
      <c r="C214" s="51">
        <v>0</v>
      </c>
      <c r="D214" s="51">
        <v>31</v>
      </c>
      <c r="E214" s="51">
        <v>279</v>
      </c>
      <c r="F214" s="51"/>
      <c r="G214" s="51">
        <v>279</v>
      </c>
    </row>
    <row r="215" spans="1:7" x14ac:dyDescent="0.2">
      <c r="A215" s="49" t="s">
        <v>255</v>
      </c>
      <c r="B215" s="51">
        <v>244</v>
      </c>
      <c r="C215" s="51">
        <v>0</v>
      </c>
      <c r="D215" s="51">
        <v>244</v>
      </c>
      <c r="E215" s="51">
        <v>10041</v>
      </c>
      <c r="F215" s="51"/>
      <c r="G215" s="51">
        <v>10041</v>
      </c>
    </row>
    <row r="216" spans="1:7" x14ac:dyDescent="0.2">
      <c r="A216" s="49" t="s">
        <v>13</v>
      </c>
      <c r="B216" s="51">
        <v>185</v>
      </c>
      <c r="C216" s="51">
        <v>18</v>
      </c>
      <c r="D216" s="51">
        <v>203</v>
      </c>
      <c r="E216" s="51">
        <v>6268</v>
      </c>
      <c r="F216" s="51">
        <v>610</v>
      </c>
      <c r="G216" s="51">
        <v>6878</v>
      </c>
    </row>
    <row r="217" spans="1:7" x14ac:dyDescent="0.2">
      <c r="A217" s="49" t="s">
        <v>256</v>
      </c>
      <c r="B217" s="51">
        <v>507</v>
      </c>
      <c r="C217" s="51">
        <v>0</v>
      </c>
      <c r="D217" s="51">
        <v>507</v>
      </c>
      <c r="E217" s="51">
        <v>4872</v>
      </c>
      <c r="F217" s="51"/>
      <c r="G217" s="51">
        <v>4872</v>
      </c>
    </row>
    <row r="218" spans="1:7" x14ac:dyDescent="0.2">
      <c r="A218" s="49" t="s">
        <v>257</v>
      </c>
      <c r="B218" s="51">
        <v>113</v>
      </c>
      <c r="C218" s="51">
        <v>12</v>
      </c>
      <c r="D218" s="51">
        <v>125</v>
      </c>
      <c r="E218" s="51">
        <v>4274</v>
      </c>
      <c r="F218" s="51">
        <v>454</v>
      </c>
      <c r="G218" s="51">
        <v>4728</v>
      </c>
    </row>
    <row r="219" spans="1:7" x14ac:dyDescent="0.2">
      <c r="A219" s="49" t="s">
        <v>258</v>
      </c>
      <c r="B219" s="51">
        <v>382</v>
      </c>
      <c r="C219" s="51">
        <v>61</v>
      </c>
      <c r="D219" s="51">
        <v>443</v>
      </c>
      <c r="E219" s="51">
        <v>14447</v>
      </c>
      <c r="F219" s="51">
        <v>2307</v>
      </c>
      <c r="G219" s="51">
        <v>16754</v>
      </c>
    </row>
    <row r="220" spans="1:7" x14ac:dyDescent="0.2">
      <c r="A220" s="49" t="s">
        <v>259</v>
      </c>
      <c r="B220" s="51">
        <v>152</v>
      </c>
      <c r="C220" s="51">
        <v>0</v>
      </c>
      <c r="D220" s="51">
        <v>152</v>
      </c>
      <c r="E220" s="51">
        <v>6399</v>
      </c>
      <c r="F220" s="51"/>
      <c r="G220" s="51">
        <v>6399</v>
      </c>
    </row>
    <row r="221" spans="1:7" x14ac:dyDescent="0.2">
      <c r="A221" s="49" t="s">
        <v>14</v>
      </c>
      <c r="B221" s="51">
        <v>178</v>
      </c>
      <c r="C221" s="51">
        <v>24</v>
      </c>
      <c r="D221" s="51">
        <v>202</v>
      </c>
      <c r="E221" s="51">
        <v>4555</v>
      </c>
      <c r="F221" s="51">
        <v>614</v>
      </c>
      <c r="G221" s="51">
        <v>5169</v>
      </c>
    </row>
    <row r="222" spans="1:7" x14ac:dyDescent="0.2">
      <c r="A222" s="49" t="s">
        <v>260</v>
      </c>
      <c r="B222" s="51">
        <v>145</v>
      </c>
      <c r="C222" s="51">
        <v>0</v>
      </c>
      <c r="D222" s="51">
        <v>145</v>
      </c>
      <c r="E222" s="51">
        <v>1898</v>
      </c>
      <c r="F222" s="51"/>
      <c r="G222" s="51">
        <v>1898</v>
      </c>
    </row>
    <row r="223" spans="1:7" x14ac:dyDescent="0.2">
      <c r="A223" s="49" t="s">
        <v>261</v>
      </c>
      <c r="B223" s="51">
        <v>121</v>
      </c>
      <c r="C223" s="51">
        <v>40</v>
      </c>
      <c r="D223" s="51">
        <v>161</v>
      </c>
      <c r="E223" s="51">
        <v>4433</v>
      </c>
      <c r="F223" s="51">
        <v>1466</v>
      </c>
      <c r="G223" s="51">
        <v>5899</v>
      </c>
    </row>
    <row r="224" spans="1:7" x14ac:dyDescent="0.2">
      <c r="A224" s="49" t="s">
        <v>262</v>
      </c>
      <c r="B224" s="51">
        <v>22</v>
      </c>
      <c r="C224" s="51">
        <v>0</v>
      </c>
      <c r="D224" s="51">
        <v>22</v>
      </c>
      <c r="E224" s="51">
        <v>352</v>
      </c>
      <c r="F224" s="51"/>
      <c r="G224" s="51">
        <v>352</v>
      </c>
    </row>
    <row r="225" spans="1:7" x14ac:dyDescent="0.2">
      <c r="A225" s="49" t="s">
        <v>263</v>
      </c>
      <c r="B225" s="51">
        <v>47</v>
      </c>
      <c r="C225" s="51">
        <v>67</v>
      </c>
      <c r="D225" s="51">
        <v>114</v>
      </c>
      <c r="E225" s="51">
        <v>2318</v>
      </c>
      <c r="F225" s="51">
        <v>3304</v>
      </c>
      <c r="G225" s="51">
        <v>5622</v>
      </c>
    </row>
    <row r="226" spans="1:7" x14ac:dyDescent="0.2">
      <c r="A226" s="49" t="s">
        <v>264</v>
      </c>
      <c r="B226" s="51">
        <v>87</v>
      </c>
      <c r="C226" s="51">
        <v>26</v>
      </c>
      <c r="D226" s="51">
        <v>113</v>
      </c>
      <c r="E226" s="51">
        <v>3293</v>
      </c>
      <c r="F226" s="51">
        <v>984</v>
      </c>
      <c r="G226" s="51">
        <v>4277</v>
      </c>
    </row>
    <row r="227" spans="1:7" x14ac:dyDescent="0.2">
      <c r="A227" s="49" t="s">
        <v>265</v>
      </c>
      <c r="B227" s="51">
        <v>37</v>
      </c>
      <c r="C227" s="51">
        <v>61</v>
      </c>
      <c r="D227" s="51">
        <v>98</v>
      </c>
      <c r="E227" s="51">
        <v>1705</v>
      </c>
      <c r="F227" s="51">
        <v>2811</v>
      </c>
      <c r="G227" s="51">
        <v>4516</v>
      </c>
    </row>
    <row r="228" spans="1:7" x14ac:dyDescent="0.2">
      <c r="A228" s="49" t="s">
        <v>266</v>
      </c>
      <c r="B228" s="51">
        <v>117</v>
      </c>
      <c r="C228" s="51">
        <v>225</v>
      </c>
      <c r="D228" s="51">
        <v>342</v>
      </c>
      <c r="E228" s="51">
        <v>1638</v>
      </c>
      <c r="F228" s="51">
        <v>3150</v>
      </c>
      <c r="G228" s="51">
        <v>4788</v>
      </c>
    </row>
    <row r="229" spans="1:7" x14ac:dyDescent="0.2">
      <c r="A229" s="49" t="s">
        <v>267</v>
      </c>
      <c r="B229" s="51">
        <v>195</v>
      </c>
      <c r="C229" s="51">
        <v>4</v>
      </c>
      <c r="D229" s="51">
        <v>199</v>
      </c>
      <c r="E229" s="51">
        <v>3711</v>
      </c>
      <c r="F229" s="51">
        <v>76</v>
      </c>
      <c r="G229" s="51">
        <v>3787</v>
      </c>
    </row>
    <row r="230" spans="1:7" x14ac:dyDescent="0.2">
      <c r="A230" s="49" t="s">
        <v>268</v>
      </c>
      <c r="B230" s="51">
        <v>39</v>
      </c>
      <c r="C230" s="51">
        <v>34</v>
      </c>
      <c r="D230" s="51">
        <v>73</v>
      </c>
      <c r="E230" s="51">
        <v>2037</v>
      </c>
      <c r="F230" s="51">
        <v>1776</v>
      </c>
      <c r="G230" s="51">
        <v>3813</v>
      </c>
    </row>
    <row r="231" spans="1:7" x14ac:dyDescent="0.2">
      <c r="A231" s="49" t="s">
        <v>269</v>
      </c>
      <c r="B231" s="51">
        <v>417</v>
      </c>
      <c r="C231" s="51">
        <v>44</v>
      </c>
      <c r="D231" s="51">
        <v>461</v>
      </c>
      <c r="E231" s="51">
        <v>4199</v>
      </c>
      <c r="F231" s="51">
        <v>443</v>
      </c>
      <c r="G231" s="51">
        <v>4642</v>
      </c>
    </row>
    <row r="232" spans="1:7" x14ac:dyDescent="0.2">
      <c r="A232" s="49" t="s">
        <v>270</v>
      </c>
      <c r="B232" s="51">
        <v>294</v>
      </c>
      <c r="C232" s="51">
        <v>0</v>
      </c>
      <c r="D232" s="51">
        <v>294</v>
      </c>
      <c r="E232" s="51">
        <v>2981</v>
      </c>
      <c r="F232" s="51"/>
      <c r="G232" s="51">
        <v>2981</v>
      </c>
    </row>
    <row r="233" spans="1:7" x14ac:dyDescent="0.2">
      <c r="A233" s="49" t="s">
        <v>271</v>
      </c>
      <c r="B233" s="51">
        <v>255</v>
      </c>
      <c r="C233" s="51">
        <v>13</v>
      </c>
      <c r="D233" s="51">
        <v>268</v>
      </c>
      <c r="E233" s="51">
        <v>3733</v>
      </c>
      <c r="F233" s="51">
        <v>190</v>
      </c>
      <c r="G233" s="51">
        <v>3923</v>
      </c>
    </row>
    <row r="234" spans="1:7" x14ac:dyDescent="0.2">
      <c r="A234" s="49" t="s">
        <v>272</v>
      </c>
      <c r="B234" s="51">
        <v>223</v>
      </c>
      <c r="C234" s="51">
        <v>63</v>
      </c>
      <c r="D234" s="51">
        <v>286</v>
      </c>
      <c r="E234" s="51">
        <v>3606</v>
      </c>
      <c r="F234" s="51">
        <v>1019</v>
      </c>
      <c r="G234" s="51">
        <v>4625</v>
      </c>
    </row>
    <row r="235" spans="1:7" x14ac:dyDescent="0.2">
      <c r="A235" s="49" t="s">
        <v>273</v>
      </c>
      <c r="B235" s="51">
        <v>76</v>
      </c>
      <c r="C235" s="51">
        <v>65</v>
      </c>
      <c r="D235" s="51">
        <v>141</v>
      </c>
      <c r="E235" s="51">
        <v>2236</v>
      </c>
      <c r="F235" s="51">
        <v>1912</v>
      </c>
      <c r="G235" s="51">
        <v>4148</v>
      </c>
    </row>
    <row r="236" spans="1:7" x14ac:dyDescent="0.2">
      <c r="A236" s="49" t="s">
        <v>274</v>
      </c>
      <c r="B236" s="51">
        <v>14</v>
      </c>
      <c r="C236" s="51">
        <v>2</v>
      </c>
      <c r="D236" s="51">
        <v>16</v>
      </c>
      <c r="E236" s="51">
        <v>928</v>
      </c>
      <c r="F236" s="51">
        <v>133</v>
      </c>
      <c r="G236" s="51">
        <v>1061</v>
      </c>
    </row>
    <row r="237" spans="1:7" x14ac:dyDescent="0.2">
      <c r="A237" s="49" t="s">
        <v>275</v>
      </c>
      <c r="B237" s="51">
        <v>44</v>
      </c>
      <c r="C237" s="51">
        <v>3</v>
      </c>
      <c r="D237" s="51">
        <v>47</v>
      </c>
      <c r="E237" s="51">
        <v>2905</v>
      </c>
      <c r="F237" s="51">
        <v>198</v>
      </c>
      <c r="G237" s="51">
        <v>3103</v>
      </c>
    </row>
    <row r="238" spans="1:7" x14ac:dyDescent="0.2">
      <c r="A238" s="49" t="s">
        <v>276</v>
      </c>
      <c r="B238" s="51">
        <v>502</v>
      </c>
      <c r="C238" s="51">
        <v>716</v>
      </c>
      <c r="D238" s="51">
        <v>1218</v>
      </c>
      <c r="E238" s="51">
        <v>5266</v>
      </c>
      <c r="F238" s="51">
        <v>7511</v>
      </c>
      <c r="G238" s="51">
        <v>12777</v>
      </c>
    </row>
    <row r="239" spans="1:7" x14ac:dyDescent="0.2">
      <c r="A239" s="49" t="s">
        <v>277</v>
      </c>
      <c r="B239" s="51">
        <v>133</v>
      </c>
      <c r="C239" s="51">
        <v>0</v>
      </c>
      <c r="D239" s="51">
        <v>133</v>
      </c>
      <c r="E239" s="51">
        <v>4123</v>
      </c>
      <c r="F239" s="51"/>
      <c r="G239" s="51">
        <v>4123</v>
      </c>
    </row>
    <row r="240" spans="1:7" x14ac:dyDescent="0.2">
      <c r="A240" s="49" t="s">
        <v>278</v>
      </c>
      <c r="B240" s="51">
        <v>530</v>
      </c>
      <c r="C240" s="51">
        <v>0</v>
      </c>
      <c r="D240" s="51">
        <v>530</v>
      </c>
      <c r="E240" s="51">
        <v>3980</v>
      </c>
      <c r="F240" s="51"/>
      <c r="G240" s="51">
        <v>3980</v>
      </c>
    </row>
    <row r="241" spans="1:7" x14ac:dyDescent="0.2">
      <c r="A241" s="49" t="s">
        <v>279</v>
      </c>
      <c r="B241" s="51">
        <v>129</v>
      </c>
      <c r="C241" s="51">
        <v>10</v>
      </c>
      <c r="D241" s="51">
        <v>139</v>
      </c>
      <c r="E241" s="51">
        <v>3266</v>
      </c>
      <c r="F241" s="51">
        <v>253</v>
      </c>
      <c r="G241" s="51">
        <v>3519</v>
      </c>
    </row>
    <row r="242" spans="1:7" x14ac:dyDescent="0.2">
      <c r="A242" s="49" t="s">
        <v>280</v>
      </c>
      <c r="B242" s="51">
        <v>176</v>
      </c>
      <c r="C242" s="51">
        <v>0</v>
      </c>
      <c r="D242" s="51">
        <v>176</v>
      </c>
      <c r="E242" s="51">
        <v>9500</v>
      </c>
      <c r="F242" s="51"/>
      <c r="G242" s="51">
        <v>9500</v>
      </c>
    </row>
    <row r="243" spans="1:7" x14ac:dyDescent="0.2">
      <c r="A243" s="49" t="s">
        <v>281</v>
      </c>
      <c r="B243" s="51">
        <v>59</v>
      </c>
      <c r="C243" s="51">
        <v>11</v>
      </c>
      <c r="D243" s="51">
        <v>70</v>
      </c>
      <c r="E243" s="51">
        <v>2698</v>
      </c>
      <c r="F243" s="51">
        <v>503</v>
      </c>
      <c r="G243" s="51">
        <v>3201</v>
      </c>
    </row>
    <row r="244" spans="1:7" x14ac:dyDescent="0.2">
      <c r="A244" s="49" t="s">
        <v>282</v>
      </c>
      <c r="B244" s="51">
        <v>113</v>
      </c>
      <c r="C244" s="51">
        <v>2</v>
      </c>
      <c r="D244" s="51">
        <v>115</v>
      </c>
      <c r="E244" s="51">
        <v>3955</v>
      </c>
      <c r="F244" s="51">
        <v>70</v>
      </c>
      <c r="G244" s="51">
        <v>4025</v>
      </c>
    </row>
    <row r="245" spans="1:7" x14ac:dyDescent="0.2">
      <c r="A245" s="49" t="s">
        <v>283</v>
      </c>
      <c r="B245" s="51">
        <v>14</v>
      </c>
      <c r="C245" s="51">
        <v>23</v>
      </c>
      <c r="D245" s="51">
        <v>37</v>
      </c>
      <c r="E245" s="51">
        <v>573</v>
      </c>
      <c r="F245" s="51">
        <v>941</v>
      </c>
      <c r="G245" s="51">
        <v>1514</v>
      </c>
    </row>
    <row r="246" spans="1:7" x14ac:dyDescent="0.2">
      <c r="A246" s="49" t="s">
        <v>284</v>
      </c>
      <c r="B246" s="51">
        <v>78</v>
      </c>
      <c r="C246" s="51">
        <v>27</v>
      </c>
      <c r="D246" s="51">
        <v>105</v>
      </c>
      <c r="E246" s="51">
        <v>2474</v>
      </c>
      <c r="F246" s="51">
        <v>856</v>
      </c>
      <c r="G246" s="51">
        <v>3330</v>
      </c>
    </row>
    <row r="247" spans="1:7" x14ac:dyDescent="0.2">
      <c r="A247" s="49" t="s">
        <v>285</v>
      </c>
      <c r="B247" s="51">
        <v>130</v>
      </c>
      <c r="C247" s="51">
        <v>3</v>
      </c>
      <c r="D247" s="51">
        <v>133</v>
      </c>
      <c r="E247" s="51">
        <v>5071</v>
      </c>
      <c r="F247" s="51">
        <v>117</v>
      </c>
      <c r="G247" s="51">
        <v>5188</v>
      </c>
    </row>
    <row r="248" spans="1:7" x14ac:dyDescent="0.2">
      <c r="A248" s="49" t="s">
        <v>286</v>
      </c>
      <c r="B248" s="51">
        <v>51</v>
      </c>
      <c r="C248" s="51">
        <v>17</v>
      </c>
      <c r="D248" s="51">
        <v>68</v>
      </c>
      <c r="E248" s="51">
        <v>4469</v>
      </c>
      <c r="F248" s="51">
        <v>1490</v>
      </c>
      <c r="G248" s="51">
        <v>5959</v>
      </c>
    </row>
    <row r="249" spans="1:7" x14ac:dyDescent="0.2">
      <c r="A249" s="49" t="s">
        <v>287</v>
      </c>
      <c r="B249" s="51">
        <v>66</v>
      </c>
      <c r="C249" s="51">
        <v>55</v>
      </c>
      <c r="D249" s="51">
        <v>121</v>
      </c>
      <c r="E249" s="51">
        <v>2202</v>
      </c>
      <c r="F249" s="51">
        <v>1835</v>
      </c>
      <c r="G249" s="51">
        <v>4037</v>
      </c>
    </row>
    <row r="250" spans="1:7" x14ac:dyDescent="0.2">
      <c r="A250" s="49" t="s">
        <v>288</v>
      </c>
      <c r="B250" s="51">
        <v>73</v>
      </c>
      <c r="C250" s="51">
        <v>12</v>
      </c>
      <c r="D250" s="51">
        <v>85</v>
      </c>
      <c r="E250" s="51">
        <v>2770</v>
      </c>
      <c r="F250" s="51">
        <v>455</v>
      </c>
      <c r="G250" s="51">
        <v>3225</v>
      </c>
    </row>
    <row r="251" spans="1:7" x14ac:dyDescent="0.2">
      <c r="A251" s="49" t="s">
        <v>289</v>
      </c>
      <c r="B251" s="51">
        <v>0</v>
      </c>
      <c r="C251" s="51">
        <v>305</v>
      </c>
      <c r="D251" s="51">
        <v>305</v>
      </c>
      <c r="E251" s="51"/>
      <c r="F251" s="51">
        <v>4194</v>
      </c>
      <c r="G251" s="51">
        <v>4194</v>
      </c>
    </row>
    <row r="252" spans="1:7" x14ac:dyDescent="0.2">
      <c r="A252" s="49" t="s">
        <v>290</v>
      </c>
      <c r="B252" s="51">
        <v>131</v>
      </c>
      <c r="C252" s="51">
        <v>47</v>
      </c>
      <c r="D252" s="51">
        <v>178</v>
      </c>
      <c r="E252" s="51">
        <v>3107</v>
      </c>
      <c r="F252" s="51">
        <v>1115</v>
      </c>
      <c r="G252" s="51">
        <v>4222</v>
      </c>
    </row>
    <row r="253" spans="1:7" x14ac:dyDescent="0.2">
      <c r="A253" s="49" t="s">
        <v>291</v>
      </c>
      <c r="B253" s="51">
        <v>100</v>
      </c>
      <c r="C253" s="51">
        <v>4</v>
      </c>
      <c r="D253" s="51">
        <v>104</v>
      </c>
      <c r="E253" s="51">
        <v>1308</v>
      </c>
      <c r="F253" s="51">
        <v>52</v>
      </c>
      <c r="G253" s="51">
        <v>1360</v>
      </c>
    </row>
    <row r="254" spans="1:7" x14ac:dyDescent="0.2">
      <c r="A254" s="49" t="s">
        <v>292</v>
      </c>
      <c r="B254" s="51">
        <v>116</v>
      </c>
      <c r="C254" s="51">
        <v>24</v>
      </c>
      <c r="D254" s="51">
        <v>140</v>
      </c>
      <c r="E254" s="51">
        <v>2945</v>
      </c>
      <c r="F254" s="51">
        <v>609</v>
      </c>
      <c r="G254" s="51">
        <v>3554</v>
      </c>
    </row>
    <row r="255" spans="1:7" x14ac:dyDescent="0.2">
      <c r="A255" s="49" t="s">
        <v>293</v>
      </c>
      <c r="B255" s="51">
        <v>33</v>
      </c>
      <c r="C255" s="51">
        <v>1</v>
      </c>
      <c r="D255" s="51">
        <v>34</v>
      </c>
      <c r="E255" s="51">
        <v>2881</v>
      </c>
      <c r="F255" s="51">
        <v>87</v>
      </c>
      <c r="G255" s="51">
        <v>2968</v>
      </c>
    </row>
    <row r="256" spans="1:7" x14ac:dyDescent="0.2">
      <c r="A256" s="49" t="s">
        <v>294</v>
      </c>
      <c r="B256" s="51">
        <v>46</v>
      </c>
      <c r="C256" s="51">
        <v>0</v>
      </c>
      <c r="D256" s="51">
        <v>46</v>
      </c>
      <c r="E256" s="51">
        <v>2448</v>
      </c>
      <c r="F256" s="51"/>
      <c r="G256" s="51">
        <v>2448</v>
      </c>
    </row>
    <row r="257" spans="1:7" x14ac:dyDescent="0.2">
      <c r="A257" s="49" t="s">
        <v>295</v>
      </c>
      <c r="B257" s="51">
        <v>27</v>
      </c>
      <c r="C257" s="51">
        <v>63</v>
      </c>
      <c r="D257" s="51">
        <v>90</v>
      </c>
      <c r="E257" s="51">
        <v>1154</v>
      </c>
      <c r="F257" s="51">
        <v>2693</v>
      </c>
      <c r="G257" s="51">
        <v>3847</v>
      </c>
    </row>
    <row r="258" spans="1:7" x14ac:dyDescent="0.2">
      <c r="A258" s="49" t="s">
        <v>296</v>
      </c>
      <c r="B258" s="51">
        <v>17</v>
      </c>
      <c r="C258" s="51">
        <v>156</v>
      </c>
      <c r="D258" s="51">
        <v>173</v>
      </c>
      <c r="E258" s="51">
        <v>607</v>
      </c>
      <c r="F258" s="51">
        <v>5566</v>
      </c>
      <c r="G258" s="51">
        <v>6173</v>
      </c>
    </row>
    <row r="259" spans="1:7" x14ac:dyDescent="0.2">
      <c r="A259" s="49" t="s">
        <v>297</v>
      </c>
      <c r="B259" s="51">
        <v>20</v>
      </c>
      <c r="C259" s="51">
        <v>19</v>
      </c>
      <c r="D259" s="51">
        <v>39</v>
      </c>
      <c r="E259" s="51">
        <v>779</v>
      </c>
      <c r="F259" s="51">
        <v>740</v>
      </c>
      <c r="G259" s="51">
        <v>1519</v>
      </c>
    </row>
    <row r="260" spans="1:7" x14ac:dyDescent="0.2">
      <c r="A260" s="49" t="s">
        <v>298</v>
      </c>
      <c r="B260" s="51">
        <v>35</v>
      </c>
      <c r="C260" s="51">
        <v>132</v>
      </c>
      <c r="D260" s="51">
        <v>167</v>
      </c>
      <c r="E260" s="51">
        <v>867</v>
      </c>
      <c r="F260" s="51">
        <v>3270</v>
      </c>
      <c r="G260" s="51">
        <v>4137</v>
      </c>
    </row>
    <row r="261" spans="1:7" x14ac:dyDescent="0.2">
      <c r="A261" s="49" t="s">
        <v>299</v>
      </c>
      <c r="B261" s="51">
        <v>274</v>
      </c>
      <c r="C261" s="51">
        <v>8</v>
      </c>
      <c r="D261" s="51">
        <v>282</v>
      </c>
      <c r="E261" s="51">
        <v>1987</v>
      </c>
      <c r="F261" s="51">
        <v>58</v>
      </c>
      <c r="G261" s="51">
        <v>2045</v>
      </c>
    </row>
    <row r="262" spans="1:7" x14ac:dyDescent="0.2">
      <c r="A262" s="49" t="s">
        <v>31</v>
      </c>
      <c r="B262" s="51">
        <v>0</v>
      </c>
      <c r="C262" s="51">
        <v>0</v>
      </c>
      <c r="D262" s="51">
        <v>0</v>
      </c>
      <c r="E262" s="51"/>
      <c r="F262" s="51"/>
      <c r="G262" s="51">
        <v>0</v>
      </c>
    </row>
    <row r="263" spans="1:7" x14ac:dyDescent="0.2">
      <c r="A263" s="49" t="s">
        <v>300</v>
      </c>
      <c r="B263" s="51">
        <v>89</v>
      </c>
      <c r="C263" s="51">
        <v>0</v>
      </c>
      <c r="D263" s="51">
        <v>89</v>
      </c>
      <c r="E263" s="51">
        <v>2314</v>
      </c>
      <c r="F263" s="51"/>
      <c r="G263" s="51">
        <v>2314</v>
      </c>
    </row>
    <row r="264" spans="1:7" x14ac:dyDescent="0.2">
      <c r="A264" s="49" t="s">
        <v>301</v>
      </c>
      <c r="B264" s="51">
        <v>0</v>
      </c>
      <c r="C264" s="51">
        <v>0</v>
      </c>
      <c r="D264" s="51">
        <v>0</v>
      </c>
      <c r="E264" s="51"/>
      <c r="F264" s="51"/>
      <c r="G264" s="51">
        <v>0</v>
      </c>
    </row>
    <row r="265" spans="1:7" x14ac:dyDescent="0.2">
      <c r="A265" s="49" t="s">
        <v>302</v>
      </c>
      <c r="B265" s="51">
        <v>0</v>
      </c>
      <c r="C265" s="51">
        <v>81</v>
      </c>
      <c r="D265" s="51">
        <v>81</v>
      </c>
      <c r="E265" s="51"/>
      <c r="F265" s="51">
        <v>2809</v>
      </c>
      <c r="G265" s="51">
        <v>2809</v>
      </c>
    </row>
    <row r="266" spans="1:7" x14ac:dyDescent="0.2">
      <c r="A266" s="49" t="s">
        <v>303</v>
      </c>
      <c r="B266" s="51">
        <v>8</v>
      </c>
      <c r="C266" s="51">
        <v>0</v>
      </c>
      <c r="D266" s="51">
        <v>8</v>
      </c>
      <c r="E266" s="51">
        <v>296</v>
      </c>
      <c r="F266" s="51"/>
      <c r="G266" s="51">
        <v>296</v>
      </c>
    </row>
    <row r="267" spans="1:7" x14ac:dyDescent="0.2">
      <c r="A267" s="49" t="s">
        <v>304</v>
      </c>
      <c r="B267" s="51">
        <v>509</v>
      </c>
      <c r="C267" s="51">
        <v>0</v>
      </c>
      <c r="D267" s="51">
        <v>509</v>
      </c>
      <c r="E267" s="51">
        <v>2036</v>
      </c>
      <c r="F267" s="51"/>
      <c r="G267" s="51">
        <v>2036</v>
      </c>
    </row>
    <row r="268" spans="1:7" x14ac:dyDescent="0.2">
      <c r="A268" s="49" t="s">
        <v>305</v>
      </c>
      <c r="B268" s="51">
        <v>22</v>
      </c>
      <c r="C268" s="51">
        <v>6</v>
      </c>
      <c r="D268" s="51">
        <v>28</v>
      </c>
      <c r="E268" s="51">
        <v>1817</v>
      </c>
      <c r="F268" s="51">
        <v>496</v>
      </c>
      <c r="G268" s="51">
        <v>2313</v>
      </c>
    </row>
    <row r="269" spans="1:7" x14ac:dyDescent="0.2">
      <c r="A269" s="49" t="s">
        <v>306</v>
      </c>
      <c r="B269" s="51">
        <v>78</v>
      </c>
      <c r="C269" s="51">
        <v>73</v>
      </c>
      <c r="D269" s="51">
        <v>151</v>
      </c>
      <c r="E269" s="51">
        <v>1140</v>
      </c>
      <c r="F269" s="51">
        <v>1067</v>
      </c>
      <c r="G269" s="51">
        <v>2207</v>
      </c>
    </row>
    <row r="270" spans="1:7" x14ac:dyDescent="0.2">
      <c r="A270" s="49" t="s">
        <v>307</v>
      </c>
      <c r="B270" s="51">
        <v>52</v>
      </c>
      <c r="C270" s="51">
        <v>21</v>
      </c>
      <c r="D270" s="51">
        <v>73</v>
      </c>
      <c r="E270" s="51">
        <v>1223</v>
      </c>
      <c r="F270" s="51">
        <v>494</v>
      </c>
      <c r="G270" s="51">
        <v>1717</v>
      </c>
    </row>
    <row r="271" spans="1:7" x14ac:dyDescent="0.2">
      <c r="A271" s="49" t="s">
        <v>15</v>
      </c>
      <c r="B271" s="51">
        <v>31</v>
      </c>
      <c r="C271" s="51">
        <v>40</v>
      </c>
      <c r="D271" s="51">
        <v>71</v>
      </c>
      <c r="E271" s="51">
        <v>472</v>
      </c>
      <c r="F271" s="51">
        <v>609</v>
      </c>
      <c r="G271" s="51">
        <v>1081</v>
      </c>
    </row>
    <row r="272" spans="1:7" x14ac:dyDescent="0.2">
      <c r="A272" s="49" t="s">
        <v>308</v>
      </c>
      <c r="B272" s="51">
        <v>35</v>
      </c>
      <c r="C272" s="51">
        <v>39</v>
      </c>
      <c r="D272" s="51">
        <v>74</v>
      </c>
      <c r="E272" s="51">
        <v>1544</v>
      </c>
      <c r="F272" s="51">
        <v>1721</v>
      </c>
      <c r="G272" s="51">
        <v>3265</v>
      </c>
    </row>
    <row r="273" spans="1:7" x14ac:dyDescent="0.2">
      <c r="A273" s="49" t="s">
        <v>309</v>
      </c>
      <c r="B273" s="51">
        <v>588</v>
      </c>
      <c r="C273" s="51">
        <v>0</v>
      </c>
      <c r="D273" s="51">
        <v>588</v>
      </c>
      <c r="E273" s="51">
        <v>4722</v>
      </c>
      <c r="F273" s="51"/>
      <c r="G273" s="51">
        <v>4722</v>
      </c>
    </row>
    <row r="274" spans="1:7" x14ac:dyDescent="0.2">
      <c r="A274" s="49" t="s">
        <v>310</v>
      </c>
      <c r="B274" s="51">
        <v>27</v>
      </c>
      <c r="C274" s="51">
        <v>50</v>
      </c>
      <c r="D274" s="51">
        <v>77</v>
      </c>
      <c r="E274" s="51">
        <v>848</v>
      </c>
      <c r="F274" s="51">
        <v>1571</v>
      </c>
      <c r="G274" s="51">
        <v>2419</v>
      </c>
    </row>
    <row r="275" spans="1:7" x14ac:dyDescent="0.2">
      <c r="A275" s="49" t="s">
        <v>311</v>
      </c>
      <c r="B275" s="51">
        <v>77</v>
      </c>
      <c r="C275" s="51">
        <v>207</v>
      </c>
      <c r="D275" s="51">
        <v>284</v>
      </c>
      <c r="E275" s="51">
        <v>506</v>
      </c>
      <c r="F275" s="51">
        <v>1360</v>
      </c>
      <c r="G275" s="51">
        <v>1866</v>
      </c>
    </row>
    <row r="276" spans="1:7" x14ac:dyDescent="0.2">
      <c r="A276" s="49" t="s">
        <v>312</v>
      </c>
      <c r="B276" s="51">
        <v>11</v>
      </c>
      <c r="C276" s="51">
        <v>3</v>
      </c>
      <c r="D276" s="51">
        <v>14</v>
      </c>
      <c r="E276" s="51">
        <v>427</v>
      </c>
      <c r="F276" s="51">
        <v>116</v>
      </c>
      <c r="G276" s="51">
        <v>543</v>
      </c>
    </row>
    <row r="277" spans="1:7" x14ac:dyDescent="0.2">
      <c r="A277" s="49" t="s">
        <v>313</v>
      </c>
      <c r="B277" s="51">
        <v>86</v>
      </c>
      <c r="C277" s="51">
        <v>20</v>
      </c>
      <c r="D277" s="51">
        <v>106</v>
      </c>
      <c r="E277" s="51">
        <v>1258</v>
      </c>
      <c r="F277" s="51">
        <v>293</v>
      </c>
      <c r="G277" s="51">
        <v>1551</v>
      </c>
    </row>
    <row r="278" spans="1:7" x14ac:dyDescent="0.2">
      <c r="A278" s="49" t="s">
        <v>314</v>
      </c>
      <c r="B278" s="51">
        <v>72</v>
      </c>
      <c r="C278" s="51">
        <v>0</v>
      </c>
      <c r="D278" s="51">
        <v>72</v>
      </c>
      <c r="E278" s="51">
        <v>1224</v>
      </c>
      <c r="F278" s="51"/>
      <c r="G278" s="51">
        <v>1224</v>
      </c>
    </row>
    <row r="279" spans="1:7" x14ac:dyDescent="0.2">
      <c r="A279" s="49" t="s">
        <v>315</v>
      </c>
      <c r="B279" s="51">
        <v>1</v>
      </c>
      <c r="C279" s="51">
        <v>0</v>
      </c>
      <c r="D279" s="51">
        <v>1</v>
      </c>
      <c r="E279" s="51">
        <v>51</v>
      </c>
      <c r="F279" s="51"/>
      <c r="G279" s="51">
        <v>51</v>
      </c>
    </row>
    <row r="280" spans="1:7" x14ac:dyDescent="0.2">
      <c r="A280" s="49" t="s">
        <v>316</v>
      </c>
      <c r="B280" s="51">
        <v>0</v>
      </c>
      <c r="C280" s="51">
        <v>0</v>
      </c>
      <c r="D280" s="51">
        <v>0</v>
      </c>
      <c r="E280" s="51"/>
      <c r="F280" s="51"/>
      <c r="G280" s="51">
        <v>0</v>
      </c>
    </row>
    <row r="281" spans="1:7" x14ac:dyDescent="0.2">
      <c r="A281" s="49" t="s">
        <v>317</v>
      </c>
      <c r="B281" s="51">
        <v>49</v>
      </c>
      <c r="C281" s="51">
        <v>35</v>
      </c>
      <c r="D281" s="51">
        <v>84</v>
      </c>
      <c r="E281" s="51">
        <v>1115</v>
      </c>
      <c r="F281" s="51">
        <v>796</v>
      </c>
      <c r="G281" s="51">
        <v>1911</v>
      </c>
    </row>
    <row r="282" spans="1:7" x14ac:dyDescent="0.2">
      <c r="A282" s="49" t="s">
        <v>318</v>
      </c>
      <c r="B282" s="51">
        <v>11</v>
      </c>
      <c r="C282" s="51">
        <v>10</v>
      </c>
      <c r="D282" s="51">
        <v>21</v>
      </c>
      <c r="E282" s="51">
        <v>1233</v>
      </c>
      <c r="F282" s="51">
        <v>1121</v>
      </c>
      <c r="G282" s="51">
        <v>2354</v>
      </c>
    </row>
    <row r="283" spans="1:7" x14ac:dyDescent="0.2">
      <c r="A283" s="49" t="s">
        <v>319</v>
      </c>
      <c r="B283" s="51">
        <v>10</v>
      </c>
      <c r="C283" s="51">
        <v>0</v>
      </c>
      <c r="D283" s="51">
        <v>10</v>
      </c>
      <c r="E283" s="51">
        <v>260</v>
      </c>
      <c r="F283" s="51"/>
      <c r="G283" s="51">
        <v>260</v>
      </c>
    </row>
    <row r="284" spans="1:7" x14ac:dyDescent="0.2">
      <c r="A284" s="49" t="s">
        <v>320</v>
      </c>
      <c r="B284" s="51">
        <v>0</v>
      </c>
      <c r="C284" s="51">
        <v>0</v>
      </c>
      <c r="D284" s="51">
        <v>0</v>
      </c>
      <c r="E284" s="51"/>
      <c r="F284" s="51"/>
      <c r="G284" s="51">
        <v>0</v>
      </c>
    </row>
    <row r="285" spans="1:7" x14ac:dyDescent="0.2">
      <c r="A285" s="49" t="s">
        <v>321</v>
      </c>
      <c r="B285" s="51">
        <v>132</v>
      </c>
      <c r="C285" s="51">
        <v>0</v>
      </c>
      <c r="D285" s="51">
        <v>132</v>
      </c>
      <c r="E285" s="51">
        <v>1129</v>
      </c>
      <c r="F285" s="51"/>
      <c r="G285" s="51">
        <v>1129</v>
      </c>
    </row>
    <row r="286" spans="1:7" x14ac:dyDescent="0.2">
      <c r="A286" s="49" t="s">
        <v>322</v>
      </c>
      <c r="B286" s="51">
        <v>35</v>
      </c>
      <c r="C286" s="51">
        <v>0</v>
      </c>
      <c r="D286" s="51">
        <v>35</v>
      </c>
      <c r="E286" s="51">
        <v>1029</v>
      </c>
      <c r="F286" s="51"/>
      <c r="G286" s="51">
        <v>1029</v>
      </c>
    </row>
    <row r="287" spans="1:7" x14ac:dyDescent="0.2">
      <c r="A287" s="49" t="s">
        <v>323</v>
      </c>
      <c r="B287" s="51">
        <v>59</v>
      </c>
      <c r="C287" s="51">
        <v>18</v>
      </c>
      <c r="D287" s="51">
        <v>77</v>
      </c>
      <c r="E287" s="51">
        <v>915</v>
      </c>
      <c r="F287" s="51">
        <v>279</v>
      </c>
      <c r="G287" s="51">
        <v>1194</v>
      </c>
    </row>
    <row r="288" spans="1:7" x14ac:dyDescent="0.2">
      <c r="A288" s="49" t="s">
        <v>324</v>
      </c>
      <c r="B288" s="51">
        <v>3</v>
      </c>
      <c r="C288" s="51">
        <v>51</v>
      </c>
      <c r="D288" s="51">
        <v>54</v>
      </c>
      <c r="E288" s="51">
        <v>96</v>
      </c>
      <c r="F288" s="51">
        <v>1628</v>
      </c>
      <c r="G288" s="51">
        <v>1724</v>
      </c>
    </row>
    <row r="289" spans="1:7" x14ac:dyDescent="0.2">
      <c r="A289" s="49" t="s">
        <v>325</v>
      </c>
      <c r="B289" s="51">
        <v>0</v>
      </c>
      <c r="C289" s="51">
        <v>0</v>
      </c>
      <c r="D289" s="51">
        <v>0</v>
      </c>
      <c r="E289" s="51"/>
      <c r="F289" s="51"/>
      <c r="G289" s="51">
        <v>0</v>
      </c>
    </row>
    <row r="290" spans="1:7" x14ac:dyDescent="0.2">
      <c r="A290" s="49" t="s">
        <v>326</v>
      </c>
      <c r="B290" s="51">
        <v>69</v>
      </c>
      <c r="C290" s="51">
        <v>90</v>
      </c>
      <c r="D290" s="51">
        <v>159</v>
      </c>
      <c r="E290" s="51">
        <v>424</v>
      </c>
      <c r="F290" s="51">
        <v>554</v>
      </c>
      <c r="G290" s="51">
        <v>978</v>
      </c>
    </row>
    <row r="291" spans="1:7" x14ac:dyDescent="0.2">
      <c r="A291" s="49" t="s">
        <v>327</v>
      </c>
      <c r="B291" s="51">
        <v>202</v>
      </c>
      <c r="C291" s="51">
        <v>36</v>
      </c>
      <c r="D291" s="51">
        <v>238</v>
      </c>
      <c r="E291" s="51">
        <v>1727</v>
      </c>
      <c r="F291" s="51">
        <v>308</v>
      </c>
      <c r="G291" s="51">
        <v>2035</v>
      </c>
    </row>
    <row r="292" spans="1:7" x14ac:dyDescent="0.2">
      <c r="A292" s="49" t="s">
        <v>328</v>
      </c>
      <c r="B292" s="51">
        <v>12</v>
      </c>
      <c r="C292" s="51">
        <v>0</v>
      </c>
      <c r="D292" s="51">
        <v>12</v>
      </c>
      <c r="E292" s="51">
        <v>286</v>
      </c>
      <c r="F292" s="51"/>
      <c r="G292" s="51">
        <v>286</v>
      </c>
    </row>
    <row r="293" spans="1:7" x14ac:dyDescent="0.2">
      <c r="A293" s="49" t="s">
        <v>329</v>
      </c>
      <c r="B293" s="51">
        <v>9</v>
      </c>
      <c r="C293" s="51">
        <v>7</v>
      </c>
      <c r="D293" s="51">
        <v>16</v>
      </c>
      <c r="E293" s="51">
        <v>383</v>
      </c>
      <c r="F293" s="51">
        <v>298</v>
      </c>
      <c r="G293" s="51">
        <v>681</v>
      </c>
    </row>
    <row r="294" spans="1:7" x14ac:dyDescent="0.2">
      <c r="A294" s="49" t="s">
        <v>330</v>
      </c>
      <c r="B294" s="51">
        <v>45</v>
      </c>
      <c r="C294" s="51">
        <v>4</v>
      </c>
      <c r="D294" s="51">
        <v>49</v>
      </c>
      <c r="E294" s="51">
        <v>788</v>
      </c>
      <c r="F294" s="51">
        <v>70</v>
      </c>
      <c r="G294" s="51">
        <v>858</v>
      </c>
    </row>
    <row r="295" spans="1:7" x14ac:dyDescent="0.2">
      <c r="A295" s="49" t="s">
        <v>331</v>
      </c>
      <c r="B295" s="51">
        <v>3</v>
      </c>
      <c r="C295" s="51">
        <v>3</v>
      </c>
      <c r="D295" s="51">
        <v>6</v>
      </c>
      <c r="E295" s="51">
        <v>235</v>
      </c>
      <c r="F295" s="51">
        <v>235</v>
      </c>
      <c r="G295" s="51">
        <v>470</v>
      </c>
    </row>
    <row r="296" spans="1:7" x14ac:dyDescent="0.2">
      <c r="A296" s="49" t="s">
        <v>332</v>
      </c>
      <c r="B296" s="51">
        <v>25</v>
      </c>
      <c r="C296" s="51">
        <v>0</v>
      </c>
      <c r="D296" s="51">
        <v>25</v>
      </c>
      <c r="E296" s="51">
        <v>819</v>
      </c>
      <c r="F296" s="51"/>
      <c r="G296" s="51">
        <v>819</v>
      </c>
    </row>
    <row r="297" spans="1:7" x14ac:dyDescent="0.2">
      <c r="A297" s="49" t="s">
        <v>333</v>
      </c>
      <c r="B297" s="51">
        <v>0</v>
      </c>
      <c r="C297" s="51">
        <v>76</v>
      </c>
      <c r="D297" s="51">
        <v>76</v>
      </c>
      <c r="E297" s="51"/>
      <c r="F297" s="51">
        <v>534</v>
      </c>
      <c r="G297" s="51">
        <v>534</v>
      </c>
    </row>
    <row r="298" spans="1:7" x14ac:dyDescent="0.2">
      <c r="A298" s="49" t="s">
        <v>334</v>
      </c>
      <c r="B298" s="51">
        <v>9</v>
      </c>
      <c r="C298" s="51">
        <v>2</v>
      </c>
      <c r="D298" s="51">
        <v>11</v>
      </c>
      <c r="E298" s="51">
        <v>275</v>
      </c>
      <c r="F298" s="51">
        <v>61</v>
      </c>
      <c r="G298" s="51">
        <v>336</v>
      </c>
    </row>
    <row r="299" spans="1:7" x14ac:dyDescent="0.2">
      <c r="A299" s="49" t="s">
        <v>335</v>
      </c>
      <c r="B299" s="51">
        <v>0</v>
      </c>
      <c r="C299" s="51">
        <v>0</v>
      </c>
      <c r="D299" s="51">
        <v>0</v>
      </c>
      <c r="E299" s="51"/>
      <c r="F299" s="51"/>
      <c r="G299" s="51">
        <v>0</v>
      </c>
    </row>
    <row r="300" spans="1:7" x14ac:dyDescent="0.2">
      <c r="A300" s="49" t="s">
        <v>336</v>
      </c>
      <c r="B300" s="51">
        <v>5</v>
      </c>
      <c r="C300" s="51">
        <v>0</v>
      </c>
      <c r="D300" s="51">
        <v>5</v>
      </c>
      <c r="E300" s="51">
        <v>523</v>
      </c>
      <c r="F300" s="51"/>
      <c r="G300" s="51">
        <v>523</v>
      </c>
    </row>
    <row r="301" spans="1:7" x14ac:dyDescent="0.2">
      <c r="A301" s="49" t="s">
        <v>337</v>
      </c>
      <c r="B301" s="51">
        <v>49</v>
      </c>
      <c r="C301" s="51">
        <v>2</v>
      </c>
      <c r="D301" s="51">
        <v>51</v>
      </c>
      <c r="E301" s="51">
        <v>2245</v>
      </c>
      <c r="F301" s="51">
        <v>92</v>
      </c>
      <c r="G301" s="51">
        <v>2337</v>
      </c>
    </row>
    <row r="302" spans="1:7" x14ac:dyDescent="0.2">
      <c r="A302" s="49" t="s">
        <v>338</v>
      </c>
      <c r="B302" s="51">
        <v>0</v>
      </c>
      <c r="C302" s="51">
        <v>228</v>
      </c>
      <c r="D302" s="51">
        <v>228</v>
      </c>
      <c r="E302" s="51"/>
      <c r="F302" s="51">
        <v>670</v>
      </c>
      <c r="G302" s="51">
        <v>670</v>
      </c>
    </row>
    <row r="303" spans="1:7" x14ac:dyDescent="0.2">
      <c r="A303" s="49" t="s">
        <v>339</v>
      </c>
      <c r="B303" s="51">
        <v>6</v>
      </c>
      <c r="C303" s="51">
        <v>0</v>
      </c>
      <c r="D303" s="51">
        <v>6</v>
      </c>
      <c r="E303" s="51">
        <v>98</v>
      </c>
      <c r="F303" s="51"/>
      <c r="G303" s="51">
        <v>98</v>
      </c>
    </row>
    <row r="304" spans="1:7" x14ac:dyDescent="0.2">
      <c r="A304" s="49" t="s">
        <v>340</v>
      </c>
      <c r="B304" s="51">
        <v>50</v>
      </c>
      <c r="C304" s="51">
        <v>0</v>
      </c>
      <c r="D304" s="51">
        <v>50</v>
      </c>
      <c r="E304" s="51">
        <v>2231</v>
      </c>
      <c r="F304" s="51"/>
      <c r="G304" s="51">
        <v>2231</v>
      </c>
    </row>
    <row r="305" spans="1:7" x14ac:dyDescent="0.2">
      <c r="A305" s="49" t="s">
        <v>341</v>
      </c>
      <c r="B305" s="51">
        <v>1</v>
      </c>
      <c r="C305" s="51">
        <v>0</v>
      </c>
      <c r="D305" s="51">
        <v>1</v>
      </c>
      <c r="E305" s="51">
        <v>40</v>
      </c>
      <c r="F305" s="51"/>
      <c r="G305" s="51">
        <v>40</v>
      </c>
    </row>
    <row r="306" spans="1:7" x14ac:dyDescent="0.2">
      <c r="A306" s="49" t="s">
        <v>342</v>
      </c>
      <c r="B306" s="51">
        <v>14</v>
      </c>
      <c r="C306" s="51">
        <v>0</v>
      </c>
      <c r="D306" s="51">
        <v>14</v>
      </c>
      <c r="E306" s="51">
        <v>308</v>
      </c>
      <c r="F306" s="51"/>
      <c r="G306" s="51">
        <v>308</v>
      </c>
    </row>
    <row r="307" spans="1:7" x14ac:dyDescent="0.2">
      <c r="A307" s="49" t="s">
        <v>343</v>
      </c>
      <c r="B307" s="51">
        <v>225</v>
      </c>
      <c r="C307" s="51">
        <v>81</v>
      </c>
      <c r="D307" s="51">
        <v>306</v>
      </c>
      <c r="E307" s="51">
        <v>1350</v>
      </c>
      <c r="F307" s="51">
        <v>486</v>
      </c>
      <c r="G307" s="51">
        <v>1836</v>
      </c>
    </row>
    <row r="308" spans="1:7" x14ac:dyDescent="0.2">
      <c r="A308" s="49" t="s">
        <v>344</v>
      </c>
      <c r="B308" s="51">
        <v>136</v>
      </c>
      <c r="C308" s="51">
        <v>47</v>
      </c>
      <c r="D308" s="51">
        <v>183</v>
      </c>
      <c r="E308" s="51">
        <v>339</v>
      </c>
      <c r="F308" s="51">
        <v>117</v>
      </c>
      <c r="G308" s="51">
        <v>456</v>
      </c>
    </row>
    <row r="309" spans="1:7" x14ac:dyDescent="0.2">
      <c r="A309" s="49" t="s">
        <v>345</v>
      </c>
      <c r="B309" s="51">
        <v>2</v>
      </c>
      <c r="C309" s="51">
        <v>0</v>
      </c>
      <c r="D309" s="51">
        <v>2</v>
      </c>
      <c r="E309" s="51">
        <v>12</v>
      </c>
      <c r="F309" s="51"/>
      <c r="G309" s="51">
        <v>12</v>
      </c>
    </row>
    <row r="310" spans="1:7" x14ac:dyDescent="0.2">
      <c r="A310" s="49" t="s">
        <v>346</v>
      </c>
      <c r="B310" s="51">
        <v>93</v>
      </c>
      <c r="C310" s="51">
        <v>0</v>
      </c>
      <c r="D310" s="51">
        <v>93</v>
      </c>
      <c r="E310" s="51">
        <v>558</v>
      </c>
      <c r="F310" s="51"/>
      <c r="G310" s="51">
        <v>558</v>
      </c>
    </row>
    <row r="311" spans="1:7" x14ac:dyDescent="0.2">
      <c r="A311" s="49" t="s">
        <v>347</v>
      </c>
      <c r="B311" s="51">
        <v>25</v>
      </c>
      <c r="C311" s="51">
        <v>0</v>
      </c>
      <c r="D311" s="51">
        <v>25</v>
      </c>
      <c r="E311" s="51">
        <v>991</v>
      </c>
      <c r="F311" s="51"/>
      <c r="G311" s="51">
        <v>991</v>
      </c>
    </row>
    <row r="312" spans="1:7" x14ac:dyDescent="0.2">
      <c r="A312" s="49" t="s">
        <v>348</v>
      </c>
      <c r="B312" s="51">
        <v>0</v>
      </c>
      <c r="C312" s="51">
        <v>3</v>
      </c>
      <c r="D312" s="51">
        <v>3</v>
      </c>
      <c r="E312" s="51"/>
      <c r="F312" s="51">
        <v>75</v>
      </c>
      <c r="G312" s="51">
        <v>75</v>
      </c>
    </row>
    <row r="313" spans="1:7" x14ac:dyDescent="0.2">
      <c r="A313" s="49" t="s">
        <v>349</v>
      </c>
      <c r="B313" s="51">
        <v>6</v>
      </c>
      <c r="C313" s="51">
        <v>18</v>
      </c>
      <c r="D313" s="51">
        <v>24</v>
      </c>
      <c r="E313" s="51">
        <v>99</v>
      </c>
      <c r="F313" s="51">
        <v>298</v>
      </c>
      <c r="G313" s="51">
        <v>397</v>
      </c>
    </row>
    <row r="314" spans="1:7" x14ac:dyDescent="0.2">
      <c r="A314" s="49" t="s">
        <v>350</v>
      </c>
      <c r="B314" s="51">
        <v>12</v>
      </c>
      <c r="C314" s="51">
        <v>0</v>
      </c>
      <c r="D314" s="51">
        <v>12</v>
      </c>
      <c r="E314" s="51">
        <v>356</v>
      </c>
      <c r="F314" s="51"/>
      <c r="G314" s="51">
        <v>356</v>
      </c>
    </row>
    <row r="315" spans="1:7" x14ac:dyDescent="0.2">
      <c r="A315" s="49" t="s">
        <v>351</v>
      </c>
      <c r="B315" s="51">
        <v>13</v>
      </c>
      <c r="C315" s="51">
        <v>0</v>
      </c>
      <c r="D315" s="51">
        <v>13</v>
      </c>
      <c r="E315" s="51">
        <v>120</v>
      </c>
      <c r="F315" s="51"/>
      <c r="G315" s="51">
        <v>120</v>
      </c>
    </row>
    <row r="316" spans="1:7" x14ac:dyDescent="0.2">
      <c r="A316" s="49" t="s">
        <v>352</v>
      </c>
      <c r="B316" s="51">
        <v>15</v>
      </c>
      <c r="C316" s="51">
        <v>7</v>
      </c>
      <c r="D316" s="51">
        <v>22</v>
      </c>
      <c r="E316" s="51">
        <v>538</v>
      </c>
      <c r="F316" s="51">
        <v>251</v>
      </c>
      <c r="G316" s="51">
        <v>789</v>
      </c>
    </row>
    <row r="317" spans="1:7" x14ac:dyDescent="0.2">
      <c r="A317" s="49" t="s">
        <v>353</v>
      </c>
      <c r="B317" s="51">
        <v>1</v>
      </c>
      <c r="C317" s="51">
        <v>2</v>
      </c>
      <c r="D317" s="51">
        <v>3</v>
      </c>
      <c r="E317" s="51">
        <v>82</v>
      </c>
      <c r="F317" s="51">
        <v>164</v>
      </c>
      <c r="G317" s="51">
        <v>246</v>
      </c>
    </row>
    <row r="318" spans="1:7" x14ac:dyDescent="0.2">
      <c r="A318" s="49" t="s">
        <v>354</v>
      </c>
      <c r="B318" s="51">
        <v>1</v>
      </c>
      <c r="C318" s="51">
        <v>0</v>
      </c>
      <c r="D318" s="51">
        <v>1</v>
      </c>
      <c r="E318" s="51">
        <v>87</v>
      </c>
      <c r="F318" s="51"/>
      <c r="G318" s="51">
        <v>87</v>
      </c>
    </row>
    <row r="319" spans="1:7" x14ac:dyDescent="0.2">
      <c r="A319" s="49" t="s">
        <v>355</v>
      </c>
      <c r="B319" s="51">
        <v>0</v>
      </c>
      <c r="C319" s="51">
        <v>20</v>
      </c>
      <c r="D319" s="51">
        <v>20</v>
      </c>
      <c r="E319" s="51"/>
      <c r="F319" s="51">
        <v>484</v>
      </c>
      <c r="G319" s="51">
        <v>484</v>
      </c>
    </row>
    <row r="320" spans="1:7" x14ac:dyDescent="0.2">
      <c r="A320" s="49" t="s">
        <v>356</v>
      </c>
      <c r="B320" s="51">
        <v>0</v>
      </c>
      <c r="C320" s="51">
        <v>0</v>
      </c>
      <c r="D320" s="51">
        <v>0</v>
      </c>
      <c r="E320" s="51"/>
      <c r="F320" s="51"/>
      <c r="G320" s="51">
        <v>0</v>
      </c>
    </row>
    <row r="321" spans="1:7" x14ac:dyDescent="0.2">
      <c r="A321" s="49" t="s">
        <v>357</v>
      </c>
      <c r="B321" s="51">
        <v>2</v>
      </c>
      <c r="C321" s="51">
        <v>20</v>
      </c>
      <c r="D321" s="51">
        <v>22</v>
      </c>
      <c r="E321" s="51">
        <v>61</v>
      </c>
      <c r="F321" s="51">
        <v>606</v>
      </c>
      <c r="G321" s="51">
        <v>667</v>
      </c>
    </row>
    <row r="322" spans="1:7" x14ac:dyDescent="0.2">
      <c r="A322" s="49" t="s">
        <v>358</v>
      </c>
      <c r="B322" s="51">
        <v>7</v>
      </c>
      <c r="C322" s="51">
        <v>20</v>
      </c>
      <c r="D322" s="51">
        <v>27</v>
      </c>
      <c r="E322" s="51">
        <v>166</v>
      </c>
      <c r="F322" s="51">
        <v>475</v>
      </c>
      <c r="G322" s="51">
        <v>641</v>
      </c>
    </row>
    <row r="323" spans="1:7" x14ac:dyDescent="0.2">
      <c r="A323" s="49" t="s">
        <v>359</v>
      </c>
      <c r="B323" s="51">
        <v>0</v>
      </c>
      <c r="C323" s="51">
        <v>0</v>
      </c>
      <c r="D323" s="51">
        <v>0</v>
      </c>
      <c r="E323" s="51"/>
      <c r="F323" s="51"/>
      <c r="G323" s="51">
        <v>0</v>
      </c>
    </row>
    <row r="324" spans="1:7" x14ac:dyDescent="0.2">
      <c r="A324" s="49" t="s">
        <v>360</v>
      </c>
      <c r="B324" s="51">
        <v>12</v>
      </c>
      <c r="C324" s="51">
        <v>0</v>
      </c>
      <c r="D324" s="51">
        <v>12</v>
      </c>
      <c r="E324" s="51">
        <v>229</v>
      </c>
      <c r="F324" s="51"/>
      <c r="G324" s="51">
        <v>229</v>
      </c>
    </row>
    <row r="325" spans="1:7" x14ac:dyDescent="0.2">
      <c r="A325" s="49" t="s">
        <v>361</v>
      </c>
      <c r="B325" s="51">
        <v>0</v>
      </c>
      <c r="C325" s="51">
        <v>0</v>
      </c>
      <c r="D325" s="51">
        <v>0</v>
      </c>
      <c r="E325" s="51"/>
      <c r="F325" s="51"/>
      <c r="G325" s="51">
        <v>0</v>
      </c>
    </row>
    <row r="326" spans="1:7" x14ac:dyDescent="0.2">
      <c r="A326" s="49" t="s">
        <v>362</v>
      </c>
      <c r="B326" s="51">
        <v>7</v>
      </c>
      <c r="C326" s="51">
        <v>2</v>
      </c>
      <c r="D326" s="51">
        <v>9</v>
      </c>
      <c r="E326" s="51">
        <v>335</v>
      </c>
      <c r="F326" s="51">
        <v>96</v>
      </c>
      <c r="G326" s="51">
        <v>431</v>
      </c>
    </row>
    <row r="327" spans="1:7" x14ac:dyDescent="0.2">
      <c r="A327" s="49" t="s">
        <v>363</v>
      </c>
      <c r="B327" s="51">
        <v>0</v>
      </c>
      <c r="C327" s="51">
        <v>0</v>
      </c>
      <c r="D327" s="51">
        <v>0</v>
      </c>
      <c r="E327" s="51"/>
      <c r="F327" s="51"/>
      <c r="G327" s="51">
        <v>0</v>
      </c>
    </row>
    <row r="328" spans="1:7" x14ac:dyDescent="0.2">
      <c r="A328" s="49" t="s">
        <v>364</v>
      </c>
      <c r="B328" s="51">
        <v>0</v>
      </c>
      <c r="C328" s="51">
        <v>0</v>
      </c>
      <c r="D328" s="51">
        <v>0</v>
      </c>
      <c r="E328" s="51"/>
      <c r="F328" s="51"/>
      <c r="G328" s="51">
        <v>0</v>
      </c>
    </row>
    <row r="329" spans="1:7" x14ac:dyDescent="0.2">
      <c r="A329" s="49" t="s">
        <v>365</v>
      </c>
      <c r="B329" s="51">
        <v>0</v>
      </c>
      <c r="C329" s="51">
        <v>1</v>
      </c>
      <c r="D329" s="51">
        <v>1</v>
      </c>
      <c r="E329" s="51"/>
      <c r="F329" s="51">
        <v>17</v>
      </c>
      <c r="G329" s="51">
        <v>17</v>
      </c>
    </row>
    <row r="330" spans="1:7" x14ac:dyDescent="0.2">
      <c r="A330" s="49" t="s">
        <v>366</v>
      </c>
      <c r="B330" s="51">
        <v>5</v>
      </c>
      <c r="C330" s="51">
        <v>0</v>
      </c>
      <c r="D330" s="51">
        <v>5</v>
      </c>
      <c r="E330" s="51">
        <v>85</v>
      </c>
      <c r="F330" s="51"/>
      <c r="G330" s="51">
        <v>85</v>
      </c>
    </row>
    <row r="331" spans="1:7" x14ac:dyDescent="0.2">
      <c r="A331" s="49" t="s">
        <v>367</v>
      </c>
      <c r="B331" s="51">
        <v>0</v>
      </c>
      <c r="C331" s="51">
        <v>0</v>
      </c>
      <c r="D331" s="51">
        <v>0</v>
      </c>
      <c r="E331" s="51"/>
      <c r="F331" s="51"/>
      <c r="G331" s="51">
        <v>0</v>
      </c>
    </row>
    <row r="332" spans="1:7" x14ac:dyDescent="0.2">
      <c r="A332" s="49" t="s">
        <v>368</v>
      </c>
      <c r="B332" s="51">
        <v>0</v>
      </c>
      <c r="C332" s="51">
        <v>0</v>
      </c>
      <c r="D332" s="51">
        <v>0</v>
      </c>
      <c r="E332" s="51"/>
      <c r="F332" s="51"/>
      <c r="G332" s="51">
        <v>0</v>
      </c>
    </row>
    <row r="333" spans="1:7" x14ac:dyDescent="0.2">
      <c r="A333" s="49" t="s">
        <v>369</v>
      </c>
      <c r="B333" s="51">
        <v>0</v>
      </c>
      <c r="C333" s="51">
        <v>0</v>
      </c>
      <c r="D333" s="51">
        <v>0</v>
      </c>
      <c r="E333" s="51"/>
      <c r="F333" s="51"/>
      <c r="G333" s="51">
        <v>0</v>
      </c>
    </row>
    <row r="334" spans="1:7" x14ac:dyDescent="0.2">
      <c r="A334" s="49" t="s">
        <v>370</v>
      </c>
      <c r="B334" s="51">
        <v>1</v>
      </c>
      <c r="C334" s="51">
        <v>6</v>
      </c>
      <c r="D334" s="51">
        <v>7</v>
      </c>
      <c r="E334" s="51">
        <v>30</v>
      </c>
      <c r="F334" s="51">
        <v>178</v>
      </c>
      <c r="G334" s="51">
        <v>208</v>
      </c>
    </row>
    <row r="335" spans="1:7" x14ac:dyDescent="0.2">
      <c r="A335" s="49" t="s">
        <v>371</v>
      </c>
      <c r="B335" s="51">
        <v>0</v>
      </c>
      <c r="C335" s="51">
        <v>0</v>
      </c>
      <c r="D335" s="51">
        <v>0</v>
      </c>
      <c r="E335" s="51"/>
      <c r="F335" s="51"/>
      <c r="G335" s="51">
        <v>0</v>
      </c>
    </row>
    <row r="336" spans="1:7" x14ac:dyDescent="0.2">
      <c r="A336" s="49" t="s">
        <v>372</v>
      </c>
      <c r="B336" s="51">
        <v>5</v>
      </c>
      <c r="C336" s="51">
        <v>0</v>
      </c>
      <c r="D336" s="51">
        <v>5</v>
      </c>
      <c r="E336" s="51">
        <v>165</v>
      </c>
      <c r="F336" s="51"/>
      <c r="G336" s="51">
        <v>165</v>
      </c>
    </row>
    <row r="337" spans="1:7" x14ac:dyDescent="0.2">
      <c r="A337" s="49" t="s">
        <v>373</v>
      </c>
      <c r="B337" s="51">
        <v>6</v>
      </c>
      <c r="C337" s="51">
        <v>0</v>
      </c>
      <c r="D337" s="51">
        <v>6</v>
      </c>
      <c r="E337" s="51">
        <v>165</v>
      </c>
      <c r="F337" s="51"/>
      <c r="G337" s="51">
        <v>165</v>
      </c>
    </row>
    <row r="338" spans="1:7" x14ac:dyDescent="0.2">
      <c r="A338" s="49" t="s">
        <v>374</v>
      </c>
      <c r="B338" s="51">
        <v>11</v>
      </c>
      <c r="C338" s="51">
        <v>0</v>
      </c>
      <c r="D338" s="51">
        <v>11</v>
      </c>
      <c r="E338" s="51">
        <v>90</v>
      </c>
      <c r="F338" s="51"/>
      <c r="G338" s="51">
        <v>90</v>
      </c>
    </row>
    <row r="339" spans="1:7" x14ac:dyDescent="0.2">
      <c r="A339" s="49" t="s">
        <v>375</v>
      </c>
      <c r="B339" s="51">
        <v>0</v>
      </c>
      <c r="C339" s="51">
        <v>0</v>
      </c>
      <c r="D339" s="51">
        <v>0</v>
      </c>
      <c r="E339" s="51"/>
      <c r="F339" s="51"/>
      <c r="G339" s="51">
        <v>0</v>
      </c>
    </row>
    <row r="340" spans="1:7" x14ac:dyDescent="0.2">
      <c r="A340" s="49" t="s">
        <v>376</v>
      </c>
      <c r="B340" s="51">
        <v>0</v>
      </c>
      <c r="C340" s="51">
        <v>0</v>
      </c>
      <c r="D340" s="51">
        <v>0</v>
      </c>
      <c r="E340" s="51"/>
      <c r="F340" s="51"/>
      <c r="G340" s="51">
        <v>0</v>
      </c>
    </row>
    <row r="341" spans="1:7" x14ac:dyDescent="0.2">
      <c r="A341" s="49" t="s">
        <v>377</v>
      </c>
      <c r="B341" s="51">
        <v>4</v>
      </c>
      <c r="C341" s="51">
        <v>0</v>
      </c>
      <c r="D341" s="51">
        <v>4</v>
      </c>
      <c r="E341" s="51">
        <v>53</v>
      </c>
      <c r="F341" s="51"/>
      <c r="G341" s="51">
        <v>53</v>
      </c>
    </row>
    <row r="342" spans="1:7" x14ac:dyDescent="0.2">
      <c r="A342" s="49" t="s">
        <v>378</v>
      </c>
      <c r="B342" s="51">
        <v>0</v>
      </c>
      <c r="C342" s="51">
        <v>0</v>
      </c>
      <c r="D342" s="51">
        <v>0</v>
      </c>
      <c r="E342" s="51"/>
      <c r="F342" s="51"/>
      <c r="G342" s="51">
        <v>0</v>
      </c>
    </row>
    <row r="343" spans="1:7" x14ac:dyDescent="0.2">
      <c r="A343" s="49" t="s">
        <v>379</v>
      </c>
      <c r="B343" s="51">
        <v>0</v>
      </c>
      <c r="C343" s="51">
        <v>0</v>
      </c>
      <c r="D343" s="51">
        <v>0</v>
      </c>
      <c r="E343" s="51"/>
      <c r="F343" s="51"/>
      <c r="G343" s="51">
        <v>0</v>
      </c>
    </row>
    <row r="344" spans="1:7" x14ac:dyDescent="0.2">
      <c r="A344" s="49" t="s">
        <v>380</v>
      </c>
      <c r="B344" s="51">
        <v>0</v>
      </c>
      <c r="C344" s="51">
        <v>12</v>
      </c>
      <c r="D344" s="51">
        <v>12</v>
      </c>
      <c r="E344" s="51"/>
      <c r="F344" s="51">
        <v>164</v>
      </c>
      <c r="G344" s="51">
        <v>164</v>
      </c>
    </row>
    <row r="345" spans="1:7" x14ac:dyDescent="0.2">
      <c r="A345" s="49" t="s">
        <v>381</v>
      </c>
      <c r="B345" s="51">
        <v>0</v>
      </c>
      <c r="C345" s="51">
        <v>0</v>
      </c>
      <c r="D345" s="51">
        <v>0</v>
      </c>
      <c r="E345" s="51"/>
      <c r="F345" s="51"/>
      <c r="G345" s="51">
        <v>0</v>
      </c>
    </row>
    <row r="346" spans="1:7" x14ac:dyDescent="0.2">
      <c r="A346" s="49" t="s">
        <v>382</v>
      </c>
      <c r="B346" s="51">
        <v>0</v>
      </c>
      <c r="C346" s="51">
        <v>0</v>
      </c>
      <c r="D346" s="51">
        <v>0</v>
      </c>
      <c r="E346" s="51"/>
      <c r="F346" s="51"/>
      <c r="G346" s="51">
        <v>0</v>
      </c>
    </row>
    <row r="347" spans="1:7" x14ac:dyDescent="0.2">
      <c r="A347" s="49" t="s">
        <v>383</v>
      </c>
      <c r="B347" s="51">
        <v>0</v>
      </c>
      <c r="C347" s="51">
        <v>0</v>
      </c>
      <c r="D347" s="51">
        <v>0</v>
      </c>
      <c r="E347" s="51"/>
      <c r="F347" s="51"/>
      <c r="G347" s="51">
        <v>0</v>
      </c>
    </row>
    <row r="348" spans="1:7" x14ac:dyDescent="0.2">
      <c r="A348" s="49" t="s">
        <v>384</v>
      </c>
      <c r="B348" s="51">
        <v>0</v>
      </c>
      <c r="C348" s="51">
        <v>0</v>
      </c>
      <c r="D348" s="51">
        <v>0</v>
      </c>
      <c r="E348" s="51"/>
      <c r="F348" s="51"/>
      <c r="G348" s="51">
        <v>0</v>
      </c>
    </row>
    <row r="349" spans="1:7" x14ac:dyDescent="0.2">
      <c r="A349" s="49" t="s">
        <v>385</v>
      </c>
      <c r="B349" s="51">
        <v>0</v>
      </c>
      <c r="C349" s="51">
        <v>0</v>
      </c>
      <c r="D349" s="51">
        <v>0</v>
      </c>
      <c r="E349" s="51"/>
      <c r="F349" s="51"/>
      <c r="G349" s="51">
        <v>0</v>
      </c>
    </row>
    <row r="350" spans="1:7" x14ac:dyDescent="0.2">
      <c r="A350" s="49" t="s">
        <v>386</v>
      </c>
      <c r="B350" s="51">
        <v>0</v>
      </c>
      <c r="C350" s="51">
        <v>0</v>
      </c>
      <c r="D350" s="51">
        <v>0</v>
      </c>
      <c r="E350" s="51"/>
      <c r="F350" s="51"/>
      <c r="G350" s="51">
        <v>0</v>
      </c>
    </row>
    <row r="351" spans="1:7" x14ac:dyDescent="0.2">
      <c r="A351" s="49" t="s">
        <v>387</v>
      </c>
      <c r="B351" s="51">
        <v>0</v>
      </c>
      <c r="C351" s="51">
        <v>0</v>
      </c>
      <c r="D351" s="51">
        <v>0</v>
      </c>
      <c r="E351" s="51"/>
      <c r="F351" s="51"/>
      <c r="G351" s="51">
        <v>0</v>
      </c>
    </row>
    <row r="352" spans="1:7" x14ac:dyDescent="0.2">
      <c r="A352" s="49" t="s">
        <v>388</v>
      </c>
      <c r="B352" s="51">
        <v>0</v>
      </c>
      <c r="C352" s="51">
        <v>0</v>
      </c>
      <c r="D352" s="51">
        <v>0</v>
      </c>
      <c r="E352" s="51"/>
      <c r="F352" s="51"/>
      <c r="G352" s="51">
        <v>0</v>
      </c>
    </row>
    <row r="353" spans="1:7" x14ac:dyDescent="0.2">
      <c r="A353" s="49" t="s">
        <v>389</v>
      </c>
      <c r="B353" s="51">
        <v>1</v>
      </c>
      <c r="C353" s="51">
        <v>0</v>
      </c>
      <c r="D353" s="51">
        <v>1</v>
      </c>
      <c r="E353" s="51">
        <v>14</v>
      </c>
      <c r="F353" s="51"/>
      <c r="G353" s="51">
        <v>14</v>
      </c>
    </row>
    <row r="354" spans="1:7" x14ac:dyDescent="0.2">
      <c r="A354" s="49" t="s">
        <v>390</v>
      </c>
      <c r="B354" s="51">
        <v>0</v>
      </c>
      <c r="C354" s="51">
        <v>0</v>
      </c>
      <c r="D354" s="51">
        <v>0</v>
      </c>
      <c r="E354" s="51"/>
      <c r="F354" s="51"/>
      <c r="G354" s="51">
        <v>0</v>
      </c>
    </row>
    <row r="355" spans="1:7" x14ac:dyDescent="0.2">
      <c r="A355" s="49" t="s">
        <v>391</v>
      </c>
      <c r="B355" s="51">
        <v>0</v>
      </c>
      <c r="C355" s="51">
        <v>0</v>
      </c>
      <c r="D355" s="51">
        <v>0</v>
      </c>
      <c r="E355" s="51"/>
      <c r="F355" s="51"/>
      <c r="G355" s="51">
        <v>0</v>
      </c>
    </row>
    <row r="356" spans="1:7" x14ac:dyDescent="0.2">
      <c r="A356" s="49" t="s">
        <v>392</v>
      </c>
      <c r="B356" s="51">
        <v>0</v>
      </c>
      <c r="C356" s="51">
        <v>0</v>
      </c>
      <c r="D356" s="51">
        <v>0</v>
      </c>
      <c r="E356" s="51"/>
      <c r="F356" s="51"/>
      <c r="G356" s="51">
        <v>0</v>
      </c>
    </row>
    <row r="357" spans="1:7" x14ac:dyDescent="0.2">
      <c r="A357" s="49" t="s">
        <v>393</v>
      </c>
      <c r="B357" s="51">
        <v>0</v>
      </c>
      <c r="C357" s="51">
        <v>0</v>
      </c>
      <c r="D357" s="51">
        <v>0</v>
      </c>
      <c r="E357" s="51"/>
      <c r="F357" s="51"/>
      <c r="G357" s="51">
        <v>0</v>
      </c>
    </row>
    <row r="358" spans="1:7" x14ac:dyDescent="0.2">
      <c r="A358" s="49" t="s">
        <v>394</v>
      </c>
      <c r="B358" s="51">
        <v>0</v>
      </c>
      <c r="C358" s="51">
        <v>0</v>
      </c>
      <c r="D358" s="51">
        <v>0</v>
      </c>
      <c r="E358" s="51"/>
      <c r="F358" s="51"/>
      <c r="G358" s="51">
        <v>0</v>
      </c>
    </row>
    <row r="359" spans="1:7" x14ac:dyDescent="0.2">
      <c r="A359" s="49" t="s">
        <v>395</v>
      </c>
      <c r="B359" s="51">
        <v>0</v>
      </c>
      <c r="C359" s="51">
        <v>0</v>
      </c>
      <c r="D359" s="51">
        <v>0</v>
      </c>
      <c r="E359" s="51"/>
      <c r="F359" s="51"/>
      <c r="G359" s="51">
        <v>0</v>
      </c>
    </row>
    <row r="360" spans="1:7" x14ac:dyDescent="0.2">
      <c r="A360" s="49" t="s">
        <v>396</v>
      </c>
      <c r="B360" s="51">
        <v>0</v>
      </c>
      <c r="C360" s="51">
        <v>0</v>
      </c>
      <c r="D360" s="51">
        <v>0</v>
      </c>
      <c r="E360" s="51"/>
      <c r="F360" s="51"/>
      <c r="G360" s="51">
        <v>0</v>
      </c>
    </row>
    <row r="361" spans="1:7" x14ac:dyDescent="0.2">
      <c r="A361" s="49" t="s">
        <v>397</v>
      </c>
      <c r="B361" s="51">
        <v>0</v>
      </c>
      <c r="C361" s="51">
        <v>0</v>
      </c>
      <c r="D361" s="51">
        <v>0</v>
      </c>
      <c r="E361" s="51"/>
      <c r="F361" s="51"/>
      <c r="G361" s="51">
        <v>0</v>
      </c>
    </row>
    <row r="362" spans="1:7" x14ac:dyDescent="0.2">
      <c r="A362" s="49" t="s">
        <v>398</v>
      </c>
      <c r="B362" s="51">
        <v>0</v>
      </c>
      <c r="C362" s="51">
        <v>0</v>
      </c>
      <c r="D362" s="51">
        <v>0</v>
      </c>
      <c r="E362" s="51"/>
      <c r="F362" s="51"/>
      <c r="G362" s="51">
        <v>0</v>
      </c>
    </row>
    <row r="363" spans="1:7" x14ac:dyDescent="0.2">
      <c r="A363" s="49" t="s">
        <v>399</v>
      </c>
      <c r="B363" s="51">
        <v>0</v>
      </c>
      <c r="C363" s="51">
        <v>0</v>
      </c>
      <c r="D363" s="51">
        <v>0</v>
      </c>
      <c r="E363" s="51"/>
      <c r="F363" s="51"/>
      <c r="G363" s="51">
        <v>0</v>
      </c>
    </row>
    <row r="364" spans="1:7" x14ac:dyDescent="0.2">
      <c r="A364" s="49" t="s">
        <v>400</v>
      </c>
      <c r="B364" s="51">
        <v>0</v>
      </c>
      <c r="C364" s="51">
        <v>0</v>
      </c>
      <c r="D364" s="51">
        <v>0</v>
      </c>
      <c r="E364" s="51"/>
      <c r="F364" s="51"/>
      <c r="G364" s="51">
        <v>0</v>
      </c>
    </row>
    <row r="365" spans="1:7" x14ac:dyDescent="0.2">
      <c r="A365" s="49" t="s">
        <v>401</v>
      </c>
      <c r="B365" s="51">
        <v>0</v>
      </c>
      <c r="C365" s="51">
        <v>0</v>
      </c>
      <c r="D365" s="51">
        <v>0</v>
      </c>
      <c r="E365" s="51"/>
      <c r="F365" s="51"/>
      <c r="G365" s="51">
        <v>0</v>
      </c>
    </row>
    <row r="366" spans="1:7" x14ac:dyDescent="0.2">
      <c r="A366" s="49" t="s">
        <v>402</v>
      </c>
      <c r="B366" s="51">
        <v>0</v>
      </c>
      <c r="C366" s="51">
        <v>0</v>
      </c>
      <c r="D366" s="51">
        <v>0</v>
      </c>
      <c r="E366" s="51"/>
      <c r="F366" s="51"/>
      <c r="G366" s="51">
        <v>0</v>
      </c>
    </row>
    <row r="367" spans="1:7" x14ac:dyDescent="0.2">
      <c r="A367" s="49" t="s">
        <v>403</v>
      </c>
      <c r="B367" s="51">
        <v>0</v>
      </c>
      <c r="C367" s="51">
        <v>0</v>
      </c>
      <c r="D367" s="51">
        <v>0</v>
      </c>
      <c r="E367" s="51"/>
      <c r="F367" s="51"/>
      <c r="G367" s="51">
        <v>0</v>
      </c>
    </row>
    <row r="368" spans="1:7" x14ac:dyDescent="0.2">
      <c r="A368" s="49" t="s">
        <v>404</v>
      </c>
      <c r="B368" s="51">
        <v>0</v>
      </c>
      <c r="C368" s="51">
        <v>0</v>
      </c>
      <c r="D368" s="51">
        <v>0</v>
      </c>
      <c r="E368" s="51"/>
      <c r="F368" s="51"/>
      <c r="G368" s="51">
        <v>0</v>
      </c>
    </row>
    <row r="369" spans="1:7" x14ac:dyDescent="0.2">
      <c r="A369" s="49" t="s">
        <v>405</v>
      </c>
      <c r="B369" s="51">
        <v>0</v>
      </c>
      <c r="C369" s="51">
        <v>0</v>
      </c>
      <c r="D369" s="51">
        <v>0</v>
      </c>
      <c r="E369" s="51"/>
      <c r="F369" s="51"/>
      <c r="G369" s="51">
        <v>0</v>
      </c>
    </row>
    <row r="370" spans="1:7" x14ac:dyDescent="0.2">
      <c r="A370" s="49" t="s">
        <v>406</v>
      </c>
      <c r="B370" s="51">
        <v>0</v>
      </c>
      <c r="C370" s="51">
        <v>0</v>
      </c>
      <c r="D370" s="51">
        <v>0</v>
      </c>
      <c r="E370" s="51"/>
      <c r="F370" s="51"/>
      <c r="G370" s="51">
        <v>0</v>
      </c>
    </row>
    <row r="371" spans="1:7" x14ac:dyDescent="0.2">
      <c r="A371" s="49" t="s">
        <v>407</v>
      </c>
      <c r="B371" s="51">
        <v>0</v>
      </c>
      <c r="C371" s="51">
        <v>0</v>
      </c>
      <c r="D371" s="51">
        <v>0</v>
      </c>
      <c r="E371" s="51"/>
      <c r="F371" s="51"/>
      <c r="G371" s="51">
        <v>0</v>
      </c>
    </row>
    <row r="372" spans="1:7" x14ac:dyDescent="0.2">
      <c r="A372" s="49" t="s">
        <v>408</v>
      </c>
      <c r="B372" s="51">
        <v>0</v>
      </c>
      <c r="C372" s="51">
        <v>0</v>
      </c>
      <c r="D372" s="51">
        <v>0</v>
      </c>
      <c r="E372" s="51"/>
      <c r="F372" s="51"/>
      <c r="G372" s="51">
        <v>0</v>
      </c>
    </row>
    <row r="373" spans="1:7" x14ac:dyDescent="0.2">
      <c r="A373" s="49" t="s">
        <v>409</v>
      </c>
      <c r="B373" s="51">
        <v>0</v>
      </c>
      <c r="C373" s="51">
        <v>0</v>
      </c>
      <c r="D373" s="51">
        <v>0</v>
      </c>
      <c r="E373" s="51"/>
      <c r="F373" s="51"/>
      <c r="G373" s="51">
        <v>0</v>
      </c>
    </row>
    <row r="374" spans="1:7" x14ac:dyDescent="0.2">
      <c r="A374" s="49" t="s">
        <v>410</v>
      </c>
      <c r="B374" s="51">
        <v>0</v>
      </c>
      <c r="C374" s="51">
        <v>0</v>
      </c>
      <c r="D374" s="51">
        <v>0</v>
      </c>
      <c r="E374" s="51"/>
      <c r="F374" s="51"/>
      <c r="G374" s="51">
        <v>0</v>
      </c>
    </row>
    <row r="375" spans="1:7" x14ac:dyDescent="0.2">
      <c r="A375" s="49" t="s">
        <v>44</v>
      </c>
      <c r="B375" s="51">
        <v>360185</v>
      </c>
      <c r="C375" s="51">
        <v>231230</v>
      </c>
      <c r="D375" s="51">
        <v>591415</v>
      </c>
      <c r="E375" s="51">
        <v>11275108</v>
      </c>
      <c r="F375" s="51">
        <v>2265921</v>
      </c>
      <c r="G375" s="51">
        <v>13541029</v>
      </c>
    </row>
    <row r="376" spans="1:7" x14ac:dyDescent="0.2">
      <c r="B376" s="51"/>
      <c r="C376" s="51"/>
      <c r="D376" s="51"/>
      <c r="E376" s="51"/>
      <c r="F376" s="51"/>
      <c r="G376" s="51"/>
    </row>
    <row r="377" spans="1:7" x14ac:dyDescent="0.2">
      <c r="B377" s="51"/>
      <c r="C377" s="51"/>
      <c r="D377" s="51"/>
      <c r="E377" s="51"/>
      <c r="F377" s="51"/>
      <c r="G377" s="51"/>
    </row>
    <row r="378" spans="1:7" x14ac:dyDescent="0.2">
      <c r="B378" s="51"/>
      <c r="C378" s="51"/>
      <c r="D378" s="51"/>
      <c r="E378" s="51"/>
      <c r="F378" s="51"/>
      <c r="G378" s="5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Hyalo Plus</vt:lpstr>
      <vt:lpstr>Lanciprox-Dx</vt:lpstr>
      <vt:lpstr>Latanoprost</vt:lpstr>
      <vt:lpstr>Latanoprost (2)</vt:lpstr>
      <vt:lpstr>Olopatadine</vt:lpstr>
      <vt:lpstr>Systalan Advance</vt:lpstr>
      <vt:lpstr>Brinzolan-T</vt:lpstr>
      <vt:lpstr>Plantilla</vt:lpstr>
      <vt:lpstr>MES</vt:lpstr>
      <vt:lpstr>MEScopia</vt:lpstr>
      <vt:lpstr>YTD</vt:lpstr>
      <vt:lpstr>MAT</vt:lpstr>
      <vt:lpstr>MATcopia</vt:lpstr>
      <vt:lpstr>masiv,prem,norm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LBarrios</cp:lastModifiedBy>
  <cp:lastPrinted>2021-06-15T20:35:16Z</cp:lastPrinted>
  <dcterms:created xsi:type="dcterms:W3CDTF">2021-05-17T20:18:46Z</dcterms:created>
  <dcterms:modified xsi:type="dcterms:W3CDTF">2021-10-14T19:58:08Z</dcterms:modified>
</cp:coreProperties>
</file>