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caitl\Downloads\"/>
    </mc:Choice>
  </mc:AlternateContent>
  <xr:revisionPtr revIDLastSave="0" documentId="8_{84C466B5-CDF5-4171-AEBD-BCE26A91435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 CL mono" sheetId="11" r:id="rId1"/>
    <sheet name="PA" sheetId="1" r:id="rId2"/>
    <sheet name="PG" sheetId="2" r:id="rId3"/>
    <sheet name="PS (PA PG correction)" sheetId="8" r:id="rId4"/>
    <sheet name="PI (PA PG correction)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1" l="1"/>
  <c r="E60" i="11"/>
  <c r="E61" i="11"/>
  <c r="I61" i="11" s="1"/>
  <c r="E62" i="11"/>
  <c r="F62" i="11" s="1"/>
  <c r="E58" i="11"/>
  <c r="E53" i="11"/>
  <c r="E54" i="11"/>
  <c r="G54" i="11" s="1"/>
  <c r="E55" i="11"/>
  <c r="I55" i="11" s="1"/>
  <c r="E56" i="11"/>
  <c r="F56" i="11" s="1"/>
  <c r="E52" i="11"/>
  <c r="E47" i="11"/>
  <c r="E48" i="11"/>
  <c r="E49" i="11"/>
  <c r="I49" i="11" s="1"/>
  <c r="E50" i="11"/>
  <c r="F50" i="11" s="1"/>
  <c r="E46" i="11"/>
  <c r="E41" i="11"/>
  <c r="G41" i="11" s="1"/>
  <c r="E42" i="11"/>
  <c r="E43" i="11"/>
  <c r="E44" i="11"/>
  <c r="E40" i="11"/>
  <c r="E35" i="11"/>
  <c r="E36" i="11"/>
  <c r="E37" i="11"/>
  <c r="F37" i="11" s="1"/>
  <c r="E38" i="11"/>
  <c r="E34" i="11"/>
  <c r="E29" i="11"/>
  <c r="I29" i="11" s="1"/>
  <c r="E30" i="11"/>
  <c r="E31" i="11"/>
  <c r="F31" i="11" s="1"/>
  <c r="E32" i="11"/>
  <c r="E28" i="11"/>
  <c r="E23" i="11"/>
  <c r="G23" i="11" s="1"/>
  <c r="E24" i="11"/>
  <c r="E25" i="11"/>
  <c r="E26" i="11"/>
  <c r="E22" i="11"/>
  <c r="E17" i="11"/>
  <c r="E18" i="11"/>
  <c r="E19" i="11"/>
  <c r="E20" i="11"/>
  <c r="F20" i="11" s="1"/>
  <c r="E16" i="11"/>
  <c r="E11" i="11"/>
  <c r="E12" i="11"/>
  <c r="E13" i="11"/>
  <c r="G13" i="11" s="1"/>
  <c r="E14" i="11"/>
  <c r="F14" i="11" s="1"/>
  <c r="E10" i="11"/>
  <c r="E5" i="11"/>
  <c r="F5" i="11" s="1"/>
  <c r="E4" i="11"/>
  <c r="E4" i="1"/>
  <c r="F59" i="11"/>
  <c r="G59" i="11"/>
  <c r="H59" i="11"/>
  <c r="I59" i="11"/>
  <c r="F53" i="11"/>
  <c r="G53" i="11"/>
  <c r="H53" i="11"/>
  <c r="I53" i="11"/>
  <c r="F47" i="11"/>
  <c r="G47" i="11"/>
  <c r="H47" i="11"/>
  <c r="I47" i="11"/>
  <c r="F41" i="11"/>
  <c r="F35" i="11"/>
  <c r="G35" i="11"/>
  <c r="H35" i="11"/>
  <c r="I35" i="11"/>
  <c r="F29" i="11"/>
  <c r="G29" i="11"/>
  <c r="H29" i="11"/>
  <c r="I23" i="11"/>
  <c r="I25" i="11"/>
  <c r="J62" i="11"/>
  <c r="L62" i="11" s="1"/>
  <c r="M62" i="11" s="1"/>
  <c r="J61" i="11"/>
  <c r="L61" i="11" s="1"/>
  <c r="M61" i="11" s="1"/>
  <c r="J60" i="11"/>
  <c r="L60" i="11" s="1"/>
  <c r="M60" i="11" s="1"/>
  <c r="F60" i="11"/>
  <c r="J59" i="11"/>
  <c r="L59" i="11" s="1"/>
  <c r="M59" i="11" s="1"/>
  <c r="J58" i="11"/>
  <c r="L58" i="11" s="1"/>
  <c r="M58" i="11" s="1"/>
  <c r="H58" i="11"/>
  <c r="J56" i="11"/>
  <c r="L56" i="11" s="1"/>
  <c r="M56" i="11" s="1"/>
  <c r="J55" i="11"/>
  <c r="L55" i="11" s="1"/>
  <c r="M55" i="11" s="1"/>
  <c r="F55" i="11"/>
  <c r="J54" i="11"/>
  <c r="L54" i="11" s="1"/>
  <c r="M54" i="11" s="1"/>
  <c r="J53" i="11"/>
  <c r="L53" i="11" s="1"/>
  <c r="M53" i="11" s="1"/>
  <c r="J52" i="11"/>
  <c r="L52" i="11" s="1"/>
  <c r="M52" i="11" s="1"/>
  <c r="G52" i="11"/>
  <c r="J50" i="11"/>
  <c r="L50" i="11" s="1"/>
  <c r="M50" i="11" s="1"/>
  <c r="J49" i="11"/>
  <c r="L49" i="11" s="1"/>
  <c r="M49" i="11" s="1"/>
  <c r="F49" i="11"/>
  <c r="J48" i="11"/>
  <c r="L48" i="11" s="1"/>
  <c r="M48" i="11" s="1"/>
  <c r="H48" i="11"/>
  <c r="J47" i="11"/>
  <c r="L47" i="11" s="1"/>
  <c r="M47" i="11" s="1"/>
  <c r="J46" i="11"/>
  <c r="L46" i="11" s="1"/>
  <c r="M46" i="11" s="1"/>
  <c r="I46" i="11"/>
  <c r="B22" i="11"/>
  <c r="B28" i="11" s="1"/>
  <c r="J44" i="11"/>
  <c r="L44" i="11" s="1"/>
  <c r="M44" i="11" s="1"/>
  <c r="F44" i="11"/>
  <c r="J43" i="11"/>
  <c r="L43" i="11" s="1"/>
  <c r="M43" i="11" s="1"/>
  <c r="F43" i="11"/>
  <c r="J42" i="11"/>
  <c r="L42" i="11" s="1"/>
  <c r="M42" i="11" s="1"/>
  <c r="F42" i="11"/>
  <c r="J41" i="11"/>
  <c r="L41" i="11" s="1"/>
  <c r="M41" i="11" s="1"/>
  <c r="J40" i="11"/>
  <c r="L40" i="11" s="1"/>
  <c r="M40" i="11" s="1"/>
  <c r="F40" i="11"/>
  <c r="J38" i="11"/>
  <c r="L38" i="11" s="1"/>
  <c r="M38" i="11" s="1"/>
  <c r="F38" i="11"/>
  <c r="J37" i="11"/>
  <c r="L37" i="11" s="1"/>
  <c r="M37" i="11" s="1"/>
  <c r="J36" i="11"/>
  <c r="L36" i="11" s="1"/>
  <c r="M36" i="11" s="1"/>
  <c r="I36" i="11"/>
  <c r="J35" i="11"/>
  <c r="L35" i="11" s="1"/>
  <c r="M35" i="11" s="1"/>
  <c r="J34" i="11"/>
  <c r="L34" i="11" s="1"/>
  <c r="M34" i="11" s="1"/>
  <c r="H34" i="11"/>
  <c r="J32" i="11"/>
  <c r="L32" i="11" s="1"/>
  <c r="M32" i="11" s="1"/>
  <c r="F32" i="11"/>
  <c r="J31" i="11"/>
  <c r="L31" i="11" s="1"/>
  <c r="M31" i="11" s="1"/>
  <c r="J30" i="11"/>
  <c r="L30" i="11" s="1"/>
  <c r="M30" i="11" s="1"/>
  <c r="G30" i="11"/>
  <c r="J29" i="11"/>
  <c r="L29" i="11" s="1"/>
  <c r="M29" i="11" s="1"/>
  <c r="J28" i="11"/>
  <c r="L28" i="11" s="1"/>
  <c r="M28" i="11" s="1"/>
  <c r="I28" i="11"/>
  <c r="J26" i="11"/>
  <c r="L26" i="11" s="1"/>
  <c r="M26" i="11" s="1"/>
  <c r="F26" i="11"/>
  <c r="J25" i="11"/>
  <c r="L25" i="11" s="1"/>
  <c r="M25" i="11" s="1"/>
  <c r="F25" i="11"/>
  <c r="J24" i="11"/>
  <c r="L24" i="11" s="1"/>
  <c r="M24" i="11" s="1"/>
  <c r="F24" i="11"/>
  <c r="J23" i="11"/>
  <c r="L23" i="11" s="1"/>
  <c r="M23" i="11" s="1"/>
  <c r="J22" i="11"/>
  <c r="L22" i="11" s="1"/>
  <c r="M22" i="11" s="1"/>
  <c r="G22" i="11"/>
  <c r="F17" i="11"/>
  <c r="I17" i="11"/>
  <c r="H19" i="11"/>
  <c r="B17" i="11"/>
  <c r="B18" i="11" s="1"/>
  <c r="B19" i="11" s="1"/>
  <c r="B20" i="11" s="1"/>
  <c r="J20" i="11"/>
  <c r="L20" i="11" s="1"/>
  <c r="M20" i="11" s="1"/>
  <c r="J19" i="11"/>
  <c r="L19" i="11" s="1"/>
  <c r="M19" i="11" s="1"/>
  <c r="F19" i="11"/>
  <c r="J18" i="11"/>
  <c r="L18" i="11" s="1"/>
  <c r="M18" i="11" s="1"/>
  <c r="G18" i="11"/>
  <c r="J17" i="11"/>
  <c r="L17" i="11" s="1"/>
  <c r="M17" i="11" s="1"/>
  <c r="G17" i="11"/>
  <c r="F11" i="11"/>
  <c r="F12" i="11"/>
  <c r="J14" i="11"/>
  <c r="L14" i="11" s="1"/>
  <c r="M14" i="11" s="1"/>
  <c r="J13" i="11"/>
  <c r="L13" i="11" s="1"/>
  <c r="M13" i="11" s="1"/>
  <c r="J12" i="11"/>
  <c r="L12" i="11" s="1"/>
  <c r="M12" i="11" s="1"/>
  <c r="B12" i="11"/>
  <c r="B13" i="11" s="1"/>
  <c r="B14" i="11" s="1"/>
  <c r="J11" i="11"/>
  <c r="L11" i="11" s="1"/>
  <c r="M11" i="11" s="1"/>
  <c r="F4" i="11"/>
  <c r="B6" i="11"/>
  <c r="B7" i="11" s="1"/>
  <c r="B8" i="11" s="1"/>
  <c r="E44" i="1"/>
  <c r="G44" i="1" s="1"/>
  <c r="E45" i="1"/>
  <c r="G45" i="1" s="1"/>
  <c r="E35" i="1"/>
  <c r="G35" i="1" s="1"/>
  <c r="E36" i="1"/>
  <c r="G36" i="1" s="1"/>
  <c r="I19" i="2"/>
  <c r="I18" i="2"/>
  <c r="I17" i="2"/>
  <c r="I6" i="2"/>
  <c r="I50" i="1"/>
  <c r="I49" i="1"/>
  <c r="I48" i="1"/>
  <c r="I47" i="1"/>
  <c r="I46" i="1"/>
  <c r="I45" i="1"/>
  <c r="I44" i="1"/>
  <c r="I43" i="1"/>
  <c r="I41" i="1"/>
  <c r="I40" i="1"/>
  <c r="I39" i="1"/>
  <c r="I38" i="1"/>
  <c r="I37" i="1"/>
  <c r="I36" i="1"/>
  <c r="F35" i="1"/>
  <c r="H35" i="1"/>
  <c r="I35" i="1"/>
  <c r="I33" i="1"/>
  <c r="E51" i="1"/>
  <c r="H51" i="1" s="1"/>
  <c r="I5" i="1"/>
  <c r="I6" i="1"/>
  <c r="I8" i="1"/>
  <c r="I9" i="1"/>
  <c r="I11" i="1"/>
  <c r="E11" i="1"/>
  <c r="E12" i="1"/>
  <c r="G12" i="1" s="1"/>
  <c r="I12" i="1"/>
  <c r="E13" i="1"/>
  <c r="F13" i="1" s="1"/>
  <c r="H13" i="1"/>
  <c r="I13" i="1"/>
  <c r="I16" i="1"/>
  <c r="I17" i="1"/>
  <c r="I18" i="1"/>
  <c r="I19" i="1"/>
  <c r="E21" i="1"/>
  <c r="G21" i="1" s="1"/>
  <c r="I21" i="1"/>
  <c r="E22" i="1"/>
  <c r="G22" i="1" s="1"/>
  <c r="I22" i="1"/>
  <c r="E23" i="1"/>
  <c r="G23" i="1"/>
  <c r="I23" i="1"/>
  <c r="E24" i="1"/>
  <c r="G24" i="1" s="1"/>
  <c r="F24" i="1"/>
  <c r="I24" i="1"/>
  <c r="E25" i="1"/>
  <c r="G25" i="1"/>
  <c r="I25" i="1"/>
  <c r="I26" i="1"/>
  <c r="I28" i="1"/>
  <c r="I29" i="1"/>
  <c r="I30" i="1"/>
  <c r="I31" i="1"/>
  <c r="I32" i="1"/>
  <c r="F51" i="1"/>
  <c r="G51" i="1"/>
  <c r="E14" i="1"/>
  <c r="G14" i="1" s="1"/>
  <c r="H14" i="1"/>
  <c r="E50" i="1"/>
  <c r="G50" i="1" s="1"/>
  <c r="G17" i="2" s="1"/>
  <c r="E46" i="1"/>
  <c r="E49" i="1"/>
  <c r="G49" i="1" s="1"/>
  <c r="H11" i="1"/>
  <c r="E43" i="1"/>
  <c r="G43" i="1" s="1"/>
  <c r="H43" i="1"/>
  <c r="E33" i="1"/>
  <c r="G33" i="1" s="1"/>
  <c r="G4" i="2" s="1"/>
  <c r="E6" i="1"/>
  <c r="F6" i="1" s="1"/>
  <c r="E5" i="1"/>
  <c r="F5" i="1" s="1"/>
  <c r="E41" i="1"/>
  <c r="H41" i="1" s="1"/>
  <c r="E40" i="1"/>
  <c r="H40" i="1" s="1"/>
  <c r="E39" i="1"/>
  <c r="H39" i="1" s="1"/>
  <c r="G39" i="1"/>
  <c r="E38" i="1"/>
  <c r="H38" i="1" s="1"/>
  <c r="E37" i="1"/>
  <c r="H37" i="1" s="1"/>
  <c r="H36" i="1"/>
  <c r="F36" i="1"/>
  <c r="E32" i="1"/>
  <c r="F32" i="1" s="1"/>
  <c r="E31" i="1"/>
  <c r="F31" i="1" s="1"/>
  <c r="G31" i="1"/>
  <c r="E30" i="1"/>
  <c r="F30" i="1" s="1"/>
  <c r="G30" i="1"/>
  <c r="E29" i="1"/>
  <c r="F29" i="1" s="1"/>
  <c r="E28" i="1"/>
  <c r="F28" i="1" s="1"/>
  <c r="E19" i="1"/>
  <c r="F19" i="1" s="1"/>
  <c r="G19" i="1"/>
  <c r="E18" i="1"/>
  <c r="F18" i="1" s="1"/>
  <c r="G18" i="1"/>
  <c r="E17" i="1"/>
  <c r="F17" i="1" s="1"/>
  <c r="E16" i="1"/>
  <c r="F16" i="1" s="1"/>
  <c r="E9" i="1"/>
  <c r="F9" i="1" s="1"/>
  <c r="E8" i="1"/>
  <c r="F8" i="1" s="1"/>
  <c r="G8" i="1"/>
  <c r="G4" i="1"/>
  <c r="H50" i="1"/>
  <c r="F49" i="1"/>
  <c r="E48" i="1"/>
  <c r="G48" i="1" s="1"/>
  <c r="H48" i="1"/>
  <c r="F48" i="1"/>
  <c r="E47" i="1"/>
  <c r="G47" i="1" s="1"/>
  <c r="H47" i="1"/>
  <c r="F47" i="1"/>
  <c r="H46" i="1"/>
  <c r="G46" i="1"/>
  <c r="F46" i="1"/>
  <c r="H45" i="1"/>
  <c r="H44" i="1"/>
  <c r="F44" i="1"/>
  <c r="E26" i="1"/>
  <c r="H26" i="1" s="1"/>
  <c r="I14" i="2"/>
  <c r="E14" i="2"/>
  <c r="F14" i="2" s="1"/>
  <c r="D12" i="9"/>
  <c r="E51" i="2"/>
  <c r="F51" i="2"/>
  <c r="G51" i="2"/>
  <c r="H51" i="2"/>
  <c r="I51" i="2"/>
  <c r="E44" i="2"/>
  <c r="F44" i="2" s="1"/>
  <c r="E43" i="2"/>
  <c r="E41" i="2"/>
  <c r="H41" i="2" s="1"/>
  <c r="E40" i="2"/>
  <c r="E39" i="2"/>
  <c r="F39" i="2" s="1"/>
  <c r="E38" i="2"/>
  <c r="H38" i="2" s="1"/>
  <c r="E37" i="2"/>
  <c r="H37" i="2" s="1"/>
  <c r="E33" i="2"/>
  <c r="E32" i="2"/>
  <c r="F32" i="2" s="1"/>
  <c r="E31" i="2"/>
  <c r="E30" i="2"/>
  <c r="H30" i="2" s="1"/>
  <c r="E29" i="2"/>
  <c r="E28" i="2"/>
  <c r="F28" i="2" s="1"/>
  <c r="E26" i="2"/>
  <c r="G26" i="2" s="1"/>
  <c r="E25" i="2"/>
  <c r="F25" i="2" s="1"/>
  <c r="E24" i="2"/>
  <c r="E19" i="2"/>
  <c r="E18" i="2"/>
  <c r="H18" i="2" s="1"/>
  <c r="E17" i="2"/>
  <c r="F17" i="2" s="1"/>
  <c r="E49" i="2"/>
  <c r="D11" i="9"/>
  <c r="E11" i="9" s="1"/>
  <c r="G49" i="2" s="1"/>
  <c r="D9" i="9"/>
  <c r="F9" i="9" s="1"/>
  <c r="G45" i="2" s="1"/>
  <c r="D8" i="9"/>
  <c r="F8" i="9" s="1"/>
  <c r="G44" i="2"/>
  <c r="E4" i="2"/>
  <c r="F4" i="2" s="1"/>
  <c r="I4" i="2" s="1"/>
  <c r="K4" i="2" s="1"/>
  <c r="E5" i="2"/>
  <c r="H5" i="2"/>
  <c r="I8" i="2"/>
  <c r="K8" i="2" s="1"/>
  <c r="L8" i="2" s="1"/>
  <c r="I9" i="2"/>
  <c r="K9" i="2" s="1"/>
  <c r="L9" i="2" s="1"/>
  <c r="I11" i="2"/>
  <c r="K11" i="2" s="1"/>
  <c r="L11" i="2" s="1"/>
  <c r="I12" i="2"/>
  <c r="I13" i="2"/>
  <c r="K13" i="2" s="1"/>
  <c r="L13" i="2" s="1"/>
  <c r="I16" i="2"/>
  <c r="K16" i="2" s="1"/>
  <c r="L16" i="2" s="1"/>
  <c r="I21" i="2"/>
  <c r="K21" i="2" s="1"/>
  <c r="L21" i="2" s="1"/>
  <c r="I22" i="2"/>
  <c r="I23" i="2"/>
  <c r="K23" i="2" s="1"/>
  <c r="L23" i="2" s="1"/>
  <c r="I24" i="2"/>
  <c r="K24" i="2" s="1"/>
  <c r="L24" i="2" s="1"/>
  <c r="I25" i="2"/>
  <c r="K25" i="2" s="1"/>
  <c r="L25" i="2" s="1"/>
  <c r="I26" i="2"/>
  <c r="I28" i="2"/>
  <c r="K28" i="2" s="1"/>
  <c r="L28" i="2" s="1"/>
  <c r="I29" i="2"/>
  <c r="K29" i="2" s="1"/>
  <c r="L29" i="2" s="1"/>
  <c r="I30" i="2"/>
  <c r="K30" i="2" s="1"/>
  <c r="L30" i="2" s="1"/>
  <c r="I31" i="2"/>
  <c r="I32" i="2"/>
  <c r="K32" i="2" s="1"/>
  <c r="L32" i="2" s="1"/>
  <c r="I33" i="2"/>
  <c r="K33" i="2" s="1"/>
  <c r="L33" i="2" s="1"/>
  <c r="I35" i="2"/>
  <c r="K35" i="2" s="1"/>
  <c r="L35" i="2" s="1"/>
  <c r="I36" i="2"/>
  <c r="I37" i="2"/>
  <c r="K37" i="2" s="1"/>
  <c r="L37" i="2" s="1"/>
  <c r="I38" i="2"/>
  <c r="K38" i="2" s="1"/>
  <c r="L38" i="2" s="1"/>
  <c r="I39" i="2"/>
  <c r="K39" i="2" s="1"/>
  <c r="L39" i="2" s="1"/>
  <c r="I40" i="2"/>
  <c r="I41" i="2"/>
  <c r="K41" i="2" s="1"/>
  <c r="L41" i="2" s="1"/>
  <c r="I43" i="2"/>
  <c r="K43" i="2" s="1"/>
  <c r="L43" i="2" s="1"/>
  <c r="I44" i="2"/>
  <c r="K44" i="2" s="1"/>
  <c r="L44" i="2" s="1"/>
  <c r="I45" i="2"/>
  <c r="I46" i="2"/>
  <c r="K46" i="2" s="1"/>
  <c r="L46" i="2" s="1"/>
  <c r="I47" i="2"/>
  <c r="K47" i="2" s="1"/>
  <c r="L47" i="2" s="1"/>
  <c r="I48" i="2"/>
  <c r="K48" i="2" s="1"/>
  <c r="L48" i="2" s="1"/>
  <c r="I49" i="2"/>
  <c r="I50" i="2"/>
  <c r="K50" i="2" s="1"/>
  <c r="L50" i="2" s="1"/>
  <c r="H25" i="2"/>
  <c r="H24" i="2"/>
  <c r="G24" i="2"/>
  <c r="F24" i="2"/>
  <c r="E23" i="2"/>
  <c r="H23" i="2" s="1"/>
  <c r="E22" i="2"/>
  <c r="H22" i="2"/>
  <c r="G22" i="2"/>
  <c r="F22" i="2"/>
  <c r="E21" i="2"/>
  <c r="H21" i="2" s="1"/>
  <c r="E12" i="2"/>
  <c r="E13" i="2"/>
  <c r="H13" i="2" s="1"/>
  <c r="H12" i="2"/>
  <c r="F12" i="2"/>
  <c r="E11" i="2"/>
  <c r="G11" i="2" s="1"/>
  <c r="E16" i="2"/>
  <c r="E50" i="2"/>
  <c r="H50" i="2" s="1"/>
  <c r="F50" i="2"/>
  <c r="H49" i="2"/>
  <c r="F49" i="2"/>
  <c r="E48" i="2"/>
  <c r="H48" i="2" s="1"/>
  <c r="E47" i="2"/>
  <c r="H47" i="2"/>
  <c r="G47" i="2"/>
  <c r="F47" i="2"/>
  <c r="E46" i="2"/>
  <c r="H46" i="2" s="1"/>
  <c r="E45" i="2"/>
  <c r="H45" i="2"/>
  <c r="F45" i="2"/>
  <c r="H44" i="2"/>
  <c r="H43" i="2"/>
  <c r="G43" i="2"/>
  <c r="F43" i="2"/>
  <c r="G41" i="2"/>
  <c r="H40" i="2"/>
  <c r="G40" i="2"/>
  <c r="F40" i="2"/>
  <c r="H39" i="2"/>
  <c r="G39" i="2"/>
  <c r="G37" i="2"/>
  <c r="F37" i="2"/>
  <c r="E36" i="2"/>
  <c r="H36" i="2" s="1"/>
  <c r="E35" i="2"/>
  <c r="H35" i="2" s="1"/>
  <c r="H33" i="2"/>
  <c r="G33" i="2"/>
  <c r="F33" i="2"/>
  <c r="G32" i="2"/>
  <c r="H31" i="2"/>
  <c r="G31" i="2"/>
  <c r="F31" i="2"/>
  <c r="G30" i="2"/>
  <c r="F30" i="2"/>
  <c r="H29" i="2"/>
  <c r="G29" i="2"/>
  <c r="F29" i="2"/>
  <c r="H28" i="2"/>
  <c r="G28" i="2"/>
  <c r="H19" i="2"/>
  <c r="G19" i="2"/>
  <c r="F19" i="2"/>
  <c r="G18" i="2"/>
  <c r="F18" i="2"/>
  <c r="H17" i="2"/>
  <c r="H16" i="2"/>
  <c r="F16" i="2"/>
  <c r="E9" i="2"/>
  <c r="H9" i="2" s="1"/>
  <c r="E8" i="2"/>
  <c r="H8" i="2" s="1"/>
  <c r="E6" i="2"/>
  <c r="F6" i="2" s="1"/>
  <c r="G12" i="9"/>
  <c r="G11" i="9"/>
  <c r="F11" i="9"/>
  <c r="G9" i="9"/>
  <c r="G8" i="9"/>
  <c r="E8" i="9"/>
  <c r="D6" i="9"/>
  <c r="G6" i="9" s="1"/>
  <c r="D5" i="9"/>
  <c r="G5" i="9" s="1"/>
  <c r="F5" i="9"/>
  <c r="D4" i="9"/>
  <c r="G4" i="9" s="1"/>
  <c r="D5" i="8"/>
  <c r="E5" i="8" s="1"/>
  <c r="D37" i="8"/>
  <c r="E37" i="8" s="1"/>
  <c r="G37" i="8"/>
  <c r="F37" i="8"/>
  <c r="D36" i="8"/>
  <c r="E36" i="8" s="1"/>
  <c r="D35" i="8"/>
  <c r="E35" i="8" s="1"/>
  <c r="D34" i="8"/>
  <c r="E34" i="8" s="1"/>
  <c r="G34" i="8"/>
  <c r="F34" i="8"/>
  <c r="D33" i="8"/>
  <c r="E33" i="8" s="1"/>
  <c r="G33" i="8"/>
  <c r="F33" i="8"/>
  <c r="D32" i="8"/>
  <c r="E32" i="8" s="1"/>
  <c r="D31" i="8"/>
  <c r="E31" i="8" s="1"/>
  <c r="D29" i="8"/>
  <c r="E29" i="8" s="1"/>
  <c r="G29" i="8"/>
  <c r="F29" i="8"/>
  <c r="D28" i="8"/>
  <c r="E28" i="8" s="1"/>
  <c r="G28" i="8"/>
  <c r="F28" i="8"/>
  <c r="D27" i="8"/>
  <c r="E27" i="8" s="1"/>
  <c r="G27" i="8"/>
  <c r="D26" i="8"/>
  <c r="E26" i="8" s="1"/>
  <c r="D25" i="8"/>
  <c r="E25" i="8" s="1"/>
  <c r="G25" i="8"/>
  <c r="D24" i="8"/>
  <c r="E24" i="8" s="1"/>
  <c r="D22" i="8"/>
  <c r="E22" i="8" s="1"/>
  <c r="F22" i="8"/>
  <c r="D21" i="8"/>
  <c r="E21" i="8" s="1"/>
  <c r="F21" i="8"/>
  <c r="D20" i="8"/>
  <c r="E20" i="8" s="1"/>
  <c r="G20" i="8"/>
  <c r="F20" i="8"/>
  <c r="D19" i="8"/>
  <c r="E19" i="8" s="1"/>
  <c r="G19" i="8"/>
  <c r="F19" i="8"/>
  <c r="D18" i="8"/>
  <c r="E18" i="8" s="1"/>
  <c r="G18" i="8"/>
  <c r="D17" i="8"/>
  <c r="E17" i="8" s="1"/>
  <c r="D15" i="8"/>
  <c r="E15" i="8" s="1"/>
  <c r="G15" i="8"/>
  <c r="D14" i="8"/>
  <c r="E14" i="8" s="1"/>
  <c r="D13" i="8"/>
  <c r="E13" i="8" s="1"/>
  <c r="F13" i="8"/>
  <c r="D12" i="8"/>
  <c r="E12" i="8" s="1"/>
  <c r="F12" i="8"/>
  <c r="D10" i="8"/>
  <c r="E10" i="8" s="1"/>
  <c r="G10" i="8"/>
  <c r="F10" i="8"/>
  <c r="D9" i="8"/>
  <c r="E9" i="8" s="1"/>
  <c r="G9" i="8"/>
  <c r="F9" i="8"/>
  <c r="D8" i="8"/>
  <c r="E8" i="8" s="1"/>
  <c r="G8" i="8"/>
  <c r="F8" i="8"/>
  <c r="D7" i="8"/>
  <c r="E7" i="8" s="1"/>
  <c r="G5" i="8"/>
  <c r="F5" i="8"/>
  <c r="D4" i="8"/>
  <c r="G4" i="8" s="1"/>
  <c r="E4" i="8"/>
  <c r="G6" i="2"/>
  <c r="G5" i="2"/>
  <c r="G14" i="2"/>
  <c r="G12" i="2"/>
  <c r="G13" i="2"/>
  <c r="G16" i="2"/>
  <c r="G12" i="8" l="1"/>
  <c r="F15" i="8"/>
  <c r="G21" i="8"/>
  <c r="F25" i="8"/>
  <c r="E5" i="9"/>
  <c r="F37" i="1"/>
  <c r="F41" i="1"/>
  <c r="G13" i="1"/>
  <c r="F45" i="1"/>
  <c r="G37" i="1"/>
  <c r="G41" i="1"/>
  <c r="F43" i="1"/>
  <c r="I51" i="1"/>
  <c r="H23" i="11"/>
  <c r="G9" i="1"/>
  <c r="F23" i="11"/>
  <c r="F7" i="8"/>
  <c r="G13" i="8"/>
  <c r="F17" i="8"/>
  <c r="G22" i="8"/>
  <c r="F26" i="8"/>
  <c r="H32" i="2"/>
  <c r="F38" i="2"/>
  <c r="F41" i="2"/>
  <c r="G25" i="2"/>
  <c r="H14" i="2"/>
  <c r="H9" i="1"/>
  <c r="H19" i="1"/>
  <c r="H31" i="1"/>
  <c r="G7" i="8"/>
  <c r="G17" i="8"/>
  <c r="G26" i="8"/>
  <c r="G38" i="2"/>
  <c r="F46" i="2"/>
  <c r="F48" i="2"/>
  <c r="F21" i="2"/>
  <c r="F23" i="2"/>
  <c r="K14" i="2"/>
  <c r="L14" i="2" s="1"/>
  <c r="F50" i="1"/>
  <c r="H33" i="1"/>
  <c r="H24" i="1"/>
  <c r="H22" i="1"/>
  <c r="F14" i="8"/>
  <c r="F24" i="8"/>
  <c r="E4" i="9"/>
  <c r="F9" i="2"/>
  <c r="G46" i="2"/>
  <c r="G48" i="2"/>
  <c r="F11" i="2"/>
  <c r="G21" i="2"/>
  <c r="G23" i="2"/>
  <c r="F26" i="2"/>
  <c r="G14" i="8"/>
  <c r="F18" i="8"/>
  <c r="G24" i="8"/>
  <c r="F27" i="8"/>
  <c r="F4" i="9"/>
  <c r="E9" i="9"/>
  <c r="G9" i="2"/>
  <c r="H11" i="2"/>
  <c r="H26" i="2"/>
  <c r="H17" i="1"/>
  <c r="H29" i="1"/>
  <c r="F40" i="1"/>
  <c r="F33" i="1"/>
  <c r="F22" i="1"/>
  <c r="F61" i="11"/>
  <c r="H41" i="11"/>
  <c r="I41" i="11"/>
  <c r="I12" i="11"/>
  <c r="G6" i="1"/>
  <c r="H4" i="1"/>
  <c r="F4" i="1"/>
  <c r="J4" i="11"/>
  <c r="L4" i="11" s="1"/>
  <c r="H36" i="11"/>
  <c r="I24" i="11"/>
  <c r="F54" i="11"/>
  <c r="H22" i="11"/>
  <c r="H52" i="11"/>
  <c r="F46" i="11"/>
  <c r="I34" i="11"/>
  <c r="G48" i="11"/>
  <c r="I32" i="11"/>
  <c r="G40" i="11"/>
  <c r="I60" i="11"/>
  <c r="I22" i="11"/>
  <c r="H24" i="11"/>
  <c r="G28" i="11"/>
  <c r="I30" i="11"/>
  <c r="F34" i="11"/>
  <c r="I38" i="11"/>
  <c r="G36" i="11"/>
  <c r="H40" i="11"/>
  <c r="H42" i="11"/>
  <c r="G46" i="11"/>
  <c r="F48" i="11"/>
  <c r="I52" i="11"/>
  <c r="I54" i="11"/>
  <c r="F58" i="11"/>
  <c r="I62" i="11"/>
  <c r="H60" i="11"/>
  <c r="F28" i="11"/>
  <c r="F30" i="11"/>
  <c r="I42" i="11"/>
  <c r="I50" i="11"/>
  <c r="I18" i="11"/>
  <c r="F22" i="11"/>
  <c r="I26" i="11"/>
  <c r="G24" i="11"/>
  <c r="H28" i="11"/>
  <c r="H30" i="11"/>
  <c r="G34" i="11"/>
  <c r="H38" i="11"/>
  <c r="F36" i="11"/>
  <c r="I40" i="11"/>
  <c r="G42" i="11"/>
  <c r="H46" i="11"/>
  <c r="I48" i="11"/>
  <c r="F52" i="11"/>
  <c r="I56" i="11"/>
  <c r="H54" i="11"/>
  <c r="G58" i="11"/>
  <c r="H62" i="11"/>
  <c r="G60" i="11"/>
  <c r="I58" i="11"/>
  <c r="F18" i="11"/>
  <c r="I44" i="11"/>
  <c r="H56" i="11"/>
  <c r="H61" i="11"/>
  <c r="G62" i="11"/>
  <c r="G61" i="11"/>
  <c r="H55" i="11"/>
  <c r="G56" i="11"/>
  <c r="G55" i="11"/>
  <c r="H50" i="11"/>
  <c r="H49" i="11"/>
  <c r="G50" i="11"/>
  <c r="G49" i="11"/>
  <c r="H44" i="11"/>
  <c r="H43" i="11"/>
  <c r="I43" i="11"/>
  <c r="G44" i="11"/>
  <c r="G43" i="11"/>
  <c r="H37" i="11"/>
  <c r="G38" i="11"/>
  <c r="G37" i="11"/>
  <c r="I37" i="11"/>
  <c r="H32" i="11"/>
  <c r="H31" i="11"/>
  <c r="I31" i="11"/>
  <c r="G32" i="11"/>
  <c r="G31" i="11"/>
  <c r="H26" i="11"/>
  <c r="H25" i="11"/>
  <c r="G26" i="11"/>
  <c r="G25" i="11"/>
  <c r="B34" i="11"/>
  <c r="B29" i="11"/>
  <c r="B30" i="11" s="1"/>
  <c r="B31" i="11" s="1"/>
  <c r="B32" i="11" s="1"/>
  <c r="I4" i="11"/>
  <c r="H12" i="11"/>
  <c r="I11" i="11"/>
  <c r="H4" i="11"/>
  <c r="F13" i="11"/>
  <c r="G12" i="11"/>
  <c r="H11" i="11"/>
  <c r="I20" i="11"/>
  <c r="H18" i="11"/>
  <c r="H17" i="11"/>
  <c r="B23" i="11"/>
  <c r="B24" i="11" s="1"/>
  <c r="B25" i="11" s="1"/>
  <c r="B26" i="11" s="1"/>
  <c r="G4" i="11"/>
  <c r="G11" i="11"/>
  <c r="I19" i="11"/>
  <c r="H20" i="11"/>
  <c r="G20" i="11"/>
  <c r="G19" i="11"/>
  <c r="G14" i="11"/>
  <c r="G16" i="11" s="1"/>
  <c r="H13" i="11"/>
  <c r="I14" i="11"/>
  <c r="H14" i="11"/>
  <c r="I13" i="11"/>
  <c r="I5" i="11"/>
  <c r="H5" i="11"/>
  <c r="G5" i="11"/>
  <c r="E6" i="11" s="1"/>
  <c r="H4" i="2"/>
  <c r="F5" i="2"/>
  <c r="I5" i="2" s="1"/>
  <c r="G31" i="8"/>
  <c r="G35" i="8"/>
  <c r="F6" i="9"/>
  <c r="H6" i="2"/>
  <c r="G35" i="2"/>
  <c r="K52" i="2"/>
  <c r="L4" i="2"/>
  <c r="L52" i="2" s="1"/>
  <c r="K44" i="1"/>
  <c r="L44" i="1" s="1"/>
  <c r="K29" i="1"/>
  <c r="L29" i="1" s="1"/>
  <c r="K8" i="1"/>
  <c r="L8" i="1" s="1"/>
  <c r="K46" i="1"/>
  <c r="L46" i="1" s="1"/>
  <c r="K37" i="1"/>
  <c r="L37" i="1" s="1"/>
  <c r="K24" i="1"/>
  <c r="L24" i="1" s="1"/>
  <c r="K48" i="1"/>
  <c r="L48" i="1" s="1"/>
  <c r="K39" i="1"/>
  <c r="L39" i="1" s="1"/>
  <c r="K19" i="1"/>
  <c r="L19" i="1" s="1"/>
  <c r="K50" i="1"/>
  <c r="L50" i="1" s="1"/>
  <c r="K41" i="1"/>
  <c r="L41" i="1" s="1"/>
  <c r="K33" i="1"/>
  <c r="L33" i="1" s="1"/>
  <c r="K13" i="1"/>
  <c r="L13" i="1" s="1"/>
  <c r="F4" i="8"/>
  <c r="F32" i="8"/>
  <c r="F36" i="8"/>
  <c r="F8" i="2"/>
  <c r="F36" i="2"/>
  <c r="F13" i="2"/>
  <c r="K49" i="2"/>
  <c r="L49" i="2" s="1"/>
  <c r="K45" i="2"/>
  <c r="L45" i="2" s="1"/>
  <c r="K40" i="2"/>
  <c r="L40" i="2" s="1"/>
  <c r="K36" i="2"/>
  <c r="L36" i="2" s="1"/>
  <c r="K31" i="2"/>
  <c r="L31" i="2" s="1"/>
  <c r="K26" i="2"/>
  <c r="L26" i="2" s="1"/>
  <c r="K22" i="2"/>
  <c r="L22" i="2" s="1"/>
  <c r="K12" i="2"/>
  <c r="L12" i="2" s="1"/>
  <c r="F31" i="8"/>
  <c r="G32" i="8"/>
  <c r="F35" i="8"/>
  <c r="G36" i="8"/>
  <c r="E6" i="9"/>
  <c r="G8" i="2"/>
  <c r="F35" i="2"/>
  <c r="G36" i="2"/>
  <c r="F12" i="9"/>
  <c r="E12" i="9"/>
  <c r="G50" i="2" s="1"/>
  <c r="G26" i="1"/>
  <c r="G16" i="1"/>
  <c r="G28" i="1"/>
  <c r="G32" i="1"/>
  <c r="F38" i="1"/>
  <c r="H5" i="1"/>
  <c r="K31" i="1"/>
  <c r="L31" i="1" s="1"/>
  <c r="K26" i="1"/>
  <c r="L26" i="1" s="1"/>
  <c r="K22" i="1"/>
  <c r="L22" i="1" s="1"/>
  <c r="K21" i="1"/>
  <c r="L21" i="1" s="1"/>
  <c r="K18" i="1"/>
  <c r="L18" i="1" s="1"/>
  <c r="K12" i="1"/>
  <c r="L12" i="1" s="1"/>
  <c r="K11" i="1"/>
  <c r="L11" i="1" s="1"/>
  <c r="K5" i="1"/>
  <c r="L5" i="1" s="1"/>
  <c r="K38" i="1"/>
  <c r="L38" i="1" s="1"/>
  <c r="K47" i="1"/>
  <c r="L47" i="1" s="1"/>
  <c r="K6" i="2"/>
  <c r="L6" i="2" s="1"/>
  <c r="F26" i="1"/>
  <c r="H16" i="1"/>
  <c r="H28" i="1"/>
  <c r="H32" i="1"/>
  <c r="G38" i="1"/>
  <c r="G5" i="1"/>
  <c r="K30" i="1"/>
  <c r="L30" i="1" s="1"/>
  <c r="K25" i="1"/>
  <c r="L25" i="1" s="1"/>
  <c r="K23" i="1"/>
  <c r="L23" i="1" s="1"/>
  <c r="K17" i="1"/>
  <c r="L17" i="1" s="1"/>
  <c r="K9" i="1"/>
  <c r="L9" i="1" s="1"/>
  <c r="K36" i="1"/>
  <c r="L36" i="1" s="1"/>
  <c r="K45" i="1"/>
  <c r="L45" i="1" s="1"/>
  <c r="K17" i="2"/>
  <c r="L17" i="2" s="1"/>
  <c r="F21" i="1"/>
  <c r="H21" i="1"/>
  <c r="K16" i="1"/>
  <c r="L16" i="1" s="1"/>
  <c r="H12" i="1"/>
  <c r="F12" i="1"/>
  <c r="K35" i="1"/>
  <c r="L35" i="1" s="1"/>
  <c r="K43" i="1"/>
  <c r="L43" i="1" s="1"/>
  <c r="K18" i="2"/>
  <c r="L18" i="2" s="1"/>
  <c r="H49" i="1"/>
  <c r="H8" i="1"/>
  <c r="G17" i="1"/>
  <c r="H18" i="1"/>
  <c r="G29" i="1"/>
  <c r="H30" i="1"/>
  <c r="F39" i="1"/>
  <c r="G40" i="1"/>
  <c r="H6" i="1"/>
  <c r="F14" i="1"/>
  <c r="K32" i="1"/>
  <c r="L32" i="1" s="1"/>
  <c r="K28" i="1"/>
  <c r="L28" i="1" s="1"/>
  <c r="F25" i="1"/>
  <c r="H25" i="1"/>
  <c r="H23" i="1"/>
  <c r="F23" i="1"/>
  <c r="G11" i="1"/>
  <c r="F11" i="1"/>
  <c r="K6" i="1"/>
  <c r="L6" i="1" s="1"/>
  <c r="K40" i="1"/>
  <c r="L40" i="1" s="1"/>
  <c r="K49" i="1"/>
  <c r="L49" i="1" s="1"/>
  <c r="K19" i="2"/>
  <c r="L19" i="2" s="1"/>
  <c r="I4" i="1" l="1"/>
  <c r="L65" i="11"/>
  <c r="M4" i="11"/>
  <c r="M65" i="11" s="1"/>
  <c r="F16" i="11"/>
  <c r="I16" i="11"/>
  <c r="H16" i="11"/>
  <c r="K4" i="1"/>
  <c r="I52" i="1"/>
  <c r="J21" i="1" s="1"/>
  <c r="J5" i="11"/>
  <c r="L5" i="11" s="1"/>
  <c r="M5" i="11" s="1"/>
  <c r="B40" i="11"/>
  <c r="B35" i="11"/>
  <c r="B36" i="11" s="1"/>
  <c r="B37" i="11" s="1"/>
  <c r="B38" i="11" s="1"/>
  <c r="F6" i="11"/>
  <c r="G6" i="11"/>
  <c r="E7" i="11" s="1"/>
  <c r="H6" i="11"/>
  <c r="I6" i="11"/>
  <c r="I52" i="2"/>
  <c r="J49" i="2" s="1"/>
  <c r="K5" i="2"/>
  <c r="L5" i="2" s="1"/>
  <c r="L4" i="1"/>
  <c r="L52" i="1" s="1"/>
  <c r="K52" i="1"/>
  <c r="J35" i="1"/>
  <c r="J23" i="1"/>
  <c r="J19" i="1"/>
  <c r="J4" i="1"/>
  <c r="J14" i="2"/>
  <c r="J19" i="2"/>
  <c r="J13" i="2"/>
  <c r="J24" i="2"/>
  <c r="J47" i="2"/>
  <c r="J41" i="2"/>
  <c r="J9" i="2"/>
  <c r="J21" i="2" l="1"/>
  <c r="J23" i="2"/>
  <c r="J43" i="2"/>
  <c r="J39" i="2"/>
  <c r="J39" i="1"/>
  <c r="J22" i="1"/>
  <c r="J6" i="1"/>
  <c r="J48" i="1"/>
  <c r="J16" i="2"/>
  <c r="J37" i="2"/>
  <c r="J28" i="1"/>
  <c r="J11" i="1"/>
  <c r="J35" i="2"/>
  <c r="J48" i="2"/>
  <c r="J6" i="2"/>
  <c r="J8" i="1"/>
  <c r="J40" i="1"/>
  <c r="J32" i="1"/>
  <c r="J11" i="2"/>
  <c r="J38" i="2"/>
  <c r="J47" i="1"/>
  <c r="J40" i="2"/>
  <c r="J18" i="2"/>
  <c r="J44" i="2"/>
  <c r="J44" i="1"/>
  <c r="J37" i="1"/>
  <c r="F7" i="11"/>
  <c r="H7" i="11"/>
  <c r="I7" i="11"/>
  <c r="G7" i="11"/>
  <c r="J16" i="11"/>
  <c r="J31" i="1"/>
  <c r="J49" i="1"/>
  <c r="J18" i="1"/>
  <c r="J25" i="1"/>
  <c r="J50" i="1"/>
  <c r="J33" i="1"/>
  <c r="J16" i="1"/>
  <c r="J41" i="1"/>
  <c r="J43" i="1"/>
  <c r="J17" i="1"/>
  <c r="J36" i="1"/>
  <c r="J30" i="1"/>
  <c r="J12" i="1"/>
  <c r="J38" i="1"/>
  <c r="J13" i="1"/>
  <c r="J46" i="1"/>
  <c r="J29" i="1"/>
  <c r="J24" i="1"/>
  <c r="J5" i="1"/>
  <c r="J26" i="1"/>
  <c r="J45" i="1"/>
  <c r="J9" i="1"/>
  <c r="B41" i="11"/>
  <c r="B42" i="11" s="1"/>
  <c r="B43" i="11" s="1"/>
  <c r="B44" i="11" s="1"/>
  <c r="B46" i="11"/>
  <c r="J6" i="11"/>
  <c r="L6" i="11" s="1"/>
  <c r="M6" i="11" s="1"/>
  <c r="J50" i="2"/>
  <c r="J28" i="2"/>
  <c r="J17" i="2"/>
  <c r="J22" i="2"/>
  <c r="J25" i="2"/>
  <c r="J29" i="2"/>
  <c r="J4" i="2"/>
  <c r="J30" i="2"/>
  <c r="J5" i="2"/>
  <c r="J32" i="2"/>
  <c r="J8" i="2"/>
  <c r="J33" i="2"/>
  <c r="J46" i="2"/>
  <c r="J31" i="2"/>
  <c r="J36" i="2"/>
  <c r="J45" i="2"/>
  <c r="J12" i="2"/>
  <c r="J26" i="2"/>
  <c r="J52" i="1" l="1"/>
  <c r="L16" i="11"/>
  <c r="M16" i="11" s="1"/>
  <c r="J7" i="11"/>
  <c r="L7" i="11" s="1"/>
  <c r="M7" i="11" s="1"/>
  <c r="E8" i="11"/>
  <c r="B47" i="11"/>
  <c r="B48" i="11" s="1"/>
  <c r="B49" i="11" s="1"/>
  <c r="B50" i="11" s="1"/>
  <c r="B52" i="11"/>
  <c r="I8" i="11" l="1"/>
  <c r="F8" i="11"/>
  <c r="G8" i="11"/>
  <c r="H8" i="11"/>
  <c r="B58" i="11"/>
  <c r="B59" i="11" s="1"/>
  <c r="B60" i="11" s="1"/>
  <c r="B61" i="11" s="1"/>
  <c r="B62" i="11" s="1"/>
  <c r="B53" i="11"/>
  <c r="B54" i="11" s="1"/>
  <c r="B55" i="11" s="1"/>
  <c r="B56" i="11" s="1"/>
  <c r="H10" i="11" l="1"/>
  <c r="F10" i="11"/>
  <c r="I10" i="11"/>
  <c r="G10" i="11"/>
  <c r="J8" i="11"/>
  <c r="L8" i="11" s="1"/>
  <c r="M8" i="11" s="1"/>
  <c r="J10" i="11" l="1"/>
  <c r="L10" i="11" l="1"/>
  <c r="M10" i="11" s="1"/>
  <c r="J65" i="11"/>
  <c r="K10" i="11" s="1"/>
  <c r="K16" i="11" l="1"/>
  <c r="K61" i="11"/>
  <c r="K37" i="11"/>
  <c r="K22" i="11"/>
  <c r="K29" i="11"/>
  <c r="K60" i="11"/>
  <c r="K26" i="11"/>
  <c r="K62" i="11"/>
  <c r="K38" i="11"/>
  <c r="K14" i="11"/>
  <c r="K41" i="11"/>
  <c r="K28" i="11"/>
  <c r="K19" i="11"/>
  <c r="K36" i="11"/>
  <c r="K34" i="11"/>
  <c r="K55" i="11"/>
  <c r="K31" i="11"/>
  <c r="K13" i="11"/>
  <c r="K58" i="11"/>
  <c r="K54" i="11"/>
  <c r="K52" i="11"/>
  <c r="K56" i="11"/>
  <c r="K32" i="11"/>
  <c r="K7" i="11"/>
  <c r="K35" i="11"/>
  <c r="K42" i="11"/>
  <c r="K5" i="11"/>
  <c r="K46" i="11"/>
  <c r="K44" i="11"/>
  <c r="K53" i="11"/>
  <c r="K49" i="11"/>
  <c r="K23" i="11"/>
  <c r="K6" i="11"/>
  <c r="K11" i="11"/>
  <c r="K48" i="11"/>
  <c r="K12" i="11"/>
  <c r="K50" i="11"/>
  <c r="K24" i="11"/>
  <c r="K59" i="11"/>
  <c r="K25" i="11"/>
  <c r="K30" i="11"/>
  <c r="K17" i="11"/>
  <c r="K47" i="11"/>
  <c r="K40" i="11"/>
  <c r="K20" i="11"/>
  <c r="K43" i="11"/>
  <c r="K8" i="11"/>
  <c r="K4" i="11"/>
  <c r="K18" i="11"/>
</calcChain>
</file>

<file path=xl/sharedStrings.xml><?xml version="1.0" encoding="utf-8"?>
<sst xmlns="http://schemas.openxmlformats.org/spreadsheetml/2006/main" count="284" uniqueCount="132">
  <si>
    <t>m/z [m-H]</t>
  </si>
  <si>
    <t>acl</t>
  </si>
  <si>
    <t>ion abudance</t>
  </si>
  <si>
    <t>corrected ion abundance</t>
  </si>
  <si>
    <t>1st isotope</t>
  </si>
  <si>
    <t>2nd isotope</t>
  </si>
  <si>
    <t>3rd isotope</t>
  </si>
  <si>
    <t>isotope sum</t>
  </si>
  <si>
    <t>normalised %</t>
  </si>
  <si>
    <t>32:2</t>
  </si>
  <si>
    <t>32:1</t>
  </si>
  <si>
    <t>32:0</t>
  </si>
  <si>
    <t>33:1</t>
  </si>
  <si>
    <t>33:0</t>
  </si>
  <si>
    <t>34:3</t>
  </si>
  <si>
    <t>34:2</t>
  </si>
  <si>
    <t>34:1</t>
  </si>
  <si>
    <t>34:0</t>
  </si>
  <si>
    <t>35:3</t>
  </si>
  <si>
    <t>35:2</t>
  </si>
  <si>
    <t>35:1</t>
  </si>
  <si>
    <t>35:0</t>
  </si>
  <si>
    <t>36:4</t>
  </si>
  <si>
    <t>36:3</t>
  </si>
  <si>
    <t>36:2</t>
  </si>
  <si>
    <t>36:1</t>
  </si>
  <si>
    <t>36:0</t>
  </si>
  <si>
    <t>37:4</t>
  </si>
  <si>
    <t>38:6</t>
  </si>
  <si>
    <t>38:5</t>
  </si>
  <si>
    <t>38:4</t>
  </si>
  <si>
    <t>38:3</t>
  </si>
  <si>
    <t>38:2</t>
  </si>
  <si>
    <t>38:1</t>
  </si>
  <si>
    <t>38:0</t>
  </si>
  <si>
    <t>40:7</t>
  </si>
  <si>
    <t>40:6</t>
  </si>
  <si>
    <t>40:5</t>
  </si>
  <si>
    <t>40:4</t>
  </si>
  <si>
    <t>40:3</t>
  </si>
  <si>
    <t>40:2</t>
  </si>
  <si>
    <t>40:1</t>
  </si>
  <si>
    <t>40:0</t>
  </si>
  <si>
    <t>stnd</t>
  </si>
  <si>
    <t>36:5</t>
  </si>
  <si>
    <t>37:5</t>
  </si>
  <si>
    <t>37:3</t>
  </si>
  <si>
    <t>37:2</t>
  </si>
  <si>
    <t>37:1</t>
  </si>
  <si>
    <t>37:0</t>
  </si>
  <si>
    <t>*</t>
  </si>
  <si>
    <t>*possible PG isobaric species</t>
  </si>
  <si>
    <t>*possible PA isobaric species</t>
  </si>
  <si>
    <t>^</t>
  </si>
  <si>
    <t>*^</t>
  </si>
  <si>
    <r>
      <t>^</t>
    </r>
    <r>
      <rPr>
        <sz val="10"/>
        <color indexed="10"/>
        <rFont val="Symbol"/>
        <family val="1"/>
        <charset val="2"/>
      </rPr>
      <t>!</t>
    </r>
  </si>
  <si>
    <t>!</t>
  </si>
  <si>
    <t>!possible PI isobaric species</t>
  </si>
  <si>
    <t>*#</t>
  </si>
  <si>
    <t>#</t>
  </si>
  <si>
    <t>m/z [m+H]</t>
  </si>
  <si>
    <t>FAs 1 %</t>
  </si>
  <si>
    <t>FAs 2 %</t>
  </si>
  <si>
    <t>FAs 3 %</t>
  </si>
  <si>
    <t>FAs 4 %</t>
  </si>
  <si>
    <t xml:space="preserve">isobaric PA molecular species % calc from MS/MS FA abundance </t>
  </si>
  <si>
    <t xml:space="preserve">isobaric PG molecular species % calc from MS/MS FA abundance </t>
  </si>
  <si>
    <t>use abundances from 153 precursor</t>
  </si>
  <si>
    <t>#possible CL isobaric species; needs to be calculated manually from CL 1st isotope</t>
  </si>
  <si>
    <t>^possible isotope contributions from PS (corrected for in formula)</t>
  </si>
  <si>
    <t>relative int stnd</t>
  </si>
  <si>
    <t xml:space="preserve"> nmole/g</t>
  </si>
  <si>
    <t>64:3</t>
  </si>
  <si>
    <t>64:4</t>
  </si>
  <si>
    <t>64:2</t>
  </si>
  <si>
    <t>64:1</t>
  </si>
  <si>
    <t>64:0</t>
  </si>
  <si>
    <t>[M+1]</t>
  </si>
  <si>
    <t>[M+2]</t>
  </si>
  <si>
    <t>[M+3]</t>
  </si>
  <si>
    <t>[M+4]</t>
  </si>
  <si>
    <t>4th isotope</t>
  </si>
  <si>
    <t>[M0]</t>
  </si>
  <si>
    <t>65:4</t>
  </si>
  <si>
    <t>65:3</t>
  </si>
  <si>
    <t>65:2</t>
  </si>
  <si>
    <t>65:1</t>
  </si>
  <si>
    <t>65:0</t>
  </si>
  <si>
    <t>66:4</t>
  </si>
  <si>
    <t>66:3</t>
  </si>
  <si>
    <t>66:2</t>
  </si>
  <si>
    <t>66:1</t>
  </si>
  <si>
    <t>66:0</t>
  </si>
  <si>
    <t>67:4</t>
  </si>
  <si>
    <t>67:3</t>
  </si>
  <si>
    <t>67:2</t>
  </si>
  <si>
    <t>67:1</t>
  </si>
  <si>
    <t>67:0</t>
  </si>
  <si>
    <t>68:4</t>
  </si>
  <si>
    <t>68:3</t>
  </si>
  <si>
    <t>68:2</t>
  </si>
  <si>
    <t>68:1</t>
  </si>
  <si>
    <t>68:0</t>
  </si>
  <si>
    <t>69:4</t>
  </si>
  <si>
    <t>69:3</t>
  </si>
  <si>
    <t>69:2</t>
  </si>
  <si>
    <t>69:1</t>
  </si>
  <si>
    <t>69:0</t>
  </si>
  <si>
    <t>70:4</t>
  </si>
  <si>
    <t>70:3</t>
  </si>
  <si>
    <t>70:2</t>
  </si>
  <si>
    <t>70:1</t>
  </si>
  <si>
    <t>70:0</t>
  </si>
  <si>
    <t>71:4</t>
  </si>
  <si>
    <t>71:3</t>
  </si>
  <si>
    <t>71:2</t>
  </si>
  <si>
    <t>71:1</t>
  </si>
  <si>
    <t>71:0</t>
  </si>
  <si>
    <t>72:4</t>
  </si>
  <si>
    <t>72:3</t>
  </si>
  <si>
    <t>72:2</t>
  </si>
  <si>
    <t>72:1</t>
  </si>
  <si>
    <t>72:0</t>
  </si>
  <si>
    <t>73:4</t>
  </si>
  <si>
    <t>73:3</t>
  </si>
  <si>
    <t>73:2</t>
  </si>
  <si>
    <t>73:1</t>
  </si>
  <si>
    <t>73:0</t>
  </si>
  <si>
    <t>SUM</t>
  </si>
  <si>
    <t>STD</t>
  </si>
  <si>
    <t>STD (nmol/g)</t>
  </si>
  <si>
    <t xml:space="preserve"> nmol/g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</si>
</sst>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49" fontId="0" fillId="0" borderId="0"/>
    <xf numFmtId="9" fontId="1" fillId="0" borderId="0" applyFont="0" applyFill="0" applyBorder="0" applyAlignment="0" applyProtection="0"/>
  </cellStyleXfs>
  <cellXfs count="23">
    <xf numFmtId="49" fontId="0" fillId="0" borderId="0" xfId="0"/>
    <xf numFmtId="49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49" fontId="2" fillId="0" borderId="0" xfId="0" applyFont="1" applyAlignment="1">
      <alignment horizontal="center"/>
    </xf>
    <xf numFmtId="49" fontId="2" fillId="0" borderId="0" xfId="0" applyFont="1" applyAlignment="1">
      <alignment horizontal="left"/>
    </xf>
    <xf numFmtId="49" fontId="2" fillId="0" borderId="0" xfId="0" applyFon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2" fontId="0" fillId="0" borderId="0" xfId="0" applyNumberFormat="1"/>
    <xf numFmtId="49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49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zoomScale="130" zoomScaleNormal="130" workbookViewId="0">
      <selection activeCell="J5" sqref="J5"/>
    </sheetView>
  </sheetViews>
  <sheetFormatPr defaultColWidth="11.42578125" defaultRowHeight="12.75" x14ac:dyDescent="0.2"/>
  <cols>
    <col min="1" max="1" width="8.42578125" style="5" customWidth="1"/>
    <col min="2" max="3" width="9.140625" style="1" customWidth="1"/>
    <col min="4" max="4" width="12.140625" style="1" customWidth="1"/>
    <col min="5" max="5" width="22.7109375" customWidth="1"/>
    <col min="6" max="6" width="10.140625" style="8" customWidth="1"/>
    <col min="7" max="7" width="11.140625" style="8" customWidth="1"/>
    <col min="8" max="9" width="9.7109375" style="8" customWidth="1"/>
    <col min="10" max="10" width="12.42578125" style="1" customWidth="1"/>
    <col min="11" max="11" width="12.140625" style="4" customWidth="1"/>
    <col min="12" max="12" width="14.140625" style="4" customWidth="1"/>
    <col min="13" max="13" width="14.28515625" style="4" customWidth="1"/>
    <col min="14" max="256" width="8.85546875" customWidth="1"/>
  </cols>
  <sheetData>
    <row r="1" spans="2:17" x14ac:dyDescent="0.2">
      <c r="E1" s="16" t="s">
        <v>82</v>
      </c>
      <c r="F1" s="17" t="s">
        <v>77</v>
      </c>
      <c r="G1" s="17" t="s">
        <v>78</v>
      </c>
      <c r="H1" s="17" t="s">
        <v>79</v>
      </c>
      <c r="I1" s="17" t="s">
        <v>80</v>
      </c>
      <c r="J1" s="16"/>
      <c r="N1" s="7"/>
    </row>
    <row r="2" spans="2:17" x14ac:dyDescent="0.2">
      <c r="B2" s="1" t="s">
        <v>0</v>
      </c>
      <c r="C2" s="1" t="s">
        <v>1</v>
      </c>
      <c r="D2" s="21" t="s">
        <v>2</v>
      </c>
      <c r="E2" s="1" t="s">
        <v>3</v>
      </c>
      <c r="F2" s="8" t="s">
        <v>4</v>
      </c>
      <c r="G2" s="8" t="s">
        <v>5</v>
      </c>
      <c r="H2" s="8" t="s">
        <v>6</v>
      </c>
      <c r="I2" s="8" t="s">
        <v>81</v>
      </c>
      <c r="J2" s="21" t="s">
        <v>7</v>
      </c>
      <c r="K2" s="22" t="s">
        <v>8</v>
      </c>
      <c r="L2" s="8" t="s">
        <v>70</v>
      </c>
      <c r="M2" s="19" t="s">
        <v>131</v>
      </c>
      <c r="N2" s="1"/>
      <c r="O2" s="1"/>
      <c r="P2" s="1"/>
      <c r="Q2" s="1"/>
    </row>
    <row r="3" spans="2:17" x14ac:dyDescent="0.2">
      <c r="D3" s="9"/>
      <c r="E3" s="1"/>
      <c r="K3" s="3"/>
      <c r="L3" s="8"/>
      <c r="M3" s="11"/>
    </row>
    <row r="4" spans="2:17" x14ac:dyDescent="0.2">
      <c r="B4" s="17">
        <v>1344</v>
      </c>
      <c r="C4" s="16" t="s">
        <v>73</v>
      </c>
      <c r="D4" s="18"/>
      <c r="E4" s="9">
        <f>IF(D4=0,0,D4-G3)</f>
        <v>0</v>
      </c>
      <c r="F4" s="9">
        <f t="shared" ref="F4:F7" si="0">E4*0.8403</f>
        <v>0</v>
      </c>
      <c r="G4" s="9">
        <f t="shared" ref="G4" si="1">E4*0.3768</f>
        <v>0</v>
      </c>
      <c r="H4" s="9">
        <f t="shared" ref="H4" si="2">E4*0.1159</f>
        <v>0</v>
      </c>
      <c r="I4" s="9">
        <f t="shared" ref="I4" si="3">E4*0.0178</f>
        <v>0</v>
      </c>
      <c r="J4" s="9">
        <f>IF(D4=0,0,SUM(E4:I4))</f>
        <v>0</v>
      </c>
      <c r="K4" s="3" t="e">
        <f>J4/J$65</f>
        <v>#DIV/0!</v>
      </c>
      <c r="L4" s="9" t="e">
        <f>J4/$J$66</f>
        <v>#DIV/0!</v>
      </c>
      <c r="M4" s="20" t="e">
        <f>L4*$J$67</f>
        <v>#DIV/0!</v>
      </c>
    </row>
    <row r="5" spans="2:17" x14ac:dyDescent="0.2">
      <c r="B5" s="2">
        <v>1346</v>
      </c>
      <c r="C5" s="1" t="s">
        <v>72</v>
      </c>
      <c r="D5" s="9"/>
      <c r="E5" s="9">
        <f t="shared" ref="E5:E8" si="4">IF(D5=0,0,D5-G4)</f>
        <v>0</v>
      </c>
      <c r="F5" s="9">
        <f t="shared" si="0"/>
        <v>0</v>
      </c>
      <c r="G5" s="9">
        <f t="shared" ref="G5:G7" si="5">E5*0.3768</f>
        <v>0</v>
      </c>
      <c r="H5" s="9">
        <f t="shared" ref="H5:H7" si="6">E5*0.1159</f>
        <v>0</v>
      </c>
      <c r="I5" s="9">
        <f t="shared" ref="I5:I7" si="7">E5*0.0178</f>
        <v>0</v>
      </c>
      <c r="J5" s="9">
        <f>IF(D5=0,0,SUM(E5:I5))</f>
        <v>0</v>
      </c>
      <c r="K5" s="3" t="e">
        <f t="shared" ref="K5:K8" si="8">J5/J$65</f>
        <v>#DIV/0!</v>
      </c>
      <c r="L5" s="9" t="e">
        <f t="shared" ref="L5:L62" si="9">J5/$J$66</f>
        <v>#DIV/0!</v>
      </c>
      <c r="M5" s="20" t="e">
        <f t="shared" ref="M5:M62" si="10">L5*$J$67</f>
        <v>#DIV/0!</v>
      </c>
    </row>
    <row r="6" spans="2:17" x14ac:dyDescent="0.2">
      <c r="B6" s="2">
        <f>B5+2</f>
        <v>1348</v>
      </c>
      <c r="C6" s="1" t="s">
        <v>74</v>
      </c>
      <c r="D6" s="9"/>
      <c r="E6" s="9">
        <f t="shared" si="4"/>
        <v>0</v>
      </c>
      <c r="F6" s="9">
        <f t="shared" si="0"/>
        <v>0</v>
      </c>
      <c r="G6" s="9">
        <f t="shared" si="5"/>
        <v>0</v>
      </c>
      <c r="H6" s="9">
        <f t="shared" si="6"/>
        <v>0</v>
      </c>
      <c r="I6" s="9">
        <f t="shared" si="7"/>
        <v>0</v>
      </c>
      <c r="J6" s="9">
        <f t="shared" ref="J6:J8" si="11">IF(D6=0,0,SUM(E6:I6))</f>
        <v>0</v>
      </c>
      <c r="K6" s="3" t="e">
        <f t="shared" si="8"/>
        <v>#DIV/0!</v>
      </c>
      <c r="L6" s="9" t="e">
        <f t="shared" si="9"/>
        <v>#DIV/0!</v>
      </c>
      <c r="M6" s="20" t="e">
        <f t="shared" si="10"/>
        <v>#DIV/0!</v>
      </c>
    </row>
    <row r="7" spans="2:17" x14ac:dyDescent="0.2">
      <c r="B7" s="2">
        <f>B6+2</f>
        <v>1350</v>
      </c>
      <c r="C7" s="1" t="s">
        <v>75</v>
      </c>
      <c r="D7" s="9"/>
      <c r="E7" s="9">
        <f t="shared" si="4"/>
        <v>0</v>
      </c>
      <c r="F7" s="9">
        <f t="shared" si="0"/>
        <v>0</v>
      </c>
      <c r="G7" s="9">
        <f t="shared" si="5"/>
        <v>0</v>
      </c>
      <c r="H7" s="9">
        <f t="shared" si="6"/>
        <v>0</v>
      </c>
      <c r="I7" s="9">
        <f t="shared" si="7"/>
        <v>0</v>
      </c>
      <c r="J7" s="9">
        <f t="shared" si="11"/>
        <v>0</v>
      </c>
      <c r="K7" s="3" t="e">
        <f t="shared" si="8"/>
        <v>#DIV/0!</v>
      </c>
      <c r="L7" s="9" t="e">
        <f t="shared" si="9"/>
        <v>#DIV/0!</v>
      </c>
      <c r="M7" s="20" t="e">
        <f t="shared" si="10"/>
        <v>#DIV/0!</v>
      </c>
    </row>
    <row r="8" spans="2:17" x14ac:dyDescent="0.2">
      <c r="B8" s="2">
        <f>B7+2</f>
        <v>1352</v>
      </c>
      <c r="C8" s="16" t="s">
        <v>76</v>
      </c>
      <c r="D8" s="9"/>
      <c r="E8" s="9">
        <f t="shared" si="4"/>
        <v>0</v>
      </c>
      <c r="F8" s="9">
        <f>E8*0.8403</f>
        <v>0</v>
      </c>
      <c r="G8" s="9">
        <f>E8*0.3768</f>
        <v>0</v>
      </c>
      <c r="H8" s="9">
        <f>E8*0.1159</f>
        <v>0</v>
      </c>
      <c r="I8" s="9">
        <f>E8*0.0178</f>
        <v>0</v>
      </c>
      <c r="J8" s="9">
        <f t="shared" si="11"/>
        <v>0</v>
      </c>
      <c r="K8" s="3" t="e">
        <f t="shared" si="8"/>
        <v>#DIV/0!</v>
      </c>
      <c r="L8" s="9" t="e">
        <f t="shared" si="9"/>
        <v>#DIV/0!</v>
      </c>
      <c r="M8" s="20" t="e">
        <f t="shared" si="10"/>
        <v>#DIV/0!</v>
      </c>
    </row>
    <row r="9" spans="2:17" x14ac:dyDescent="0.2">
      <c r="B9" s="2"/>
      <c r="C9" s="16"/>
      <c r="D9" s="9"/>
      <c r="E9" s="9"/>
      <c r="F9" s="9"/>
      <c r="G9" s="9"/>
      <c r="H9" s="9"/>
      <c r="I9" s="9"/>
      <c r="J9" s="9"/>
      <c r="K9" s="3"/>
      <c r="L9" s="9"/>
      <c r="M9" s="20"/>
    </row>
    <row r="10" spans="2:17" x14ac:dyDescent="0.2">
      <c r="B10" s="17">
        <v>1358</v>
      </c>
      <c r="C10" s="16" t="s">
        <v>83</v>
      </c>
      <c r="D10" s="18"/>
      <c r="E10" s="9">
        <f>IF(D10=0,0,D10-G9)</f>
        <v>0</v>
      </c>
      <c r="F10" s="9">
        <f>E10*0.8517</f>
        <v>0</v>
      </c>
      <c r="G10" s="9">
        <f>E10*0.3863</f>
        <v>0</v>
      </c>
      <c r="H10" s="9">
        <f>E10*0.1199</f>
        <v>0</v>
      </c>
      <c r="I10" s="9">
        <f>E10*0.0188</f>
        <v>0</v>
      </c>
      <c r="J10" s="9">
        <f>IF(D10=0,0,SUM(E10:I10))</f>
        <v>0</v>
      </c>
      <c r="K10" s="3" t="e">
        <f>J10/J$65</f>
        <v>#DIV/0!</v>
      </c>
      <c r="L10" s="9" t="e">
        <f t="shared" si="9"/>
        <v>#DIV/0!</v>
      </c>
      <c r="M10" s="20" t="e">
        <f t="shared" si="10"/>
        <v>#DIV/0!</v>
      </c>
    </row>
    <row r="11" spans="2:17" x14ac:dyDescent="0.2">
      <c r="B11" s="2">
        <v>1360</v>
      </c>
      <c r="C11" s="16" t="s">
        <v>84</v>
      </c>
      <c r="D11" s="9"/>
      <c r="E11" s="9">
        <f t="shared" ref="E11:E14" si="12">IF(D11=0,0,D11-G10)</f>
        <v>0</v>
      </c>
      <c r="F11" s="9">
        <f t="shared" ref="F11:F14" si="13">E11*0.8517</f>
        <v>0</v>
      </c>
      <c r="G11" s="9">
        <f t="shared" ref="G11:G14" si="14">E11*0.3863</f>
        <v>0</v>
      </c>
      <c r="H11" s="9">
        <f t="shared" ref="H11:H14" si="15">E11*0.1199</f>
        <v>0</v>
      </c>
      <c r="I11" s="9">
        <f t="shared" ref="I11:I14" si="16">E11*0.0188</f>
        <v>0</v>
      </c>
      <c r="J11" s="9">
        <f>IF(D11=0,0,SUM(E11:I11))</f>
        <v>0</v>
      </c>
      <c r="K11" s="3" t="e">
        <f t="shared" ref="K11:K14" si="17">J11/J$65</f>
        <v>#DIV/0!</v>
      </c>
      <c r="L11" s="9" t="e">
        <f t="shared" si="9"/>
        <v>#DIV/0!</v>
      </c>
      <c r="M11" s="20" t="e">
        <f t="shared" si="10"/>
        <v>#DIV/0!</v>
      </c>
    </row>
    <row r="12" spans="2:17" x14ac:dyDescent="0.2">
      <c r="B12" s="2">
        <f>B11+2</f>
        <v>1362</v>
      </c>
      <c r="C12" s="16" t="s">
        <v>85</v>
      </c>
      <c r="D12" s="9"/>
      <c r="E12" s="9">
        <f t="shared" si="12"/>
        <v>0</v>
      </c>
      <c r="F12" s="9">
        <f t="shared" si="13"/>
        <v>0</v>
      </c>
      <c r="G12" s="9">
        <f t="shared" si="14"/>
        <v>0</v>
      </c>
      <c r="H12" s="9">
        <f t="shared" si="15"/>
        <v>0</v>
      </c>
      <c r="I12" s="9">
        <f t="shared" si="16"/>
        <v>0</v>
      </c>
      <c r="J12" s="9">
        <f t="shared" ref="J12:J14" si="18">IF(D12=0,0,SUM(E12:I12))</f>
        <v>0</v>
      </c>
      <c r="K12" s="3" t="e">
        <f t="shared" si="17"/>
        <v>#DIV/0!</v>
      </c>
      <c r="L12" s="9" t="e">
        <f t="shared" si="9"/>
        <v>#DIV/0!</v>
      </c>
      <c r="M12" s="20" t="e">
        <f t="shared" si="10"/>
        <v>#DIV/0!</v>
      </c>
    </row>
    <row r="13" spans="2:17" x14ac:dyDescent="0.2">
      <c r="B13" s="2">
        <f>B12+2</f>
        <v>1364</v>
      </c>
      <c r="C13" s="16" t="s">
        <v>86</v>
      </c>
      <c r="D13" s="9"/>
      <c r="E13" s="9">
        <f t="shared" si="12"/>
        <v>0</v>
      </c>
      <c r="F13" s="9">
        <f t="shared" si="13"/>
        <v>0</v>
      </c>
      <c r="G13" s="9">
        <f t="shared" si="14"/>
        <v>0</v>
      </c>
      <c r="H13" s="9">
        <f t="shared" si="15"/>
        <v>0</v>
      </c>
      <c r="I13" s="9">
        <f t="shared" si="16"/>
        <v>0</v>
      </c>
      <c r="J13" s="9">
        <f t="shared" si="18"/>
        <v>0</v>
      </c>
      <c r="K13" s="3" t="e">
        <f t="shared" si="17"/>
        <v>#DIV/0!</v>
      </c>
      <c r="L13" s="9" t="e">
        <f t="shared" si="9"/>
        <v>#DIV/0!</v>
      </c>
      <c r="M13" s="20" t="e">
        <f t="shared" si="10"/>
        <v>#DIV/0!</v>
      </c>
    </row>
    <row r="14" spans="2:17" x14ac:dyDescent="0.2">
      <c r="B14" s="2">
        <f>B13+2</f>
        <v>1366</v>
      </c>
      <c r="C14" s="16" t="s">
        <v>87</v>
      </c>
      <c r="D14" s="9"/>
      <c r="E14" s="9">
        <f t="shared" si="12"/>
        <v>0</v>
      </c>
      <c r="F14" s="9">
        <f t="shared" si="13"/>
        <v>0</v>
      </c>
      <c r="G14" s="9">
        <f t="shared" si="14"/>
        <v>0</v>
      </c>
      <c r="H14" s="9">
        <f t="shared" si="15"/>
        <v>0</v>
      </c>
      <c r="I14" s="9">
        <f t="shared" si="16"/>
        <v>0</v>
      </c>
      <c r="J14" s="9">
        <f t="shared" si="18"/>
        <v>0</v>
      </c>
      <c r="K14" s="3" t="e">
        <f t="shared" si="17"/>
        <v>#DIV/0!</v>
      </c>
      <c r="L14" s="9" t="e">
        <f t="shared" si="9"/>
        <v>#DIV/0!</v>
      </c>
      <c r="M14" s="20" t="e">
        <f t="shared" si="10"/>
        <v>#DIV/0!</v>
      </c>
    </row>
    <row r="15" spans="2:17" x14ac:dyDescent="0.2">
      <c r="B15" s="2"/>
      <c r="C15" s="16"/>
      <c r="D15" s="9"/>
      <c r="E15" s="9"/>
      <c r="F15" s="9"/>
      <c r="G15" s="9"/>
      <c r="H15" s="9"/>
      <c r="I15" s="9"/>
      <c r="J15" s="9"/>
      <c r="K15" s="3"/>
      <c r="L15" s="9"/>
      <c r="M15" s="20"/>
    </row>
    <row r="16" spans="2:17" x14ac:dyDescent="0.2">
      <c r="B16" s="17">
        <v>1372</v>
      </c>
      <c r="C16" s="16" t="s">
        <v>88</v>
      </c>
      <c r="D16" s="9"/>
      <c r="E16" s="9">
        <f>IF(D16=0,0,D16-G15)</f>
        <v>0</v>
      </c>
      <c r="F16" s="9">
        <f>E16*0.8613</f>
        <v>0</v>
      </c>
      <c r="G16" s="9">
        <f>E16*0.396</f>
        <v>0</v>
      </c>
      <c r="H16" s="9">
        <f>E16*0.1242</f>
        <v>0</v>
      </c>
      <c r="I16" s="9">
        <f>E16*0.0198</f>
        <v>0</v>
      </c>
      <c r="J16" s="9">
        <f>IF(D16=0,0,SUM(E16:I16))</f>
        <v>0</v>
      </c>
      <c r="K16" s="3" t="e">
        <f>J16/J$65</f>
        <v>#DIV/0!</v>
      </c>
      <c r="L16" s="9" t="e">
        <f t="shared" si="9"/>
        <v>#DIV/0!</v>
      </c>
      <c r="M16" s="20" t="e">
        <f t="shared" si="10"/>
        <v>#DIV/0!</v>
      </c>
    </row>
    <row r="17" spans="2:13" x14ac:dyDescent="0.2">
      <c r="B17" s="2">
        <f>B16+2</f>
        <v>1374</v>
      </c>
      <c r="C17" s="16" t="s">
        <v>89</v>
      </c>
      <c r="D17" s="9"/>
      <c r="E17" s="9">
        <f t="shared" ref="E17:E20" si="19">IF(D17=0,0,D17-G16)</f>
        <v>0</v>
      </c>
      <c r="F17" s="9">
        <f t="shared" ref="F17:F20" si="20">E17*0.8613</f>
        <v>0</v>
      </c>
      <c r="G17" s="9">
        <f t="shared" ref="G17:G20" si="21">E17*0.396</f>
        <v>0</v>
      </c>
      <c r="H17" s="9">
        <f t="shared" ref="H17:H20" si="22">E17*0.1242</f>
        <v>0</v>
      </c>
      <c r="I17" s="9">
        <f t="shared" ref="I17:I20" si="23">E17*0.0198</f>
        <v>0</v>
      </c>
      <c r="J17" s="9">
        <f>IF(D17=0,0,SUM(E17:I17))</f>
        <v>0</v>
      </c>
      <c r="K17" s="3" t="e">
        <f t="shared" ref="K17:K20" si="24">J17/J$65</f>
        <v>#DIV/0!</v>
      </c>
      <c r="L17" s="9" t="e">
        <f t="shared" si="9"/>
        <v>#DIV/0!</v>
      </c>
      <c r="M17" s="20" t="e">
        <f t="shared" si="10"/>
        <v>#DIV/0!</v>
      </c>
    </row>
    <row r="18" spans="2:13" x14ac:dyDescent="0.2">
      <c r="B18" s="2">
        <f>B17+2</f>
        <v>1376</v>
      </c>
      <c r="C18" s="16" t="s">
        <v>90</v>
      </c>
      <c r="D18" s="9"/>
      <c r="E18" s="9">
        <f t="shared" si="19"/>
        <v>0</v>
      </c>
      <c r="F18" s="9">
        <f t="shared" si="20"/>
        <v>0</v>
      </c>
      <c r="G18" s="9">
        <f t="shared" si="21"/>
        <v>0</v>
      </c>
      <c r="H18" s="9">
        <f t="shared" si="22"/>
        <v>0</v>
      </c>
      <c r="I18" s="9">
        <f t="shared" si="23"/>
        <v>0</v>
      </c>
      <c r="J18" s="9">
        <f t="shared" ref="J18:J20" si="25">IF(D18=0,0,SUM(E18:I18))</f>
        <v>0</v>
      </c>
      <c r="K18" s="3" t="e">
        <f t="shared" si="24"/>
        <v>#DIV/0!</v>
      </c>
      <c r="L18" s="9" t="e">
        <f t="shared" si="9"/>
        <v>#DIV/0!</v>
      </c>
      <c r="M18" s="20" t="e">
        <f t="shared" si="10"/>
        <v>#DIV/0!</v>
      </c>
    </row>
    <row r="19" spans="2:13" x14ac:dyDescent="0.2">
      <c r="B19" s="2">
        <f>B18+2</f>
        <v>1378</v>
      </c>
      <c r="C19" s="16" t="s">
        <v>91</v>
      </c>
      <c r="D19" s="9"/>
      <c r="E19" s="9">
        <f t="shared" si="19"/>
        <v>0</v>
      </c>
      <c r="F19" s="9">
        <f t="shared" si="20"/>
        <v>0</v>
      </c>
      <c r="G19" s="9">
        <f t="shared" si="21"/>
        <v>0</v>
      </c>
      <c r="H19" s="9">
        <f t="shared" si="22"/>
        <v>0</v>
      </c>
      <c r="I19" s="9">
        <f t="shared" si="23"/>
        <v>0</v>
      </c>
      <c r="J19" s="9">
        <f t="shared" si="25"/>
        <v>0</v>
      </c>
      <c r="K19" s="3" t="e">
        <f t="shared" si="24"/>
        <v>#DIV/0!</v>
      </c>
      <c r="L19" s="9" t="e">
        <f t="shared" si="9"/>
        <v>#DIV/0!</v>
      </c>
      <c r="M19" s="20" t="e">
        <f t="shared" si="10"/>
        <v>#DIV/0!</v>
      </c>
    </row>
    <row r="20" spans="2:13" x14ac:dyDescent="0.2">
      <c r="B20" s="2">
        <f>B19+2</f>
        <v>1380</v>
      </c>
      <c r="C20" s="16" t="s">
        <v>92</v>
      </c>
      <c r="D20" s="9"/>
      <c r="E20" s="9">
        <f t="shared" si="19"/>
        <v>0</v>
      </c>
      <c r="F20" s="9">
        <f t="shared" si="20"/>
        <v>0</v>
      </c>
      <c r="G20" s="9">
        <f t="shared" si="21"/>
        <v>0</v>
      </c>
      <c r="H20" s="9">
        <f t="shared" si="22"/>
        <v>0</v>
      </c>
      <c r="I20" s="9">
        <f t="shared" si="23"/>
        <v>0</v>
      </c>
      <c r="J20" s="9">
        <f t="shared" si="25"/>
        <v>0</v>
      </c>
      <c r="K20" s="3" t="e">
        <f t="shared" si="24"/>
        <v>#DIV/0!</v>
      </c>
      <c r="L20" s="9" t="e">
        <f t="shared" si="9"/>
        <v>#DIV/0!</v>
      </c>
      <c r="M20" s="20" t="e">
        <f t="shared" si="10"/>
        <v>#DIV/0!</v>
      </c>
    </row>
    <row r="21" spans="2:13" x14ac:dyDescent="0.2">
      <c r="B21" s="2"/>
      <c r="C21" s="16"/>
      <c r="D21" s="9"/>
      <c r="E21" s="9"/>
      <c r="F21" s="9"/>
      <c r="G21" s="9"/>
      <c r="H21" s="9"/>
      <c r="I21" s="9"/>
      <c r="J21" s="9"/>
      <c r="K21" s="3"/>
      <c r="L21" s="9"/>
      <c r="M21" s="20"/>
    </row>
    <row r="22" spans="2:13" x14ac:dyDescent="0.2">
      <c r="B22" s="17">
        <f>B16+14</f>
        <v>1386</v>
      </c>
      <c r="C22" s="16" t="s">
        <v>93</v>
      </c>
      <c r="D22" s="9"/>
      <c r="E22" s="9">
        <f>IF(D22=0,0,D22-G21)</f>
        <v>0</v>
      </c>
      <c r="F22" s="9">
        <f>E22*0.8745</f>
        <v>0</v>
      </c>
      <c r="G22" s="9">
        <f>E22*0.4058</f>
        <v>0</v>
      </c>
      <c r="H22" s="9">
        <f>E22*0.1284</f>
        <v>0</v>
      </c>
      <c r="I22" s="9">
        <f>E22*0.0209</f>
        <v>0</v>
      </c>
      <c r="J22" s="9">
        <f>IF(D22=0,0,SUM(E22:I22))</f>
        <v>0</v>
      </c>
      <c r="K22" s="3" t="e">
        <f>J22/J$65</f>
        <v>#DIV/0!</v>
      </c>
      <c r="L22" s="9" t="e">
        <f t="shared" si="9"/>
        <v>#DIV/0!</v>
      </c>
      <c r="M22" s="20" t="e">
        <f t="shared" si="10"/>
        <v>#DIV/0!</v>
      </c>
    </row>
    <row r="23" spans="2:13" x14ac:dyDescent="0.2">
      <c r="B23" s="2">
        <f>B22+2</f>
        <v>1388</v>
      </c>
      <c r="C23" s="16" t="s">
        <v>94</v>
      </c>
      <c r="D23" s="9"/>
      <c r="E23" s="9">
        <f t="shared" ref="E23:E26" si="26">IF(D23=0,0,D23-G22)</f>
        <v>0</v>
      </c>
      <c r="F23" s="9">
        <f t="shared" ref="F23:F26" si="27">E23*0.8745</f>
        <v>0</v>
      </c>
      <c r="G23" s="9">
        <f t="shared" ref="G23:G26" si="28">E23*0.4058</f>
        <v>0</v>
      </c>
      <c r="H23" s="9">
        <f t="shared" ref="H23:H26" si="29">E23*0.1284</f>
        <v>0</v>
      </c>
      <c r="I23" s="9">
        <f t="shared" ref="I23:I26" si="30">E23*0.0209</f>
        <v>0</v>
      </c>
      <c r="J23" s="9">
        <f>IF(D23=0,0,SUM(E23:I23))</f>
        <v>0</v>
      </c>
      <c r="K23" s="3" t="e">
        <f t="shared" ref="K23:K26" si="31">J23/J$65</f>
        <v>#DIV/0!</v>
      </c>
      <c r="L23" s="9" t="e">
        <f t="shared" si="9"/>
        <v>#DIV/0!</v>
      </c>
      <c r="M23" s="20" t="e">
        <f t="shared" si="10"/>
        <v>#DIV/0!</v>
      </c>
    </row>
    <row r="24" spans="2:13" x14ac:dyDescent="0.2">
      <c r="B24" s="2">
        <f>B23+2</f>
        <v>1390</v>
      </c>
      <c r="C24" s="16" t="s">
        <v>95</v>
      </c>
      <c r="D24" s="9"/>
      <c r="E24" s="9">
        <f t="shared" si="26"/>
        <v>0</v>
      </c>
      <c r="F24" s="9">
        <f t="shared" si="27"/>
        <v>0</v>
      </c>
      <c r="G24" s="9">
        <f t="shared" si="28"/>
        <v>0</v>
      </c>
      <c r="H24" s="9">
        <f t="shared" si="29"/>
        <v>0</v>
      </c>
      <c r="I24" s="9">
        <f t="shared" si="30"/>
        <v>0</v>
      </c>
      <c r="J24" s="9">
        <f t="shared" ref="J24:J26" si="32">IF(D24=0,0,SUM(E24:I24))</f>
        <v>0</v>
      </c>
      <c r="K24" s="3" t="e">
        <f t="shared" si="31"/>
        <v>#DIV/0!</v>
      </c>
      <c r="L24" s="9" t="e">
        <f t="shared" si="9"/>
        <v>#DIV/0!</v>
      </c>
      <c r="M24" s="20" t="e">
        <f t="shared" si="10"/>
        <v>#DIV/0!</v>
      </c>
    </row>
    <row r="25" spans="2:13" x14ac:dyDescent="0.2">
      <c r="B25" s="2">
        <f>B24+2</f>
        <v>1392</v>
      </c>
      <c r="C25" s="16" t="s">
        <v>96</v>
      </c>
      <c r="D25" s="9"/>
      <c r="E25" s="9">
        <f t="shared" si="26"/>
        <v>0</v>
      </c>
      <c r="F25" s="9">
        <f t="shared" si="27"/>
        <v>0</v>
      </c>
      <c r="G25" s="9">
        <f t="shared" si="28"/>
        <v>0</v>
      </c>
      <c r="H25" s="9">
        <f t="shared" si="29"/>
        <v>0</v>
      </c>
      <c r="I25" s="9">
        <f t="shared" si="30"/>
        <v>0</v>
      </c>
      <c r="J25" s="9">
        <f t="shared" si="32"/>
        <v>0</v>
      </c>
      <c r="K25" s="3" t="e">
        <f t="shared" si="31"/>
        <v>#DIV/0!</v>
      </c>
      <c r="L25" s="9" t="e">
        <f t="shared" si="9"/>
        <v>#DIV/0!</v>
      </c>
      <c r="M25" s="20" t="e">
        <f t="shared" si="10"/>
        <v>#DIV/0!</v>
      </c>
    </row>
    <row r="26" spans="2:13" x14ac:dyDescent="0.2">
      <c r="B26" s="2">
        <f>B25+2</f>
        <v>1394</v>
      </c>
      <c r="C26" s="16" t="s">
        <v>97</v>
      </c>
      <c r="D26" s="9"/>
      <c r="E26" s="9">
        <f t="shared" si="26"/>
        <v>0</v>
      </c>
      <c r="F26" s="9">
        <f t="shared" si="27"/>
        <v>0</v>
      </c>
      <c r="G26" s="9">
        <f t="shared" si="28"/>
        <v>0</v>
      </c>
      <c r="H26" s="9">
        <f t="shared" si="29"/>
        <v>0</v>
      </c>
      <c r="I26" s="9">
        <f t="shared" si="30"/>
        <v>0</v>
      </c>
      <c r="J26" s="9">
        <f t="shared" si="32"/>
        <v>0</v>
      </c>
      <c r="K26" s="3" t="e">
        <f t="shared" si="31"/>
        <v>#DIV/0!</v>
      </c>
      <c r="L26" s="9" t="e">
        <f t="shared" si="9"/>
        <v>#DIV/0!</v>
      </c>
      <c r="M26" s="20" t="e">
        <f t="shared" si="10"/>
        <v>#DIV/0!</v>
      </c>
    </row>
    <row r="27" spans="2:13" x14ac:dyDescent="0.2">
      <c r="B27" s="2"/>
      <c r="C27" s="16"/>
      <c r="D27" s="9"/>
      <c r="E27" s="9"/>
      <c r="F27" s="9"/>
      <c r="G27" s="9"/>
      <c r="H27" s="9"/>
      <c r="I27" s="9"/>
      <c r="J27" s="9"/>
      <c r="K27" s="3"/>
      <c r="L27" s="9"/>
      <c r="M27" s="20"/>
    </row>
    <row r="28" spans="2:13" x14ac:dyDescent="0.2">
      <c r="B28" s="17">
        <f>B22+14</f>
        <v>1400</v>
      </c>
      <c r="C28" s="16" t="s">
        <v>98</v>
      </c>
      <c r="D28" s="9"/>
      <c r="E28" s="9">
        <f>IF(D28=0,0,D28-G27)</f>
        <v>0</v>
      </c>
      <c r="F28" s="9">
        <f>E28*0.886</f>
        <v>0</v>
      </c>
      <c r="G28" s="9">
        <f>E28*0.4157</f>
        <v>0</v>
      </c>
      <c r="H28" s="9">
        <f>E28*0.1329</f>
        <v>0</v>
      </c>
      <c r="I28" s="9">
        <f>E28*0.0221</f>
        <v>0</v>
      </c>
      <c r="J28" s="9">
        <f>IF(D28=0,0,SUM(E28:I28))</f>
        <v>0</v>
      </c>
      <c r="K28" s="3" t="e">
        <f>J28/J$65</f>
        <v>#DIV/0!</v>
      </c>
      <c r="L28" s="9" t="e">
        <f t="shared" si="9"/>
        <v>#DIV/0!</v>
      </c>
      <c r="M28" s="20" t="e">
        <f t="shared" si="10"/>
        <v>#DIV/0!</v>
      </c>
    </row>
    <row r="29" spans="2:13" x14ac:dyDescent="0.2">
      <c r="B29" s="2">
        <f>B28+2</f>
        <v>1402</v>
      </c>
      <c r="C29" s="16" t="s">
        <v>99</v>
      </c>
      <c r="D29" s="9"/>
      <c r="E29" s="9">
        <f t="shared" ref="E29:E32" si="33">IF(D29=0,0,D29-G28)</f>
        <v>0</v>
      </c>
      <c r="F29" s="9">
        <f t="shared" ref="F29:F32" si="34">E29*0.886</f>
        <v>0</v>
      </c>
      <c r="G29" s="9">
        <f t="shared" ref="G29:G32" si="35">E29*0.4157</f>
        <v>0</v>
      </c>
      <c r="H29" s="9">
        <f t="shared" ref="H29:H32" si="36">E29*0.1329</f>
        <v>0</v>
      </c>
      <c r="I29" s="9">
        <f t="shared" ref="I29:I32" si="37">E29*0.0221</f>
        <v>0</v>
      </c>
      <c r="J29" s="9">
        <f>IF(D29=0,0,SUM(E29:I29))</f>
        <v>0</v>
      </c>
      <c r="K29" s="3" t="e">
        <f t="shared" ref="K29:K32" si="38">J29/J$65</f>
        <v>#DIV/0!</v>
      </c>
      <c r="L29" s="9" t="e">
        <f t="shared" si="9"/>
        <v>#DIV/0!</v>
      </c>
      <c r="M29" s="20" t="e">
        <f t="shared" si="10"/>
        <v>#DIV/0!</v>
      </c>
    </row>
    <row r="30" spans="2:13" x14ac:dyDescent="0.2">
      <c r="B30" s="2">
        <f>B29+2</f>
        <v>1404</v>
      </c>
      <c r="C30" s="16" t="s">
        <v>100</v>
      </c>
      <c r="D30" s="9"/>
      <c r="E30" s="9">
        <f t="shared" si="33"/>
        <v>0</v>
      </c>
      <c r="F30" s="9">
        <f t="shared" si="34"/>
        <v>0</v>
      </c>
      <c r="G30" s="9">
        <f t="shared" si="35"/>
        <v>0</v>
      </c>
      <c r="H30" s="9">
        <f t="shared" si="36"/>
        <v>0</v>
      </c>
      <c r="I30" s="9">
        <f t="shared" si="37"/>
        <v>0</v>
      </c>
      <c r="J30" s="9">
        <f t="shared" ref="J30:J32" si="39">IF(D30=0,0,SUM(E30:I30))</f>
        <v>0</v>
      </c>
      <c r="K30" s="3" t="e">
        <f t="shared" si="38"/>
        <v>#DIV/0!</v>
      </c>
      <c r="L30" s="9" t="e">
        <f t="shared" si="9"/>
        <v>#DIV/0!</v>
      </c>
      <c r="M30" s="20" t="e">
        <f t="shared" si="10"/>
        <v>#DIV/0!</v>
      </c>
    </row>
    <row r="31" spans="2:13" x14ac:dyDescent="0.2">
      <c r="B31" s="2">
        <f>B30+2</f>
        <v>1406</v>
      </c>
      <c r="C31" s="16" t="s">
        <v>101</v>
      </c>
      <c r="D31" s="9"/>
      <c r="E31" s="9">
        <f t="shared" si="33"/>
        <v>0</v>
      </c>
      <c r="F31" s="9">
        <f t="shared" si="34"/>
        <v>0</v>
      </c>
      <c r="G31" s="9">
        <f t="shared" si="35"/>
        <v>0</v>
      </c>
      <c r="H31" s="9">
        <f t="shared" si="36"/>
        <v>0</v>
      </c>
      <c r="I31" s="9">
        <f t="shared" si="37"/>
        <v>0</v>
      </c>
      <c r="J31" s="9">
        <f t="shared" si="39"/>
        <v>0</v>
      </c>
      <c r="K31" s="3" t="e">
        <f t="shared" si="38"/>
        <v>#DIV/0!</v>
      </c>
      <c r="L31" s="9" t="e">
        <f t="shared" si="9"/>
        <v>#DIV/0!</v>
      </c>
      <c r="M31" s="20" t="e">
        <f t="shared" si="10"/>
        <v>#DIV/0!</v>
      </c>
    </row>
    <row r="32" spans="2:13" x14ac:dyDescent="0.2">
      <c r="B32" s="2">
        <f>B31+2</f>
        <v>1408</v>
      </c>
      <c r="C32" s="16" t="s">
        <v>102</v>
      </c>
      <c r="D32" s="9"/>
      <c r="E32" s="9">
        <f t="shared" si="33"/>
        <v>0</v>
      </c>
      <c r="F32" s="9">
        <f t="shared" si="34"/>
        <v>0</v>
      </c>
      <c r="G32" s="9">
        <f t="shared" si="35"/>
        <v>0</v>
      </c>
      <c r="H32" s="9">
        <f t="shared" si="36"/>
        <v>0</v>
      </c>
      <c r="I32" s="9">
        <f t="shared" si="37"/>
        <v>0</v>
      </c>
      <c r="J32" s="9">
        <f t="shared" si="39"/>
        <v>0</v>
      </c>
      <c r="K32" s="3" t="e">
        <f t="shared" si="38"/>
        <v>#DIV/0!</v>
      </c>
      <c r="L32" s="9" t="e">
        <f t="shared" si="9"/>
        <v>#DIV/0!</v>
      </c>
      <c r="M32" s="20" t="e">
        <f t="shared" si="10"/>
        <v>#DIV/0!</v>
      </c>
    </row>
    <row r="33" spans="2:13" x14ac:dyDescent="0.2">
      <c r="B33" s="2"/>
      <c r="C33" s="16"/>
      <c r="D33" s="9"/>
      <c r="E33" s="9"/>
      <c r="F33" s="9"/>
      <c r="G33" s="9"/>
      <c r="H33" s="9"/>
      <c r="I33" s="9"/>
      <c r="J33" s="9"/>
      <c r="K33" s="3"/>
      <c r="L33" s="9"/>
      <c r="M33" s="20"/>
    </row>
    <row r="34" spans="2:13" x14ac:dyDescent="0.2">
      <c r="B34" s="17">
        <f>B28+14</f>
        <v>1414</v>
      </c>
      <c r="C34" s="16" t="s">
        <v>103</v>
      </c>
      <c r="D34" s="9"/>
      <c r="E34" s="9">
        <f>IF(D34=0,0,D34-G33)</f>
        <v>0</v>
      </c>
      <c r="F34" s="9">
        <f>E34*0.8974</f>
        <v>0</v>
      </c>
      <c r="G34" s="9">
        <f>E34*0.4257</f>
        <v>0</v>
      </c>
      <c r="H34" s="9">
        <f>E34*0.1374</f>
        <v>0</v>
      </c>
      <c r="I34" s="9">
        <f>E34*0.0232</f>
        <v>0</v>
      </c>
      <c r="J34" s="9">
        <f>IF(D34=0,0,SUM(E34:I34))</f>
        <v>0</v>
      </c>
      <c r="K34" s="3" t="e">
        <f>J34/J$65</f>
        <v>#DIV/0!</v>
      </c>
      <c r="L34" s="9" t="e">
        <f t="shared" si="9"/>
        <v>#DIV/0!</v>
      </c>
      <c r="M34" s="20" t="e">
        <f t="shared" si="10"/>
        <v>#DIV/0!</v>
      </c>
    </row>
    <row r="35" spans="2:13" x14ac:dyDescent="0.2">
      <c r="B35" s="2">
        <f>B34+2</f>
        <v>1416</v>
      </c>
      <c r="C35" s="16" t="s">
        <v>104</v>
      </c>
      <c r="D35" s="9"/>
      <c r="E35" s="9">
        <f t="shared" ref="E35:E38" si="40">IF(D35=0,0,D35-G34)</f>
        <v>0</v>
      </c>
      <c r="F35" s="9">
        <f t="shared" ref="F35:F38" si="41">E35*0.8974</f>
        <v>0</v>
      </c>
      <c r="G35" s="9">
        <f t="shared" ref="G35:G38" si="42">E35*0.4257</f>
        <v>0</v>
      </c>
      <c r="H35" s="9">
        <f t="shared" ref="H35:H38" si="43">E35*0.1374</f>
        <v>0</v>
      </c>
      <c r="I35" s="9">
        <f t="shared" ref="I35:I38" si="44">E35*0.0232</f>
        <v>0</v>
      </c>
      <c r="J35" s="9">
        <f>IF(D35=0,0,SUM(E35:I35))</f>
        <v>0</v>
      </c>
      <c r="K35" s="3" t="e">
        <f t="shared" ref="K35:K38" si="45">J35/J$65</f>
        <v>#DIV/0!</v>
      </c>
      <c r="L35" s="9" t="e">
        <f t="shared" si="9"/>
        <v>#DIV/0!</v>
      </c>
      <c r="M35" s="20" t="e">
        <f t="shared" si="10"/>
        <v>#DIV/0!</v>
      </c>
    </row>
    <row r="36" spans="2:13" x14ac:dyDescent="0.2">
      <c r="B36" s="2">
        <f>B35+2</f>
        <v>1418</v>
      </c>
      <c r="C36" s="16" t="s">
        <v>105</v>
      </c>
      <c r="D36" s="9"/>
      <c r="E36" s="9">
        <f t="shared" si="40"/>
        <v>0</v>
      </c>
      <c r="F36" s="9">
        <f t="shared" si="41"/>
        <v>0</v>
      </c>
      <c r="G36" s="9">
        <f t="shared" si="42"/>
        <v>0</v>
      </c>
      <c r="H36" s="9">
        <f t="shared" si="43"/>
        <v>0</v>
      </c>
      <c r="I36" s="9">
        <f t="shared" si="44"/>
        <v>0</v>
      </c>
      <c r="J36" s="9">
        <f t="shared" ref="J36:J38" si="46">IF(D36=0,0,SUM(E36:I36))</f>
        <v>0</v>
      </c>
      <c r="K36" s="3" t="e">
        <f t="shared" si="45"/>
        <v>#DIV/0!</v>
      </c>
      <c r="L36" s="9" t="e">
        <f t="shared" si="9"/>
        <v>#DIV/0!</v>
      </c>
      <c r="M36" s="20" t="e">
        <f t="shared" si="10"/>
        <v>#DIV/0!</v>
      </c>
    </row>
    <row r="37" spans="2:13" x14ac:dyDescent="0.2">
      <c r="B37" s="2">
        <f>B36+2</f>
        <v>1420</v>
      </c>
      <c r="C37" s="16" t="s">
        <v>106</v>
      </c>
      <c r="D37" s="9"/>
      <c r="E37" s="9">
        <f t="shared" si="40"/>
        <v>0</v>
      </c>
      <c r="F37" s="9">
        <f t="shared" si="41"/>
        <v>0</v>
      </c>
      <c r="G37" s="9">
        <f t="shared" si="42"/>
        <v>0</v>
      </c>
      <c r="H37" s="9">
        <f t="shared" si="43"/>
        <v>0</v>
      </c>
      <c r="I37" s="9">
        <f t="shared" si="44"/>
        <v>0</v>
      </c>
      <c r="J37" s="9">
        <f t="shared" si="46"/>
        <v>0</v>
      </c>
      <c r="K37" s="3" t="e">
        <f t="shared" si="45"/>
        <v>#DIV/0!</v>
      </c>
      <c r="L37" s="9" t="e">
        <f t="shared" si="9"/>
        <v>#DIV/0!</v>
      </c>
      <c r="M37" s="20" t="e">
        <f t="shared" si="10"/>
        <v>#DIV/0!</v>
      </c>
    </row>
    <row r="38" spans="2:13" x14ac:dyDescent="0.2">
      <c r="B38" s="2">
        <f>B37+2</f>
        <v>1422</v>
      </c>
      <c r="C38" s="16" t="s">
        <v>107</v>
      </c>
      <c r="D38" s="9"/>
      <c r="E38" s="9">
        <f t="shared" si="40"/>
        <v>0</v>
      </c>
      <c r="F38" s="9">
        <f t="shared" si="41"/>
        <v>0</v>
      </c>
      <c r="G38" s="9">
        <f t="shared" si="42"/>
        <v>0</v>
      </c>
      <c r="H38" s="9">
        <f t="shared" si="43"/>
        <v>0</v>
      </c>
      <c r="I38" s="9">
        <f t="shared" si="44"/>
        <v>0</v>
      </c>
      <c r="J38" s="9">
        <f t="shared" si="46"/>
        <v>0</v>
      </c>
      <c r="K38" s="3" t="e">
        <f t="shared" si="45"/>
        <v>#DIV/0!</v>
      </c>
      <c r="L38" s="9" t="e">
        <f t="shared" si="9"/>
        <v>#DIV/0!</v>
      </c>
      <c r="M38" s="20" t="e">
        <f t="shared" si="10"/>
        <v>#DIV/0!</v>
      </c>
    </row>
    <row r="39" spans="2:13" x14ac:dyDescent="0.2">
      <c r="B39" s="2"/>
      <c r="C39" s="16"/>
      <c r="D39" s="9"/>
      <c r="E39" s="9"/>
      <c r="F39" s="9"/>
      <c r="G39" s="9"/>
      <c r="H39" s="9"/>
      <c r="I39" s="9"/>
      <c r="J39" s="9"/>
      <c r="K39" s="3"/>
      <c r="L39" s="9"/>
      <c r="M39" s="20"/>
    </row>
    <row r="40" spans="2:13" x14ac:dyDescent="0.2">
      <c r="B40" s="17">
        <f>B34+14</f>
        <v>1428</v>
      </c>
      <c r="C40" s="16" t="s">
        <v>108</v>
      </c>
      <c r="D40" s="9"/>
      <c r="E40" s="9">
        <f>IF(D40=0,0,D40-G39)</f>
        <v>0</v>
      </c>
      <c r="F40" s="9">
        <f>E40*0.9089</f>
        <v>0</v>
      </c>
      <c r="G40" s="9">
        <f>E40*0.436</f>
        <v>0</v>
      </c>
      <c r="H40" s="9">
        <f>E40*0.1421</f>
        <v>0</v>
      </c>
      <c r="I40" s="9">
        <f>E40*0.0244</f>
        <v>0</v>
      </c>
      <c r="J40" s="9">
        <f>IF(D40=0,0,SUM(E40:I40))</f>
        <v>0</v>
      </c>
      <c r="K40" s="3" t="e">
        <f>J40/J$65</f>
        <v>#DIV/0!</v>
      </c>
      <c r="L40" s="9" t="e">
        <f t="shared" si="9"/>
        <v>#DIV/0!</v>
      </c>
      <c r="M40" s="20" t="e">
        <f t="shared" si="10"/>
        <v>#DIV/0!</v>
      </c>
    </row>
    <row r="41" spans="2:13" x14ac:dyDescent="0.2">
      <c r="B41" s="2">
        <f>B40+2</f>
        <v>1430</v>
      </c>
      <c r="C41" s="16" t="s">
        <v>109</v>
      </c>
      <c r="D41" s="9"/>
      <c r="E41" s="9">
        <f t="shared" ref="E41:E44" si="47">IF(D41=0,0,D41-G40)</f>
        <v>0</v>
      </c>
      <c r="F41" s="9">
        <f t="shared" ref="F41:F44" si="48">E41*0.9089</f>
        <v>0</v>
      </c>
      <c r="G41" s="9">
        <f t="shared" ref="G41:G44" si="49">E41*0.436</f>
        <v>0</v>
      </c>
      <c r="H41" s="9">
        <f t="shared" ref="H41:H44" si="50">E41*0.1421</f>
        <v>0</v>
      </c>
      <c r="I41" s="9">
        <f t="shared" ref="I41:I44" si="51">E41*0.0244</f>
        <v>0</v>
      </c>
      <c r="J41" s="9">
        <f>IF(D41=0,0,SUM(E41:I41))</f>
        <v>0</v>
      </c>
      <c r="K41" s="3" t="e">
        <f t="shared" ref="K41:K44" si="52">J41/J$65</f>
        <v>#DIV/0!</v>
      </c>
      <c r="L41" s="9" t="e">
        <f t="shared" si="9"/>
        <v>#DIV/0!</v>
      </c>
      <c r="M41" s="20" t="e">
        <f t="shared" si="10"/>
        <v>#DIV/0!</v>
      </c>
    </row>
    <row r="42" spans="2:13" x14ac:dyDescent="0.2">
      <c r="B42" s="2">
        <f>B41+2</f>
        <v>1432</v>
      </c>
      <c r="C42" s="16" t="s">
        <v>110</v>
      </c>
      <c r="D42" s="9"/>
      <c r="E42" s="9">
        <f t="shared" si="47"/>
        <v>0</v>
      </c>
      <c r="F42" s="9">
        <f t="shared" si="48"/>
        <v>0</v>
      </c>
      <c r="G42" s="9">
        <f t="shared" si="49"/>
        <v>0</v>
      </c>
      <c r="H42" s="9">
        <f t="shared" si="50"/>
        <v>0</v>
      </c>
      <c r="I42" s="9">
        <f t="shared" si="51"/>
        <v>0</v>
      </c>
      <c r="J42" s="9">
        <f t="shared" ref="J42:J44" si="53">IF(D42=0,0,SUM(E42:I42))</f>
        <v>0</v>
      </c>
      <c r="K42" s="3" t="e">
        <f t="shared" si="52"/>
        <v>#DIV/0!</v>
      </c>
      <c r="L42" s="9" t="e">
        <f t="shared" si="9"/>
        <v>#DIV/0!</v>
      </c>
      <c r="M42" s="20" t="e">
        <f t="shared" si="10"/>
        <v>#DIV/0!</v>
      </c>
    </row>
    <row r="43" spans="2:13" x14ac:dyDescent="0.2">
      <c r="B43" s="2">
        <f>B42+2</f>
        <v>1434</v>
      </c>
      <c r="C43" s="16" t="s">
        <v>111</v>
      </c>
      <c r="D43" s="9"/>
      <c r="E43" s="9">
        <f t="shared" si="47"/>
        <v>0</v>
      </c>
      <c r="F43" s="9">
        <f t="shared" si="48"/>
        <v>0</v>
      </c>
      <c r="G43" s="9">
        <f t="shared" si="49"/>
        <v>0</v>
      </c>
      <c r="H43" s="9">
        <f t="shared" si="50"/>
        <v>0</v>
      </c>
      <c r="I43" s="9">
        <f t="shared" si="51"/>
        <v>0</v>
      </c>
      <c r="J43" s="9">
        <f t="shared" si="53"/>
        <v>0</v>
      </c>
      <c r="K43" s="3" t="e">
        <f t="shared" si="52"/>
        <v>#DIV/0!</v>
      </c>
      <c r="L43" s="9" t="e">
        <f t="shared" si="9"/>
        <v>#DIV/0!</v>
      </c>
      <c r="M43" s="20" t="e">
        <f t="shared" si="10"/>
        <v>#DIV/0!</v>
      </c>
    </row>
    <row r="44" spans="2:13" x14ac:dyDescent="0.2">
      <c r="B44" s="2">
        <f>B43+2</f>
        <v>1436</v>
      </c>
      <c r="C44" s="16" t="s">
        <v>112</v>
      </c>
      <c r="D44" s="9"/>
      <c r="E44" s="9">
        <f t="shared" si="47"/>
        <v>0</v>
      </c>
      <c r="F44" s="9">
        <f t="shared" si="48"/>
        <v>0</v>
      </c>
      <c r="G44" s="9">
        <f t="shared" si="49"/>
        <v>0</v>
      </c>
      <c r="H44" s="9">
        <f t="shared" si="50"/>
        <v>0</v>
      </c>
      <c r="I44" s="9">
        <f t="shared" si="51"/>
        <v>0</v>
      </c>
      <c r="J44" s="9">
        <f t="shared" si="53"/>
        <v>0</v>
      </c>
      <c r="K44" s="3" t="e">
        <f t="shared" si="52"/>
        <v>#DIV/0!</v>
      </c>
      <c r="L44" s="9" t="e">
        <f t="shared" si="9"/>
        <v>#DIV/0!</v>
      </c>
      <c r="M44" s="20" t="e">
        <f t="shared" si="10"/>
        <v>#DIV/0!</v>
      </c>
    </row>
    <row r="45" spans="2:13" x14ac:dyDescent="0.2">
      <c r="B45" s="2"/>
      <c r="C45" s="16"/>
      <c r="D45" s="9"/>
      <c r="E45" s="9"/>
      <c r="F45" s="9"/>
      <c r="G45" s="9"/>
      <c r="H45" s="9"/>
      <c r="I45" s="9"/>
      <c r="J45" s="9"/>
      <c r="K45" s="3"/>
      <c r="L45" s="9"/>
      <c r="M45" s="20"/>
    </row>
    <row r="46" spans="2:13" x14ac:dyDescent="0.2">
      <c r="B46" s="17">
        <f>B40+14</f>
        <v>1442</v>
      </c>
      <c r="C46" s="16" t="s">
        <v>113</v>
      </c>
      <c r="D46" s="9"/>
      <c r="E46" s="9">
        <f>IF(D46=0,0,D46-G45)</f>
        <v>0</v>
      </c>
      <c r="F46" s="9">
        <f>E46*0.9203</f>
        <v>0</v>
      </c>
      <c r="G46" s="9">
        <f>E46*0.4462</f>
        <v>0</v>
      </c>
      <c r="H46" s="9">
        <f>E46*0.1468</f>
        <v>0</v>
      </c>
      <c r="I46" s="9">
        <f>E46*0.0257</f>
        <v>0</v>
      </c>
      <c r="J46" s="9">
        <f>IF(D46=0,0,SUM(E46:I46))</f>
        <v>0</v>
      </c>
      <c r="K46" s="3" t="e">
        <f>J46/J$65</f>
        <v>#DIV/0!</v>
      </c>
      <c r="L46" s="9" t="e">
        <f t="shared" si="9"/>
        <v>#DIV/0!</v>
      </c>
      <c r="M46" s="20" t="e">
        <f t="shared" si="10"/>
        <v>#DIV/0!</v>
      </c>
    </row>
    <row r="47" spans="2:13" x14ac:dyDescent="0.2">
      <c r="B47" s="2">
        <f>B46+2</f>
        <v>1444</v>
      </c>
      <c r="C47" s="16" t="s">
        <v>114</v>
      </c>
      <c r="D47" s="9"/>
      <c r="E47" s="9">
        <f t="shared" ref="E47:E50" si="54">IF(D47=0,0,D47-G46)</f>
        <v>0</v>
      </c>
      <c r="F47" s="9">
        <f t="shared" ref="F47:F50" si="55">E47*0.9203</f>
        <v>0</v>
      </c>
      <c r="G47" s="9">
        <f t="shared" ref="G47:G50" si="56">E47*0.4462</f>
        <v>0</v>
      </c>
      <c r="H47" s="9">
        <f t="shared" ref="H47:H50" si="57">E47*0.1468</f>
        <v>0</v>
      </c>
      <c r="I47" s="9">
        <f t="shared" ref="I47:I50" si="58">E47*0.0257</f>
        <v>0</v>
      </c>
      <c r="J47" s="9">
        <f>IF(D47=0,0,SUM(E47:I47))</f>
        <v>0</v>
      </c>
      <c r="K47" s="3" t="e">
        <f t="shared" ref="K47:K50" si="59">J47/J$65</f>
        <v>#DIV/0!</v>
      </c>
      <c r="L47" s="9" t="e">
        <f t="shared" si="9"/>
        <v>#DIV/0!</v>
      </c>
      <c r="M47" s="20" t="e">
        <f t="shared" si="10"/>
        <v>#DIV/0!</v>
      </c>
    </row>
    <row r="48" spans="2:13" x14ac:dyDescent="0.2">
      <c r="B48" s="2">
        <f>B47+2</f>
        <v>1446</v>
      </c>
      <c r="C48" s="16" t="s">
        <v>115</v>
      </c>
      <c r="D48" s="9"/>
      <c r="E48" s="9">
        <f t="shared" si="54"/>
        <v>0</v>
      </c>
      <c r="F48" s="9">
        <f t="shared" si="55"/>
        <v>0</v>
      </c>
      <c r="G48" s="9">
        <f t="shared" si="56"/>
        <v>0</v>
      </c>
      <c r="H48" s="9">
        <f t="shared" si="57"/>
        <v>0</v>
      </c>
      <c r="I48" s="9">
        <f t="shared" si="58"/>
        <v>0</v>
      </c>
      <c r="J48" s="9">
        <f t="shared" ref="J48:J50" si="60">IF(D48=0,0,SUM(E48:I48))</f>
        <v>0</v>
      </c>
      <c r="K48" s="3" t="e">
        <f t="shared" si="59"/>
        <v>#DIV/0!</v>
      </c>
      <c r="L48" s="9" t="e">
        <f t="shared" si="9"/>
        <v>#DIV/0!</v>
      </c>
      <c r="M48" s="20" t="e">
        <f t="shared" si="10"/>
        <v>#DIV/0!</v>
      </c>
    </row>
    <row r="49" spans="2:13" x14ac:dyDescent="0.2">
      <c r="B49" s="2">
        <f>B48+2</f>
        <v>1448</v>
      </c>
      <c r="C49" s="16" t="s">
        <v>116</v>
      </c>
      <c r="D49" s="9"/>
      <c r="E49" s="9">
        <f t="shared" si="54"/>
        <v>0</v>
      </c>
      <c r="F49" s="9">
        <f t="shared" si="55"/>
        <v>0</v>
      </c>
      <c r="G49" s="9">
        <f t="shared" si="56"/>
        <v>0</v>
      </c>
      <c r="H49" s="9">
        <f t="shared" si="57"/>
        <v>0</v>
      </c>
      <c r="I49" s="9">
        <f t="shared" si="58"/>
        <v>0</v>
      </c>
      <c r="J49" s="9">
        <f t="shared" si="60"/>
        <v>0</v>
      </c>
      <c r="K49" s="3" t="e">
        <f t="shared" si="59"/>
        <v>#DIV/0!</v>
      </c>
      <c r="L49" s="9" t="e">
        <f t="shared" si="9"/>
        <v>#DIV/0!</v>
      </c>
      <c r="M49" s="20" t="e">
        <f t="shared" si="10"/>
        <v>#DIV/0!</v>
      </c>
    </row>
    <row r="50" spans="2:13" x14ac:dyDescent="0.2">
      <c r="B50" s="2">
        <f>B49+2</f>
        <v>1450</v>
      </c>
      <c r="C50" s="16" t="s">
        <v>117</v>
      </c>
      <c r="D50" s="9"/>
      <c r="E50" s="9">
        <f t="shared" si="54"/>
        <v>0</v>
      </c>
      <c r="F50" s="9">
        <f t="shared" si="55"/>
        <v>0</v>
      </c>
      <c r="G50" s="9">
        <f t="shared" si="56"/>
        <v>0</v>
      </c>
      <c r="H50" s="9">
        <f t="shared" si="57"/>
        <v>0</v>
      </c>
      <c r="I50" s="9">
        <f t="shared" si="58"/>
        <v>0</v>
      </c>
      <c r="J50" s="9">
        <f t="shared" si="60"/>
        <v>0</v>
      </c>
      <c r="K50" s="3" t="e">
        <f t="shared" si="59"/>
        <v>#DIV/0!</v>
      </c>
      <c r="L50" s="9" t="e">
        <f t="shared" si="9"/>
        <v>#DIV/0!</v>
      </c>
      <c r="M50" s="20" t="e">
        <f t="shared" si="10"/>
        <v>#DIV/0!</v>
      </c>
    </row>
    <row r="51" spans="2:13" x14ac:dyDescent="0.2">
      <c r="B51" s="2"/>
      <c r="C51" s="16"/>
      <c r="D51" s="9"/>
      <c r="E51" s="9"/>
      <c r="F51" s="9"/>
      <c r="G51" s="9"/>
      <c r="H51" s="9"/>
      <c r="I51" s="9"/>
      <c r="J51" s="9"/>
      <c r="K51" s="3"/>
      <c r="L51" s="9"/>
      <c r="M51" s="20"/>
    </row>
    <row r="52" spans="2:13" x14ac:dyDescent="0.2">
      <c r="B52" s="17">
        <f>B46+14</f>
        <v>1456</v>
      </c>
      <c r="C52" s="16" t="s">
        <v>118</v>
      </c>
      <c r="D52" s="9"/>
      <c r="E52" s="9">
        <f>IF(D52=0,0,D52-G51)</f>
        <v>0</v>
      </c>
      <c r="F52" s="9">
        <f>E52*0.9317</f>
        <v>0</v>
      </c>
      <c r="G52" s="9">
        <f>E52*0.4567</f>
        <v>0</v>
      </c>
      <c r="H52" s="9">
        <f>E52*0.1516</f>
        <v>0</v>
      </c>
      <c r="I52" s="9">
        <f>E52*0.0269</f>
        <v>0</v>
      </c>
      <c r="J52" s="9">
        <f>IF(D52=0,0,SUM(E52:I52))</f>
        <v>0</v>
      </c>
      <c r="K52" s="3" t="e">
        <f>J52/J$65</f>
        <v>#DIV/0!</v>
      </c>
      <c r="L52" s="9" t="e">
        <f t="shared" si="9"/>
        <v>#DIV/0!</v>
      </c>
      <c r="M52" s="20" t="e">
        <f t="shared" si="10"/>
        <v>#DIV/0!</v>
      </c>
    </row>
    <row r="53" spans="2:13" x14ac:dyDescent="0.2">
      <c r="B53" s="2">
        <f>B52+2</f>
        <v>1458</v>
      </c>
      <c r="C53" s="16" t="s">
        <v>119</v>
      </c>
      <c r="D53" s="9"/>
      <c r="E53" s="9">
        <f t="shared" ref="E53:E56" si="61">IF(D53=0,0,D53-G52)</f>
        <v>0</v>
      </c>
      <c r="F53" s="9">
        <f t="shared" ref="F53:F56" si="62">E53*0.9317</f>
        <v>0</v>
      </c>
      <c r="G53" s="9">
        <f t="shared" ref="G53:G56" si="63">E53*0.4567</f>
        <v>0</v>
      </c>
      <c r="H53" s="9">
        <f t="shared" ref="H53:H56" si="64">E53*0.1516</f>
        <v>0</v>
      </c>
      <c r="I53" s="9">
        <f t="shared" ref="I53:I56" si="65">E53*0.0269</f>
        <v>0</v>
      </c>
      <c r="J53" s="9">
        <f>IF(D53=0,0,SUM(E53:I53))</f>
        <v>0</v>
      </c>
      <c r="K53" s="3" t="e">
        <f t="shared" ref="K53:K56" si="66">J53/J$65</f>
        <v>#DIV/0!</v>
      </c>
      <c r="L53" s="9" t="e">
        <f t="shared" si="9"/>
        <v>#DIV/0!</v>
      </c>
      <c r="M53" s="20" t="e">
        <f t="shared" si="10"/>
        <v>#DIV/0!</v>
      </c>
    </row>
    <row r="54" spans="2:13" x14ac:dyDescent="0.2">
      <c r="B54" s="2">
        <f>B53+2</f>
        <v>1460</v>
      </c>
      <c r="C54" s="16" t="s">
        <v>120</v>
      </c>
      <c r="D54" s="9"/>
      <c r="E54" s="9">
        <f t="shared" si="61"/>
        <v>0</v>
      </c>
      <c r="F54" s="9">
        <f t="shared" si="62"/>
        <v>0</v>
      </c>
      <c r="G54" s="9">
        <f t="shared" si="63"/>
        <v>0</v>
      </c>
      <c r="H54" s="9">
        <f t="shared" si="64"/>
        <v>0</v>
      </c>
      <c r="I54" s="9">
        <f t="shared" si="65"/>
        <v>0</v>
      </c>
      <c r="J54" s="9">
        <f t="shared" ref="J54:J56" si="67">IF(D54=0,0,SUM(E54:I54))</f>
        <v>0</v>
      </c>
      <c r="K54" s="3" t="e">
        <f t="shared" si="66"/>
        <v>#DIV/0!</v>
      </c>
      <c r="L54" s="9" t="e">
        <f t="shared" si="9"/>
        <v>#DIV/0!</v>
      </c>
      <c r="M54" s="20" t="e">
        <f t="shared" si="10"/>
        <v>#DIV/0!</v>
      </c>
    </row>
    <row r="55" spans="2:13" x14ac:dyDescent="0.2">
      <c r="B55" s="2">
        <f>B54+2</f>
        <v>1462</v>
      </c>
      <c r="C55" s="16" t="s">
        <v>121</v>
      </c>
      <c r="D55" s="9"/>
      <c r="E55" s="9">
        <f t="shared" si="61"/>
        <v>0</v>
      </c>
      <c r="F55" s="9">
        <f t="shared" si="62"/>
        <v>0</v>
      </c>
      <c r="G55" s="9">
        <f t="shared" si="63"/>
        <v>0</v>
      </c>
      <c r="H55" s="9">
        <f t="shared" si="64"/>
        <v>0</v>
      </c>
      <c r="I55" s="9">
        <f t="shared" si="65"/>
        <v>0</v>
      </c>
      <c r="J55" s="9">
        <f t="shared" si="67"/>
        <v>0</v>
      </c>
      <c r="K55" s="3" t="e">
        <f t="shared" si="66"/>
        <v>#DIV/0!</v>
      </c>
      <c r="L55" s="9" t="e">
        <f t="shared" si="9"/>
        <v>#DIV/0!</v>
      </c>
      <c r="M55" s="20" t="e">
        <f t="shared" si="10"/>
        <v>#DIV/0!</v>
      </c>
    </row>
    <row r="56" spans="2:13" x14ac:dyDescent="0.2">
      <c r="B56" s="2">
        <f>B55+2</f>
        <v>1464</v>
      </c>
      <c r="C56" s="16" t="s">
        <v>122</v>
      </c>
      <c r="D56" s="9"/>
      <c r="E56" s="9">
        <f t="shared" si="61"/>
        <v>0</v>
      </c>
      <c r="F56" s="9">
        <f t="shared" si="62"/>
        <v>0</v>
      </c>
      <c r="G56" s="9">
        <f t="shared" si="63"/>
        <v>0</v>
      </c>
      <c r="H56" s="9">
        <f t="shared" si="64"/>
        <v>0</v>
      </c>
      <c r="I56" s="9">
        <f t="shared" si="65"/>
        <v>0</v>
      </c>
      <c r="J56" s="9">
        <f t="shared" si="67"/>
        <v>0</v>
      </c>
      <c r="K56" s="3" t="e">
        <f t="shared" si="66"/>
        <v>#DIV/0!</v>
      </c>
      <c r="L56" s="9" t="e">
        <f t="shared" si="9"/>
        <v>#DIV/0!</v>
      </c>
      <c r="M56" s="20" t="e">
        <f t="shared" si="10"/>
        <v>#DIV/0!</v>
      </c>
    </row>
    <row r="57" spans="2:13" x14ac:dyDescent="0.2">
      <c r="B57" s="2"/>
      <c r="C57" s="16"/>
      <c r="D57" s="9"/>
      <c r="E57" s="9"/>
      <c r="F57" s="9"/>
      <c r="G57" s="9"/>
      <c r="H57" s="9"/>
      <c r="I57" s="9"/>
      <c r="J57" s="9"/>
      <c r="K57" s="3"/>
      <c r="L57" s="9"/>
      <c r="M57" s="20"/>
    </row>
    <row r="58" spans="2:13" x14ac:dyDescent="0.2">
      <c r="B58" s="17">
        <f>B52+14</f>
        <v>1470</v>
      </c>
      <c r="C58" s="16" t="s">
        <v>123</v>
      </c>
      <c r="D58" s="9"/>
      <c r="E58" s="9">
        <f>IF(D58=0,0,D58-G57)</f>
        <v>0</v>
      </c>
      <c r="F58" s="9">
        <f>E58*0.9413</f>
        <v>0</v>
      </c>
      <c r="G58" s="9">
        <f>E58*0.4672</f>
        <v>0</v>
      </c>
      <c r="H58" s="9">
        <f>E58*0.1566</f>
        <v>0</v>
      </c>
      <c r="I58" s="9">
        <f>E58*0.0283</f>
        <v>0</v>
      </c>
      <c r="J58" s="9">
        <f>IF(D58=0,0,SUM(E58:I58))</f>
        <v>0</v>
      </c>
      <c r="K58" s="3" t="e">
        <f>J58/J$65</f>
        <v>#DIV/0!</v>
      </c>
      <c r="L58" s="9" t="e">
        <f t="shared" si="9"/>
        <v>#DIV/0!</v>
      </c>
      <c r="M58" s="20" t="e">
        <f t="shared" si="10"/>
        <v>#DIV/0!</v>
      </c>
    </row>
    <row r="59" spans="2:13" x14ac:dyDescent="0.2">
      <c r="B59" s="2">
        <f>B58+2</f>
        <v>1472</v>
      </c>
      <c r="C59" s="16" t="s">
        <v>124</v>
      </c>
      <c r="D59" s="9"/>
      <c r="E59" s="9">
        <f t="shared" ref="E59:E62" si="68">IF(D59=0,0,D59-G58)</f>
        <v>0</v>
      </c>
      <c r="F59" s="9">
        <f t="shared" ref="F59:F62" si="69">E59*0.9413</f>
        <v>0</v>
      </c>
      <c r="G59" s="9">
        <f t="shared" ref="G59:G62" si="70">E59*0.4672</f>
        <v>0</v>
      </c>
      <c r="H59" s="9">
        <f t="shared" ref="H59:H62" si="71">E59*0.1566</f>
        <v>0</v>
      </c>
      <c r="I59" s="9">
        <f t="shared" ref="I59:I62" si="72">E59*0.0283</f>
        <v>0</v>
      </c>
      <c r="J59" s="9">
        <f>IF(D59=0,0,SUM(E59:I59))</f>
        <v>0</v>
      </c>
      <c r="K59" s="3" t="e">
        <f t="shared" ref="K59:K62" si="73">J59/J$65</f>
        <v>#DIV/0!</v>
      </c>
      <c r="L59" s="9" t="e">
        <f t="shared" si="9"/>
        <v>#DIV/0!</v>
      </c>
      <c r="M59" s="20" t="e">
        <f t="shared" si="10"/>
        <v>#DIV/0!</v>
      </c>
    </row>
    <row r="60" spans="2:13" x14ac:dyDescent="0.2">
      <c r="B60" s="2">
        <f>B59+2</f>
        <v>1474</v>
      </c>
      <c r="C60" s="16" t="s">
        <v>125</v>
      </c>
      <c r="D60" s="9"/>
      <c r="E60" s="9">
        <f t="shared" si="68"/>
        <v>0</v>
      </c>
      <c r="F60" s="9">
        <f t="shared" si="69"/>
        <v>0</v>
      </c>
      <c r="G60" s="9">
        <f t="shared" si="70"/>
        <v>0</v>
      </c>
      <c r="H60" s="9">
        <f t="shared" si="71"/>
        <v>0</v>
      </c>
      <c r="I60" s="9">
        <f t="shared" si="72"/>
        <v>0</v>
      </c>
      <c r="J60" s="9">
        <f t="shared" ref="J60:J62" si="74">IF(D60=0,0,SUM(E60:I60))</f>
        <v>0</v>
      </c>
      <c r="K60" s="3" t="e">
        <f t="shared" si="73"/>
        <v>#DIV/0!</v>
      </c>
      <c r="L60" s="9" t="e">
        <f t="shared" si="9"/>
        <v>#DIV/0!</v>
      </c>
      <c r="M60" s="20" t="e">
        <f t="shared" si="10"/>
        <v>#DIV/0!</v>
      </c>
    </row>
    <row r="61" spans="2:13" x14ac:dyDescent="0.2">
      <c r="B61" s="2">
        <f>B60+2</f>
        <v>1476</v>
      </c>
      <c r="C61" s="16" t="s">
        <v>126</v>
      </c>
      <c r="D61" s="9"/>
      <c r="E61" s="9">
        <f t="shared" si="68"/>
        <v>0</v>
      </c>
      <c r="F61" s="9">
        <f t="shared" si="69"/>
        <v>0</v>
      </c>
      <c r="G61" s="9">
        <f t="shared" si="70"/>
        <v>0</v>
      </c>
      <c r="H61" s="9">
        <f t="shared" si="71"/>
        <v>0</v>
      </c>
      <c r="I61" s="9">
        <f t="shared" si="72"/>
        <v>0</v>
      </c>
      <c r="J61" s="9">
        <f t="shared" si="74"/>
        <v>0</v>
      </c>
      <c r="K61" s="3" t="e">
        <f t="shared" si="73"/>
        <v>#DIV/0!</v>
      </c>
      <c r="L61" s="9" t="e">
        <f t="shared" si="9"/>
        <v>#DIV/0!</v>
      </c>
      <c r="M61" s="20" t="e">
        <f t="shared" si="10"/>
        <v>#DIV/0!</v>
      </c>
    </row>
    <row r="62" spans="2:13" x14ac:dyDescent="0.2">
      <c r="B62" s="2">
        <f>B61+2</f>
        <v>1478</v>
      </c>
      <c r="C62" s="16" t="s">
        <v>127</v>
      </c>
      <c r="D62" s="9"/>
      <c r="E62" s="9">
        <f t="shared" si="68"/>
        <v>0</v>
      </c>
      <c r="F62" s="9">
        <f t="shared" si="69"/>
        <v>0</v>
      </c>
      <c r="G62" s="9">
        <f t="shared" si="70"/>
        <v>0</v>
      </c>
      <c r="H62" s="9">
        <f t="shared" si="71"/>
        <v>0</v>
      </c>
      <c r="I62" s="9">
        <f t="shared" si="72"/>
        <v>0</v>
      </c>
      <c r="J62" s="9">
        <f t="shared" si="74"/>
        <v>0</v>
      </c>
      <c r="K62" s="3" t="e">
        <f t="shared" si="73"/>
        <v>#DIV/0!</v>
      </c>
      <c r="L62" s="9" t="e">
        <f t="shared" si="9"/>
        <v>#DIV/0!</v>
      </c>
      <c r="M62" s="20" t="e">
        <f t="shared" si="10"/>
        <v>#DIV/0!</v>
      </c>
    </row>
    <row r="63" spans="2:13" x14ac:dyDescent="0.2">
      <c r="B63" s="2"/>
      <c r="C63" s="16"/>
      <c r="D63" s="9"/>
      <c r="E63" s="9"/>
      <c r="F63" s="9"/>
      <c r="G63" s="9"/>
      <c r="H63" s="9"/>
      <c r="I63" s="9"/>
      <c r="J63" s="9"/>
      <c r="K63" s="3"/>
      <c r="L63" s="9"/>
      <c r="M63" s="12"/>
    </row>
    <row r="64" spans="2:13" x14ac:dyDescent="0.2">
      <c r="B64" s="2"/>
      <c r="D64" s="9"/>
      <c r="E64" s="2"/>
      <c r="F64" s="2"/>
      <c r="G64" s="2"/>
      <c r="H64" s="2"/>
      <c r="I64" s="2"/>
      <c r="J64" s="2"/>
      <c r="K64" s="3"/>
    </row>
    <row r="65" spans="1:17" x14ac:dyDescent="0.2">
      <c r="E65" s="1"/>
      <c r="I65" s="17" t="s">
        <v>128</v>
      </c>
      <c r="J65" s="2">
        <f>SUM(J4:J62)</f>
        <v>0</v>
      </c>
      <c r="K65" s="3"/>
      <c r="L65" s="9" t="e">
        <f>SUM(L4:L62)</f>
        <v>#DIV/0!</v>
      </c>
      <c r="M65" s="9" t="e">
        <f>SUM(M4:M62)</f>
        <v>#DIV/0!</v>
      </c>
    </row>
    <row r="66" spans="1:17" x14ac:dyDescent="0.2">
      <c r="A66" s="6"/>
      <c r="I66" s="17" t="s">
        <v>129</v>
      </c>
    </row>
    <row r="67" spans="1:17" x14ac:dyDescent="0.2">
      <c r="A67" s="6"/>
      <c r="I67" s="17" t="s">
        <v>130</v>
      </c>
    </row>
    <row r="68" spans="1:17" x14ac:dyDescent="0.2">
      <c r="A68" s="6"/>
    </row>
    <row r="69" spans="1:17" x14ac:dyDescent="0.2">
      <c r="A69" s="6"/>
    </row>
    <row r="78" spans="1:17" s="1" customFormat="1" x14ac:dyDescent="0.2">
      <c r="A78" s="5"/>
      <c r="E78"/>
      <c r="F78" s="8"/>
      <c r="G78" s="8"/>
      <c r="H78" s="8"/>
      <c r="I78" s="8"/>
      <c r="K78" s="4"/>
      <c r="L78" s="4"/>
      <c r="M78" s="4"/>
      <c r="N78"/>
      <c r="O78"/>
      <c r="P78"/>
      <c r="Q78"/>
    </row>
    <row r="79" spans="1:17" s="1" customFormat="1" x14ac:dyDescent="0.2">
      <c r="A79" s="5"/>
      <c r="E79"/>
      <c r="F79" s="8"/>
      <c r="G79" s="8"/>
      <c r="H79" s="8"/>
      <c r="I79" s="8"/>
      <c r="K79" s="4"/>
      <c r="L79" s="4"/>
      <c r="M79" s="4"/>
      <c r="N79"/>
      <c r="O79"/>
      <c r="P79"/>
      <c r="Q79"/>
    </row>
    <row r="80" spans="1:17" s="1" customFormat="1" x14ac:dyDescent="0.2">
      <c r="A80" s="5"/>
      <c r="E80"/>
      <c r="F80" s="8"/>
      <c r="G80" s="8"/>
      <c r="H80" s="8"/>
      <c r="I80" s="8"/>
      <c r="K80" s="4"/>
      <c r="L80" s="4"/>
      <c r="M80" s="4"/>
      <c r="N80"/>
      <c r="O80"/>
      <c r="P80"/>
      <c r="Q80"/>
    </row>
    <row r="81" spans="1:17" s="1" customFormat="1" x14ac:dyDescent="0.2">
      <c r="A81" s="5"/>
      <c r="E81"/>
      <c r="F81" s="8"/>
      <c r="G81" s="8"/>
      <c r="H81" s="8"/>
      <c r="I81" s="8"/>
      <c r="K81" s="4"/>
      <c r="L81" s="4"/>
      <c r="M81" s="4"/>
      <c r="N81"/>
      <c r="O81"/>
      <c r="P81"/>
      <c r="Q81"/>
    </row>
    <row r="82" spans="1:17" s="1" customFormat="1" x14ac:dyDescent="0.2">
      <c r="A82" s="5"/>
      <c r="E82"/>
      <c r="F82" s="8"/>
      <c r="G82" s="8"/>
      <c r="H82" s="8"/>
      <c r="I82" s="8"/>
      <c r="K82" s="4"/>
      <c r="L82" s="4"/>
      <c r="M82" s="4"/>
      <c r="N82"/>
      <c r="O82"/>
      <c r="P82"/>
      <c r="Q82"/>
    </row>
    <row r="83" spans="1:17" s="1" customFormat="1" x14ac:dyDescent="0.2">
      <c r="A83" s="5"/>
      <c r="E83"/>
      <c r="F83" s="8"/>
      <c r="G83" s="8"/>
      <c r="H83" s="8"/>
      <c r="I83" s="8"/>
      <c r="K83" s="4"/>
      <c r="L83" s="4"/>
      <c r="M83" s="4"/>
      <c r="N83"/>
      <c r="O83"/>
      <c r="P83"/>
      <c r="Q83"/>
    </row>
    <row r="84" spans="1:17" s="1" customFormat="1" x14ac:dyDescent="0.2">
      <c r="A84" s="5"/>
      <c r="E84"/>
      <c r="F84" s="8"/>
      <c r="G84" s="8"/>
      <c r="H84" s="8"/>
      <c r="I84" s="8"/>
      <c r="K84" s="4"/>
      <c r="L84" s="4"/>
      <c r="M84" s="4"/>
      <c r="N84"/>
      <c r="O84"/>
      <c r="P84"/>
      <c r="Q84"/>
    </row>
    <row r="85" spans="1:17" s="1" customFormat="1" x14ac:dyDescent="0.2">
      <c r="A85" s="5"/>
      <c r="E85"/>
      <c r="F85" s="8"/>
      <c r="G85" s="8"/>
      <c r="H85" s="8"/>
      <c r="I85" s="8"/>
      <c r="K85" s="4"/>
      <c r="L85" s="4"/>
      <c r="M85" s="4"/>
      <c r="N85"/>
      <c r="O85"/>
      <c r="P85"/>
      <c r="Q85"/>
    </row>
    <row r="86" spans="1:17" s="1" customFormat="1" x14ac:dyDescent="0.2">
      <c r="A86" s="5"/>
      <c r="E86"/>
      <c r="F86" s="8"/>
      <c r="G86" s="8"/>
      <c r="H86" s="8"/>
      <c r="I86" s="8"/>
      <c r="K86" s="4"/>
      <c r="L86" s="4"/>
      <c r="M86" s="4"/>
      <c r="N86"/>
      <c r="O86"/>
      <c r="P86"/>
      <c r="Q86"/>
    </row>
    <row r="87" spans="1:17" s="1" customFormat="1" x14ac:dyDescent="0.2">
      <c r="A87" s="5"/>
      <c r="E87"/>
      <c r="F87" s="8"/>
      <c r="G87" s="8"/>
      <c r="H87" s="8"/>
      <c r="I87" s="8"/>
      <c r="K87" s="4"/>
      <c r="L87" s="4"/>
      <c r="M87" s="4"/>
      <c r="N87"/>
      <c r="O87"/>
      <c r="P87"/>
      <c r="Q87"/>
    </row>
    <row r="88" spans="1:17" s="1" customFormat="1" x14ac:dyDescent="0.2">
      <c r="A88" s="5"/>
      <c r="E88"/>
      <c r="F88" s="8"/>
      <c r="G88" s="8"/>
      <c r="H88" s="8"/>
      <c r="I88" s="8"/>
      <c r="K88" s="4"/>
      <c r="L88" s="4"/>
      <c r="M88" s="4"/>
      <c r="N88"/>
      <c r="O88"/>
      <c r="P88"/>
      <c r="Q88"/>
    </row>
    <row r="89" spans="1:17" s="1" customFormat="1" x14ac:dyDescent="0.2">
      <c r="A89" s="5"/>
      <c r="E89"/>
      <c r="F89" s="8"/>
      <c r="G89" s="8"/>
      <c r="H89" s="8"/>
      <c r="I89" s="8"/>
      <c r="K89" s="4"/>
      <c r="L89" s="4"/>
      <c r="M89" s="4"/>
      <c r="N89"/>
      <c r="O89"/>
      <c r="P89"/>
      <c r="Q89"/>
    </row>
    <row r="90" spans="1:17" s="1" customFormat="1" x14ac:dyDescent="0.2">
      <c r="A90" s="5"/>
      <c r="E90"/>
      <c r="F90" s="8"/>
      <c r="G90" s="8"/>
      <c r="H90" s="8"/>
      <c r="I90" s="8"/>
      <c r="K90" s="4"/>
      <c r="L90" s="4"/>
      <c r="M90" s="4"/>
      <c r="N90"/>
      <c r="O90"/>
      <c r="P90"/>
      <c r="Q90"/>
    </row>
    <row r="91" spans="1:17" s="1" customFormat="1" x14ac:dyDescent="0.2">
      <c r="A91" s="5"/>
      <c r="E91"/>
      <c r="F91" s="8"/>
      <c r="G91" s="8"/>
      <c r="H91" s="8"/>
      <c r="I91" s="8"/>
      <c r="K91" s="4"/>
      <c r="L91" s="4"/>
      <c r="M91" s="4"/>
      <c r="N91"/>
      <c r="O91"/>
      <c r="P91"/>
      <c r="Q91"/>
    </row>
    <row r="92" spans="1:17" s="1" customFormat="1" x14ac:dyDescent="0.2">
      <c r="A92" s="5"/>
      <c r="E92"/>
      <c r="F92" s="8"/>
      <c r="G92" s="8"/>
      <c r="H92" s="8"/>
      <c r="I92" s="8"/>
      <c r="K92" s="4"/>
      <c r="L92" s="4"/>
      <c r="M92" s="4"/>
      <c r="N92"/>
      <c r="O92"/>
      <c r="P92"/>
      <c r="Q92"/>
    </row>
    <row r="93" spans="1:17" s="1" customFormat="1" x14ac:dyDescent="0.2">
      <c r="A93" s="5"/>
      <c r="E93"/>
      <c r="F93" s="8"/>
      <c r="G93" s="8"/>
      <c r="H93" s="8"/>
      <c r="I93" s="8"/>
      <c r="K93" s="4"/>
      <c r="L93" s="4"/>
      <c r="M93" s="4"/>
      <c r="N93"/>
      <c r="O93"/>
      <c r="P93"/>
      <c r="Q93"/>
    </row>
    <row r="94" spans="1:17" s="1" customFormat="1" x14ac:dyDescent="0.2">
      <c r="A94" s="5"/>
      <c r="E94"/>
      <c r="F94" s="8"/>
      <c r="G94" s="8"/>
      <c r="H94" s="8"/>
      <c r="I94" s="8"/>
      <c r="K94" s="4"/>
      <c r="L94" s="4"/>
      <c r="M94" s="4"/>
      <c r="N94"/>
      <c r="O94"/>
      <c r="P94"/>
      <c r="Q94"/>
    </row>
    <row r="95" spans="1:17" s="1" customFormat="1" x14ac:dyDescent="0.2">
      <c r="A95" s="5"/>
      <c r="E95"/>
      <c r="F95" s="8"/>
      <c r="G95" s="8"/>
      <c r="H95" s="8"/>
      <c r="I95" s="8"/>
      <c r="K95" s="4"/>
      <c r="L95" s="4"/>
      <c r="M95" s="4"/>
      <c r="N95"/>
      <c r="O95"/>
      <c r="P95"/>
      <c r="Q95"/>
    </row>
    <row r="96" spans="1:17" s="1" customFormat="1" x14ac:dyDescent="0.2">
      <c r="A96" s="5"/>
      <c r="E96"/>
      <c r="F96" s="8"/>
      <c r="G96" s="8"/>
      <c r="H96" s="8"/>
      <c r="I96" s="8"/>
      <c r="K96" s="4"/>
      <c r="L96" s="4"/>
      <c r="M96" s="4"/>
      <c r="N96"/>
      <c r="O96"/>
      <c r="P96"/>
      <c r="Q96"/>
    </row>
    <row r="97" spans="1:17" s="1" customFormat="1" x14ac:dyDescent="0.2">
      <c r="A97" s="5"/>
      <c r="E97"/>
      <c r="F97" s="8"/>
      <c r="G97" s="8"/>
      <c r="H97" s="8"/>
      <c r="I97" s="8"/>
      <c r="K97" s="4"/>
      <c r="L97" s="4"/>
      <c r="M97" s="4"/>
      <c r="N97"/>
      <c r="O97"/>
      <c r="P97"/>
      <c r="Q97"/>
    </row>
    <row r="98" spans="1:17" s="1" customFormat="1" x14ac:dyDescent="0.2">
      <c r="A98" s="5"/>
      <c r="E98"/>
      <c r="F98" s="8"/>
      <c r="G98" s="8"/>
      <c r="H98" s="8"/>
      <c r="I98" s="8"/>
      <c r="K98" s="4"/>
      <c r="L98" s="4"/>
      <c r="M98" s="4"/>
      <c r="N98"/>
      <c r="O98"/>
      <c r="P98"/>
      <c r="Q98"/>
    </row>
    <row r="99" spans="1:17" s="1" customFormat="1" x14ac:dyDescent="0.2">
      <c r="A99" s="5"/>
      <c r="E99"/>
      <c r="F99" s="8"/>
      <c r="G99" s="8"/>
      <c r="H99" s="8"/>
      <c r="I99" s="8"/>
      <c r="K99" s="4"/>
      <c r="L99" s="4"/>
      <c r="M99" s="4"/>
      <c r="N99"/>
      <c r="O99"/>
      <c r="P99"/>
      <c r="Q99"/>
    </row>
    <row r="100" spans="1:17" s="1" customFormat="1" x14ac:dyDescent="0.2">
      <c r="A100" s="5"/>
      <c r="E100"/>
      <c r="F100" s="8"/>
      <c r="G100" s="8"/>
      <c r="H100" s="8"/>
      <c r="I100" s="8"/>
      <c r="K100" s="4"/>
      <c r="L100" s="4"/>
      <c r="M100" s="4"/>
      <c r="N100"/>
      <c r="O100"/>
      <c r="P100"/>
      <c r="Q100"/>
    </row>
    <row r="101" spans="1:17" s="1" customFormat="1" x14ac:dyDescent="0.2">
      <c r="A101" s="5"/>
      <c r="E101"/>
      <c r="F101" s="8"/>
      <c r="G101" s="8"/>
      <c r="H101" s="8"/>
      <c r="I101" s="8"/>
      <c r="K101" s="4"/>
      <c r="L101" s="4"/>
      <c r="M101" s="4"/>
      <c r="N101"/>
      <c r="O101"/>
      <c r="P101"/>
      <c r="Q101"/>
    </row>
    <row r="102" spans="1:17" s="1" customFormat="1" x14ac:dyDescent="0.2">
      <c r="A102" s="5"/>
      <c r="E102"/>
      <c r="F102" s="8"/>
      <c r="G102" s="8"/>
      <c r="H102" s="8"/>
      <c r="I102" s="8"/>
      <c r="K102" s="4"/>
      <c r="L102" s="4"/>
      <c r="M102" s="4"/>
      <c r="N102"/>
      <c r="O102"/>
      <c r="P102"/>
      <c r="Q102"/>
    </row>
    <row r="103" spans="1:17" s="1" customFormat="1" x14ac:dyDescent="0.2">
      <c r="A103" s="5"/>
      <c r="E103"/>
      <c r="F103" s="8"/>
      <c r="G103" s="8"/>
      <c r="H103" s="8"/>
      <c r="I103" s="8"/>
      <c r="K103" s="4"/>
      <c r="L103" s="4"/>
      <c r="M103" s="4"/>
      <c r="N103"/>
      <c r="O103"/>
      <c r="P103"/>
      <c r="Q103"/>
    </row>
    <row r="104" spans="1:17" s="1" customFormat="1" x14ac:dyDescent="0.2">
      <c r="A104" s="5"/>
      <c r="E104"/>
      <c r="F104" s="8"/>
      <c r="G104" s="8"/>
      <c r="H104" s="8"/>
      <c r="I104" s="8"/>
      <c r="K104" s="4"/>
      <c r="L104" s="4"/>
      <c r="M104" s="4"/>
      <c r="N104"/>
      <c r="O104"/>
      <c r="P104"/>
      <c r="Q104"/>
    </row>
    <row r="105" spans="1:17" s="1" customFormat="1" x14ac:dyDescent="0.2">
      <c r="A105" s="5"/>
      <c r="E105"/>
      <c r="F105" s="8"/>
      <c r="G105" s="8"/>
      <c r="H105" s="8"/>
      <c r="I105" s="8"/>
      <c r="K105" s="4"/>
      <c r="L105" s="4"/>
      <c r="M105" s="4"/>
      <c r="N105"/>
      <c r="O105"/>
      <c r="P105"/>
      <c r="Q105"/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6"/>
  <sheetViews>
    <sheetView workbookViewId="0">
      <selection activeCell="E4" sqref="E4"/>
    </sheetView>
  </sheetViews>
  <sheetFormatPr defaultColWidth="11.42578125" defaultRowHeight="12.75" x14ac:dyDescent="0.2"/>
  <cols>
    <col min="1" max="1" width="8.28515625" style="5" customWidth="1"/>
    <col min="2" max="3" width="9.140625" style="1" customWidth="1"/>
    <col min="4" max="4" width="12.140625" style="1" customWidth="1"/>
    <col min="5" max="5" width="23.42578125" style="1" customWidth="1"/>
    <col min="6" max="6" width="10.140625" style="8" customWidth="1"/>
    <col min="7" max="7" width="11.140625" style="8" customWidth="1"/>
    <col min="8" max="8" width="9.140625" style="8" customWidth="1"/>
    <col min="9" max="9" width="19" style="1" customWidth="1"/>
    <col min="10" max="10" width="12.140625" style="4" customWidth="1"/>
    <col min="11" max="11" width="14.140625" style="4" customWidth="1"/>
    <col min="12" max="12" width="14.28515625" style="4" customWidth="1"/>
    <col min="13" max="13" width="9.140625" style="14" customWidth="1"/>
    <col min="14" max="14" width="8.85546875" style="15" customWidth="1"/>
    <col min="15" max="256" width="8.85546875" customWidth="1"/>
  </cols>
  <sheetData>
    <row r="1" spans="2:16" x14ac:dyDescent="0.2">
      <c r="M1" s="13" t="s">
        <v>65</v>
      </c>
      <c r="N1"/>
      <c r="P1" s="7" t="s">
        <v>65</v>
      </c>
    </row>
    <row r="2" spans="2:16" x14ac:dyDescent="0.2">
      <c r="B2" s="1" t="s">
        <v>0</v>
      </c>
      <c r="C2" s="1" t="s">
        <v>1</v>
      </c>
      <c r="D2" s="1" t="s">
        <v>2</v>
      </c>
      <c r="E2" s="1" t="s">
        <v>3</v>
      </c>
      <c r="F2" s="8" t="s">
        <v>4</v>
      </c>
      <c r="G2" s="8" t="s">
        <v>5</v>
      </c>
      <c r="H2" s="8" t="s">
        <v>6</v>
      </c>
      <c r="I2" s="1" t="s">
        <v>7</v>
      </c>
      <c r="J2" s="3" t="s">
        <v>8</v>
      </c>
      <c r="K2" s="8" t="s">
        <v>70</v>
      </c>
      <c r="L2" s="10" t="s">
        <v>71</v>
      </c>
      <c r="M2" s="1" t="s">
        <v>61</v>
      </c>
      <c r="N2" s="1" t="s">
        <v>62</v>
      </c>
      <c r="O2" s="1" t="s">
        <v>63</v>
      </c>
      <c r="P2" s="1" t="s">
        <v>64</v>
      </c>
    </row>
    <row r="3" spans="2:16" x14ac:dyDescent="0.2">
      <c r="J3" s="3"/>
      <c r="K3" s="8"/>
      <c r="L3" s="11"/>
      <c r="M3"/>
      <c r="N3"/>
    </row>
    <row r="4" spans="2:16" x14ac:dyDescent="0.2">
      <c r="B4" s="1">
        <v>643</v>
      </c>
      <c r="C4" s="1" t="s">
        <v>9</v>
      </c>
      <c r="D4" s="9">
        <v>76</v>
      </c>
      <c r="E4" s="2">
        <f>IF(D4=0,0,D4-G3)</f>
        <v>76</v>
      </c>
      <c r="F4" s="2">
        <f>E4*0.4022</f>
        <v>30.5672</v>
      </c>
      <c r="G4" s="2">
        <f>E4*0.0948</f>
        <v>7.2047999999999996</v>
      </c>
      <c r="H4" s="2">
        <f>E4*0.0164</f>
        <v>1.2464000000000002</v>
      </c>
      <c r="I4" s="2">
        <f>IF(D4=0,0,SUM(E4:H4))</f>
        <v>115.0184</v>
      </c>
      <c r="J4" s="3">
        <f>I4/$I$52</f>
        <v>1</v>
      </c>
      <c r="K4" s="9" t="e">
        <f>I4/$I$51</f>
        <v>#DIV/0!</v>
      </c>
      <c r="L4" s="12" t="e">
        <f>K4*100</f>
        <v>#DIV/0!</v>
      </c>
      <c r="M4"/>
      <c r="N4"/>
    </row>
    <row r="5" spans="2:16" x14ac:dyDescent="0.2">
      <c r="B5" s="1">
        <v>645</v>
      </c>
      <c r="C5" s="1" t="s">
        <v>10</v>
      </c>
      <c r="D5" s="2"/>
      <c r="E5" s="2">
        <f>IF(D5=0,0,D5-G4)</f>
        <v>0</v>
      </c>
      <c r="F5" s="2">
        <f>E5*0.4022</f>
        <v>0</v>
      </c>
      <c r="G5" s="2">
        <f>E5*0.0948</f>
        <v>0</v>
      </c>
      <c r="H5" s="2">
        <f>E5*0.0164</f>
        <v>0</v>
      </c>
      <c r="I5" s="2">
        <f>IF(D5=0,0,SUM(E5:H5))</f>
        <v>0</v>
      </c>
      <c r="J5" s="3">
        <f>I5/$I$52</f>
        <v>0</v>
      </c>
      <c r="K5" s="9" t="e">
        <f>I5/$I$51</f>
        <v>#DIV/0!</v>
      </c>
      <c r="L5" s="12" t="e">
        <f t="shared" ref="L5:L50" si="0">K5*100</f>
        <v>#DIV/0!</v>
      </c>
      <c r="M5"/>
      <c r="N5"/>
    </row>
    <row r="6" spans="2:16" x14ac:dyDescent="0.2">
      <c r="B6" s="1">
        <v>647</v>
      </c>
      <c r="C6" s="1" t="s">
        <v>11</v>
      </c>
      <c r="D6" s="2"/>
      <c r="E6" s="2">
        <f>IF(D6=0,0,D6-G5)</f>
        <v>0</v>
      </c>
      <c r="F6" s="2">
        <f>E6*0.4022</f>
        <v>0</v>
      </c>
      <c r="G6" s="2">
        <f>E6*0.0948</f>
        <v>0</v>
      </c>
      <c r="H6" s="2">
        <f>E6*0.0164</f>
        <v>0</v>
      </c>
      <c r="I6" s="2">
        <f>IF(D6=0,0,SUM(E6:H6))</f>
        <v>0</v>
      </c>
      <c r="J6" s="3">
        <f>I6/$I$52</f>
        <v>0</v>
      </c>
      <c r="K6" s="9" t="e">
        <f>I6/$I$51</f>
        <v>#DIV/0!</v>
      </c>
      <c r="L6" s="12" t="e">
        <f t="shared" si="0"/>
        <v>#DIV/0!</v>
      </c>
      <c r="M6"/>
      <c r="N6"/>
    </row>
    <row r="7" spans="2:16" x14ac:dyDescent="0.2">
      <c r="D7" s="2"/>
      <c r="F7" s="2"/>
      <c r="G7" s="2"/>
      <c r="H7" s="2"/>
      <c r="J7" s="3"/>
      <c r="K7" s="9"/>
      <c r="L7" s="12"/>
      <c r="M7"/>
      <c r="N7"/>
    </row>
    <row r="8" spans="2:16" x14ac:dyDescent="0.2">
      <c r="B8" s="1">
        <v>659</v>
      </c>
      <c r="C8" s="1" t="s">
        <v>12</v>
      </c>
      <c r="D8" s="2"/>
      <c r="E8" s="2">
        <f>IF(D8=0,0,D8-G7)</f>
        <v>0</v>
      </c>
      <c r="F8" s="2">
        <f>E8*0.414</f>
        <v>0</v>
      </c>
      <c r="G8" s="2">
        <f>E8*0.0995</f>
        <v>0</v>
      </c>
      <c r="H8" s="2">
        <f>E8*0.0175</f>
        <v>0</v>
      </c>
      <c r="I8" s="2">
        <f>IF(D8=0,0,SUM(E8:H8))</f>
        <v>0</v>
      </c>
      <c r="J8" s="3">
        <f>I8/$I$52</f>
        <v>0</v>
      </c>
      <c r="K8" s="9" t="e">
        <f>I8/$I$51</f>
        <v>#DIV/0!</v>
      </c>
      <c r="L8" s="12" t="e">
        <f t="shared" si="0"/>
        <v>#DIV/0!</v>
      </c>
      <c r="M8"/>
      <c r="N8"/>
    </row>
    <row r="9" spans="2:16" x14ac:dyDescent="0.2">
      <c r="B9" s="1">
        <v>661</v>
      </c>
      <c r="C9" s="1" t="s">
        <v>13</v>
      </c>
      <c r="D9" s="2"/>
      <c r="E9" s="2">
        <f>IF(D9=0,0,D9-G8)</f>
        <v>0</v>
      </c>
      <c r="F9" s="2">
        <f>E9*0.414</f>
        <v>0</v>
      </c>
      <c r="G9" s="2">
        <f>E9*0.0995</f>
        <v>0</v>
      </c>
      <c r="H9" s="2">
        <f>E9*0.0175</f>
        <v>0</v>
      </c>
      <c r="I9" s="2">
        <f>IF(D9=0,0,SUM(E9:H9))</f>
        <v>0</v>
      </c>
      <c r="J9" s="3">
        <f>I9/$I$52</f>
        <v>0</v>
      </c>
      <c r="K9" s="9" t="e">
        <f>I9/$I$51</f>
        <v>#DIV/0!</v>
      </c>
      <c r="L9" s="12" t="e">
        <f t="shared" si="0"/>
        <v>#DIV/0!</v>
      </c>
      <c r="M9"/>
      <c r="N9"/>
    </row>
    <row r="10" spans="2:16" x14ac:dyDescent="0.2">
      <c r="D10" s="2"/>
      <c r="F10" s="2"/>
      <c r="G10" s="2"/>
      <c r="H10" s="2"/>
      <c r="J10" s="3"/>
      <c r="K10" s="9"/>
      <c r="L10" s="12"/>
      <c r="M10"/>
      <c r="N10"/>
    </row>
    <row r="11" spans="2:16" x14ac:dyDescent="0.2">
      <c r="B11" s="1">
        <v>669</v>
      </c>
      <c r="C11" s="1" t="s">
        <v>14</v>
      </c>
      <c r="D11" s="2"/>
      <c r="E11" s="2">
        <f>IF(D11=0,0,D11-G10)</f>
        <v>0</v>
      </c>
      <c r="F11" s="2">
        <f>E11*0.4248</f>
        <v>0</v>
      </c>
      <c r="G11" s="2">
        <f>E11*0.104</f>
        <v>0</v>
      </c>
      <c r="H11" s="2">
        <f>E11*0.0186</f>
        <v>0</v>
      </c>
      <c r="I11" s="2">
        <f>IF(D11=0,0,SUM(E11:H11))</f>
        <v>0</v>
      </c>
      <c r="J11" s="3">
        <f>I11/$I$52</f>
        <v>0</v>
      </c>
      <c r="K11" s="9" t="e">
        <f>I11/$I$51</f>
        <v>#DIV/0!</v>
      </c>
      <c r="L11" s="12" t="e">
        <f t="shared" si="0"/>
        <v>#DIV/0!</v>
      </c>
      <c r="M11"/>
      <c r="N11"/>
    </row>
    <row r="12" spans="2:16" x14ac:dyDescent="0.2">
      <c r="B12" s="1">
        <v>671</v>
      </c>
      <c r="C12" s="1" t="s">
        <v>15</v>
      </c>
      <c r="D12" s="2"/>
      <c r="E12" s="2">
        <f>IF(D12=0,0,D12-G11)</f>
        <v>0</v>
      </c>
      <c r="F12" s="2">
        <f>E12*0.4248</f>
        <v>0</v>
      </c>
      <c r="G12" s="2">
        <f>E12*0.104</f>
        <v>0</v>
      </c>
      <c r="H12" s="2">
        <f>E12*0.0186</f>
        <v>0</v>
      </c>
      <c r="I12" s="2">
        <f>IF(D12=0,0,SUM(E12:H12))</f>
        <v>0</v>
      </c>
      <c r="J12" s="3">
        <f>I12/$I$52</f>
        <v>0</v>
      </c>
      <c r="K12" s="9" t="e">
        <f>I12/$I$51</f>
        <v>#DIV/0!</v>
      </c>
      <c r="L12" s="12" t="e">
        <f t="shared" si="0"/>
        <v>#DIV/0!</v>
      </c>
      <c r="M12"/>
      <c r="N12"/>
    </row>
    <row r="13" spans="2:16" x14ac:dyDescent="0.2">
      <c r="B13" s="1">
        <v>673</v>
      </c>
      <c r="C13" s="1" t="s">
        <v>16</v>
      </c>
      <c r="D13" s="2"/>
      <c r="E13" s="2">
        <f>IF(D13=0,0,D13-G12)</f>
        <v>0</v>
      </c>
      <c r="F13" s="2">
        <f>E13*0.4248</f>
        <v>0</v>
      </c>
      <c r="G13" s="2">
        <f>E13*0.104</f>
        <v>0</v>
      </c>
      <c r="H13" s="2">
        <f>E13*0.0186</f>
        <v>0</v>
      </c>
      <c r="I13" s="2">
        <f>IF(D13=0,0,SUM(E13:H13))</f>
        <v>0</v>
      </c>
      <c r="J13" s="3">
        <f>I13/$I$52</f>
        <v>0</v>
      </c>
      <c r="K13" s="9" t="e">
        <f>I13/$I$51</f>
        <v>#DIV/0!</v>
      </c>
      <c r="L13" s="12" t="e">
        <f t="shared" si="0"/>
        <v>#DIV/0!</v>
      </c>
      <c r="M13"/>
      <c r="N13"/>
    </row>
    <row r="14" spans="2:16" x14ac:dyDescent="0.2">
      <c r="B14" s="1">
        <v>675</v>
      </c>
      <c r="C14" s="1" t="s">
        <v>17</v>
      </c>
      <c r="D14" s="2"/>
      <c r="E14" s="2">
        <f>IF(D14=0,0,D14-G13)</f>
        <v>0</v>
      </c>
      <c r="F14" s="2">
        <f>E14*0.4248</f>
        <v>0</v>
      </c>
      <c r="G14" s="2">
        <f>E14*0.104</f>
        <v>0</v>
      </c>
      <c r="H14" s="2">
        <f>E14*0.0186</f>
        <v>0</v>
      </c>
      <c r="I14" s="2"/>
      <c r="J14" s="3"/>
      <c r="K14" s="9"/>
      <c r="L14" s="12"/>
      <c r="M14"/>
      <c r="N14"/>
    </row>
    <row r="15" spans="2:16" x14ac:dyDescent="0.2">
      <c r="D15" s="2"/>
      <c r="F15" s="2"/>
      <c r="G15" s="2"/>
      <c r="H15" s="2"/>
      <c r="J15" s="3"/>
      <c r="K15" s="9"/>
      <c r="L15" s="12"/>
      <c r="M15"/>
      <c r="N15"/>
    </row>
    <row r="16" spans="2:16" x14ac:dyDescent="0.2">
      <c r="B16" s="1">
        <v>683</v>
      </c>
      <c r="C16" s="1" t="s">
        <v>18</v>
      </c>
      <c r="D16" s="2"/>
      <c r="E16" s="2">
        <f>IF(D16=0,0,D16-G15)</f>
        <v>0</v>
      </c>
      <c r="F16" s="2">
        <f>E16*0.1366</f>
        <v>0</v>
      </c>
      <c r="G16" s="2">
        <f>E16*0.109</f>
        <v>0</v>
      </c>
      <c r="H16" s="2">
        <f>E16*0.0199</f>
        <v>0</v>
      </c>
      <c r="I16" s="2">
        <f>IF(D16=0,0,SUM(E16:H16))</f>
        <v>0</v>
      </c>
      <c r="J16" s="3">
        <f>I16/$I$52</f>
        <v>0</v>
      </c>
      <c r="K16" s="9" t="e">
        <f>I16/$I$51</f>
        <v>#DIV/0!</v>
      </c>
      <c r="L16" s="12" t="e">
        <f t="shared" si="0"/>
        <v>#DIV/0!</v>
      </c>
      <c r="M16"/>
      <c r="N16"/>
    </row>
    <row r="17" spans="2:14" x14ac:dyDescent="0.2">
      <c r="B17" s="1">
        <v>685</v>
      </c>
      <c r="C17" s="1" t="s">
        <v>19</v>
      </c>
      <c r="D17" s="2"/>
      <c r="E17" s="2">
        <f>IF(D17=0,0,D17-G16)</f>
        <v>0</v>
      </c>
      <c r="F17" s="2">
        <f>E17*0.1366</f>
        <v>0</v>
      </c>
      <c r="G17" s="2">
        <f>E17*0.109</f>
        <v>0</v>
      </c>
      <c r="H17" s="2">
        <f>E17*0.0199</f>
        <v>0</v>
      </c>
      <c r="I17" s="2">
        <f>IF(D17=0,0,SUM(E17:H17))</f>
        <v>0</v>
      </c>
      <c r="J17" s="3">
        <f>I17/$I$52</f>
        <v>0</v>
      </c>
      <c r="K17" s="9" t="e">
        <f>I17/$I$51</f>
        <v>#DIV/0!</v>
      </c>
      <c r="L17" s="12" t="e">
        <f t="shared" si="0"/>
        <v>#DIV/0!</v>
      </c>
      <c r="M17"/>
      <c r="N17"/>
    </row>
    <row r="18" spans="2:14" x14ac:dyDescent="0.2">
      <c r="B18" s="1">
        <v>687</v>
      </c>
      <c r="C18" s="1" t="s">
        <v>20</v>
      </c>
      <c r="D18" s="2"/>
      <c r="E18" s="2">
        <f>IF(D18=0,0,D18-G17)</f>
        <v>0</v>
      </c>
      <c r="F18" s="2">
        <f>E18*0.1366</f>
        <v>0</v>
      </c>
      <c r="G18" s="2">
        <f>E18*0.109</f>
        <v>0</v>
      </c>
      <c r="H18" s="2">
        <f>E18*0.0199</f>
        <v>0</v>
      </c>
      <c r="I18" s="2">
        <f>IF(D18=0,0,SUM(E18:H18))</f>
        <v>0</v>
      </c>
      <c r="J18" s="3">
        <f>I18/$I$52</f>
        <v>0</v>
      </c>
      <c r="K18" s="9" t="e">
        <f>I18/$I$51</f>
        <v>#DIV/0!</v>
      </c>
      <c r="L18" s="12" t="e">
        <f t="shared" si="0"/>
        <v>#DIV/0!</v>
      </c>
      <c r="M18"/>
      <c r="N18"/>
    </row>
    <row r="19" spans="2:14" x14ac:dyDescent="0.2">
      <c r="B19" s="1">
        <v>689</v>
      </c>
      <c r="C19" s="1" t="s">
        <v>21</v>
      </c>
      <c r="D19" s="2"/>
      <c r="E19" s="2">
        <f>IF(D19=0,0,D19-G18)</f>
        <v>0</v>
      </c>
      <c r="F19" s="2">
        <f>E19*0.1366</f>
        <v>0</v>
      </c>
      <c r="G19" s="2">
        <f>E19*0.109</f>
        <v>0</v>
      </c>
      <c r="H19" s="2">
        <f>E19*0.0199</f>
        <v>0</v>
      </c>
      <c r="I19" s="2">
        <f>IF(D19=0,0,SUM(E19:H19))</f>
        <v>0</v>
      </c>
      <c r="J19" s="3">
        <f>I19/$I$52</f>
        <v>0</v>
      </c>
      <c r="K19" s="9" t="e">
        <f>I19/$I$51</f>
        <v>#DIV/0!</v>
      </c>
      <c r="L19" s="12" t="e">
        <f t="shared" si="0"/>
        <v>#DIV/0!</v>
      </c>
      <c r="M19"/>
      <c r="N19"/>
    </row>
    <row r="20" spans="2:14" x14ac:dyDescent="0.2">
      <c r="D20" s="2"/>
      <c r="F20" s="2"/>
      <c r="G20" s="2"/>
      <c r="H20" s="2"/>
      <c r="J20" s="3"/>
      <c r="K20" s="9"/>
      <c r="L20" s="12"/>
      <c r="M20"/>
      <c r="N20"/>
    </row>
    <row r="21" spans="2:14" x14ac:dyDescent="0.2">
      <c r="B21" s="1">
        <v>693</v>
      </c>
      <c r="C21" s="1" t="s">
        <v>44</v>
      </c>
      <c r="D21" s="2"/>
      <c r="E21" s="2">
        <f t="shared" ref="E21:E48" si="1">IF(D21=0,0,D21-G20)</f>
        <v>0</v>
      </c>
      <c r="F21" s="2">
        <f t="shared" ref="F21:F26" si="2">E21*0.4472</f>
        <v>0</v>
      </c>
      <c r="G21" s="2">
        <f t="shared" ref="G21:G26" si="3">E21*0.1136</f>
        <v>0</v>
      </c>
      <c r="H21" s="2">
        <f t="shared" ref="H21:H26" si="4">E21*0.021</f>
        <v>0</v>
      </c>
      <c r="I21" s="2">
        <f t="shared" ref="I21:I26" si="5">IF(D21=0,0,SUM(E21:H21))</f>
        <v>0</v>
      </c>
      <c r="J21" s="3">
        <f t="shared" ref="J21:J26" si="6">I21/$I$52</f>
        <v>0</v>
      </c>
      <c r="K21" s="9" t="e">
        <f t="shared" ref="K21:K26" si="7">I21/$I$51</f>
        <v>#DIV/0!</v>
      </c>
      <c r="L21" s="12" t="e">
        <f t="shared" si="0"/>
        <v>#DIV/0!</v>
      </c>
      <c r="M21"/>
      <c r="N21"/>
    </row>
    <row r="22" spans="2:14" x14ac:dyDescent="0.2">
      <c r="B22" s="1">
        <v>695</v>
      </c>
      <c r="C22" s="1" t="s">
        <v>22</v>
      </c>
      <c r="D22" s="2"/>
      <c r="E22" s="2">
        <f t="shared" si="1"/>
        <v>0</v>
      </c>
      <c r="F22" s="2">
        <f t="shared" si="2"/>
        <v>0</v>
      </c>
      <c r="G22" s="2">
        <f t="shared" si="3"/>
        <v>0</v>
      </c>
      <c r="H22" s="2">
        <f t="shared" si="4"/>
        <v>0</v>
      </c>
      <c r="I22" s="2">
        <f t="shared" si="5"/>
        <v>0</v>
      </c>
      <c r="J22" s="3">
        <f t="shared" si="6"/>
        <v>0</v>
      </c>
      <c r="K22" s="9" t="e">
        <f t="shared" si="7"/>
        <v>#DIV/0!</v>
      </c>
      <c r="L22" s="12" t="e">
        <f t="shared" si="0"/>
        <v>#DIV/0!</v>
      </c>
      <c r="M22"/>
      <c r="N22"/>
    </row>
    <row r="23" spans="2:14" x14ac:dyDescent="0.2">
      <c r="B23" s="1">
        <v>697</v>
      </c>
      <c r="C23" s="1" t="s">
        <v>23</v>
      </c>
      <c r="D23" s="2"/>
      <c r="E23" s="2">
        <f t="shared" si="1"/>
        <v>0</v>
      </c>
      <c r="F23" s="2">
        <f t="shared" si="2"/>
        <v>0</v>
      </c>
      <c r="G23" s="2">
        <f t="shared" si="3"/>
        <v>0</v>
      </c>
      <c r="H23" s="2">
        <f t="shared" si="4"/>
        <v>0</v>
      </c>
      <c r="I23" s="2">
        <f t="shared" si="5"/>
        <v>0</v>
      </c>
      <c r="J23" s="3">
        <f t="shared" si="6"/>
        <v>0</v>
      </c>
      <c r="K23" s="9" t="e">
        <f t="shared" si="7"/>
        <v>#DIV/0!</v>
      </c>
      <c r="L23" s="12" t="e">
        <f t="shared" si="0"/>
        <v>#DIV/0!</v>
      </c>
      <c r="M23"/>
      <c r="N23"/>
    </row>
    <row r="24" spans="2:14" x14ac:dyDescent="0.2">
      <c r="B24" s="1">
        <v>699</v>
      </c>
      <c r="C24" s="1" t="s">
        <v>24</v>
      </c>
      <c r="D24" s="2"/>
      <c r="E24" s="2">
        <f t="shared" si="1"/>
        <v>0</v>
      </c>
      <c r="F24" s="2">
        <f t="shared" si="2"/>
        <v>0</v>
      </c>
      <c r="G24" s="2">
        <f t="shared" si="3"/>
        <v>0</v>
      </c>
      <c r="H24" s="2">
        <f t="shared" si="4"/>
        <v>0</v>
      </c>
      <c r="I24" s="2">
        <f t="shared" si="5"/>
        <v>0</v>
      </c>
      <c r="J24" s="3">
        <f t="shared" si="6"/>
        <v>0</v>
      </c>
      <c r="K24" s="9" t="e">
        <f t="shared" si="7"/>
        <v>#DIV/0!</v>
      </c>
      <c r="L24" s="12" t="e">
        <f t="shared" si="0"/>
        <v>#DIV/0!</v>
      </c>
      <c r="M24"/>
      <c r="N24"/>
    </row>
    <row r="25" spans="2:14" x14ac:dyDescent="0.2">
      <c r="B25" s="1">
        <v>701</v>
      </c>
      <c r="C25" s="1" t="s">
        <v>25</v>
      </c>
      <c r="D25" s="2"/>
      <c r="E25" s="2">
        <f>IF(D25=0,0,D25-G24)</f>
        <v>0</v>
      </c>
      <c r="F25" s="2">
        <f t="shared" si="2"/>
        <v>0</v>
      </c>
      <c r="G25" s="2">
        <f t="shared" si="3"/>
        <v>0</v>
      </c>
      <c r="H25" s="2">
        <f t="shared" si="4"/>
        <v>0</v>
      </c>
      <c r="I25" s="2">
        <f t="shared" si="5"/>
        <v>0</v>
      </c>
      <c r="J25" s="3">
        <f t="shared" si="6"/>
        <v>0</v>
      </c>
      <c r="K25" s="9" t="e">
        <f t="shared" si="7"/>
        <v>#DIV/0!</v>
      </c>
      <c r="L25" s="12" t="e">
        <f t="shared" si="0"/>
        <v>#DIV/0!</v>
      </c>
      <c r="M25"/>
      <c r="N25"/>
    </row>
    <row r="26" spans="2:14" x14ac:dyDescent="0.2">
      <c r="B26" s="1">
        <v>703</v>
      </c>
      <c r="C26" s="1" t="s">
        <v>26</v>
      </c>
      <c r="D26" s="9"/>
      <c r="E26" s="2">
        <f t="shared" si="1"/>
        <v>0</v>
      </c>
      <c r="F26" s="2">
        <f t="shared" si="2"/>
        <v>0</v>
      </c>
      <c r="G26" s="2">
        <f t="shared" si="3"/>
        <v>0</v>
      </c>
      <c r="H26" s="2">
        <f t="shared" si="4"/>
        <v>0</v>
      </c>
      <c r="I26" s="2">
        <f t="shared" si="5"/>
        <v>0</v>
      </c>
      <c r="J26" s="3">
        <f t="shared" si="6"/>
        <v>0</v>
      </c>
      <c r="K26" s="9" t="e">
        <f t="shared" si="7"/>
        <v>#DIV/0!</v>
      </c>
      <c r="L26" s="12" t="e">
        <f t="shared" si="0"/>
        <v>#DIV/0!</v>
      </c>
      <c r="M26"/>
      <c r="N26"/>
    </row>
    <row r="27" spans="2:14" x14ac:dyDescent="0.2">
      <c r="D27" s="9"/>
      <c r="F27" s="2"/>
      <c r="G27" s="2"/>
      <c r="H27" s="2"/>
      <c r="J27" s="3"/>
      <c r="K27" s="9"/>
      <c r="L27" s="12"/>
      <c r="M27"/>
      <c r="N27"/>
    </row>
    <row r="28" spans="2:14" x14ac:dyDescent="0.2">
      <c r="B28" s="1">
        <v>707</v>
      </c>
      <c r="C28" s="1" t="s">
        <v>45</v>
      </c>
      <c r="D28" s="9"/>
      <c r="E28" s="2">
        <f t="shared" si="1"/>
        <v>0</v>
      </c>
      <c r="F28" s="2">
        <f t="shared" ref="F28:F33" si="8">E28*0.4586</f>
        <v>0</v>
      </c>
      <c r="G28" s="2">
        <f t="shared" ref="G28:G33" si="9">E28*0.1187</f>
        <v>0</v>
      </c>
      <c r="H28" s="2">
        <f t="shared" ref="H28:H33" si="10">E28*0.0223</f>
        <v>0</v>
      </c>
      <c r="I28" s="2">
        <f t="shared" ref="I28:I33" si="11">IF(D28=0,0,SUM(E28:H28))</f>
        <v>0</v>
      </c>
      <c r="J28" s="3">
        <f t="shared" ref="J28:J33" si="12">I28/$I$52</f>
        <v>0</v>
      </c>
      <c r="K28" s="9" t="e">
        <f t="shared" ref="K28:K33" si="13">I28/$I$51</f>
        <v>#DIV/0!</v>
      </c>
      <c r="L28" s="12" t="e">
        <f t="shared" si="0"/>
        <v>#DIV/0!</v>
      </c>
      <c r="M28"/>
      <c r="N28"/>
    </row>
    <row r="29" spans="2:14" x14ac:dyDescent="0.2">
      <c r="B29" s="1">
        <v>709</v>
      </c>
      <c r="C29" s="1" t="s">
        <v>27</v>
      </c>
      <c r="D29" s="9"/>
      <c r="E29" s="2">
        <f t="shared" si="1"/>
        <v>0</v>
      </c>
      <c r="F29" s="2">
        <f t="shared" si="8"/>
        <v>0</v>
      </c>
      <c r="G29" s="2">
        <f t="shared" si="9"/>
        <v>0</v>
      </c>
      <c r="H29" s="2">
        <f t="shared" si="10"/>
        <v>0</v>
      </c>
      <c r="I29" s="2">
        <f t="shared" si="11"/>
        <v>0</v>
      </c>
      <c r="J29" s="3">
        <f t="shared" si="12"/>
        <v>0</v>
      </c>
      <c r="K29" s="9" t="e">
        <f t="shared" si="13"/>
        <v>#DIV/0!</v>
      </c>
      <c r="L29" s="12" t="e">
        <f t="shared" si="0"/>
        <v>#DIV/0!</v>
      </c>
      <c r="M29"/>
      <c r="N29"/>
    </row>
    <row r="30" spans="2:14" x14ac:dyDescent="0.2">
      <c r="B30" s="1">
        <v>711</v>
      </c>
      <c r="C30" s="1" t="s">
        <v>46</v>
      </c>
      <c r="D30" s="9"/>
      <c r="E30" s="2">
        <f t="shared" si="1"/>
        <v>0</v>
      </c>
      <c r="F30" s="2">
        <f t="shared" si="8"/>
        <v>0</v>
      </c>
      <c r="G30" s="2">
        <f t="shared" si="9"/>
        <v>0</v>
      </c>
      <c r="H30" s="2">
        <f t="shared" si="10"/>
        <v>0</v>
      </c>
      <c r="I30" s="2">
        <f t="shared" si="11"/>
        <v>0</v>
      </c>
      <c r="J30" s="3">
        <f t="shared" si="12"/>
        <v>0</v>
      </c>
      <c r="K30" s="9" t="e">
        <f t="shared" si="13"/>
        <v>#DIV/0!</v>
      </c>
      <c r="L30" s="12" t="e">
        <f t="shared" si="0"/>
        <v>#DIV/0!</v>
      </c>
      <c r="M30"/>
      <c r="N30"/>
    </row>
    <row r="31" spans="2:14" x14ac:dyDescent="0.2">
      <c r="B31" s="1">
        <v>713</v>
      </c>
      <c r="C31" s="1" t="s">
        <v>47</v>
      </c>
      <c r="D31" s="9"/>
      <c r="E31" s="2">
        <f t="shared" si="1"/>
        <v>0</v>
      </c>
      <c r="F31" s="2">
        <f t="shared" si="8"/>
        <v>0</v>
      </c>
      <c r="G31" s="2">
        <f t="shared" si="9"/>
        <v>0</v>
      </c>
      <c r="H31" s="2">
        <f t="shared" si="10"/>
        <v>0</v>
      </c>
      <c r="I31" s="2">
        <f t="shared" si="11"/>
        <v>0</v>
      </c>
      <c r="J31" s="3">
        <f t="shared" si="12"/>
        <v>0</v>
      </c>
      <c r="K31" s="9" t="e">
        <f t="shared" si="13"/>
        <v>#DIV/0!</v>
      </c>
      <c r="L31" s="12" t="e">
        <f t="shared" si="0"/>
        <v>#DIV/0!</v>
      </c>
      <c r="M31"/>
      <c r="N31"/>
    </row>
    <row r="32" spans="2:14" x14ac:dyDescent="0.2">
      <c r="B32" s="1">
        <v>715</v>
      </c>
      <c r="C32" s="1" t="s">
        <v>48</v>
      </c>
      <c r="D32" s="9"/>
      <c r="E32" s="2">
        <f t="shared" si="1"/>
        <v>0</v>
      </c>
      <c r="F32" s="2">
        <f t="shared" si="8"/>
        <v>0</v>
      </c>
      <c r="G32" s="2">
        <f t="shared" si="9"/>
        <v>0</v>
      </c>
      <c r="H32" s="2">
        <f t="shared" si="10"/>
        <v>0</v>
      </c>
      <c r="I32" s="2">
        <f t="shared" si="11"/>
        <v>0</v>
      </c>
      <c r="J32" s="3">
        <f t="shared" si="12"/>
        <v>0</v>
      </c>
      <c r="K32" s="9" t="e">
        <f t="shared" si="13"/>
        <v>#DIV/0!</v>
      </c>
      <c r="L32" s="12" t="e">
        <f t="shared" si="0"/>
        <v>#DIV/0!</v>
      </c>
      <c r="M32"/>
      <c r="N32"/>
    </row>
    <row r="33" spans="1:14" x14ac:dyDescent="0.2">
      <c r="A33" s="5" t="s">
        <v>50</v>
      </c>
      <c r="B33" s="1">
        <v>717</v>
      </c>
      <c r="C33" s="1" t="s">
        <v>49</v>
      </c>
      <c r="D33" s="9"/>
      <c r="E33" s="2">
        <f t="shared" si="1"/>
        <v>0</v>
      </c>
      <c r="F33" s="2">
        <f t="shared" si="8"/>
        <v>0</v>
      </c>
      <c r="G33" s="2">
        <f t="shared" si="9"/>
        <v>0</v>
      </c>
      <c r="H33" s="2">
        <f t="shared" si="10"/>
        <v>0</v>
      </c>
      <c r="I33" s="2">
        <f t="shared" si="11"/>
        <v>0</v>
      </c>
      <c r="J33" s="3">
        <f t="shared" si="12"/>
        <v>0</v>
      </c>
      <c r="K33" s="9" t="e">
        <f t="shared" si="13"/>
        <v>#DIV/0!</v>
      </c>
      <c r="L33" s="12" t="e">
        <f t="shared" si="0"/>
        <v>#DIV/0!</v>
      </c>
      <c r="M33"/>
      <c r="N33"/>
    </row>
    <row r="34" spans="1:14" x14ac:dyDescent="0.2">
      <c r="D34" s="9"/>
      <c r="F34" s="2"/>
      <c r="G34" s="2"/>
      <c r="H34" s="2"/>
      <c r="J34" s="3"/>
      <c r="K34" s="9"/>
      <c r="L34" s="12"/>
      <c r="M34"/>
      <c r="N34"/>
    </row>
    <row r="35" spans="1:14" x14ac:dyDescent="0.2">
      <c r="A35" s="5" t="s">
        <v>50</v>
      </c>
      <c r="B35" s="1">
        <v>719</v>
      </c>
      <c r="C35" s="1" t="s">
        <v>28</v>
      </c>
      <c r="D35" s="8"/>
      <c r="E35" s="2">
        <f>IF(D35=0,0,D35-G33)</f>
        <v>0</v>
      </c>
      <c r="F35" s="2">
        <f>E35*0.47</f>
        <v>0</v>
      </c>
      <c r="G35" s="2">
        <f t="shared" ref="G35:G41" si="14">E35*0.124</f>
        <v>0</v>
      </c>
      <c r="H35" s="2">
        <f>E35*0.0237</f>
        <v>0</v>
      </c>
      <c r="I35" s="2">
        <f>IF(D35=0,0,SUM(E35:H35))</f>
        <v>0</v>
      </c>
      <c r="J35" s="3">
        <f t="shared" ref="J35:J41" si="15">I35/$I$52</f>
        <v>0</v>
      </c>
      <c r="K35" s="9" t="e">
        <f t="shared" ref="K35:K41" si="16">I35/$I$51</f>
        <v>#DIV/0!</v>
      </c>
      <c r="L35" s="12" t="e">
        <f t="shared" si="0"/>
        <v>#DIV/0!</v>
      </c>
      <c r="M35"/>
      <c r="N35"/>
    </row>
    <row r="36" spans="1:14" x14ac:dyDescent="0.2">
      <c r="A36" s="5" t="s">
        <v>58</v>
      </c>
      <c r="B36" s="1">
        <v>721</v>
      </c>
      <c r="C36" s="1" t="s">
        <v>29</v>
      </c>
      <c r="D36" s="9"/>
      <c r="E36" s="2">
        <f t="shared" si="1"/>
        <v>0</v>
      </c>
      <c r="F36" s="2">
        <f t="shared" ref="F36:F41" si="17">E36*0.47</f>
        <v>0</v>
      </c>
      <c r="G36" s="2">
        <f t="shared" si="14"/>
        <v>0</v>
      </c>
      <c r="H36" s="2">
        <f t="shared" ref="H36:H41" si="18">E36*0.0237</f>
        <v>0</v>
      </c>
      <c r="I36" s="2">
        <f t="shared" ref="I36:I41" si="19">IF(D36=0,0,SUM(E36:H36))</f>
        <v>0</v>
      </c>
      <c r="J36" s="3">
        <f t="shared" si="15"/>
        <v>0</v>
      </c>
      <c r="K36" s="9" t="e">
        <f t="shared" si="16"/>
        <v>#DIV/0!</v>
      </c>
      <c r="L36" s="12" t="e">
        <f t="shared" si="0"/>
        <v>#DIV/0!</v>
      </c>
      <c r="M36"/>
      <c r="N36"/>
    </row>
    <row r="37" spans="1:14" x14ac:dyDescent="0.2">
      <c r="A37" s="5" t="s">
        <v>59</v>
      </c>
      <c r="B37" s="1">
        <v>723</v>
      </c>
      <c r="C37" s="1" t="s">
        <v>30</v>
      </c>
      <c r="D37" s="9"/>
      <c r="E37" s="2">
        <f t="shared" si="1"/>
        <v>0</v>
      </c>
      <c r="F37" s="2">
        <f t="shared" si="17"/>
        <v>0</v>
      </c>
      <c r="G37" s="2">
        <f t="shared" si="14"/>
        <v>0</v>
      </c>
      <c r="H37" s="2">
        <f t="shared" si="18"/>
        <v>0</v>
      </c>
      <c r="I37" s="2">
        <f t="shared" si="19"/>
        <v>0</v>
      </c>
      <c r="J37" s="3">
        <f t="shared" si="15"/>
        <v>0</v>
      </c>
      <c r="K37" s="9" t="e">
        <f t="shared" si="16"/>
        <v>#DIV/0!</v>
      </c>
      <c r="L37" s="12" t="e">
        <f t="shared" si="0"/>
        <v>#DIV/0!</v>
      </c>
      <c r="M37"/>
      <c r="N37"/>
    </row>
    <row r="38" spans="1:14" x14ac:dyDescent="0.2">
      <c r="A38" s="5" t="s">
        <v>59</v>
      </c>
      <c r="B38" s="1">
        <v>725</v>
      </c>
      <c r="C38" s="1" t="s">
        <v>31</v>
      </c>
      <c r="D38" s="9"/>
      <c r="E38" s="2">
        <f t="shared" si="1"/>
        <v>0</v>
      </c>
      <c r="F38" s="2">
        <f t="shared" si="17"/>
        <v>0</v>
      </c>
      <c r="G38" s="2">
        <f t="shared" si="14"/>
        <v>0</v>
      </c>
      <c r="H38" s="2">
        <f t="shared" si="18"/>
        <v>0</v>
      </c>
      <c r="I38" s="2">
        <f t="shared" si="19"/>
        <v>0</v>
      </c>
      <c r="J38" s="3">
        <f t="shared" si="15"/>
        <v>0</v>
      </c>
      <c r="K38" s="9" t="e">
        <f t="shared" si="16"/>
        <v>#DIV/0!</v>
      </c>
      <c r="L38" s="12" t="e">
        <f t="shared" si="0"/>
        <v>#DIV/0!</v>
      </c>
      <c r="M38"/>
      <c r="N38"/>
    </row>
    <row r="39" spans="1:14" x14ac:dyDescent="0.2">
      <c r="B39" s="1">
        <v>727</v>
      </c>
      <c r="C39" s="1" t="s">
        <v>32</v>
      </c>
      <c r="D39" s="9"/>
      <c r="E39" s="2">
        <f t="shared" si="1"/>
        <v>0</v>
      </c>
      <c r="F39" s="2">
        <f t="shared" si="17"/>
        <v>0</v>
      </c>
      <c r="G39" s="2">
        <f t="shared" si="14"/>
        <v>0</v>
      </c>
      <c r="H39" s="2">
        <f t="shared" si="18"/>
        <v>0</v>
      </c>
      <c r="I39" s="2">
        <f t="shared" si="19"/>
        <v>0</v>
      </c>
      <c r="J39" s="3">
        <f t="shared" si="15"/>
        <v>0</v>
      </c>
      <c r="K39" s="9" t="e">
        <f t="shared" si="16"/>
        <v>#DIV/0!</v>
      </c>
      <c r="L39" s="12" t="e">
        <f t="shared" si="0"/>
        <v>#DIV/0!</v>
      </c>
      <c r="M39"/>
      <c r="N39"/>
    </row>
    <row r="40" spans="1:14" x14ac:dyDescent="0.2">
      <c r="B40" s="1">
        <v>729</v>
      </c>
      <c r="C40" s="1" t="s">
        <v>33</v>
      </c>
      <c r="D40" s="9"/>
      <c r="E40" s="2">
        <f t="shared" si="1"/>
        <v>0</v>
      </c>
      <c r="F40" s="2">
        <f t="shared" si="17"/>
        <v>0</v>
      </c>
      <c r="G40" s="2">
        <f t="shared" si="14"/>
        <v>0</v>
      </c>
      <c r="H40" s="2">
        <f t="shared" si="18"/>
        <v>0</v>
      </c>
      <c r="I40" s="2">
        <f t="shared" si="19"/>
        <v>0</v>
      </c>
      <c r="J40" s="3">
        <f t="shared" si="15"/>
        <v>0</v>
      </c>
      <c r="K40" s="9" t="e">
        <f t="shared" si="16"/>
        <v>#DIV/0!</v>
      </c>
      <c r="L40" s="12" t="e">
        <f t="shared" si="0"/>
        <v>#DIV/0!</v>
      </c>
      <c r="M40"/>
      <c r="N40"/>
    </row>
    <row r="41" spans="1:14" x14ac:dyDescent="0.2">
      <c r="B41" s="1">
        <v>731</v>
      </c>
      <c r="C41" s="1" t="s">
        <v>34</v>
      </c>
      <c r="D41" s="9"/>
      <c r="E41" s="2">
        <f t="shared" si="1"/>
        <v>0</v>
      </c>
      <c r="F41" s="2">
        <f t="shared" si="17"/>
        <v>0</v>
      </c>
      <c r="G41" s="2">
        <f t="shared" si="14"/>
        <v>0</v>
      </c>
      <c r="H41" s="2">
        <f t="shared" si="18"/>
        <v>0</v>
      </c>
      <c r="I41" s="2">
        <f t="shared" si="19"/>
        <v>0</v>
      </c>
      <c r="J41" s="3">
        <f t="shared" si="15"/>
        <v>0</v>
      </c>
      <c r="K41" s="9" t="e">
        <f t="shared" si="16"/>
        <v>#DIV/0!</v>
      </c>
      <c r="L41" s="12" t="e">
        <f t="shared" si="0"/>
        <v>#DIV/0!</v>
      </c>
      <c r="M41"/>
      <c r="N41"/>
    </row>
    <row r="42" spans="1:14" x14ac:dyDescent="0.2">
      <c r="D42" s="9"/>
      <c r="F42" s="2"/>
      <c r="G42" s="2"/>
      <c r="H42" s="2"/>
      <c r="J42" s="3"/>
      <c r="K42" s="9"/>
      <c r="L42" s="12"/>
      <c r="M42"/>
      <c r="N42"/>
    </row>
    <row r="43" spans="1:14" x14ac:dyDescent="0.2">
      <c r="A43" s="5" t="s">
        <v>50</v>
      </c>
      <c r="B43" s="1">
        <v>745</v>
      </c>
      <c r="C43" s="1" t="s">
        <v>35</v>
      </c>
      <c r="D43" s="9"/>
      <c r="E43" s="2">
        <f t="shared" si="1"/>
        <v>0</v>
      </c>
      <c r="F43" s="2">
        <f>E43*0.4923</f>
        <v>0</v>
      </c>
      <c r="G43" s="2">
        <f t="shared" ref="G43:G50" si="20">E43*0.1345</f>
        <v>0</v>
      </c>
      <c r="H43" s="2">
        <f>E43*0.0265</f>
        <v>0</v>
      </c>
      <c r="I43" s="2">
        <f t="shared" ref="I43:I50" si="21">IF(D43=0,0,SUM(E43:H43))</f>
        <v>0</v>
      </c>
      <c r="J43" s="3">
        <f t="shared" ref="J43:J50" si="22">I43/$I$52</f>
        <v>0</v>
      </c>
      <c r="K43" s="9" t="e">
        <f t="shared" ref="K43:K50" si="23">I43/$I$51</f>
        <v>#DIV/0!</v>
      </c>
      <c r="L43" s="12" t="e">
        <f t="shared" si="0"/>
        <v>#DIV/0!</v>
      </c>
      <c r="M43"/>
      <c r="N43"/>
    </row>
    <row r="44" spans="1:14" x14ac:dyDescent="0.2">
      <c r="A44" s="5" t="s">
        <v>54</v>
      </c>
      <c r="B44" s="1">
        <v>747</v>
      </c>
      <c r="C44" s="1" t="s">
        <v>36</v>
      </c>
      <c r="D44" s="9"/>
      <c r="E44" s="2">
        <f>IF(D44=0,0,D44-(G43+'PS (PA PG correction)'!E4))</f>
        <v>0</v>
      </c>
      <c r="F44" s="2">
        <f t="shared" ref="F44:F50" si="24">E44*0.4923</f>
        <v>0</v>
      </c>
      <c r="G44" s="2">
        <f t="shared" si="20"/>
        <v>0</v>
      </c>
      <c r="H44" s="2">
        <f t="shared" ref="H44:H50" si="25">E44*0.0265</f>
        <v>0</v>
      </c>
      <c r="I44" s="2">
        <f t="shared" si="21"/>
        <v>0</v>
      </c>
      <c r="J44" s="3">
        <f t="shared" si="22"/>
        <v>0</v>
      </c>
      <c r="K44" s="9" t="e">
        <f t="shared" si="23"/>
        <v>#DIV/0!</v>
      </c>
      <c r="L44" s="12" t="e">
        <f t="shared" si="0"/>
        <v>#DIV/0!</v>
      </c>
      <c r="M44"/>
      <c r="N44"/>
    </row>
    <row r="45" spans="1:14" x14ac:dyDescent="0.2">
      <c r="A45" s="5" t="s">
        <v>54</v>
      </c>
      <c r="B45" s="1">
        <v>749</v>
      </c>
      <c r="C45" s="1" t="s">
        <v>37</v>
      </c>
      <c r="D45" s="9"/>
      <c r="E45" s="2">
        <f>IF(D45=0,0,D45-(G44+'PS (PA PG correction)'!E5+'PS (PA PG correction)'!G4))</f>
        <v>0</v>
      </c>
      <c r="F45" s="2">
        <f t="shared" si="24"/>
        <v>0</v>
      </c>
      <c r="G45" s="2">
        <f t="shared" si="20"/>
        <v>0</v>
      </c>
      <c r="H45" s="2">
        <f t="shared" si="25"/>
        <v>0</v>
      </c>
      <c r="I45" s="2">
        <f t="shared" si="21"/>
        <v>0</v>
      </c>
      <c r="J45" s="3">
        <f t="shared" si="22"/>
        <v>0</v>
      </c>
      <c r="K45" s="9" t="e">
        <f t="shared" si="23"/>
        <v>#DIV/0!</v>
      </c>
      <c r="L45" s="12" t="e">
        <f t="shared" si="0"/>
        <v>#DIV/0!</v>
      </c>
      <c r="M45"/>
      <c r="N45"/>
    </row>
    <row r="46" spans="1:14" x14ac:dyDescent="0.2">
      <c r="A46" s="5" t="s">
        <v>53</v>
      </c>
      <c r="B46" s="1">
        <v>751</v>
      </c>
      <c r="C46" s="1" t="s">
        <v>38</v>
      </c>
      <c r="D46" s="9"/>
      <c r="E46" s="2">
        <f>IF(D46=0,0,D46-(G45+'PS (PA PG correction)'!G5))</f>
        <v>0</v>
      </c>
      <c r="F46" s="2">
        <f t="shared" si="24"/>
        <v>0</v>
      </c>
      <c r="G46" s="2">
        <f t="shared" si="20"/>
        <v>0</v>
      </c>
      <c r="H46" s="2">
        <f t="shared" si="25"/>
        <v>0</v>
      </c>
      <c r="I46" s="2">
        <f t="shared" si="21"/>
        <v>0</v>
      </c>
      <c r="J46" s="3">
        <f t="shared" si="22"/>
        <v>0</v>
      </c>
      <c r="K46" s="9" t="e">
        <f t="shared" si="23"/>
        <v>#DIV/0!</v>
      </c>
      <c r="L46" s="12" t="e">
        <f t="shared" si="0"/>
        <v>#DIV/0!</v>
      </c>
      <c r="M46"/>
      <c r="N46"/>
    </row>
    <row r="47" spans="1:14" x14ac:dyDescent="0.2">
      <c r="B47" s="1">
        <v>753</v>
      </c>
      <c r="C47" s="1" t="s">
        <v>39</v>
      </c>
      <c r="D47" s="9"/>
      <c r="E47" s="2">
        <f t="shared" si="1"/>
        <v>0</v>
      </c>
      <c r="F47" s="2">
        <f t="shared" si="24"/>
        <v>0</v>
      </c>
      <c r="G47" s="2">
        <f t="shared" si="20"/>
        <v>0</v>
      </c>
      <c r="H47" s="2">
        <f t="shared" si="25"/>
        <v>0</v>
      </c>
      <c r="I47" s="2">
        <f t="shared" si="21"/>
        <v>0</v>
      </c>
      <c r="J47" s="3">
        <f t="shared" si="22"/>
        <v>0</v>
      </c>
      <c r="K47" s="9" t="e">
        <f t="shared" si="23"/>
        <v>#DIV/0!</v>
      </c>
      <c r="L47" s="12" t="e">
        <f t="shared" si="0"/>
        <v>#DIV/0!</v>
      </c>
      <c r="M47"/>
      <c r="N47"/>
    </row>
    <row r="48" spans="1:14" x14ac:dyDescent="0.2">
      <c r="B48" s="1">
        <v>755</v>
      </c>
      <c r="C48" s="1" t="s">
        <v>40</v>
      </c>
      <c r="D48" s="9"/>
      <c r="E48" s="2">
        <f t="shared" si="1"/>
        <v>0</v>
      </c>
      <c r="F48" s="2">
        <f t="shared" si="24"/>
        <v>0</v>
      </c>
      <c r="G48" s="2">
        <f t="shared" si="20"/>
        <v>0</v>
      </c>
      <c r="H48" s="2">
        <f t="shared" si="25"/>
        <v>0</v>
      </c>
      <c r="I48" s="2">
        <f t="shared" si="21"/>
        <v>0</v>
      </c>
      <c r="J48" s="3">
        <f t="shared" si="22"/>
        <v>0</v>
      </c>
      <c r="K48" s="9" t="e">
        <f t="shared" si="23"/>
        <v>#DIV/0!</v>
      </c>
      <c r="L48" s="12" t="e">
        <f t="shared" si="0"/>
        <v>#DIV/0!</v>
      </c>
      <c r="M48"/>
      <c r="N48"/>
    </row>
    <row r="49" spans="1:14" x14ac:dyDescent="0.2">
      <c r="A49" s="5" t="s">
        <v>54</v>
      </c>
      <c r="B49" s="1">
        <v>757</v>
      </c>
      <c r="C49" s="1" t="s">
        <v>41</v>
      </c>
      <c r="D49" s="9"/>
      <c r="E49" s="2">
        <f>IF(D49=0,0,D49-(G48+'PS (PA PG correction)'!E7))</f>
        <v>0</v>
      </c>
      <c r="F49" s="2">
        <f t="shared" si="24"/>
        <v>0</v>
      </c>
      <c r="G49" s="2">
        <f t="shared" si="20"/>
        <v>0</v>
      </c>
      <c r="H49" s="2">
        <f t="shared" si="25"/>
        <v>0</v>
      </c>
      <c r="I49" s="2">
        <f t="shared" si="21"/>
        <v>0</v>
      </c>
      <c r="J49" s="3">
        <f t="shared" si="22"/>
        <v>0</v>
      </c>
      <c r="K49" s="9" t="e">
        <f t="shared" si="23"/>
        <v>#DIV/0!</v>
      </c>
      <c r="L49" s="12" t="e">
        <f t="shared" si="0"/>
        <v>#DIV/0!</v>
      </c>
      <c r="M49"/>
      <c r="N49"/>
    </row>
    <row r="50" spans="1:14" x14ac:dyDescent="0.2">
      <c r="A50" s="5" t="s">
        <v>54</v>
      </c>
      <c r="B50" s="1">
        <v>759</v>
      </c>
      <c r="C50" s="1" t="s">
        <v>42</v>
      </c>
      <c r="D50" s="9"/>
      <c r="E50" s="2">
        <f>IF(D50=0,0,D50-(G49+'PS (PA PG correction)'!E8+'PS (PA PG correction)'!G7))</f>
        <v>0</v>
      </c>
      <c r="F50" s="2">
        <f t="shared" si="24"/>
        <v>0</v>
      </c>
      <c r="G50" s="2">
        <f t="shared" si="20"/>
        <v>0</v>
      </c>
      <c r="H50" s="2">
        <f t="shared" si="25"/>
        <v>0</v>
      </c>
      <c r="I50" s="2">
        <f t="shared" si="21"/>
        <v>0</v>
      </c>
      <c r="J50" s="3">
        <f t="shared" si="22"/>
        <v>0</v>
      </c>
      <c r="K50" s="9" t="e">
        <f t="shared" si="23"/>
        <v>#DIV/0!</v>
      </c>
      <c r="L50" s="12" t="e">
        <f t="shared" si="0"/>
        <v>#DIV/0!</v>
      </c>
      <c r="M50"/>
      <c r="N50"/>
    </row>
    <row r="51" spans="1:14" x14ac:dyDescent="0.2">
      <c r="C51" s="1" t="s">
        <v>43</v>
      </c>
      <c r="E51" s="1">
        <f>D51</f>
        <v>0</v>
      </c>
      <c r="F51" s="2">
        <f>E51*0.4248</f>
        <v>0</v>
      </c>
      <c r="G51" s="2">
        <f>E51*0.104</f>
        <v>0</v>
      </c>
      <c r="H51" s="2">
        <f>E51*0.0186</f>
        <v>0</v>
      </c>
      <c r="I51" s="2">
        <f>SUM(E51:H51)</f>
        <v>0</v>
      </c>
      <c r="J51" s="3"/>
      <c r="M51"/>
      <c r="N51"/>
    </row>
    <row r="52" spans="1:14" x14ac:dyDescent="0.2">
      <c r="I52" s="2">
        <f>SUM(I4:I6,I8:I9,I11:I13,I16:I19,I21:I26,I28:I33,I35:I41,I43:I50)</f>
        <v>115.0184</v>
      </c>
      <c r="J52" s="3">
        <f>SUM(J4:J50)</f>
        <v>1</v>
      </c>
      <c r="K52" s="9" t="e">
        <f>SUM(K4:K51)</f>
        <v>#DIV/0!</v>
      </c>
      <c r="L52" s="9" t="e">
        <f>SUM(L4:L51)</f>
        <v>#DIV/0!</v>
      </c>
      <c r="M52"/>
      <c r="N52"/>
    </row>
    <row r="54" spans="1:14" x14ac:dyDescent="0.2">
      <c r="A54" s="6" t="s">
        <v>51</v>
      </c>
    </row>
    <row r="55" spans="1:14" x14ac:dyDescent="0.2">
      <c r="A55" s="6" t="s">
        <v>68</v>
      </c>
    </row>
    <row r="56" spans="1:14" x14ac:dyDescent="0.2">
      <c r="A56" s="6" t="s">
        <v>69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workbookViewId="0">
      <selection activeCell="D4" sqref="D4"/>
    </sheetView>
  </sheetViews>
  <sheetFormatPr defaultColWidth="11.42578125" defaultRowHeight="12.75" x14ac:dyDescent="0.2"/>
  <cols>
    <col min="1" max="1" width="8.42578125" style="5" customWidth="1"/>
    <col min="2" max="3" width="9.140625" style="1" customWidth="1"/>
    <col min="4" max="4" width="12.140625" style="1" customWidth="1"/>
    <col min="5" max="5" width="22.7109375" customWidth="1"/>
    <col min="6" max="6" width="10.140625" style="8" customWidth="1"/>
    <col min="7" max="7" width="11.140625" style="8" customWidth="1"/>
    <col min="8" max="8" width="9.7109375" style="8" customWidth="1"/>
    <col min="9" max="9" width="12.42578125" style="1" customWidth="1"/>
    <col min="10" max="10" width="12.140625" style="4" customWidth="1"/>
    <col min="11" max="11" width="14.140625" style="4" customWidth="1"/>
    <col min="12" max="12" width="14.28515625" style="4" customWidth="1"/>
    <col min="13" max="256" width="8.85546875" customWidth="1"/>
  </cols>
  <sheetData>
    <row r="1" spans="1:16" x14ac:dyDescent="0.2">
      <c r="M1" s="7" t="s">
        <v>66</v>
      </c>
    </row>
    <row r="2" spans="1:16" x14ac:dyDescent="0.2">
      <c r="B2" s="1" t="s">
        <v>0</v>
      </c>
      <c r="C2" s="1" t="s">
        <v>1</v>
      </c>
      <c r="D2" s="1" t="s">
        <v>2</v>
      </c>
      <c r="E2" s="1" t="s">
        <v>3</v>
      </c>
      <c r="F2" s="8" t="s">
        <v>4</v>
      </c>
      <c r="G2" s="8" t="s">
        <v>5</v>
      </c>
      <c r="H2" s="8" t="s">
        <v>6</v>
      </c>
      <c r="I2" s="1" t="s">
        <v>7</v>
      </c>
      <c r="J2" s="3" t="s">
        <v>8</v>
      </c>
      <c r="K2" s="8" t="s">
        <v>70</v>
      </c>
      <c r="L2" s="10" t="s">
        <v>71</v>
      </c>
      <c r="M2" s="1" t="s">
        <v>61</v>
      </c>
      <c r="N2" s="1" t="s">
        <v>62</v>
      </c>
      <c r="O2" s="1" t="s">
        <v>63</v>
      </c>
      <c r="P2" s="1" t="s">
        <v>64</v>
      </c>
    </row>
    <row r="3" spans="1:16" x14ac:dyDescent="0.2">
      <c r="E3" s="1"/>
      <c r="J3" s="3"/>
      <c r="K3" s="8"/>
      <c r="L3" s="11"/>
    </row>
    <row r="4" spans="1:16" x14ac:dyDescent="0.2">
      <c r="A4" s="5" t="s">
        <v>50</v>
      </c>
      <c r="B4" s="1">
        <v>717</v>
      </c>
      <c r="C4" s="1" t="s">
        <v>9</v>
      </c>
      <c r="D4" s="9"/>
      <c r="E4" s="9">
        <f>IF(D4=0,0,D4-G3)</f>
        <v>0</v>
      </c>
      <c r="F4" s="9">
        <f>E4*0.4374</f>
        <v>0</v>
      </c>
      <c r="G4" s="9">
        <f>IF(D4=0,PA!G33,E4*0.1134)</f>
        <v>0</v>
      </c>
      <c r="H4" s="9">
        <f>E4*0.0217</f>
        <v>0</v>
      </c>
      <c r="I4" s="9">
        <f>IF(D4=0,0,SUM(E4:H4))</f>
        <v>0</v>
      </c>
      <c r="J4" s="3" t="e">
        <f>I4/I52</f>
        <v>#DIV/0!</v>
      </c>
      <c r="K4" s="9" t="e">
        <f>I4/$I$51</f>
        <v>#DIV/0!</v>
      </c>
      <c r="L4" s="12" t="e">
        <f>K4*100</f>
        <v>#DIV/0!</v>
      </c>
    </row>
    <row r="5" spans="1:16" x14ac:dyDescent="0.2">
      <c r="A5" s="5" t="s">
        <v>50</v>
      </c>
      <c r="B5" s="1">
        <v>719</v>
      </c>
      <c r="C5" s="1" t="s">
        <v>10</v>
      </c>
      <c r="D5" s="9"/>
      <c r="E5" s="9">
        <f>IF(D5=0,0,D5-G4)</f>
        <v>0</v>
      </c>
      <c r="F5" s="9">
        <f>E5*0.4374</f>
        <v>0</v>
      </c>
      <c r="G5" s="9">
        <f>IF(D5=0,PA!G35,E5*0.1134)</f>
        <v>0</v>
      </c>
      <c r="H5" s="9">
        <f>E5*0.0217</f>
        <v>0</v>
      </c>
      <c r="I5" s="9">
        <f>IF(D5=0,0,SUM(E5:H5))</f>
        <v>0</v>
      </c>
      <c r="J5" s="3" t="e">
        <f>I5/I52</f>
        <v>#DIV/0!</v>
      </c>
      <c r="K5" s="9" t="e">
        <f>I5/$I$51</f>
        <v>#DIV/0!</v>
      </c>
      <c r="L5" s="12" t="e">
        <f t="shared" ref="L5:L50" si="0">K5*100</f>
        <v>#DIV/0!</v>
      </c>
    </row>
    <row r="6" spans="1:16" x14ac:dyDescent="0.2">
      <c r="A6" s="5" t="s">
        <v>58</v>
      </c>
      <c r="B6" s="1">
        <v>721</v>
      </c>
      <c r="C6" s="1" t="s">
        <v>11</v>
      </c>
      <c r="D6" s="9"/>
      <c r="E6" s="9">
        <f>IF(D6=0,0,D6-G5)</f>
        <v>0</v>
      </c>
      <c r="F6" s="9">
        <f>E6*0.4374</f>
        <v>0</v>
      </c>
      <c r="G6" s="9">
        <f>IF(D6=0,PA!G36,E6*0.1134)</f>
        <v>0</v>
      </c>
      <c r="H6" s="9">
        <f>E6*0.0217</f>
        <v>0</v>
      </c>
      <c r="I6" s="9">
        <f>IF(D6=0,0,SUM(E6:H6))</f>
        <v>0</v>
      </c>
      <c r="J6" s="3" t="e">
        <f>I6/I52</f>
        <v>#DIV/0!</v>
      </c>
      <c r="K6" s="9" t="e">
        <f>I6/$I$51</f>
        <v>#DIV/0!</v>
      </c>
      <c r="L6" s="12" t="e">
        <f t="shared" si="0"/>
        <v>#DIV/0!</v>
      </c>
    </row>
    <row r="7" spans="1:16" x14ac:dyDescent="0.2">
      <c r="D7" s="9"/>
      <c r="E7" s="9"/>
      <c r="F7" s="9"/>
      <c r="G7" s="9"/>
      <c r="H7" s="9"/>
      <c r="I7" s="9"/>
      <c r="J7" s="3"/>
      <c r="K7" s="9"/>
      <c r="L7" s="12"/>
    </row>
    <row r="8" spans="1:16" x14ac:dyDescent="0.2">
      <c r="B8" s="1">
        <v>733</v>
      </c>
      <c r="C8" s="1" t="s">
        <v>12</v>
      </c>
      <c r="D8" s="9"/>
      <c r="E8" s="9">
        <f>IF(D8=0,0,D8-G7)</f>
        <v>0</v>
      </c>
      <c r="F8" s="9">
        <f>E8*0.4491</f>
        <v>0</v>
      </c>
      <c r="G8" s="9">
        <f>E8*0.1185</f>
        <v>0</v>
      </c>
      <c r="H8" s="9">
        <f>E8*0.023</f>
        <v>0</v>
      </c>
      <c r="I8" s="9">
        <f>IF(D8=0,0,SUM(E8:H8))</f>
        <v>0</v>
      </c>
      <c r="J8" s="3" t="e">
        <f>I8/I52</f>
        <v>#DIV/0!</v>
      </c>
      <c r="K8" s="9" t="e">
        <f>I8/$I$51</f>
        <v>#DIV/0!</v>
      </c>
      <c r="L8" s="12" t="e">
        <f t="shared" si="0"/>
        <v>#DIV/0!</v>
      </c>
    </row>
    <row r="9" spans="1:16" x14ac:dyDescent="0.2">
      <c r="B9" s="1">
        <v>735</v>
      </c>
      <c r="C9" s="1" t="s">
        <v>13</v>
      </c>
      <c r="D9" s="9"/>
      <c r="E9" s="9">
        <f>IF(D9=0,0,D9-G8)</f>
        <v>0</v>
      </c>
      <c r="F9" s="9">
        <f>E9*0.4491</f>
        <v>0</v>
      </c>
      <c r="G9" s="9">
        <f>E9*0.1185</f>
        <v>0</v>
      </c>
      <c r="H9" s="9">
        <f>E9*0.023</f>
        <v>0</v>
      </c>
      <c r="I9" s="9">
        <f>IF(D9=0,0,SUM(E9:H9))</f>
        <v>0</v>
      </c>
      <c r="J9" s="3" t="e">
        <f>I9/I52</f>
        <v>#DIV/0!</v>
      </c>
      <c r="K9" s="9" t="e">
        <f>I9/$I$51</f>
        <v>#DIV/0!</v>
      </c>
      <c r="L9" s="12" t="e">
        <f t="shared" si="0"/>
        <v>#DIV/0!</v>
      </c>
    </row>
    <row r="10" spans="1:16" x14ac:dyDescent="0.2">
      <c r="D10" s="9"/>
      <c r="E10" s="9"/>
      <c r="F10" s="9"/>
      <c r="G10" s="9"/>
      <c r="H10" s="9"/>
      <c r="I10" s="9"/>
      <c r="J10" s="3"/>
      <c r="K10" s="9"/>
      <c r="L10" s="12"/>
    </row>
    <row r="11" spans="1:16" x14ac:dyDescent="0.2">
      <c r="B11" s="1">
        <v>743</v>
      </c>
      <c r="C11" s="1" t="s">
        <v>14</v>
      </c>
      <c r="D11" s="9"/>
      <c r="E11" s="9">
        <f>IF(D11=0,0,D11-G10)</f>
        <v>0</v>
      </c>
      <c r="F11" s="9">
        <f>E11*0.4598</f>
        <v>0</v>
      </c>
      <c r="G11" s="9">
        <f>E11*0.1233</f>
        <v>0</v>
      </c>
      <c r="H11" s="9">
        <f>E11*0.0243</f>
        <v>0</v>
      </c>
      <c r="I11" s="9">
        <f>IF(D11=0,0,SUM(E11:H11))</f>
        <v>0</v>
      </c>
      <c r="J11" s="3" t="e">
        <f>I11/I52</f>
        <v>#DIV/0!</v>
      </c>
      <c r="K11" s="9" t="e">
        <f>I11/$I$51</f>
        <v>#DIV/0!</v>
      </c>
      <c r="L11" s="12" t="e">
        <f t="shared" si="0"/>
        <v>#DIV/0!</v>
      </c>
    </row>
    <row r="12" spans="1:16" x14ac:dyDescent="0.2">
      <c r="A12" s="5" t="s">
        <v>50</v>
      </c>
      <c r="B12" s="1">
        <v>745</v>
      </c>
      <c r="C12" s="1" t="s">
        <v>15</v>
      </c>
      <c r="D12" s="9"/>
      <c r="E12" s="9">
        <f>IF(D12=0,0,D12-G11)</f>
        <v>0</v>
      </c>
      <c r="F12" s="9">
        <f>E12*0.4598</f>
        <v>0</v>
      </c>
      <c r="G12" s="9">
        <f>IF(D12=0,PA!G43,E12*0.1233)</f>
        <v>0</v>
      </c>
      <c r="H12" s="9">
        <f>E12*0.0243</f>
        <v>0</v>
      </c>
      <c r="I12" s="9">
        <f>IF(D12=0,0,SUM(E12:H12))</f>
        <v>0</v>
      </c>
      <c r="J12" s="3" t="e">
        <f>I12/I52</f>
        <v>#DIV/0!</v>
      </c>
      <c r="K12" s="9" t="e">
        <f>I12/$I$51</f>
        <v>#DIV/0!</v>
      </c>
      <c r="L12" s="12" t="e">
        <f t="shared" si="0"/>
        <v>#DIV/0!</v>
      </c>
    </row>
    <row r="13" spans="1:16" x14ac:dyDescent="0.2">
      <c r="A13" s="5" t="s">
        <v>50</v>
      </c>
      <c r="B13" s="1">
        <v>747</v>
      </c>
      <c r="C13" s="1" t="s">
        <v>16</v>
      </c>
      <c r="D13" s="9"/>
      <c r="E13" s="9">
        <f>IF(D13=0,0,D13-G12)</f>
        <v>0</v>
      </c>
      <c r="F13" s="9">
        <f>E13*0.4598</f>
        <v>0</v>
      </c>
      <c r="G13" s="9">
        <f>IF(D13=0,PA!G44,E13*0.1233)</f>
        <v>0</v>
      </c>
      <c r="H13" s="9">
        <f>E13*0.0243</f>
        <v>0</v>
      </c>
      <c r="I13" s="9">
        <f>IF(D13=0,0,SUM(E13:H13))</f>
        <v>0</v>
      </c>
      <c r="J13" s="3" t="e">
        <f>I13/I52</f>
        <v>#DIV/0!</v>
      </c>
      <c r="K13" s="9" t="e">
        <f>I13/$I$51</f>
        <v>#DIV/0!</v>
      </c>
      <c r="L13" s="12" t="e">
        <f t="shared" si="0"/>
        <v>#DIV/0!</v>
      </c>
    </row>
    <row r="14" spans="1:16" x14ac:dyDescent="0.2">
      <c r="A14" s="5" t="s">
        <v>54</v>
      </c>
      <c r="B14" s="1">
        <v>749</v>
      </c>
      <c r="C14" s="1" t="s">
        <v>17</v>
      </c>
      <c r="D14" s="9"/>
      <c r="E14" s="2">
        <f>IF(D14=0,0,D14-(G13+'PS (PA PG correction)'!E5+'PS (PA PG correction)'!G4))</f>
        <v>0</v>
      </c>
      <c r="F14" s="2">
        <f>E14*0.4598</f>
        <v>0</v>
      </c>
      <c r="G14" s="2">
        <f>IF(D14=0,PA!G45,E14*0.1233)</f>
        <v>0</v>
      </c>
      <c r="H14" s="2">
        <f>E14*0.0243</f>
        <v>0</v>
      </c>
      <c r="I14" s="2">
        <f>IF(D14=0,0,SUM(E14:H14))</f>
        <v>0</v>
      </c>
      <c r="J14" s="3" t="e">
        <f>I14/I52</f>
        <v>#DIV/0!</v>
      </c>
      <c r="K14" s="9" t="e">
        <f>I14/$I$51</f>
        <v>#DIV/0!</v>
      </c>
      <c r="L14" s="12" t="e">
        <f t="shared" si="0"/>
        <v>#DIV/0!</v>
      </c>
    </row>
    <row r="15" spans="1:16" x14ac:dyDescent="0.2">
      <c r="D15" s="9"/>
      <c r="E15" s="9"/>
      <c r="F15" s="9"/>
      <c r="G15" s="9"/>
      <c r="H15" s="9"/>
      <c r="I15" s="9"/>
      <c r="J15" s="3"/>
      <c r="K15" s="9"/>
      <c r="L15" s="12"/>
    </row>
    <row r="16" spans="1:16" x14ac:dyDescent="0.2">
      <c r="A16" s="5" t="s">
        <v>50</v>
      </c>
      <c r="B16" s="1">
        <v>757</v>
      </c>
      <c r="C16" s="1" t="s">
        <v>18</v>
      </c>
      <c r="D16" s="9"/>
      <c r="E16" s="9">
        <f>IF(D16=0,0,D16-G15)</f>
        <v>0</v>
      </c>
      <c r="F16" s="9">
        <f>E16*0.4717</f>
        <v>0</v>
      </c>
      <c r="G16" s="9">
        <f>IF(D16=0,PA!G49,E16*0.1287)</f>
        <v>0</v>
      </c>
      <c r="H16" s="9">
        <f>E16*0.0258</f>
        <v>0</v>
      </c>
      <c r="I16" s="9">
        <f>IF(D16=0,0,SUM(E16:H16))</f>
        <v>0</v>
      </c>
      <c r="J16" s="3" t="e">
        <f>I16/I52</f>
        <v>#DIV/0!</v>
      </c>
      <c r="K16" s="9" t="e">
        <f>I16/$I$51</f>
        <v>#DIV/0!</v>
      </c>
      <c r="L16" s="12" t="e">
        <f t="shared" si="0"/>
        <v>#DIV/0!</v>
      </c>
    </row>
    <row r="17" spans="1:12" x14ac:dyDescent="0.2">
      <c r="A17" s="5" t="s">
        <v>54</v>
      </c>
      <c r="B17" s="1">
        <v>759</v>
      </c>
      <c r="C17" s="1" t="s">
        <v>19</v>
      </c>
      <c r="D17" s="9"/>
      <c r="E17" s="9">
        <f>IF(D17=0,0,D17-(G16+'PS (PA PG correction)'!E8+'PS (PA PG correction)'!G7))</f>
        <v>0</v>
      </c>
      <c r="F17" s="9">
        <f>E17*0.4717</f>
        <v>0</v>
      </c>
      <c r="G17" s="9">
        <f>IF(D17=0,PA!G50,E17*0.1287)</f>
        <v>0</v>
      </c>
      <c r="H17" s="9">
        <f>E17*0.0258</f>
        <v>0</v>
      </c>
      <c r="I17" s="9">
        <f>IF(D17=0,0,SUM(E17:H17))</f>
        <v>0</v>
      </c>
      <c r="J17" s="3" t="e">
        <f>I17/I52</f>
        <v>#DIV/0!</v>
      </c>
      <c r="K17" s="9" t="e">
        <f>I17/$I$51</f>
        <v>#DIV/0!</v>
      </c>
      <c r="L17" s="12" t="e">
        <f t="shared" si="0"/>
        <v>#DIV/0!</v>
      </c>
    </row>
    <row r="18" spans="1:12" x14ac:dyDescent="0.2">
      <c r="A18" s="5" t="s">
        <v>53</v>
      </c>
      <c r="B18" s="1">
        <v>761</v>
      </c>
      <c r="C18" s="1" t="s">
        <v>20</v>
      </c>
      <c r="D18" s="9"/>
      <c r="E18" s="9">
        <f>IF(D18=0,0,D18-(G17+'PS (PA PG correction)'!E9+'PS (PA PG correction)'!G8))</f>
        <v>0</v>
      </c>
      <c r="F18" s="9">
        <f>E18*0.4717</f>
        <v>0</v>
      </c>
      <c r="G18" s="9">
        <f>E18*0.1287</f>
        <v>0</v>
      </c>
      <c r="H18" s="9">
        <f>E18*0.0258</f>
        <v>0</v>
      </c>
      <c r="I18" s="9">
        <f>IF(D18=0,0,SUM(E18:H18))</f>
        <v>0</v>
      </c>
      <c r="J18" s="3" t="e">
        <f>I18/I52</f>
        <v>#DIV/0!</v>
      </c>
      <c r="K18" s="9" t="e">
        <f>I18/$I$51</f>
        <v>#DIV/0!</v>
      </c>
      <c r="L18" s="12" t="e">
        <f t="shared" si="0"/>
        <v>#DIV/0!</v>
      </c>
    </row>
    <row r="19" spans="1:12" x14ac:dyDescent="0.2">
      <c r="A19" s="5" t="s">
        <v>53</v>
      </c>
      <c r="B19" s="1">
        <v>763</v>
      </c>
      <c r="C19" s="1" t="s">
        <v>21</v>
      </c>
      <c r="D19" s="9"/>
      <c r="E19" s="9">
        <f>IF(D19=0,0,D19-(G18+'PS (PA PG correction)'!E10+'PS (PA PG correction)'!G9))</f>
        <v>0</v>
      </c>
      <c r="F19" s="9">
        <f>E19*0.4717</f>
        <v>0</v>
      </c>
      <c r="G19" s="9">
        <f>E19*0.1287</f>
        <v>0</v>
      </c>
      <c r="H19" s="9">
        <f>E19*0.0258</f>
        <v>0</v>
      </c>
      <c r="I19" s="9">
        <f>IF(D19=0,0,SUM(E19:H19))</f>
        <v>0</v>
      </c>
      <c r="J19" s="3" t="e">
        <f>I19/I52</f>
        <v>#DIV/0!</v>
      </c>
      <c r="K19" s="9" t="e">
        <f>I19/$I$51</f>
        <v>#DIV/0!</v>
      </c>
      <c r="L19" s="12" t="e">
        <f t="shared" si="0"/>
        <v>#DIV/0!</v>
      </c>
    </row>
    <row r="20" spans="1:12" x14ac:dyDescent="0.2">
      <c r="D20" s="9"/>
      <c r="E20" s="9"/>
      <c r="F20" s="9"/>
      <c r="G20" s="9"/>
      <c r="H20" s="9"/>
      <c r="I20" s="9"/>
      <c r="J20" s="3"/>
      <c r="K20" s="9"/>
      <c r="L20" s="12"/>
    </row>
    <row r="21" spans="1:12" x14ac:dyDescent="0.2">
      <c r="B21" s="1">
        <v>767</v>
      </c>
      <c r="C21" s="1" t="s">
        <v>44</v>
      </c>
      <c r="D21" s="9"/>
      <c r="E21" s="9">
        <f>IF(D21=0,0,D21-G20)</f>
        <v>0</v>
      </c>
      <c r="F21" s="9">
        <f t="shared" ref="F21:F26" si="1">E21*0.4823</f>
        <v>0</v>
      </c>
      <c r="G21" s="9">
        <f t="shared" ref="G21:G26" si="2">E21*0.1338</f>
        <v>0</v>
      </c>
      <c r="H21" s="9">
        <f t="shared" ref="H21:H26" si="3">E21*0.0271</f>
        <v>0</v>
      </c>
      <c r="I21" s="9">
        <f t="shared" ref="I21:I26" si="4">IF(D21=0,0,SUM(E21:H21))</f>
        <v>0</v>
      </c>
      <c r="J21" s="3" t="e">
        <f>I21/I52</f>
        <v>#DIV/0!</v>
      </c>
      <c r="K21" s="9" t="e">
        <f t="shared" ref="K21:K26" si="5">I21/$I$51</f>
        <v>#DIV/0!</v>
      </c>
      <c r="L21" s="12" t="e">
        <f t="shared" si="0"/>
        <v>#DIV/0!</v>
      </c>
    </row>
    <row r="22" spans="1:12" x14ac:dyDescent="0.2">
      <c r="B22" s="1">
        <v>769</v>
      </c>
      <c r="C22" s="1" t="s">
        <v>22</v>
      </c>
      <c r="D22" s="9"/>
      <c r="E22" s="9">
        <f>IF(D22=0,0,D22-G21)</f>
        <v>0</v>
      </c>
      <c r="F22" s="9">
        <f t="shared" si="1"/>
        <v>0</v>
      </c>
      <c r="G22" s="9">
        <f t="shared" si="2"/>
        <v>0</v>
      </c>
      <c r="H22" s="9">
        <f t="shared" si="3"/>
        <v>0</v>
      </c>
      <c r="I22" s="9">
        <f t="shared" si="4"/>
        <v>0</v>
      </c>
      <c r="J22" s="3" t="e">
        <f>I22/I52</f>
        <v>#DIV/0!</v>
      </c>
      <c r="K22" s="9" t="e">
        <f t="shared" si="5"/>
        <v>#DIV/0!</v>
      </c>
      <c r="L22" s="12" t="e">
        <f t="shared" si="0"/>
        <v>#DIV/0!</v>
      </c>
    </row>
    <row r="23" spans="1:12" x14ac:dyDescent="0.2">
      <c r="B23" s="1">
        <v>771</v>
      </c>
      <c r="C23" s="1" t="s">
        <v>23</v>
      </c>
      <c r="D23" s="9"/>
      <c r="E23" s="9">
        <f>IF(D23=0,0,D23-G22)</f>
        <v>0</v>
      </c>
      <c r="F23" s="9">
        <f t="shared" si="1"/>
        <v>0</v>
      </c>
      <c r="G23" s="9">
        <f t="shared" si="2"/>
        <v>0</v>
      </c>
      <c r="H23" s="9">
        <f t="shared" si="3"/>
        <v>0</v>
      </c>
      <c r="I23" s="9">
        <f t="shared" si="4"/>
        <v>0</v>
      </c>
      <c r="J23" s="3" t="e">
        <f>I23/I52</f>
        <v>#DIV/0!</v>
      </c>
      <c r="K23" s="9" t="e">
        <f t="shared" si="5"/>
        <v>#DIV/0!</v>
      </c>
      <c r="L23" s="12" t="e">
        <f t="shared" si="0"/>
        <v>#DIV/0!</v>
      </c>
    </row>
    <row r="24" spans="1:12" x14ac:dyDescent="0.2">
      <c r="A24" s="5" t="s">
        <v>53</v>
      </c>
      <c r="B24" s="1">
        <v>773</v>
      </c>
      <c r="C24" s="1" t="s">
        <v>24</v>
      </c>
      <c r="D24" s="9"/>
      <c r="E24" s="9">
        <f>IF(D24=0,0,D24-(G23+'PS (PA PG correction)'!E13+'PS (PA PG correction)'!G12))</f>
        <v>0</v>
      </c>
      <c r="F24" s="9">
        <f t="shared" si="1"/>
        <v>0</v>
      </c>
      <c r="G24" s="9">
        <f t="shared" si="2"/>
        <v>0</v>
      </c>
      <c r="H24" s="9">
        <f t="shared" si="3"/>
        <v>0</v>
      </c>
      <c r="I24" s="9">
        <f t="shared" si="4"/>
        <v>0</v>
      </c>
      <c r="J24" s="3" t="e">
        <f>I24/I52</f>
        <v>#DIV/0!</v>
      </c>
      <c r="K24" s="9" t="e">
        <f t="shared" si="5"/>
        <v>#DIV/0!</v>
      </c>
      <c r="L24" s="12" t="e">
        <f t="shared" si="0"/>
        <v>#DIV/0!</v>
      </c>
    </row>
    <row r="25" spans="1:12" x14ac:dyDescent="0.2">
      <c r="A25" s="5" t="s">
        <v>53</v>
      </c>
      <c r="B25" s="1">
        <v>775</v>
      </c>
      <c r="C25" s="1" t="s">
        <v>25</v>
      </c>
      <c r="D25" s="9"/>
      <c r="E25" s="9">
        <f>IF(D25=0,0,D25-(G24+'PS (PA PG correction)'!E14+'PS (PA PG correction)'!G13))</f>
        <v>0</v>
      </c>
      <c r="F25" s="9">
        <f t="shared" si="1"/>
        <v>0</v>
      </c>
      <c r="G25" s="9">
        <f t="shared" si="2"/>
        <v>0</v>
      </c>
      <c r="H25" s="9">
        <f t="shared" si="3"/>
        <v>0</v>
      </c>
      <c r="I25" s="9">
        <f t="shared" si="4"/>
        <v>0</v>
      </c>
      <c r="J25" s="3" t="e">
        <f>I25/I52</f>
        <v>#DIV/0!</v>
      </c>
      <c r="K25" s="9" t="e">
        <f t="shared" si="5"/>
        <v>#DIV/0!</v>
      </c>
      <c r="L25" s="12" t="e">
        <f t="shared" si="0"/>
        <v>#DIV/0!</v>
      </c>
    </row>
    <row r="26" spans="1:12" x14ac:dyDescent="0.2">
      <c r="A26" s="5" t="s">
        <v>53</v>
      </c>
      <c r="B26" s="1">
        <v>777</v>
      </c>
      <c r="C26" s="1" t="s">
        <v>26</v>
      </c>
      <c r="D26" s="9"/>
      <c r="E26" s="9">
        <f>IF(D26=0,0,D26-(G25+'PS (PA PG correction)'!E15+'PS (PA PG correction)'!G14))</f>
        <v>0</v>
      </c>
      <c r="F26" s="9">
        <f t="shared" si="1"/>
        <v>0</v>
      </c>
      <c r="G26" s="9">
        <f t="shared" si="2"/>
        <v>0</v>
      </c>
      <c r="H26" s="9">
        <f t="shared" si="3"/>
        <v>0</v>
      </c>
      <c r="I26" s="9">
        <f t="shared" si="4"/>
        <v>0</v>
      </c>
      <c r="J26" s="3" t="e">
        <f>I26/I52</f>
        <v>#DIV/0!</v>
      </c>
      <c r="K26" s="9" t="e">
        <f t="shared" si="5"/>
        <v>#DIV/0!</v>
      </c>
      <c r="L26" s="12" t="e">
        <f t="shared" si="0"/>
        <v>#DIV/0!</v>
      </c>
    </row>
    <row r="27" spans="1:12" x14ac:dyDescent="0.2">
      <c r="D27" s="9"/>
      <c r="E27" s="9"/>
      <c r="F27" s="9"/>
      <c r="G27" s="9"/>
      <c r="H27" s="9"/>
      <c r="I27" s="9"/>
      <c r="J27" s="3"/>
      <c r="K27" s="9"/>
      <c r="L27" s="12"/>
    </row>
    <row r="28" spans="1:12" x14ac:dyDescent="0.2">
      <c r="A28" s="5" t="s">
        <v>53</v>
      </c>
      <c r="B28" s="1">
        <v>781</v>
      </c>
      <c r="C28" s="1" t="s">
        <v>45</v>
      </c>
      <c r="D28" s="9"/>
      <c r="E28" s="9">
        <f>IF(D28=0,0,D28-(G27+'PS (PA PG correction)'!E17))</f>
        <v>0</v>
      </c>
      <c r="F28" s="9">
        <f t="shared" ref="F28:F33" si="6">E28*0.1936</f>
        <v>0</v>
      </c>
      <c r="G28" s="9">
        <f t="shared" ref="G28:G33" si="7">E28*0.1392</f>
        <v>0</v>
      </c>
      <c r="H28" s="9">
        <f t="shared" ref="H28:H33" si="8">E28*0.0286</f>
        <v>0</v>
      </c>
      <c r="I28" s="9">
        <f t="shared" ref="I28:I33" si="9">IF(D28=0,0,SUM(E28:H28))</f>
        <v>0</v>
      </c>
      <c r="J28" s="3" t="e">
        <f>I28/I52</f>
        <v>#DIV/0!</v>
      </c>
      <c r="K28" s="9" t="e">
        <f t="shared" ref="K28:K33" si="10">I28/$I$51</f>
        <v>#DIV/0!</v>
      </c>
      <c r="L28" s="12" t="e">
        <f t="shared" si="0"/>
        <v>#DIV/0!</v>
      </c>
    </row>
    <row r="29" spans="1:12" x14ac:dyDescent="0.2">
      <c r="A29" s="5" t="s">
        <v>53</v>
      </c>
      <c r="B29" s="1">
        <v>783</v>
      </c>
      <c r="C29" s="1" t="s">
        <v>27</v>
      </c>
      <c r="D29" s="9"/>
      <c r="E29" s="9">
        <f>IF(D29=0,0,D29-(G28+'PS (PA PG correction)'!E18+'PS (PA PG correction)'!G17))</f>
        <v>0</v>
      </c>
      <c r="F29" s="9">
        <f t="shared" si="6"/>
        <v>0</v>
      </c>
      <c r="G29" s="9">
        <f t="shared" si="7"/>
        <v>0</v>
      </c>
      <c r="H29" s="9">
        <f t="shared" si="8"/>
        <v>0</v>
      </c>
      <c r="I29" s="9">
        <f t="shared" si="9"/>
        <v>0</v>
      </c>
      <c r="J29" s="3" t="e">
        <f>I29/I52</f>
        <v>#DIV/0!</v>
      </c>
      <c r="K29" s="9" t="e">
        <f t="shared" si="10"/>
        <v>#DIV/0!</v>
      </c>
      <c r="L29" s="12" t="e">
        <f t="shared" si="0"/>
        <v>#DIV/0!</v>
      </c>
    </row>
    <row r="30" spans="1:12" x14ac:dyDescent="0.2">
      <c r="A30" s="5" t="s">
        <v>53</v>
      </c>
      <c r="B30" s="1">
        <v>785</v>
      </c>
      <c r="C30" s="1" t="s">
        <v>46</v>
      </c>
      <c r="D30" s="9"/>
      <c r="E30" s="9">
        <f>IF(D30=0,0,D30-(G29+'PS (PA PG correction)'!E19+'PS (PA PG correction)'!G18))</f>
        <v>0</v>
      </c>
      <c r="F30" s="9">
        <f t="shared" si="6"/>
        <v>0</v>
      </c>
      <c r="G30" s="9">
        <f t="shared" si="7"/>
        <v>0</v>
      </c>
      <c r="H30" s="9">
        <f t="shared" si="8"/>
        <v>0</v>
      </c>
      <c r="I30" s="9">
        <f t="shared" si="9"/>
        <v>0</v>
      </c>
      <c r="J30" s="3" t="e">
        <f>I30/I52</f>
        <v>#DIV/0!</v>
      </c>
      <c r="K30" s="9" t="e">
        <f t="shared" si="10"/>
        <v>#DIV/0!</v>
      </c>
      <c r="L30" s="12" t="e">
        <f t="shared" si="0"/>
        <v>#DIV/0!</v>
      </c>
    </row>
    <row r="31" spans="1:12" x14ac:dyDescent="0.2">
      <c r="A31" s="5" t="s">
        <v>53</v>
      </c>
      <c r="B31" s="1">
        <v>787</v>
      </c>
      <c r="C31" s="1" t="s">
        <v>47</v>
      </c>
      <c r="D31" s="9"/>
      <c r="E31" s="9">
        <f>IF(D31=0,0,D31-(G30+'PS (PA PG correction)'!E20+'PS (PA PG correction)'!G19))</f>
        <v>0</v>
      </c>
      <c r="F31" s="9">
        <f t="shared" si="6"/>
        <v>0</v>
      </c>
      <c r="G31" s="9">
        <f t="shared" si="7"/>
        <v>0</v>
      </c>
      <c r="H31" s="9">
        <f t="shared" si="8"/>
        <v>0</v>
      </c>
      <c r="I31" s="9">
        <f t="shared" si="9"/>
        <v>0</v>
      </c>
      <c r="J31" s="3" t="e">
        <f>I31/I52</f>
        <v>#DIV/0!</v>
      </c>
      <c r="K31" s="9" t="e">
        <f t="shared" si="10"/>
        <v>#DIV/0!</v>
      </c>
      <c r="L31" s="12" t="e">
        <f t="shared" si="0"/>
        <v>#DIV/0!</v>
      </c>
    </row>
    <row r="32" spans="1:12" x14ac:dyDescent="0.2">
      <c r="A32" s="5" t="s">
        <v>53</v>
      </c>
      <c r="B32" s="1">
        <v>789</v>
      </c>
      <c r="C32" s="1" t="s">
        <v>48</v>
      </c>
      <c r="D32" s="9"/>
      <c r="E32" s="9">
        <f>IF(D32=0,0,D32-(G31+'PS (PA PG correction)'!E21+'PS (PA PG correction)'!G20))</f>
        <v>0</v>
      </c>
      <c r="F32" s="9">
        <f t="shared" si="6"/>
        <v>0</v>
      </c>
      <c r="G32" s="9">
        <f t="shared" si="7"/>
        <v>0</v>
      </c>
      <c r="H32" s="9">
        <f t="shared" si="8"/>
        <v>0</v>
      </c>
      <c r="I32" s="9">
        <f t="shared" si="9"/>
        <v>0</v>
      </c>
      <c r="J32" s="3" t="e">
        <f>I32/I52</f>
        <v>#DIV/0!</v>
      </c>
      <c r="K32" s="9" t="e">
        <f t="shared" si="10"/>
        <v>#DIV/0!</v>
      </c>
      <c r="L32" s="12" t="e">
        <f t="shared" si="0"/>
        <v>#DIV/0!</v>
      </c>
    </row>
    <row r="33" spans="1:12" x14ac:dyDescent="0.2">
      <c r="A33" s="5" t="s">
        <v>53</v>
      </c>
      <c r="B33" s="1">
        <v>791</v>
      </c>
      <c r="C33" s="1" t="s">
        <v>49</v>
      </c>
      <c r="D33" s="9"/>
      <c r="E33" s="9">
        <f>IF(D33=0,0,D33-(G32+'PS (PA PG correction)'!E22+'PS (PA PG correction)'!G21))</f>
        <v>0</v>
      </c>
      <c r="F33" s="9">
        <f t="shared" si="6"/>
        <v>0</v>
      </c>
      <c r="G33" s="9">
        <f t="shared" si="7"/>
        <v>0</v>
      </c>
      <c r="H33" s="9">
        <f t="shared" si="8"/>
        <v>0</v>
      </c>
      <c r="I33" s="9">
        <f t="shared" si="9"/>
        <v>0</v>
      </c>
      <c r="J33" s="3" t="e">
        <f>I33/I52</f>
        <v>#DIV/0!</v>
      </c>
      <c r="K33" s="9" t="e">
        <f t="shared" si="10"/>
        <v>#DIV/0!</v>
      </c>
      <c r="L33" s="12" t="e">
        <f t="shared" si="0"/>
        <v>#DIV/0!</v>
      </c>
    </row>
    <row r="34" spans="1:12" x14ac:dyDescent="0.2">
      <c r="D34" s="9"/>
      <c r="E34" s="9"/>
      <c r="F34" s="9"/>
      <c r="G34" s="9"/>
      <c r="H34" s="9"/>
      <c r="I34" s="9"/>
      <c r="J34" s="3"/>
      <c r="K34" s="9"/>
      <c r="L34" s="12"/>
    </row>
    <row r="35" spans="1:12" x14ac:dyDescent="0.2">
      <c r="B35" s="1">
        <v>793</v>
      </c>
      <c r="C35" s="1" t="s">
        <v>28</v>
      </c>
      <c r="D35" s="9"/>
      <c r="E35" s="9">
        <f>IF(D35=0,0,D35-G33)</f>
        <v>0</v>
      </c>
      <c r="F35" s="9">
        <f>E35*0.505</f>
        <v>0</v>
      </c>
      <c r="G35" s="9">
        <f>E35*0.1449</f>
        <v>0</v>
      </c>
      <c r="H35" s="9">
        <f>E35*0.0302</f>
        <v>0</v>
      </c>
      <c r="I35" s="9">
        <f>IF(D35=0,0,SUM(E35:H35))</f>
        <v>0</v>
      </c>
      <c r="J35" s="3" t="e">
        <f>I35/I52</f>
        <v>#DIV/0!</v>
      </c>
      <c r="K35" s="9" t="e">
        <f t="shared" ref="K35:K41" si="11">I35/$I$51</f>
        <v>#DIV/0!</v>
      </c>
      <c r="L35" s="12" t="e">
        <f t="shared" si="0"/>
        <v>#DIV/0!</v>
      </c>
    </row>
    <row r="36" spans="1:12" x14ac:dyDescent="0.2">
      <c r="B36" s="1">
        <v>795</v>
      </c>
      <c r="C36" s="1" t="s">
        <v>29</v>
      </c>
      <c r="D36" s="9"/>
      <c r="E36" s="9">
        <f>IF(D36=0,0,D36-G35)</f>
        <v>0</v>
      </c>
      <c r="F36" s="9">
        <f t="shared" ref="F36:F41" si="12">E36*0.505</f>
        <v>0</v>
      </c>
      <c r="G36" s="9">
        <f t="shared" ref="G36:G41" si="13">E36*0.1449</f>
        <v>0</v>
      </c>
      <c r="H36" s="9">
        <f t="shared" ref="H36:H41" si="14">E36*0.0302</f>
        <v>0</v>
      </c>
      <c r="I36" s="9">
        <f t="shared" ref="I36:I41" si="15">IF(D36=0,0,SUM(E36:H36))</f>
        <v>0</v>
      </c>
      <c r="J36" s="3" t="e">
        <f>I36/I52</f>
        <v>#DIV/0!</v>
      </c>
      <c r="K36" s="9" t="e">
        <f t="shared" si="11"/>
        <v>#DIV/0!</v>
      </c>
      <c r="L36" s="12" t="e">
        <f t="shared" si="0"/>
        <v>#DIV/0!</v>
      </c>
    </row>
    <row r="37" spans="1:12" x14ac:dyDescent="0.2">
      <c r="A37" s="5" t="s">
        <v>53</v>
      </c>
      <c r="B37" s="1">
        <v>797</v>
      </c>
      <c r="C37" s="1" t="s">
        <v>30</v>
      </c>
      <c r="D37" s="9"/>
      <c r="E37" s="9">
        <f>IF(D37=0,0,D37-(G36+'PS (PA PG correction)'!E25+'PS (PA PG correction)'!G24))</f>
        <v>0</v>
      </c>
      <c r="F37" s="9">
        <f t="shared" si="12"/>
        <v>0</v>
      </c>
      <c r="G37" s="9">
        <f t="shared" si="13"/>
        <v>0</v>
      </c>
      <c r="H37" s="9">
        <f t="shared" si="14"/>
        <v>0</v>
      </c>
      <c r="I37" s="9">
        <f t="shared" si="15"/>
        <v>0</v>
      </c>
      <c r="J37" s="3" t="e">
        <f>I37/I52</f>
        <v>#DIV/0!</v>
      </c>
      <c r="K37" s="9" t="e">
        <f t="shared" si="11"/>
        <v>#DIV/0!</v>
      </c>
      <c r="L37" s="12" t="e">
        <f t="shared" si="0"/>
        <v>#DIV/0!</v>
      </c>
    </row>
    <row r="38" spans="1:12" x14ac:dyDescent="0.2">
      <c r="A38" s="5" t="s">
        <v>53</v>
      </c>
      <c r="B38" s="1">
        <v>799</v>
      </c>
      <c r="C38" s="1" t="s">
        <v>31</v>
      </c>
      <c r="D38" s="9"/>
      <c r="E38" s="9">
        <f>IF(D38=0,0,D38-(G37+'PS (PA PG correction)'!E26+'PS (PA PG correction)'!G25))</f>
        <v>0</v>
      </c>
      <c r="F38" s="9">
        <f t="shared" si="12"/>
        <v>0</v>
      </c>
      <c r="G38" s="9">
        <f t="shared" si="13"/>
        <v>0</v>
      </c>
      <c r="H38" s="9">
        <f t="shared" si="14"/>
        <v>0</v>
      </c>
      <c r="I38" s="9">
        <f t="shared" si="15"/>
        <v>0</v>
      </c>
      <c r="J38" s="3" t="e">
        <f>I38/I52</f>
        <v>#DIV/0!</v>
      </c>
      <c r="K38" s="9" t="e">
        <f t="shared" si="11"/>
        <v>#DIV/0!</v>
      </c>
      <c r="L38" s="12" t="e">
        <f t="shared" si="0"/>
        <v>#DIV/0!</v>
      </c>
    </row>
    <row r="39" spans="1:12" x14ac:dyDescent="0.2">
      <c r="A39" s="5" t="s">
        <v>53</v>
      </c>
      <c r="B39" s="1">
        <v>801</v>
      </c>
      <c r="C39" s="1" t="s">
        <v>32</v>
      </c>
      <c r="D39" s="9"/>
      <c r="E39" s="9">
        <f>IF(D39=0,0,D39-(G38+'PS (PA PG correction)'!E27+'PS (PA PG correction)'!G26))</f>
        <v>0</v>
      </c>
      <c r="F39" s="9">
        <f t="shared" si="12"/>
        <v>0</v>
      </c>
      <c r="G39" s="9">
        <f t="shared" si="13"/>
        <v>0</v>
      </c>
      <c r="H39" s="9">
        <f t="shared" si="14"/>
        <v>0</v>
      </c>
      <c r="I39" s="9">
        <f t="shared" si="15"/>
        <v>0</v>
      </c>
      <c r="J39" s="3" t="e">
        <f>I39/I52</f>
        <v>#DIV/0!</v>
      </c>
      <c r="K39" s="9" t="e">
        <f t="shared" si="11"/>
        <v>#DIV/0!</v>
      </c>
      <c r="L39" s="12" t="e">
        <f t="shared" si="0"/>
        <v>#DIV/0!</v>
      </c>
    </row>
    <row r="40" spans="1:12" x14ac:dyDescent="0.2">
      <c r="A40" s="5" t="s">
        <v>53</v>
      </c>
      <c r="B40" s="1">
        <v>803</v>
      </c>
      <c r="C40" s="1" t="s">
        <v>33</v>
      </c>
      <c r="D40" s="9"/>
      <c r="E40" s="9">
        <f>IF(D40=0,0,D40-(G39+'PS (PA PG correction)'!E28+'PS (PA PG correction)'!G27))</f>
        <v>0</v>
      </c>
      <c r="F40" s="9">
        <f t="shared" si="12"/>
        <v>0</v>
      </c>
      <c r="G40" s="9">
        <f t="shared" si="13"/>
        <v>0</v>
      </c>
      <c r="H40" s="9">
        <f t="shared" si="14"/>
        <v>0</v>
      </c>
      <c r="I40" s="9">
        <f t="shared" si="15"/>
        <v>0</v>
      </c>
      <c r="J40" s="3" t="e">
        <f>I40/I52</f>
        <v>#DIV/0!</v>
      </c>
      <c r="K40" s="9" t="e">
        <f t="shared" si="11"/>
        <v>#DIV/0!</v>
      </c>
      <c r="L40" s="12" t="e">
        <f t="shared" si="0"/>
        <v>#DIV/0!</v>
      </c>
    </row>
    <row r="41" spans="1:12" x14ac:dyDescent="0.2">
      <c r="A41" s="5" t="s">
        <v>55</v>
      </c>
      <c r="B41" s="1">
        <v>805</v>
      </c>
      <c r="C41" s="1" t="s">
        <v>34</v>
      </c>
      <c r="D41" s="9"/>
      <c r="E41" s="9">
        <f>IF(D41=0,0,D41-(G40+'PS (PA PG correction)'!E29+'PS (PA PG correction)'!G28))</f>
        <v>0</v>
      </c>
      <c r="F41" s="9">
        <f t="shared" si="12"/>
        <v>0</v>
      </c>
      <c r="G41" s="9">
        <f t="shared" si="13"/>
        <v>0</v>
      </c>
      <c r="H41" s="9">
        <f t="shared" si="14"/>
        <v>0</v>
      </c>
      <c r="I41" s="9">
        <f t="shared" si="15"/>
        <v>0</v>
      </c>
      <c r="J41" s="3" t="e">
        <f>I41/I52</f>
        <v>#DIV/0!</v>
      </c>
      <c r="K41" s="9" t="e">
        <f t="shared" si="11"/>
        <v>#DIV/0!</v>
      </c>
      <c r="L41" s="12" t="e">
        <f t="shared" si="0"/>
        <v>#DIV/0!</v>
      </c>
    </row>
    <row r="42" spans="1:12" x14ac:dyDescent="0.2">
      <c r="D42" s="9"/>
      <c r="E42" s="9"/>
      <c r="F42" s="9"/>
      <c r="G42" s="9"/>
      <c r="H42" s="9"/>
      <c r="I42" s="9"/>
      <c r="J42" s="3"/>
      <c r="K42" s="9"/>
      <c r="L42" s="12"/>
    </row>
    <row r="43" spans="1:12" x14ac:dyDescent="0.2">
      <c r="A43" s="5" t="s">
        <v>53</v>
      </c>
      <c r="B43" s="1">
        <v>819</v>
      </c>
      <c r="C43" s="1" t="s">
        <v>35</v>
      </c>
      <c r="D43" s="9"/>
      <c r="E43" s="9">
        <f>IF(D43=0,0,D43-(G42+'PS (PA PG correction)'!E37+'PS (PA PG correction)'!G36))</f>
        <v>0</v>
      </c>
      <c r="F43" s="9">
        <f>E43*0.5279</f>
        <v>0</v>
      </c>
      <c r="G43" s="9">
        <f>E43*0.1565</f>
        <v>0</v>
      </c>
      <c r="H43" s="9">
        <f>E43*0.0336</f>
        <v>0</v>
      </c>
      <c r="I43" s="9">
        <f t="shared" ref="I43:I50" si="16">IF(D43=0,0,SUM(E43:H43))</f>
        <v>0</v>
      </c>
      <c r="J43" s="3" t="e">
        <f>I43/I52</f>
        <v>#DIV/0!</v>
      </c>
      <c r="K43" s="9" t="e">
        <f t="shared" ref="K43:K50" si="17">I43/$I$51</f>
        <v>#DIV/0!</v>
      </c>
      <c r="L43" s="12" t="e">
        <f t="shared" si="0"/>
        <v>#DIV/0!</v>
      </c>
    </row>
    <row r="44" spans="1:12" x14ac:dyDescent="0.2">
      <c r="A44" s="5" t="s">
        <v>55</v>
      </c>
      <c r="B44" s="1">
        <v>821</v>
      </c>
      <c r="C44" s="1" t="s">
        <v>36</v>
      </c>
      <c r="D44" s="9"/>
      <c r="E44" s="9">
        <f>IF(D44=0,0,D44-(G43+'PS (PA PG correction)'!G37))</f>
        <v>0</v>
      </c>
      <c r="F44" s="9">
        <f t="shared" ref="F44:F50" si="18">E44*0.5279</f>
        <v>0</v>
      </c>
      <c r="G44" s="9">
        <f>IF(D44=0,'PI (PA PG correction)'!F8,E44*0.1565)</f>
        <v>0</v>
      </c>
      <c r="H44" s="9">
        <f t="shared" ref="H44:H50" si="19">E44*0.0336</f>
        <v>0</v>
      </c>
      <c r="I44" s="9">
        <f t="shared" si="16"/>
        <v>0</v>
      </c>
      <c r="J44" s="3" t="e">
        <f>I44/I52</f>
        <v>#DIV/0!</v>
      </c>
      <c r="K44" s="9" t="e">
        <f t="shared" si="17"/>
        <v>#DIV/0!</v>
      </c>
      <c r="L44" s="12" t="e">
        <f t="shared" si="0"/>
        <v>#DIV/0!</v>
      </c>
    </row>
    <row r="45" spans="1:12" x14ac:dyDescent="0.2">
      <c r="A45" s="5" t="s">
        <v>56</v>
      </c>
      <c r="B45" s="1">
        <v>823</v>
      </c>
      <c r="C45" s="1" t="s">
        <v>37</v>
      </c>
      <c r="D45" s="9"/>
      <c r="E45" s="9">
        <f t="shared" ref="E45:E50" si="20">IF(D45=0,0,D45-G44)</f>
        <v>0</v>
      </c>
      <c r="F45" s="9">
        <f t="shared" si="18"/>
        <v>0</v>
      </c>
      <c r="G45" s="9">
        <f>IF(D45=0,'PI (PA PG correction)'!F9,E45*0.1565)</f>
        <v>0</v>
      </c>
      <c r="H45" s="9">
        <f t="shared" si="19"/>
        <v>0</v>
      </c>
      <c r="I45" s="9">
        <f t="shared" si="16"/>
        <v>0</v>
      </c>
      <c r="J45" s="3" t="e">
        <f>I45/I52</f>
        <v>#DIV/0!</v>
      </c>
      <c r="K45" s="9" t="e">
        <f t="shared" si="17"/>
        <v>#DIV/0!</v>
      </c>
      <c r="L45" s="12" t="e">
        <f t="shared" si="0"/>
        <v>#DIV/0!</v>
      </c>
    </row>
    <row r="46" spans="1:12" x14ac:dyDescent="0.2">
      <c r="B46" s="1">
        <v>825</v>
      </c>
      <c r="C46" s="1" t="s">
        <v>38</v>
      </c>
      <c r="D46" s="9"/>
      <c r="E46" s="9">
        <f t="shared" si="20"/>
        <v>0</v>
      </c>
      <c r="F46" s="9">
        <f t="shared" si="18"/>
        <v>0</v>
      </c>
      <c r="G46" s="9">
        <f>E46*0.1565</f>
        <v>0</v>
      </c>
      <c r="H46" s="9">
        <f t="shared" si="19"/>
        <v>0</v>
      </c>
      <c r="I46" s="9">
        <f t="shared" si="16"/>
        <v>0</v>
      </c>
      <c r="J46" s="3" t="e">
        <f>I46/I52</f>
        <v>#DIV/0!</v>
      </c>
      <c r="K46" s="9" t="e">
        <f t="shared" si="17"/>
        <v>#DIV/0!</v>
      </c>
      <c r="L46" s="12" t="e">
        <f t="shared" si="0"/>
        <v>#DIV/0!</v>
      </c>
    </row>
    <row r="47" spans="1:12" x14ac:dyDescent="0.2">
      <c r="B47" s="1">
        <v>827</v>
      </c>
      <c r="C47" s="1" t="s">
        <v>39</v>
      </c>
      <c r="D47" s="9"/>
      <c r="E47" s="9">
        <f t="shared" si="20"/>
        <v>0</v>
      </c>
      <c r="F47" s="9">
        <f t="shared" si="18"/>
        <v>0</v>
      </c>
      <c r="G47" s="9">
        <f>E47*0.1565</f>
        <v>0</v>
      </c>
      <c r="H47" s="9">
        <f t="shared" si="19"/>
        <v>0</v>
      </c>
      <c r="I47" s="9">
        <f t="shared" si="16"/>
        <v>0</v>
      </c>
      <c r="J47" s="3" t="e">
        <f>I47/I52</f>
        <v>#DIV/0!</v>
      </c>
      <c r="K47" s="9" t="e">
        <f t="shared" si="17"/>
        <v>#DIV/0!</v>
      </c>
      <c r="L47" s="12" t="e">
        <f t="shared" si="0"/>
        <v>#DIV/0!</v>
      </c>
    </row>
    <row r="48" spans="1:12" x14ac:dyDescent="0.2">
      <c r="B48" s="1">
        <v>829</v>
      </c>
      <c r="C48" s="1" t="s">
        <v>40</v>
      </c>
      <c r="D48" s="9"/>
      <c r="E48" s="9">
        <f t="shared" si="20"/>
        <v>0</v>
      </c>
      <c r="F48" s="9">
        <f t="shared" si="18"/>
        <v>0</v>
      </c>
      <c r="G48" s="9">
        <f>E48*0.1565</f>
        <v>0</v>
      </c>
      <c r="H48" s="9">
        <f t="shared" si="19"/>
        <v>0</v>
      </c>
      <c r="I48" s="9">
        <f t="shared" si="16"/>
        <v>0</v>
      </c>
      <c r="J48" s="3" t="e">
        <f>I48/I52</f>
        <v>#DIV/0!</v>
      </c>
      <c r="K48" s="9" t="e">
        <f t="shared" si="17"/>
        <v>#DIV/0!</v>
      </c>
      <c r="L48" s="12" t="e">
        <f t="shared" si="0"/>
        <v>#DIV/0!</v>
      </c>
    </row>
    <row r="49" spans="1:12" x14ac:dyDescent="0.2">
      <c r="A49" s="5" t="s">
        <v>56</v>
      </c>
      <c r="B49" s="1">
        <v>831</v>
      </c>
      <c r="C49" s="1" t="s">
        <v>41</v>
      </c>
      <c r="D49" s="9"/>
      <c r="E49" s="9">
        <f>IF(D49=0,0,D49-G48)</f>
        <v>0</v>
      </c>
      <c r="F49" s="9">
        <f t="shared" si="18"/>
        <v>0</v>
      </c>
      <c r="G49" s="9">
        <f>IF(D49=0,'PI (PA PG correction)'!E11,E49*0.1565)</f>
        <v>0</v>
      </c>
      <c r="H49" s="9">
        <f t="shared" si="19"/>
        <v>0</v>
      </c>
      <c r="I49" s="9">
        <f t="shared" si="16"/>
        <v>0</v>
      </c>
      <c r="J49" s="3" t="e">
        <f>I49/I52</f>
        <v>#DIV/0!</v>
      </c>
      <c r="K49" s="9" t="e">
        <f t="shared" si="17"/>
        <v>#DIV/0!</v>
      </c>
      <c r="L49" s="12" t="e">
        <f t="shared" si="0"/>
        <v>#DIV/0!</v>
      </c>
    </row>
    <row r="50" spans="1:12" x14ac:dyDescent="0.2">
      <c r="A50" s="5" t="s">
        <v>56</v>
      </c>
      <c r="B50" s="1">
        <v>833</v>
      </c>
      <c r="C50" s="1" t="s">
        <v>42</v>
      </c>
      <c r="D50" s="9"/>
      <c r="E50" s="9">
        <f t="shared" si="20"/>
        <v>0</v>
      </c>
      <c r="F50" s="9">
        <f t="shared" si="18"/>
        <v>0</v>
      </c>
      <c r="G50" s="9">
        <f>IF(D50=0,'PI (PA PG correction)'!E12,E50*0.1565)</f>
        <v>0</v>
      </c>
      <c r="H50" s="9">
        <f t="shared" si="19"/>
        <v>0</v>
      </c>
      <c r="I50" s="9">
        <f t="shared" si="16"/>
        <v>0</v>
      </c>
      <c r="J50" s="3" t="e">
        <f>I50/I52</f>
        <v>#DIV/0!</v>
      </c>
      <c r="K50" s="9" t="e">
        <f t="shared" si="17"/>
        <v>#DIV/0!</v>
      </c>
      <c r="L50" s="12" t="e">
        <f t="shared" si="0"/>
        <v>#DIV/0!</v>
      </c>
    </row>
    <row r="51" spans="1:12" x14ac:dyDescent="0.2">
      <c r="C51" s="1" t="s">
        <v>43</v>
      </c>
      <c r="D51" s="9"/>
      <c r="E51" s="2">
        <f>IF(D51=0,0,D51-(G50+'PS (PA PG correction)'!E42+'PS (PA PG correction)'!G41))</f>
        <v>0</v>
      </c>
      <c r="F51" s="2">
        <f>E51*0.4598</f>
        <v>0</v>
      </c>
      <c r="G51" s="2">
        <f>IF(D51=0,PA!G82,E51*0.1233)</f>
        <v>0</v>
      </c>
      <c r="H51" s="2">
        <f>E51*0.0243</f>
        <v>0</v>
      </c>
      <c r="I51" s="2">
        <f>IF(D51=0,0,SUM(E51:H51))</f>
        <v>0</v>
      </c>
      <c r="J51" s="3"/>
    </row>
    <row r="52" spans="1:12" x14ac:dyDescent="0.2">
      <c r="E52" s="1"/>
      <c r="I52" s="2">
        <f>SUM(I4:I50)</f>
        <v>0</v>
      </c>
      <c r="J52" s="3"/>
      <c r="K52" s="9" t="e">
        <f>SUM(K4:K51)</f>
        <v>#DIV/0!</v>
      </c>
      <c r="L52" s="9" t="e">
        <f>SUM(L4:L51)</f>
        <v>#DIV/0!</v>
      </c>
    </row>
    <row r="53" spans="1:12" x14ac:dyDescent="0.2">
      <c r="A53" s="6" t="s">
        <v>52</v>
      </c>
    </row>
    <row r="54" spans="1:12" x14ac:dyDescent="0.2">
      <c r="A54" s="6" t="s">
        <v>68</v>
      </c>
    </row>
    <row r="55" spans="1:12" x14ac:dyDescent="0.2">
      <c r="A55" s="6" t="s">
        <v>57</v>
      </c>
    </row>
    <row r="56" spans="1:12" x14ac:dyDescent="0.2">
      <c r="A56" s="6" t="s">
        <v>69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workbookViewId="0">
      <selection activeCell="G24" sqref="G24"/>
    </sheetView>
  </sheetViews>
  <sheetFormatPr defaultColWidth="11.42578125" defaultRowHeight="12.75" x14ac:dyDescent="0.2"/>
  <cols>
    <col min="1" max="2" width="8.85546875" customWidth="1"/>
    <col min="3" max="3" width="12.85546875" customWidth="1"/>
    <col min="4" max="4" width="22.7109375" customWidth="1"/>
    <col min="5" max="5" width="10.28515625" customWidth="1"/>
    <col min="6" max="6" width="10.42578125" customWidth="1"/>
    <col min="7" max="7" width="11" customWidth="1"/>
    <col min="8" max="256" width="8.85546875" customWidth="1"/>
  </cols>
  <sheetData>
    <row r="1" spans="1:7" x14ac:dyDescent="0.2">
      <c r="A1" s="7" t="s">
        <v>67</v>
      </c>
      <c r="B1" s="7"/>
      <c r="C1" s="7"/>
      <c r="D1" s="7"/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</v>
      </c>
      <c r="G2" t="s">
        <v>6</v>
      </c>
    </row>
    <row r="3" spans="1:7" x14ac:dyDescent="0.2">
      <c r="A3" s="1"/>
      <c r="B3" s="1"/>
      <c r="C3" s="1"/>
      <c r="D3" s="1"/>
      <c r="E3" s="1"/>
    </row>
    <row r="4" spans="1:7" x14ac:dyDescent="0.2">
      <c r="A4" s="1">
        <v>746</v>
      </c>
      <c r="B4" s="1" t="s">
        <v>12</v>
      </c>
      <c r="C4" s="1"/>
      <c r="D4" s="2">
        <f>IF(C4=0,0,C4-#REF!)</f>
        <v>0</v>
      </c>
      <c r="E4" s="1">
        <f>D4*0.4527</f>
        <v>0</v>
      </c>
      <c r="F4" s="1">
        <f>D4*0.1201</f>
        <v>0</v>
      </c>
      <c r="G4" s="1">
        <f>D4*0.0234</f>
        <v>0</v>
      </c>
    </row>
    <row r="5" spans="1:7" x14ac:dyDescent="0.2">
      <c r="A5" s="1">
        <v>748</v>
      </c>
      <c r="B5" s="1" t="s">
        <v>13</v>
      </c>
      <c r="C5" s="1"/>
      <c r="D5" s="2">
        <f>IF(C5=0,0,C5-F4)</f>
        <v>0</v>
      </c>
      <c r="E5" s="1">
        <f>D5*0.4527</f>
        <v>0</v>
      </c>
      <c r="F5" s="1">
        <f>D5*0.1201</f>
        <v>0</v>
      </c>
      <c r="G5" s="1">
        <f>D5*0.0234</f>
        <v>0</v>
      </c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>
        <v>756</v>
      </c>
      <c r="B7" s="1" t="s">
        <v>14</v>
      </c>
      <c r="C7" s="1"/>
      <c r="D7" s="2">
        <f>IF(C7=0,0,C7-F6)</f>
        <v>0</v>
      </c>
      <c r="E7" s="1">
        <f>D7*0.4636</f>
        <v>0</v>
      </c>
      <c r="F7" s="1">
        <f>D7*0.125</f>
        <v>0</v>
      </c>
      <c r="G7" s="1">
        <f>D7*0.0248</f>
        <v>0</v>
      </c>
    </row>
    <row r="8" spans="1:7" x14ac:dyDescent="0.2">
      <c r="A8" s="1">
        <v>758</v>
      </c>
      <c r="B8" s="1" t="s">
        <v>15</v>
      </c>
      <c r="C8" s="1"/>
      <c r="D8" s="2">
        <f>IF(C8=0,0,C8-F7)</f>
        <v>0</v>
      </c>
      <c r="E8" s="1">
        <f>D8*0.4636</f>
        <v>0</v>
      </c>
      <c r="F8" s="1">
        <f>D8*0.125</f>
        <v>0</v>
      </c>
      <c r="G8" s="1">
        <f>D8*0.0248</f>
        <v>0</v>
      </c>
    </row>
    <row r="9" spans="1:7" x14ac:dyDescent="0.2">
      <c r="A9" s="1">
        <v>760</v>
      </c>
      <c r="B9" s="1" t="s">
        <v>16</v>
      </c>
      <c r="C9" s="1"/>
      <c r="D9" s="2">
        <f>IF(C9=0,0,C9-F8)</f>
        <v>0</v>
      </c>
      <c r="E9" s="1">
        <f>D9*0.4636</f>
        <v>0</v>
      </c>
      <c r="F9" s="1">
        <f>D9*0.125</f>
        <v>0</v>
      </c>
      <c r="G9" s="1">
        <f>D9*0.0248</f>
        <v>0</v>
      </c>
    </row>
    <row r="10" spans="1:7" x14ac:dyDescent="0.2">
      <c r="A10" s="1">
        <v>762</v>
      </c>
      <c r="B10" s="1" t="s">
        <v>17</v>
      </c>
      <c r="C10" s="1"/>
      <c r="D10" s="2">
        <f>IF(C10=0,0,C10-F9)</f>
        <v>0</v>
      </c>
      <c r="E10" s="1">
        <f>D10*0.4636</f>
        <v>0</v>
      </c>
      <c r="F10" s="1">
        <f>D10*0.125</f>
        <v>0</v>
      </c>
      <c r="G10" s="1">
        <f>D10*0.0248</f>
        <v>0</v>
      </c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>
        <v>770</v>
      </c>
      <c r="B12" s="1" t="s">
        <v>18</v>
      </c>
      <c r="C12" s="1"/>
      <c r="D12" s="2">
        <f>IF(C12=0,0,C12-F11)</f>
        <v>0</v>
      </c>
      <c r="E12" s="1">
        <f>D12*0.4752</f>
        <v>0</v>
      </c>
      <c r="F12" s="1">
        <f>D12*0.1304</f>
        <v>0</v>
      </c>
      <c r="G12" s="1">
        <f>D12*0.0262</f>
        <v>0</v>
      </c>
    </row>
    <row r="13" spans="1:7" x14ac:dyDescent="0.2">
      <c r="A13" s="1">
        <v>772</v>
      </c>
      <c r="B13" s="1" t="s">
        <v>19</v>
      </c>
      <c r="C13" s="1"/>
      <c r="D13" s="2">
        <f>IF(C13=0,0,C13-F12)</f>
        <v>0</v>
      </c>
      <c r="E13" s="1">
        <f>D13*0.4752</f>
        <v>0</v>
      </c>
      <c r="F13" s="1">
        <f>D13*0.1304</f>
        <v>0</v>
      </c>
      <c r="G13" s="1">
        <f>D13*0.0262</f>
        <v>0</v>
      </c>
    </row>
    <row r="14" spans="1:7" x14ac:dyDescent="0.2">
      <c r="A14" s="1">
        <v>774</v>
      </c>
      <c r="B14" s="1" t="s">
        <v>20</v>
      </c>
      <c r="C14" s="1"/>
      <c r="D14" s="2">
        <f>IF(C14=0,0,C14-F13)</f>
        <v>0</v>
      </c>
      <c r="E14" s="1">
        <f>D14*0.4752</f>
        <v>0</v>
      </c>
      <c r="F14" s="1">
        <f>D14*0.1304</f>
        <v>0</v>
      </c>
      <c r="G14" s="1">
        <f>D14*0.0262</f>
        <v>0</v>
      </c>
    </row>
    <row r="15" spans="1:7" x14ac:dyDescent="0.2">
      <c r="A15" s="1">
        <v>776</v>
      </c>
      <c r="B15" s="1" t="s">
        <v>21</v>
      </c>
      <c r="C15" s="1"/>
      <c r="D15" s="2">
        <f>IF(C15=0,0,C15-F14)</f>
        <v>0</v>
      </c>
      <c r="E15" s="1">
        <f>D15*0.4752</f>
        <v>0</v>
      </c>
      <c r="F15" s="1">
        <f>D15*0.1304</f>
        <v>0</v>
      </c>
      <c r="G15" s="1">
        <f>D15*0.0262</f>
        <v>0</v>
      </c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>
        <v>780</v>
      </c>
      <c r="B17" s="1" t="s">
        <v>44</v>
      </c>
      <c r="C17" s="1"/>
      <c r="D17" s="2">
        <f t="shared" ref="D17:D22" si="0">IF(C17=0,0,C17-F16)</f>
        <v>0</v>
      </c>
      <c r="E17" s="2">
        <f t="shared" ref="E17:E22" si="1">D17*0.4865</f>
        <v>0</v>
      </c>
      <c r="F17" s="2">
        <f t="shared" ref="F17:F22" si="2">D17*0.1358</f>
        <v>0</v>
      </c>
      <c r="G17" s="2">
        <f t="shared" ref="G17:G22" si="3">D17*0.0277</f>
        <v>0</v>
      </c>
    </row>
    <row r="18" spans="1:7" x14ac:dyDescent="0.2">
      <c r="A18" s="1">
        <v>782</v>
      </c>
      <c r="B18" s="1" t="s">
        <v>22</v>
      </c>
      <c r="C18" s="1"/>
      <c r="D18" s="2">
        <f t="shared" si="0"/>
        <v>0</v>
      </c>
      <c r="E18" s="2">
        <f t="shared" si="1"/>
        <v>0</v>
      </c>
      <c r="F18" s="2">
        <f t="shared" si="2"/>
        <v>0</v>
      </c>
      <c r="G18" s="2">
        <f t="shared" si="3"/>
        <v>0</v>
      </c>
    </row>
    <row r="19" spans="1:7" x14ac:dyDescent="0.2">
      <c r="A19" s="1">
        <v>784</v>
      </c>
      <c r="B19" s="1" t="s">
        <v>23</v>
      </c>
      <c r="C19" s="1"/>
      <c r="D19" s="2">
        <f t="shared" si="0"/>
        <v>0</v>
      </c>
      <c r="E19" s="2">
        <f t="shared" si="1"/>
        <v>0</v>
      </c>
      <c r="F19" s="2">
        <f t="shared" si="2"/>
        <v>0</v>
      </c>
      <c r="G19" s="2">
        <f t="shared" si="3"/>
        <v>0</v>
      </c>
    </row>
    <row r="20" spans="1:7" x14ac:dyDescent="0.2">
      <c r="A20" s="1">
        <v>786</v>
      </c>
      <c r="B20" s="1" t="s">
        <v>24</v>
      </c>
      <c r="C20" s="1"/>
      <c r="D20" s="2">
        <f t="shared" si="0"/>
        <v>0</v>
      </c>
      <c r="E20" s="2">
        <f t="shared" si="1"/>
        <v>0</v>
      </c>
      <c r="F20" s="2">
        <f t="shared" si="2"/>
        <v>0</v>
      </c>
      <c r="G20" s="2">
        <f t="shared" si="3"/>
        <v>0</v>
      </c>
    </row>
    <row r="21" spans="1:7" x14ac:dyDescent="0.2">
      <c r="A21" s="1">
        <v>788</v>
      </c>
      <c r="B21" s="1" t="s">
        <v>25</v>
      </c>
      <c r="C21" s="1"/>
      <c r="D21" s="2">
        <f t="shared" si="0"/>
        <v>0</v>
      </c>
      <c r="E21" s="2">
        <f t="shared" si="1"/>
        <v>0</v>
      </c>
      <c r="F21" s="2">
        <f t="shared" si="2"/>
        <v>0</v>
      </c>
      <c r="G21" s="2">
        <f t="shared" si="3"/>
        <v>0</v>
      </c>
    </row>
    <row r="22" spans="1:7" x14ac:dyDescent="0.2">
      <c r="A22" s="1">
        <v>790</v>
      </c>
      <c r="B22" s="1" t="s">
        <v>26</v>
      </c>
      <c r="C22" s="1"/>
      <c r="D22" s="2">
        <f t="shared" si="0"/>
        <v>0</v>
      </c>
      <c r="E22" s="2">
        <f t="shared" si="1"/>
        <v>0</v>
      </c>
      <c r="F22" s="2">
        <f t="shared" si="2"/>
        <v>0</v>
      </c>
      <c r="G22" s="2">
        <f t="shared" si="3"/>
        <v>0</v>
      </c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>
        <v>794</v>
      </c>
      <c r="B24" s="1" t="s">
        <v>45</v>
      </c>
      <c r="C24" s="1"/>
      <c r="D24" s="2">
        <f t="shared" ref="D24:D29" si="4">IF(C24=0,0,C24-F23)</f>
        <v>0</v>
      </c>
      <c r="E24" s="1">
        <f t="shared" ref="E24:E29" si="5">D24*0.497</f>
        <v>0</v>
      </c>
      <c r="F24" s="1">
        <f t="shared" ref="F24:F29" si="6">D24*0.1409</f>
        <v>0</v>
      </c>
      <c r="G24" s="1">
        <f t="shared" ref="G24:G29" si="7">D24*0.0291</f>
        <v>0</v>
      </c>
    </row>
    <row r="25" spans="1:7" x14ac:dyDescent="0.2">
      <c r="A25" s="1">
        <v>796</v>
      </c>
      <c r="B25" s="1" t="s">
        <v>27</v>
      </c>
      <c r="C25" s="1"/>
      <c r="D25" s="2">
        <f t="shared" si="4"/>
        <v>0</v>
      </c>
      <c r="E25" s="1">
        <f t="shared" si="5"/>
        <v>0</v>
      </c>
      <c r="F25" s="1">
        <f t="shared" si="6"/>
        <v>0</v>
      </c>
      <c r="G25" s="1">
        <f t="shared" si="7"/>
        <v>0</v>
      </c>
    </row>
    <row r="26" spans="1:7" x14ac:dyDescent="0.2">
      <c r="A26" s="1">
        <v>798</v>
      </c>
      <c r="B26" s="1" t="s">
        <v>46</v>
      </c>
      <c r="C26" s="1"/>
      <c r="D26" s="2">
        <f t="shared" si="4"/>
        <v>0</v>
      </c>
      <c r="E26" s="1">
        <f t="shared" si="5"/>
        <v>0</v>
      </c>
      <c r="F26" s="1">
        <f t="shared" si="6"/>
        <v>0</v>
      </c>
      <c r="G26" s="1">
        <f t="shared" si="7"/>
        <v>0</v>
      </c>
    </row>
    <row r="27" spans="1:7" x14ac:dyDescent="0.2">
      <c r="A27" s="1">
        <v>800</v>
      </c>
      <c r="B27" s="1" t="s">
        <v>47</v>
      </c>
      <c r="C27" s="1"/>
      <c r="D27" s="2">
        <f t="shared" si="4"/>
        <v>0</v>
      </c>
      <c r="E27" s="1">
        <f t="shared" si="5"/>
        <v>0</v>
      </c>
      <c r="F27" s="1">
        <f t="shared" si="6"/>
        <v>0</v>
      </c>
      <c r="G27" s="1">
        <f t="shared" si="7"/>
        <v>0</v>
      </c>
    </row>
    <row r="28" spans="1:7" x14ac:dyDescent="0.2">
      <c r="A28" s="1">
        <v>802</v>
      </c>
      <c r="B28" s="1" t="s">
        <v>48</v>
      </c>
      <c r="C28" s="1"/>
      <c r="D28" s="2">
        <f t="shared" si="4"/>
        <v>0</v>
      </c>
      <c r="E28" s="1">
        <f t="shared" si="5"/>
        <v>0</v>
      </c>
      <c r="F28" s="1">
        <f t="shared" si="6"/>
        <v>0</v>
      </c>
      <c r="G28" s="1">
        <f t="shared" si="7"/>
        <v>0</v>
      </c>
    </row>
    <row r="29" spans="1:7" x14ac:dyDescent="0.2">
      <c r="A29" s="1">
        <v>804</v>
      </c>
      <c r="B29" s="1" t="s">
        <v>49</v>
      </c>
      <c r="C29" s="1"/>
      <c r="D29" s="2">
        <f t="shared" si="4"/>
        <v>0</v>
      </c>
      <c r="E29" s="1">
        <f t="shared" si="5"/>
        <v>0</v>
      </c>
      <c r="F29" s="1">
        <f t="shared" si="6"/>
        <v>0</v>
      </c>
      <c r="G29" s="1">
        <f t="shared" si="7"/>
        <v>0</v>
      </c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>
        <v>806</v>
      </c>
      <c r="B31" s="1" t="s">
        <v>28</v>
      </c>
      <c r="C31" s="1"/>
      <c r="D31" s="2">
        <f>IF(C31=0,0,C31-F29)</f>
        <v>0</v>
      </c>
      <c r="E31" s="1">
        <f t="shared" ref="E31:E37" si="8">D31*0.5084</f>
        <v>0</v>
      </c>
      <c r="F31" s="1">
        <f t="shared" ref="F31:F37" si="9">D31*0.1466</f>
        <v>0</v>
      </c>
      <c r="G31" s="1">
        <f t="shared" ref="G31:G37" si="10">D31*0.0307</f>
        <v>0</v>
      </c>
    </row>
    <row r="32" spans="1:7" x14ac:dyDescent="0.2">
      <c r="A32" s="1">
        <v>808</v>
      </c>
      <c r="B32" s="1" t="s">
        <v>29</v>
      </c>
      <c r="C32" s="1"/>
      <c r="D32" s="2">
        <f t="shared" ref="D32:D37" si="11">IF(C32=0,0,C32-F31)</f>
        <v>0</v>
      </c>
      <c r="E32" s="1">
        <f t="shared" si="8"/>
        <v>0</v>
      </c>
      <c r="F32" s="1">
        <f t="shared" si="9"/>
        <v>0</v>
      </c>
      <c r="G32" s="1">
        <f t="shared" si="10"/>
        <v>0</v>
      </c>
    </row>
    <row r="33" spans="1:7" x14ac:dyDescent="0.2">
      <c r="A33" s="1">
        <v>810</v>
      </c>
      <c r="B33" s="1" t="s">
        <v>30</v>
      </c>
      <c r="C33" s="1"/>
      <c r="D33" s="2">
        <f t="shared" si="11"/>
        <v>0</v>
      </c>
      <c r="E33" s="1">
        <f t="shared" si="8"/>
        <v>0</v>
      </c>
      <c r="F33" s="1">
        <f t="shared" si="9"/>
        <v>0</v>
      </c>
      <c r="G33" s="1">
        <f t="shared" si="10"/>
        <v>0</v>
      </c>
    </row>
    <row r="34" spans="1:7" x14ac:dyDescent="0.2">
      <c r="A34" s="1">
        <v>812</v>
      </c>
      <c r="B34" s="1" t="s">
        <v>31</v>
      </c>
      <c r="C34" s="1"/>
      <c r="D34" s="2">
        <f t="shared" si="11"/>
        <v>0</v>
      </c>
      <c r="E34" s="1">
        <f t="shared" si="8"/>
        <v>0</v>
      </c>
      <c r="F34" s="1">
        <f t="shared" si="9"/>
        <v>0</v>
      </c>
      <c r="G34" s="1">
        <f t="shared" si="10"/>
        <v>0</v>
      </c>
    </row>
    <row r="35" spans="1:7" x14ac:dyDescent="0.2">
      <c r="A35" s="1">
        <v>814</v>
      </c>
      <c r="B35" s="1" t="s">
        <v>32</v>
      </c>
      <c r="C35" s="1"/>
      <c r="D35" s="2">
        <f t="shared" si="11"/>
        <v>0</v>
      </c>
      <c r="E35" s="1">
        <f t="shared" si="8"/>
        <v>0</v>
      </c>
      <c r="F35" s="1">
        <f t="shared" si="9"/>
        <v>0</v>
      </c>
      <c r="G35" s="1">
        <f t="shared" si="10"/>
        <v>0</v>
      </c>
    </row>
    <row r="36" spans="1:7" x14ac:dyDescent="0.2">
      <c r="A36" s="1">
        <v>816</v>
      </c>
      <c r="B36" s="1" t="s">
        <v>33</v>
      </c>
      <c r="C36" s="1"/>
      <c r="D36" s="2">
        <f t="shared" si="11"/>
        <v>0</v>
      </c>
      <c r="E36" s="1">
        <f t="shared" si="8"/>
        <v>0</v>
      </c>
      <c r="F36" s="1">
        <f t="shared" si="9"/>
        <v>0</v>
      </c>
      <c r="G36" s="1">
        <f t="shared" si="10"/>
        <v>0</v>
      </c>
    </row>
    <row r="37" spans="1:7" x14ac:dyDescent="0.2">
      <c r="A37" s="1">
        <v>818</v>
      </c>
      <c r="B37" s="1" t="s">
        <v>34</v>
      </c>
      <c r="C37" s="1"/>
      <c r="D37" s="2">
        <f t="shared" si="11"/>
        <v>0</v>
      </c>
      <c r="E37" s="1">
        <f t="shared" si="8"/>
        <v>0</v>
      </c>
      <c r="F37" s="1">
        <f t="shared" si="9"/>
        <v>0</v>
      </c>
      <c r="G37" s="1">
        <f t="shared" si="10"/>
        <v>0</v>
      </c>
    </row>
    <row r="38" spans="1:7" x14ac:dyDescent="0.2">
      <c r="A38" s="1"/>
      <c r="B38" s="1"/>
      <c r="C38" s="1"/>
      <c r="D38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2"/>
  <sheetViews>
    <sheetView workbookViewId="0">
      <selection activeCell="F11" sqref="F11"/>
    </sheetView>
  </sheetViews>
  <sheetFormatPr defaultColWidth="11.42578125" defaultRowHeight="12.75" x14ac:dyDescent="0.2"/>
  <cols>
    <col min="1" max="2" width="8.85546875" customWidth="1"/>
    <col min="3" max="3" width="12.85546875" customWidth="1"/>
    <col min="4" max="4" width="22.7109375" customWidth="1"/>
    <col min="5" max="5" width="10.28515625" style="8" customWidth="1"/>
    <col min="6" max="6" width="10.42578125" style="8" customWidth="1"/>
    <col min="7" max="7" width="10" style="8" customWidth="1"/>
    <col min="8" max="256" width="8.85546875" customWidth="1"/>
  </cols>
  <sheetData>
    <row r="1" spans="1:7" x14ac:dyDescent="0.2">
      <c r="A1" s="7" t="s">
        <v>67</v>
      </c>
    </row>
    <row r="2" spans="1:7" x14ac:dyDescent="0.2">
      <c r="A2" s="1" t="s">
        <v>60</v>
      </c>
      <c r="B2" s="1" t="s">
        <v>1</v>
      </c>
      <c r="C2" s="1" t="s">
        <v>2</v>
      </c>
      <c r="D2" s="1" t="s">
        <v>3</v>
      </c>
      <c r="E2" s="8" t="s">
        <v>4</v>
      </c>
      <c r="F2" s="8" t="s">
        <v>5</v>
      </c>
      <c r="G2" s="8" t="s">
        <v>6</v>
      </c>
    </row>
    <row r="3" spans="1:7" x14ac:dyDescent="0.2">
      <c r="A3" s="1"/>
      <c r="B3" s="1"/>
      <c r="C3" s="1"/>
      <c r="D3" s="1"/>
    </row>
    <row r="4" spans="1:7" x14ac:dyDescent="0.2">
      <c r="A4" s="1">
        <v>805</v>
      </c>
      <c r="B4" s="1" t="s">
        <v>9</v>
      </c>
      <c r="C4" s="1"/>
      <c r="D4" s="2">
        <f>IF(C4=0,0,C4-F3)</f>
        <v>0</v>
      </c>
      <c r="E4" s="8">
        <f>D4*0.4728</f>
        <v>0</v>
      </c>
      <c r="F4" s="8">
        <f>D4*0.1353</f>
        <v>0</v>
      </c>
      <c r="G4" s="8">
        <f>D4*0.0287</f>
        <v>0</v>
      </c>
    </row>
    <row r="5" spans="1:7" x14ac:dyDescent="0.2">
      <c r="A5" s="1">
        <v>807</v>
      </c>
      <c r="B5" s="1" t="s">
        <v>10</v>
      </c>
      <c r="C5" s="1"/>
      <c r="D5" s="2">
        <f>IF(C5=0,0,C5-F4)</f>
        <v>0</v>
      </c>
      <c r="E5" s="8">
        <f>D5*0.4728</f>
        <v>0</v>
      </c>
      <c r="F5" s="8">
        <f>D5*0.1353</f>
        <v>0</v>
      </c>
      <c r="G5" s="8">
        <f>D5*0.0287</f>
        <v>0</v>
      </c>
    </row>
    <row r="6" spans="1:7" x14ac:dyDescent="0.2">
      <c r="A6" s="1">
        <v>809</v>
      </c>
      <c r="B6" s="1" t="s">
        <v>11</v>
      </c>
      <c r="C6" s="1"/>
      <c r="D6" s="2">
        <f>IF(C6=0,0,C6-F5)</f>
        <v>0</v>
      </c>
      <c r="E6" s="8">
        <f>D6*0.4728</f>
        <v>0</v>
      </c>
      <c r="F6" s="8">
        <f>D6*0.1353</f>
        <v>0</v>
      </c>
      <c r="G6" s="8">
        <f>D6*0.0287</f>
        <v>0</v>
      </c>
    </row>
    <row r="7" spans="1:7" x14ac:dyDescent="0.2">
      <c r="A7" s="1"/>
      <c r="B7" s="1"/>
      <c r="C7" s="1"/>
      <c r="D7" s="1"/>
    </row>
    <row r="8" spans="1:7" x14ac:dyDescent="0.2">
      <c r="A8" s="1">
        <v>821</v>
      </c>
      <c r="B8" s="1" t="s">
        <v>12</v>
      </c>
      <c r="C8" s="1"/>
      <c r="D8" s="2">
        <f>IF(C8=0,0,C8-F7)</f>
        <v>0</v>
      </c>
      <c r="E8" s="8">
        <f>D8*0.4842</f>
        <v>0</v>
      </c>
      <c r="F8" s="8">
        <f>D8*0.1407</f>
        <v>0</v>
      </c>
      <c r="G8" s="8">
        <f>D8*0.303</f>
        <v>0</v>
      </c>
    </row>
    <row r="9" spans="1:7" x14ac:dyDescent="0.2">
      <c r="A9" s="1">
        <v>823</v>
      </c>
      <c r="B9" s="1" t="s">
        <v>13</v>
      </c>
      <c r="C9" s="1"/>
      <c r="D9" s="2">
        <f>IF(C9=0,0,C9-F8)</f>
        <v>0</v>
      </c>
      <c r="E9" s="8">
        <f>D9*0.4842</f>
        <v>0</v>
      </c>
      <c r="F9" s="8">
        <f>D9*0.1407</f>
        <v>0</v>
      </c>
      <c r="G9" s="8">
        <f>D9*0.303</f>
        <v>0</v>
      </c>
    </row>
    <row r="10" spans="1:7" x14ac:dyDescent="0.2">
      <c r="A10" s="1"/>
      <c r="B10" s="1"/>
      <c r="C10" s="1"/>
      <c r="D10" s="1"/>
    </row>
    <row r="11" spans="1:7" x14ac:dyDescent="0.2">
      <c r="A11" s="1">
        <v>831</v>
      </c>
      <c r="B11" s="1" t="s">
        <v>14</v>
      </c>
      <c r="C11" s="1"/>
      <c r="D11" s="2">
        <f>IF(C11=0,0,C11-F10)</f>
        <v>0</v>
      </c>
      <c r="E11" s="8">
        <f>D11*0.4952</f>
        <v>0</v>
      </c>
      <c r="F11" s="8">
        <f>D11*0.146</f>
        <v>0</v>
      </c>
      <c r="G11" s="8">
        <f>D11*0.0318</f>
        <v>0</v>
      </c>
    </row>
    <row r="12" spans="1:7" x14ac:dyDescent="0.2">
      <c r="A12" s="1">
        <v>833</v>
      </c>
      <c r="B12" s="1" t="s">
        <v>15</v>
      </c>
      <c r="C12" s="1"/>
      <c r="D12" s="2">
        <f>IF(C12=0,0,C12-F11)</f>
        <v>0</v>
      </c>
      <c r="E12" s="8">
        <f>D12*0.4952</f>
        <v>0</v>
      </c>
      <c r="F12" s="8">
        <f>D12*0.146</f>
        <v>0</v>
      </c>
      <c r="G12" s="8">
        <f>D12*0.0318</f>
        <v>0</v>
      </c>
    </row>
    <row r="13" spans="1:7" x14ac:dyDescent="0.2">
      <c r="A13" s="1"/>
      <c r="B13" s="1"/>
      <c r="C13" s="1"/>
      <c r="D13" s="2"/>
    </row>
    <row r="14" spans="1:7" x14ac:dyDescent="0.2">
      <c r="A14" s="1"/>
      <c r="B14" s="1"/>
      <c r="C14" s="1"/>
      <c r="D14" s="2"/>
    </row>
    <row r="15" spans="1:7" x14ac:dyDescent="0.2">
      <c r="A15" s="1"/>
      <c r="B15" s="1"/>
      <c r="C15" s="1"/>
      <c r="D15" s="1"/>
    </row>
    <row r="16" spans="1:7" x14ac:dyDescent="0.2">
      <c r="A16" s="1"/>
      <c r="B16" s="1"/>
      <c r="C16" s="1"/>
      <c r="D16" s="2"/>
    </row>
    <row r="17" spans="1:4" x14ac:dyDescent="0.2">
      <c r="A17" s="1"/>
      <c r="B17" s="1"/>
      <c r="C17" s="1"/>
      <c r="D17" s="2"/>
    </row>
    <row r="18" spans="1:4" x14ac:dyDescent="0.2">
      <c r="A18" s="1"/>
      <c r="B18" s="1"/>
      <c r="C18" s="1"/>
      <c r="D18" s="2"/>
    </row>
    <row r="19" spans="1:4" x14ac:dyDescent="0.2">
      <c r="A19" s="1"/>
      <c r="B19" s="1"/>
      <c r="C19" s="1"/>
      <c r="D19" s="2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2"/>
    </row>
    <row r="22" spans="1:4" x14ac:dyDescent="0.2">
      <c r="A22" s="1"/>
      <c r="B22" s="1"/>
      <c r="C22" s="1"/>
      <c r="D22" s="2"/>
    </row>
    <row r="23" spans="1:4" x14ac:dyDescent="0.2">
      <c r="A23" s="1"/>
      <c r="B23" s="1"/>
      <c r="C23" s="1"/>
      <c r="D23" s="2"/>
    </row>
    <row r="24" spans="1:4" x14ac:dyDescent="0.2">
      <c r="A24" s="1"/>
      <c r="B24" s="1"/>
      <c r="C24" s="1"/>
      <c r="D24" s="2"/>
    </row>
    <row r="25" spans="1:4" x14ac:dyDescent="0.2">
      <c r="A25" s="1"/>
      <c r="B25" s="1"/>
      <c r="C25" s="1"/>
      <c r="D25" s="2"/>
    </row>
    <row r="26" spans="1:4" x14ac:dyDescent="0.2">
      <c r="A26" s="1"/>
      <c r="B26" s="1"/>
      <c r="C26" s="1"/>
      <c r="D26" s="2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2"/>
    </row>
    <row r="29" spans="1:4" x14ac:dyDescent="0.2">
      <c r="A29" s="1"/>
      <c r="B29" s="1"/>
      <c r="C29" s="1"/>
      <c r="D29" s="2"/>
    </row>
    <row r="30" spans="1:4" x14ac:dyDescent="0.2">
      <c r="A30" s="1"/>
      <c r="B30" s="1"/>
      <c r="C30" s="1"/>
      <c r="D30" s="2"/>
    </row>
    <row r="31" spans="1:4" x14ac:dyDescent="0.2">
      <c r="A31" s="1"/>
      <c r="B31" s="1"/>
      <c r="C31" s="1"/>
      <c r="D31" s="2"/>
    </row>
    <row r="32" spans="1:4" x14ac:dyDescent="0.2">
      <c r="A32" s="1"/>
      <c r="B32" s="1"/>
      <c r="C32" s="1"/>
      <c r="D32" s="2"/>
    </row>
    <row r="33" spans="1:4" x14ac:dyDescent="0.2">
      <c r="A33" s="1"/>
      <c r="B33" s="1"/>
      <c r="C33" s="1"/>
      <c r="D33" s="2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2"/>
    </row>
    <row r="36" spans="1:4" x14ac:dyDescent="0.2">
      <c r="A36" s="1"/>
      <c r="B36" s="1"/>
      <c r="C36" s="1"/>
      <c r="D36" s="2"/>
    </row>
    <row r="37" spans="1:4" x14ac:dyDescent="0.2">
      <c r="A37" s="1"/>
      <c r="B37" s="1"/>
      <c r="C37" s="1"/>
      <c r="D37" s="2"/>
    </row>
    <row r="38" spans="1:4" x14ac:dyDescent="0.2">
      <c r="A38" s="1"/>
      <c r="B38" s="1"/>
      <c r="C38" s="1"/>
      <c r="D38" s="2"/>
    </row>
    <row r="39" spans="1:4" x14ac:dyDescent="0.2">
      <c r="A39" s="1"/>
      <c r="B39" s="1"/>
      <c r="C39" s="1"/>
      <c r="D39" s="2"/>
    </row>
    <row r="40" spans="1:4" x14ac:dyDescent="0.2">
      <c r="A40" s="1"/>
      <c r="B40" s="1"/>
      <c r="C40" s="1"/>
      <c r="D40" s="2"/>
    </row>
    <row r="41" spans="1:4" x14ac:dyDescent="0.2">
      <c r="A41" s="1"/>
      <c r="B41" s="1"/>
      <c r="C41" s="1"/>
      <c r="D41" s="2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2"/>
    </row>
    <row r="44" spans="1:4" x14ac:dyDescent="0.2">
      <c r="A44" s="1"/>
      <c r="B44" s="1"/>
      <c r="C44" s="1"/>
      <c r="D44" s="2"/>
    </row>
    <row r="45" spans="1:4" x14ac:dyDescent="0.2">
      <c r="A45" s="1"/>
      <c r="B45" s="1"/>
      <c r="C45" s="1"/>
      <c r="D45" s="2"/>
    </row>
    <row r="46" spans="1:4" x14ac:dyDescent="0.2">
      <c r="A46" s="1"/>
      <c r="B46" s="1"/>
      <c r="C46" s="1"/>
      <c r="D46" s="2"/>
    </row>
    <row r="47" spans="1:4" x14ac:dyDescent="0.2">
      <c r="A47" s="1"/>
      <c r="B47" s="1"/>
      <c r="C47" s="1"/>
      <c r="D47" s="2"/>
    </row>
    <row r="48" spans="1:4" x14ac:dyDescent="0.2">
      <c r="A48" s="1"/>
      <c r="B48" s="1"/>
      <c r="C48" s="1"/>
      <c r="D48" s="2"/>
    </row>
    <row r="49" spans="1:4" x14ac:dyDescent="0.2">
      <c r="A49" s="1"/>
      <c r="B49" s="1"/>
      <c r="C49" s="1"/>
      <c r="D49" s="2"/>
    </row>
    <row r="50" spans="1:4" x14ac:dyDescent="0.2">
      <c r="A50" s="1"/>
      <c r="B50" s="1"/>
      <c r="C50" s="1"/>
      <c r="D50" s="2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62E4813F02846BC5DD89625FD9506" ma:contentTypeVersion="2" ma:contentTypeDescription="Create a new document." ma:contentTypeScope="" ma:versionID="c7235b7b51e6b58a0f2dff96eeaefb09">
  <xsd:schema xmlns:xsd="http://www.w3.org/2001/XMLSchema" xmlns:xs="http://www.w3.org/2001/XMLSchema" xmlns:p="http://schemas.microsoft.com/office/2006/metadata/properties" xmlns:ns2="b9002a86-541a-4450-be50-7130a465a676" targetNamespace="http://schemas.microsoft.com/office/2006/metadata/properties" ma:root="true" ma:fieldsID="3e7512119e610e47dc8a130f0f6d280b" ns2:_="">
    <xsd:import namespace="b9002a86-541a-4450-be50-7130a465a6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02a86-541a-4450-be50-7130a465a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272F37-3323-48CC-B93B-74553411A4B1}"/>
</file>

<file path=customXml/itemProps2.xml><?xml version="1.0" encoding="utf-8"?>
<ds:datastoreItem xmlns:ds="http://schemas.openxmlformats.org/officeDocument/2006/customXml" ds:itemID="{178F3531-322A-4128-B9F0-068A7DE920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CL mono</vt:lpstr>
      <vt:lpstr>PA</vt:lpstr>
      <vt:lpstr>PG</vt:lpstr>
      <vt:lpstr>PS (PA PG correction)</vt:lpstr>
      <vt:lpstr>PI (PA PG correction)</vt:lpstr>
    </vt:vector>
  </TitlesOfParts>
  <Company>University of Wollongong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Caitlin Quinn</cp:lastModifiedBy>
  <dcterms:created xsi:type="dcterms:W3CDTF">2005-05-12T05:05:54Z</dcterms:created>
  <dcterms:modified xsi:type="dcterms:W3CDTF">2023-04-18T19:15:49Z</dcterms:modified>
</cp:coreProperties>
</file>