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8_{67833691-BDB4-426B-947B-D8971FC80C61}" xr6:coauthVersionLast="47" xr6:coauthVersionMax="47" xr10:uidLastSave="{00000000-0000-0000-0000-000000000000}"/>
  <bookViews>
    <workbookView xWindow="2115" yWindow="930" windowWidth="25710" windowHeight="14535" xr2:uid="{FE87BD26-64CE-46E7-8DC1-324B06895390}"/>
  </bookViews>
  <sheets>
    <sheet name="Worksheet" sheetId="1" r:id="rId1"/>
    <sheet name="Tables" sheetId="2" r:id="rId2"/>
  </sheets>
  <definedNames>
    <definedName name="I_SHUNT_MAX_EXPECTED">Worksheet!$B$6</definedName>
    <definedName name="I_SHUNT_MAX_POSSIBLE">Worksheet!$B$9</definedName>
    <definedName name="I_SHUNT_MAX_WO_OVERFLOW">Worksheet!$B$18</definedName>
    <definedName name="LSB_CURRENT">Worksheet!$B$13</definedName>
    <definedName name="LSB_MAX">Worksheet!$B$12</definedName>
    <definedName name="LSB_MIN">Worksheet!$B$11</definedName>
    <definedName name="R_SHUNT">Worksheet!$B$3</definedName>
    <definedName name="V_BUS">Worksheet!$B$4</definedName>
    <definedName name="V_SHUNT_MAX">Worksheet!$B$8</definedName>
    <definedName name="V_SHUNT_MAX_WO_OVERFLOW">Worksheet!$B$19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8" i="1"/>
  <c r="B9" i="1" s="1"/>
  <c r="B18" i="1" s="1"/>
  <c r="B11" i="1"/>
  <c r="B12" i="1"/>
  <c r="B20" i="1" l="1"/>
  <c r="B19" i="1"/>
</calcChain>
</file>

<file path=xl/sharedStrings.xml><?xml version="1.0" encoding="utf-8"?>
<sst xmlns="http://schemas.openxmlformats.org/spreadsheetml/2006/main" count="45" uniqueCount="29">
  <si>
    <t>TI INA219 Current Sensor Calibration Calculator</t>
  </si>
  <si>
    <t>R-shunt</t>
  </si>
  <si>
    <t>V-shunt Max</t>
  </si>
  <si>
    <t>V-bus</t>
  </si>
  <si>
    <t>Bus Voltages</t>
  </si>
  <si>
    <t>Volts</t>
  </si>
  <si>
    <t>Ohms</t>
  </si>
  <si>
    <t>PGA Levels</t>
  </si>
  <si>
    <t>/1</t>
  </si>
  <si>
    <t>/2</t>
  </si>
  <si>
    <t>/4</t>
  </si>
  <si>
    <t>/8</t>
  </si>
  <si>
    <t>PGA level</t>
  </si>
  <si>
    <t>Determined by PGA level setting</t>
  </si>
  <si>
    <t>Amps</t>
  </si>
  <si>
    <t>I-shunt Max Possible</t>
  </si>
  <si>
    <t>I-shunt Max Expected</t>
  </si>
  <si>
    <t>Setting</t>
  </si>
  <si>
    <t>LSB Min</t>
  </si>
  <si>
    <t>LSB Max</t>
  </si>
  <si>
    <t>uA per bit</t>
  </si>
  <si>
    <t>LSB Desired</t>
  </si>
  <si>
    <t>Calibration Value</t>
  </si>
  <si>
    <t>Calibration Value (hex)</t>
  </si>
  <si>
    <t>I-shunt Max w/o Overflow</t>
  </si>
  <si>
    <t>V-shunt Max w/o Overflow</t>
  </si>
  <si>
    <t>May be impacted by LSB and calibration value</t>
  </si>
  <si>
    <t>Power Max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</si>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</sst>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quotePrefix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5" fontId="0" fillId="0" borderId="0" xfId="0" applyNumberFormat="1"/>
    <xf numFmtId="165" fontId="0" fillId="2" borderId="1" xfId="0" applyNumberFormat="1" applyFill="1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1CF0-FF7C-4A9B-A3F2-5E0B6B39BD49}">
  <sheetPr>
    <pageSetUpPr fitToPage="1"/>
  </sheetPr>
  <dimension ref="A1:D20"/>
  <sheetViews>
    <sheetView tabSelected="1" workbookViewId="0">
      <selection activeCell="B33" sqref="B33"/>
    </sheetView>
  </sheetViews>
  <sheetFormatPr defaultRowHeight="15" x14ac:dyDescent="0.25"/>
  <cols>
    <col min="1" max="1" width="26.42578125" customWidth="1"/>
    <col min="2" max="2" width="9.140625" customWidth="1"/>
    <col min="3" max="3" width="11.28515625" customWidth="1"/>
  </cols>
  <sheetData>
    <row r="1" spans="1:4" x14ac:dyDescent="0.25">
      <c r="A1" s="1" t="s">
        <v>0</v>
      </c>
    </row>
    <row r="3" spans="1:4" x14ac:dyDescent="0.25">
      <c r="A3" t="s">
        <v>1</v>
      </c>
      <c r="B3" s="7">
        <v>0.1</v>
      </c>
      <c r="C3" t="s">
        <v>6</v>
      </c>
    </row>
    <row r="4" spans="1:4" x14ac:dyDescent="0.25">
      <c r="A4" t="s">
        <v>3</v>
      </c>
      <c r="B4" s="6">
        <v>32</v>
      </c>
      <c r="C4" t="s">
        <v>5</v>
      </c>
    </row>
    <row r="5" spans="1:4" x14ac:dyDescent="0.25">
      <c r="A5" t="s">
        <v>12</v>
      </c>
      <c r="B5" s="6" t="s">
        <v>11</v>
      </c>
      <c r="C5" t="s">
        <v>17</v>
      </c>
    </row>
    <row r="6" spans="1:4" x14ac:dyDescent="0.25">
      <c r="A6" t="s">
        <v>16</v>
      </c>
      <c r="B6" s="7">
        <v>1.2</v>
      </c>
      <c r="C6" t="s">
        <v>14</v>
      </c>
    </row>
    <row r="8" spans="1:4" x14ac:dyDescent="0.25">
      <c r="A8" t="s">
        <v>2</v>
      </c>
      <c r="B8">
        <f>VLOOKUP(B5,Tables!E4:F7,2)</f>
        <v>0.32</v>
      </c>
      <c r="C8" t="s">
        <v>5</v>
      </c>
      <c r="D8" t="s">
        <v>13</v>
      </c>
    </row>
    <row r="9" spans="1:4" x14ac:dyDescent="0.25">
      <c r="A9" t="s">
        <v>15</v>
      </c>
      <c r="B9">
        <f>V_SHUNT_MAX/R_SHUNT</f>
        <v>3.1999999999999997</v>
      </c>
      <c r="C9" t="s">
        <v>14</v>
      </c>
      <c r="D9" t="s">
        <v>13</v>
      </c>
    </row>
    <row r="11" spans="1:4" x14ac:dyDescent="0.25">
      <c r="A11" t="s">
        <v>18</v>
      </c>
      <c r="B11" s="8">
        <f>(I_SHUNT_MAX_EXPECTED*1000000)/32767</f>
        <v>36.622211371196627</v>
      </c>
      <c r="C11" t="s">
        <v>20</v>
      </c>
    </row>
    <row r="12" spans="1:4" x14ac:dyDescent="0.25">
      <c r="A12" t="s">
        <v>19</v>
      </c>
      <c r="B12" s="8">
        <f>(I_SHUNT_MAX_EXPECTED*1000000)/4096</f>
        <v>292.96875</v>
      </c>
      <c r="C12" t="s">
        <v>20</v>
      </c>
    </row>
    <row r="13" spans="1:4" x14ac:dyDescent="0.25">
      <c r="A13" t="s">
        <v>21</v>
      </c>
      <c r="B13" s="9">
        <v>40</v>
      </c>
      <c r="C13" t="s">
        <v>20</v>
      </c>
    </row>
    <row r="15" spans="1:4" x14ac:dyDescent="0.25">
      <c r="A15" t="s">
        <v>22</v>
      </c>
      <c r="B15">
        <f>TRUNC(0.04096/((LSB_CURRENT/1000000)*R_SHUNT))</f>
        <v>10240</v>
      </c>
    </row>
    <row r="16" spans="1:4" x14ac:dyDescent="0.25">
      <c r="A16" t="s">
        <v>23</v>
      </c>
      <c r="B16" s="10" t="str">
        <f>_xlfn.CONCAT("0x", DEC2HEX(B15))</f>
        <v>0x2800</v>
      </c>
    </row>
    <row r="18" spans="1:4" x14ac:dyDescent="0.25">
      <c r="A18" t="s">
        <v>24</v>
      </c>
      <c r="B18" s="8">
        <f>IF((LSB_CURRENT*32767)&gt;I_SHUNT_MAX_POSSIBLE, I_SHUNT_MAX_POSSIBLE, LSB_CURRENT*32767)</f>
        <v>3.1999999999999997</v>
      </c>
      <c r="C18" t="s">
        <v>14</v>
      </c>
      <c r="D18" t="s">
        <v>26</v>
      </c>
    </row>
    <row r="19" spans="1:4" x14ac:dyDescent="0.25">
      <c r="A19" t="s">
        <v>25</v>
      </c>
      <c r="B19" s="11">
        <f>IF((I_SHUNT_MAX_WO_OVERFLOW*R_SHUNT)&gt;V_SHUNT_MAX,V_SHUNT_MAX,I_SHUNT_MAX_WO_OVERFLOW*R_SHUNT)</f>
        <v>0.32</v>
      </c>
      <c r="C19" t="s">
        <v>5</v>
      </c>
      <c r="D19" t="s">
        <v>26</v>
      </c>
    </row>
    <row r="20" spans="1:4" x14ac:dyDescent="0.25">
      <c r="A20" t="s">
        <v>27</v>
      </c>
      <c r="B20">
        <f>I_SHUNT_MAX_WO_OVERFLOW*V_BUS</f>
        <v>102.39999999999999</v>
      </c>
      <c r="C20" t="s">
        <v>28</v>
      </c>
      <c r="D20" t="s">
        <v>26</v>
      </c>
    </row>
  </sheetData>
  <pageMargins left="0.7" right="0.7" top="0.75" bottom="0.75" header="0.3" footer="0.3"/>
  <pageSetup scale="97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Bus Voltage Setting" xr:uid="{E8DA8382-B0D3-48F5-BE00-BD4F7E169286}">
          <x14:formula1>
            <xm:f>Tables!$A$4:$A$5</xm:f>
          </x14:formula1>
          <xm:sqref>B4</xm:sqref>
        </x14:dataValidation>
        <x14:dataValidation type="list" allowBlank="1" showInputMessage="1" showErrorMessage="1" xr:uid="{DCC021BC-AEC8-4A4C-A223-41256384CA22}">
          <x14:formula1>
            <xm:f>Tables!$C$4:$C$7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05DE-146F-4422-A738-BF0F59FF5033}">
  <dimension ref="A3:F7"/>
  <sheetViews>
    <sheetView workbookViewId="0">
      <selection activeCell="D13" sqref="D13"/>
    </sheetView>
  </sheetViews>
  <sheetFormatPr defaultRowHeight="15" x14ac:dyDescent="0.25"/>
  <cols>
    <col min="1" max="1" width="17.5703125" customWidth="1"/>
    <col min="2" max="2" width="3.140625" customWidth="1"/>
    <col min="3" max="3" width="16.85546875" customWidth="1"/>
    <col min="4" max="4" width="3.140625" customWidth="1"/>
    <col min="5" max="5" width="16.140625" customWidth="1"/>
    <col min="6" max="6" width="15.85546875" customWidth="1"/>
  </cols>
  <sheetData>
    <row r="3" spans="1:6" x14ac:dyDescent="0.25">
      <c r="A3" s="4" t="s">
        <v>4</v>
      </c>
      <c r="C3" s="4" t="s">
        <v>7</v>
      </c>
      <c r="E3" s="4" t="s">
        <v>7</v>
      </c>
      <c r="F3" s="5" t="s">
        <v>2</v>
      </c>
    </row>
    <row r="4" spans="1:6" x14ac:dyDescent="0.25">
      <c r="A4" s="12">
        <v>16</v>
      </c>
      <c r="C4" s="2" t="s">
        <v>8</v>
      </c>
      <c r="E4" s="2" t="s">
        <v>8</v>
      </c>
      <c r="F4" s="3">
        <v>0.04</v>
      </c>
    </row>
    <row r="5" spans="1:6" x14ac:dyDescent="0.25">
      <c r="A5" s="12">
        <v>32</v>
      </c>
      <c r="C5" s="2" t="s">
        <v>9</v>
      </c>
      <c r="E5" s="2" t="s">
        <v>9</v>
      </c>
      <c r="F5" s="3">
        <v>0.08</v>
      </c>
    </row>
    <row r="6" spans="1:6" x14ac:dyDescent="0.25">
      <c r="C6" s="2" t="s">
        <v>10</v>
      </c>
      <c r="E6" s="2" t="s">
        <v>10</v>
      </c>
      <c r="F6" s="3">
        <v>0.16</v>
      </c>
    </row>
    <row r="7" spans="1:6" x14ac:dyDescent="0.25">
      <c r="C7" s="2" t="s">
        <v>11</v>
      </c>
      <c r="E7" s="2" t="s">
        <v>11</v>
      </c>
      <c r="F7" s="3">
        <v>0.32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Worksheet</vt:lpstr>
      <vt:lpstr>Tables</vt:lpstr>
      <vt:lpstr>I_SHUNT_MAX_EXPECTED</vt:lpstr>
      <vt:lpstr>I_SHUNT_MAX_POSSIBLE</vt:lpstr>
      <vt:lpstr>I_SHUNT_MAX_WO_OVERFLOW</vt:lpstr>
      <vt:lpstr>LSB_CURRENT</vt:lpstr>
      <vt:lpstr>LSB_MAX</vt:lpstr>
      <vt:lpstr>LSB_MIN</vt:lpstr>
      <vt:lpstr>R_SHUNT</vt:lpstr>
      <vt:lpstr>V_BUS</vt:lpstr>
      <vt:lpstr>V_SHUNT_MAX</vt:lpstr>
      <vt:lpstr>V_SHUNT_MAX_WO_OVERFLOW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2025-03-10T20:49:37Z</dcterms:created>
  <dcterms:modified xsi:type="dcterms:W3CDTF">2025-03-10T20:49:55Z</dcterms:modified>
</cp:coreProperties>
</file>