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 defaultThemeVersion="166925"/>
  <xr:revisionPtr revIDLastSave="0" documentId="8_{09B73FC3-2B64-4E95-839D-EE1570F3147F}" xr6:coauthVersionLast="47" xr6:coauthVersionMax="47" xr10:uidLastSave="{00000000-0000-0000-0000-000000000000}"/>
  <bookViews>
    <workbookView xWindow="2460" yWindow="1275" windowWidth="25710" windowHeight="14535" xr2:uid="{07069DA2-24E8-4355-9C0B-21AA42C2E24F}"/>
  </bookViews>
  <sheets>
    <sheet name="Sheet1" sheetId="1" r:id="rId1"/>
  </sheets>
  <definedNames>
    <definedName name="CIN_VALUE">Sheet1!$B$14</definedName>
    <definedName name="COUT_VALUE">Sheet1!$B$15</definedName>
    <definedName name="CS_VALUE">Sheet1!$B$13</definedName>
    <definedName name="D_MAX">Sheet1!$B$19</definedName>
    <definedName name="D_MIN">Sheet1!$B$20</definedName>
    <definedName name="f_SW">Sheet1!$B$12</definedName>
    <definedName name="ICS_RMS">Sheet1!$B$44</definedName>
    <definedName name="IL1_DELTA">Sheet1!$B$24</definedName>
    <definedName name="IL1_PEAK">Sheet1!$B$28</definedName>
    <definedName name="IL2_DELTA">Sheet1!#REF!</definedName>
    <definedName name="IL2_PEAK">Sheet1!$B$29</definedName>
    <definedName name="IOUT_MAX">Sheet1!$B$11</definedName>
    <definedName name="VCS_DELTA">Sheet1!$B$45</definedName>
    <definedName name="VD">Sheet1!$B$10</definedName>
    <definedName name="VIN_MAX">Sheet1!$B$6</definedName>
    <definedName name="VIN_MIN">Sheet1!$B$5</definedName>
    <definedName name="VOUT_MAX">Sheet1!$B$8</definedName>
    <definedName name="VOUT_MIN">Sheet1!$B$7</definedName>
    <definedName name="VOUT_RIPPLE">Sheet1!$B$9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1" l="1"/>
  <c r="B49" i="1" s="1"/>
  <c r="B40" i="1"/>
  <c r="B39" i="1"/>
  <c r="B35" i="1"/>
  <c r="B34" i="1"/>
  <c r="B28" i="1"/>
  <c r="B33" i="1" s="1"/>
  <c r="B29" i="1"/>
  <c r="B24" i="1"/>
  <c r="B55" i="1" s="1"/>
  <c r="B20" i="1"/>
  <c r="B19" i="1"/>
  <c r="B25" i="1" s="1"/>
  <c r="B45" i="1" l="1"/>
  <c r="B51" i="1"/>
  <c r="B50" i="1"/>
  <c r="B27" i="1"/>
  <c r="B2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0" authorId="0" shapeId="0" xr:uid="{0EA253EE-2E20-4912-88CC-7EBAC6F69E2F}">
      <text>
        <r>
          <rPr>
            <b/>
            <sz val="9"/>
            <color indexed="81"/>
            <rFont val="Tahoma"/>
            <family val="2"/>
          </rPr>
          <t>D1 diode forward voltage drop under rated output current</t>
        </r>
      </text>
    </comment>
  </commentList>
</comments>
</file>

<file path=xl/sharedStrings.xml><?xml version="1.0" encoding="utf-8"?>
<sst xmlns="http://schemas.openxmlformats.org/spreadsheetml/2006/main" count="66" uniqueCount="44">
  <si>
    <t>SEPIC DC:DC Convertor Design Tool</t>
  </si>
  <si>
    <t>Design Parameters</t>
  </si>
  <si>
    <t>VIN (MIN)</t>
  </si>
  <si>
    <t>VIN (MAX)</t>
  </si>
  <si>
    <t>VD</t>
  </si>
  <si>
    <t>Volts</t>
  </si>
  <si>
    <t>VOUT (MIN)</t>
  </si>
  <si>
    <t>VOUT (MAX)</t>
  </si>
  <si>
    <t>IOUT (MAX)</t>
  </si>
  <si>
    <t>Amps</t>
  </si>
  <si>
    <t>Hz</t>
  </si>
  <si>
    <t>Switching frequency</t>
  </si>
  <si>
    <t>1. Duty cycle calculation</t>
  </si>
  <si>
    <t>Duty cycle (MAX)</t>
  </si>
  <si>
    <t>Duty cycle (MIN)</t>
  </si>
  <si>
    <t>2. Inductor selection</t>
  </si>
  <si>
    <t>Henry</t>
  </si>
  <si>
    <t>L1 Ripple current
(worst-case)</t>
  </si>
  <si>
    <t>uH</t>
  </si>
  <si>
    <t>mH</t>
  </si>
  <si>
    <t>L1 peak current</t>
  </si>
  <si>
    <t>L2 peak current</t>
  </si>
  <si>
    <t>Targeted inductance
(L1 = L2)</t>
  </si>
  <si>
    <t>3. Power MOSFET selection</t>
  </si>
  <si>
    <t>MOSFET peak current</t>
  </si>
  <si>
    <t>MOSFET RMS current</t>
  </si>
  <si>
    <t>MOSFET voltage (MIN)</t>
  </si>
  <si>
    <t>4. Output Diode Selection</t>
  </si>
  <si>
    <t>Diode reverse voltage (MIN)</t>
  </si>
  <si>
    <t>Diode average current</t>
  </si>
  <si>
    <t>5. Coupling Capacitor Selection</t>
  </si>
  <si>
    <t>Capacitor RMS current</t>
  </si>
  <si>
    <t>Capacitor ripple voltage</t>
  </si>
  <si>
    <t>uF</t>
  </si>
  <si>
    <t>Cout Value</t>
  </si>
  <si>
    <t>Cs Value</t>
  </si>
  <si>
    <t>Cin Value</t>
  </si>
  <si>
    <t>6. Output Capacitor Selection</t>
  </si>
  <si>
    <t>VOUT Ripple Voltage</t>
  </si>
  <si>
    <t>COUT (MIN)</t>
  </si>
  <si>
    <t>ESR (MAX)</t>
  </si>
  <si>
    <t>mOhms</t>
  </si>
  <si>
    <t>7. Input Capacitor Selection</t>
  </si>
  <si>
    <t>B360, 2 Amp, 25C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</si>
</sst>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3" fontId="0" fillId="0" borderId="0" xfId="0" applyNumberFormat="1" applyAlignment="1">
      <alignment vertical="top"/>
    </xf>
    <xf numFmtId="0" fontId="1" fillId="0" borderId="0" xfId="0" applyFont="1" applyAlignment="1">
      <alignment vertical="top"/>
    </xf>
    <xf numFmtId="165" fontId="0" fillId="0" borderId="0" xfId="0" applyNumberFormat="1" applyAlignment="1">
      <alignment vertical="top"/>
    </xf>
    <xf numFmtId="4" fontId="0" fillId="0" borderId="0" xfId="0" applyNumberFormat="1" applyAlignment="1">
      <alignment vertical="top"/>
    </xf>
    <xf numFmtId="3" fontId="0" fillId="0" borderId="0" xfId="0" applyNumberFormat="1"/>
    <xf numFmtId="164" fontId="0" fillId="2" borderId="0" xfId="0" applyNumberFormat="1" applyFill="1" applyAlignment="1">
      <alignment vertical="top"/>
    </xf>
    <xf numFmtId="3" fontId="0" fillId="2" borderId="0" xfId="0" applyNumberForma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23</xdr:row>
      <xdr:rowOff>19050</xdr:rowOff>
    </xdr:from>
    <xdr:to>
      <xdr:col>16</xdr:col>
      <xdr:colOff>446786</xdr:colOff>
      <xdr:row>43</xdr:row>
      <xdr:rowOff>161383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874DD5-DF87-3E42-923E-13F057A05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29175" y="4210050"/>
          <a:ext cx="7114286" cy="43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4</xdr:row>
      <xdr:rowOff>0</xdr:rowOff>
    </xdr:from>
    <xdr:to>
      <xdr:col>16</xdr:col>
      <xdr:colOff>485775</xdr:colOff>
      <xdr:row>18</xdr:row>
      <xdr:rowOff>162004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49DED4-8B94-DEA5-B796-0A4F5034E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29175" y="762000"/>
          <a:ext cx="7153275" cy="26385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19D00-015F-4438-A797-7F0FE7DEDD42}">
  <dimension ref="A1:H55"/>
  <sheetViews>
    <sheetView tabSelected="1" workbookViewId="0">
      <selection activeCell="D18" sqref="D18"/>
    </sheetView>
  </sheetViews>
  <sheetFormatPr defaultRowHeight="15" x14ac:dyDescent="0.25"/>
  <cols>
    <col min="1" max="1" width="31" customWidth="1"/>
    <col min="2" max="2" width="13.140625" customWidth="1"/>
    <col min="3" max="3" width="9.42578125" customWidth="1"/>
  </cols>
  <sheetData>
    <row r="1" spans="1:8" x14ac:dyDescent="0.25">
      <c r="A1" s="1" t="s">
        <v>0</v>
      </c>
    </row>
    <row r="3" spans="1:8" x14ac:dyDescent="0.25">
      <c r="A3" s="7" t="s">
        <v>1</v>
      </c>
      <c r="B3" s="3"/>
      <c r="C3" s="3"/>
      <c r="D3" s="3"/>
      <c r="E3" s="3"/>
      <c r="F3" s="3"/>
      <c r="G3" s="3"/>
      <c r="H3" s="3"/>
    </row>
    <row r="4" spans="1:8" x14ac:dyDescent="0.25">
      <c r="A4" s="3"/>
      <c r="B4" s="3"/>
      <c r="C4" s="3"/>
      <c r="D4" s="3"/>
      <c r="E4" s="3"/>
      <c r="F4" s="3"/>
      <c r="G4" s="3"/>
      <c r="H4" s="3"/>
    </row>
    <row r="5" spans="1:8" x14ac:dyDescent="0.25">
      <c r="A5" s="3" t="s">
        <v>2</v>
      </c>
      <c r="B5" s="11">
        <v>12</v>
      </c>
      <c r="C5" s="3" t="s">
        <v>5</v>
      </c>
      <c r="D5" s="3"/>
      <c r="E5" s="3"/>
      <c r="F5" s="3"/>
      <c r="G5" s="3"/>
      <c r="H5" s="3"/>
    </row>
    <row r="6" spans="1:8" x14ac:dyDescent="0.25">
      <c r="A6" s="3" t="s">
        <v>3</v>
      </c>
      <c r="B6" s="11">
        <v>24</v>
      </c>
      <c r="C6" s="3" t="s">
        <v>5</v>
      </c>
      <c r="D6" s="3"/>
      <c r="E6" s="3"/>
      <c r="F6" s="3"/>
      <c r="G6" s="3"/>
      <c r="H6" s="3"/>
    </row>
    <row r="7" spans="1:8" x14ac:dyDescent="0.25">
      <c r="A7" s="3" t="s">
        <v>6</v>
      </c>
      <c r="B7" s="11">
        <v>10</v>
      </c>
      <c r="C7" s="3" t="s">
        <v>5</v>
      </c>
      <c r="D7" s="3"/>
      <c r="E7" s="3"/>
      <c r="F7" s="3"/>
      <c r="G7" s="3"/>
      <c r="H7" s="3"/>
    </row>
    <row r="8" spans="1:8" x14ac:dyDescent="0.25">
      <c r="A8" s="3" t="s">
        <v>7</v>
      </c>
      <c r="B8" s="11">
        <v>15</v>
      </c>
      <c r="C8" s="3" t="s">
        <v>5</v>
      </c>
      <c r="D8" s="3"/>
      <c r="E8" s="3"/>
      <c r="F8" s="3"/>
      <c r="G8" s="3"/>
      <c r="H8" s="3"/>
    </row>
    <row r="9" spans="1:8" x14ac:dyDescent="0.25">
      <c r="A9" s="3" t="s">
        <v>38</v>
      </c>
      <c r="B9" s="11">
        <v>0.1</v>
      </c>
      <c r="C9" s="3" t="s">
        <v>5</v>
      </c>
      <c r="D9" s="3"/>
      <c r="E9" s="3"/>
      <c r="F9" s="3"/>
      <c r="G9" s="3"/>
      <c r="H9" s="3"/>
    </row>
    <row r="10" spans="1:8" x14ac:dyDescent="0.25">
      <c r="A10" s="3" t="s">
        <v>4</v>
      </c>
      <c r="B10" s="11">
        <v>0.5</v>
      </c>
      <c r="C10" s="3" t="s">
        <v>5</v>
      </c>
      <c r="D10" s="3" t="s">
        <v>43</v>
      </c>
      <c r="E10" s="3"/>
      <c r="F10" s="3"/>
      <c r="G10" s="3"/>
      <c r="H10" s="3"/>
    </row>
    <row r="11" spans="1:8" x14ac:dyDescent="0.25">
      <c r="A11" s="3" t="s">
        <v>8</v>
      </c>
      <c r="B11" s="11">
        <v>1</v>
      </c>
      <c r="C11" s="3" t="s">
        <v>9</v>
      </c>
      <c r="D11" s="3"/>
      <c r="E11" s="3"/>
      <c r="F11" s="3"/>
      <c r="G11" s="3"/>
      <c r="H11" s="3"/>
    </row>
    <row r="12" spans="1:8" ht="30" x14ac:dyDescent="0.25">
      <c r="A12" s="5" t="s">
        <v>11</v>
      </c>
      <c r="B12" s="12">
        <v>400000</v>
      </c>
      <c r="C12" s="3" t="s">
        <v>10</v>
      </c>
      <c r="D12" s="3"/>
      <c r="E12" s="3"/>
      <c r="F12" s="3"/>
      <c r="G12" s="3"/>
      <c r="H12" s="3"/>
    </row>
    <row r="13" spans="1:8" x14ac:dyDescent="0.25">
      <c r="A13" s="3" t="s">
        <v>35</v>
      </c>
      <c r="B13" s="12">
        <v>22</v>
      </c>
      <c r="C13" s="3" t="s">
        <v>33</v>
      </c>
      <c r="D13" s="3"/>
      <c r="E13" s="3"/>
      <c r="F13" s="3"/>
      <c r="G13" s="3"/>
      <c r="H13" s="3"/>
    </row>
    <row r="14" spans="1:8" hidden="1" x14ac:dyDescent="0.25">
      <c r="A14" s="3" t="s">
        <v>36</v>
      </c>
      <c r="B14" s="6">
        <v>47</v>
      </c>
      <c r="C14" s="3" t="s">
        <v>33</v>
      </c>
      <c r="D14" s="3"/>
      <c r="E14" s="3"/>
      <c r="F14" s="3"/>
      <c r="G14" s="3"/>
      <c r="H14" s="3"/>
    </row>
    <row r="15" spans="1:8" hidden="1" x14ac:dyDescent="0.25">
      <c r="A15" s="3" t="s">
        <v>34</v>
      </c>
      <c r="B15" s="6">
        <v>220</v>
      </c>
      <c r="C15" s="3" t="s">
        <v>33</v>
      </c>
      <c r="D15" s="3"/>
      <c r="E15" s="3"/>
      <c r="F15" s="3"/>
      <c r="G15" s="3"/>
      <c r="H15" s="3"/>
    </row>
    <row r="16" spans="1:8" x14ac:dyDescent="0.25">
      <c r="A16" s="3"/>
      <c r="B16" s="4"/>
      <c r="C16" s="3"/>
      <c r="D16" s="3"/>
      <c r="E16" s="3"/>
      <c r="F16" s="3"/>
      <c r="G16" s="3"/>
      <c r="H16" s="3"/>
    </row>
    <row r="17" spans="1:8" x14ac:dyDescent="0.25">
      <c r="A17" s="7" t="s">
        <v>12</v>
      </c>
      <c r="B17" s="3"/>
      <c r="C17" s="3"/>
      <c r="D17" s="3"/>
      <c r="E17" s="3"/>
      <c r="F17" s="3"/>
      <c r="G17" s="3"/>
      <c r="H17" s="3"/>
    </row>
    <row r="18" spans="1:8" x14ac:dyDescent="0.25">
      <c r="A18" s="3"/>
      <c r="B18" s="3"/>
      <c r="C18" s="3"/>
      <c r="D18" s="3"/>
      <c r="E18" s="3"/>
      <c r="F18" s="3"/>
      <c r="G18" s="3"/>
      <c r="H18" s="3"/>
    </row>
    <row r="19" spans="1:8" x14ac:dyDescent="0.25">
      <c r="A19" s="3" t="s">
        <v>13</v>
      </c>
      <c r="B19" s="8">
        <f>(VOUT_MAX+VD)/(VIN_MIN+VOUT_MIN+VD)</f>
        <v>0.68888888888888888</v>
      </c>
      <c r="C19" s="3"/>
      <c r="D19" s="3"/>
      <c r="E19" s="3"/>
      <c r="F19" s="3"/>
      <c r="G19" s="3"/>
      <c r="H19" s="3"/>
    </row>
    <row r="20" spans="1:8" x14ac:dyDescent="0.25">
      <c r="A20" s="3" t="s">
        <v>14</v>
      </c>
      <c r="B20" s="8">
        <f>(VOUT_MIN+VD)/(VIN_MAX+VOUT_MAX+VD)</f>
        <v>0.26582278481012656</v>
      </c>
      <c r="C20" s="3"/>
      <c r="D20" s="3"/>
      <c r="E20" s="3"/>
      <c r="F20" s="3"/>
      <c r="G20" s="3"/>
      <c r="H20" s="3"/>
    </row>
    <row r="21" spans="1:8" x14ac:dyDescent="0.25">
      <c r="A21" s="3"/>
      <c r="B21" s="3"/>
      <c r="C21" s="3"/>
      <c r="D21" s="3"/>
      <c r="E21" s="3"/>
      <c r="F21" s="3"/>
      <c r="G21" s="3"/>
      <c r="H21" s="3"/>
    </row>
    <row r="22" spans="1:8" x14ac:dyDescent="0.25">
      <c r="A22" s="7" t="s">
        <v>15</v>
      </c>
      <c r="B22" s="3"/>
      <c r="C22" s="3"/>
      <c r="D22" s="3"/>
      <c r="E22" s="3"/>
      <c r="F22" s="3"/>
      <c r="G22" s="3"/>
      <c r="H22" s="3"/>
    </row>
    <row r="23" spans="1:8" x14ac:dyDescent="0.25">
      <c r="A23" s="3"/>
      <c r="B23" s="3"/>
      <c r="C23" s="3"/>
      <c r="D23" s="3"/>
      <c r="E23" s="3"/>
      <c r="F23" s="3"/>
      <c r="G23" s="3"/>
      <c r="H23" s="3"/>
    </row>
    <row r="24" spans="1:8" ht="30" x14ac:dyDescent="0.25">
      <c r="A24" s="5" t="s">
        <v>17</v>
      </c>
      <c r="B24" s="3">
        <f>(IOUT_MAX*VOUT_MAX*0.4)/VIN_MIN</f>
        <v>0.5</v>
      </c>
      <c r="C24" s="3" t="s">
        <v>9</v>
      </c>
      <c r="D24" s="3"/>
      <c r="E24" s="3"/>
      <c r="F24" s="3"/>
      <c r="G24" s="3"/>
      <c r="H24" s="3"/>
    </row>
    <row r="25" spans="1:8" ht="30" x14ac:dyDescent="0.25">
      <c r="A25" s="5" t="s">
        <v>22</v>
      </c>
      <c r="B25" s="3">
        <f>(VIN_MIN*D_MAX)/(IL1_DELTA*f_SW)</f>
        <v>4.1333333333333326E-5</v>
      </c>
      <c r="C25" s="3" t="s">
        <v>16</v>
      </c>
      <c r="D25" s="3"/>
      <c r="E25" s="3"/>
      <c r="F25" s="3"/>
      <c r="G25" s="3"/>
      <c r="H25" s="3"/>
    </row>
    <row r="26" spans="1:8" x14ac:dyDescent="0.25">
      <c r="A26" s="3"/>
      <c r="B26" s="4">
        <f>B25*1000000</f>
        <v>41.333333333333329</v>
      </c>
      <c r="C26" s="3" t="s">
        <v>18</v>
      </c>
      <c r="D26" s="3"/>
      <c r="E26" s="3"/>
      <c r="F26" s="3"/>
      <c r="G26" s="3"/>
      <c r="H26" s="3"/>
    </row>
    <row r="27" spans="1:8" x14ac:dyDescent="0.25">
      <c r="A27" s="3"/>
      <c r="B27" s="9">
        <f>B25*1000</f>
        <v>4.1333333333333326E-2</v>
      </c>
      <c r="C27" s="3" t="s">
        <v>19</v>
      </c>
      <c r="D27" s="3"/>
      <c r="E27" s="3"/>
      <c r="F27" s="3"/>
      <c r="G27" s="3"/>
      <c r="H27" s="3"/>
    </row>
    <row r="28" spans="1:8" x14ac:dyDescent="0.25">
      <c r="A28" s="3" t="s">
        <v>20</v>
      </c>
      <c r="B28" s="3">
        <f>(IOUT_MAX*(VOUT_MAX+VD)/VIN_MIN)*(1+0.4/2)</f>
        <v>1.55</v>
      </c>
      <c r="C28" s="3" t="s">
        <v>9</v>
      </c>
      <c r="D28" s="3"/>
      <c r="E28" s="3"/>
      <c r="F28" s="3"/>
      <c r="G28" s="3"/>
      <c r="H28" s="3"/>
    </row>
    <row r="29" spans="1:8" x14ac:dyDescent="0.25">
      <c r="A29" s="3" t="s">
        <v>21</v>
      </c>
      <c r="B29" s="9">
        <f>IOUT_MAX*(1 + 0.4/2)</f>
        <v>1.2</v>
      </c>
      <c r="C29" s="3" t="s">
        <v>9</v>
      </c>
      <c r="D29" s="3"/>
      <c r="E29" s="3"/>
      <c r="F29" s="3"/>
      <c r="G29" s="3"/>
      <c r="H29" s="3"/>
    </row>
    <row r="30" spans="1:8" x14ac:dyDescent="0.25">
      <c r="A30" s="3"/>
      <c r="B30" s="3"/>
      <c r="C30" s="3"/>
      <c r="D30" s="3"/>
      <c r="E30" s="3"/>
      <c r="F30" s="3"/>
      <c r="G30" s="3"/>
      <c r="H30" s="3"/>
    </row>
    <row r="31" spans="1:8" x14ac:dyDescent="0.25">
      <c r="A31" s="7" t="s">
        <v>23</v>
      </c>
      <c r="B31" s="3"/>
      <c r="C31" s="3"/>
      <c r="D31" s="3"/>
      <c r="E31" s="3"/>
      <c r="F31" s="3"/>
      <c r="G31" s="3"/>
      <c r="H31" s="3"/>
    </row>
    <row r="32" spans="1:8" x14ac:dyDescent="0.25">
      <c r="A32" s="3"/>
      <c r="B32" s="3"/>
      <c r="C32" s="3"/>
      <c r="D32" s="3"/>
      <c r="E32" s="3"/>
      <c r="F32" s="3"/>
      <c r="G32" s="3"/>
      <c r="H32" s="3"/>
    </row>
    <row r="33" spans="1:8" x14ac:dyDescent="0.25">
      <c r="A33" s="3" t="s">
        <v>24</v>
      </c>
      <c r="B33" s="3">
        <f>IL1_PEAK+IL2_PEAK</f>
        <v>2.75</v>
      </c>
      <c r="C33" s="3" t="s">
        <v>9</v>
      </c>
      <c r="D33" s="3"/>
      <c r="E33" s="3"/>
      <c r="F33" s="3"/>
      <c r="G33" s="3"/>
      <c r="H33" s="3"/>
    </row>
    <row r="34" spans="1:8" x14ac:dyDescent="0.25">
      <c r="A34" s="3" t="s">
        <v>25</v>
      </c>
      <c r="B34" s="9">
        <f>IOUT_MAX*SQRT((VOUT_MAX+VIN_MIN+VD)*(VOUT_MAX+VD)/POWER(VIN_MIN, 2))</f>
        <v>1.7204852351718816</v>
      </c>
      <c r="C34" s="3" t="s">
        <v>9</v>
      </c>
      <c r="D34" s="3"/>
      <c r="E34" s="3"/>
      <c r="F34" s="3"/>
      <c r="G34" s="3"/>
      <c r="H34" s="3"/>
    </row>
    <row r="35" spans="1:8" x14ac:dyDescent="0.25">
      <c r="A35" s="3" t="s">
        <v>26</v>
      </c>
      <c r="B35" s="3">
        <f>VIN_MAX+VOUT_MAX</f>
        <v>39</v>
      </c>
      <c r="C35" s="3" t="s">
        <v>5</v>
      </c>
      <c r="D35" s="3"/>
      <c r="E35" s="3"/>
      <c r="F35" s="3"/>
      <c r="G35" s="3"/>
      <c r="H35" s="3"/>
    </row>
    <row r="36" spans="1:8" x14ac:dyDescent="0.25">
      <c r="A36" s="3"/>
      <c r="B36" s="3"/>
      <c r="C36" s="3"/>
      <c r="D36" s="3"/>
      <c r="E36" s="3"/>
      <c r="F36" s="3"/>
      <c r="G36" s="3"/>
      <c r="H36" s="3"/>
    </row>
    <row r="37" spans="1:8" x14ac:dyDescent="0.25">
      <c r="A37" s="7" t="s">
        <v>27</v>
      </c>
      <c r="B37" s="3"/>
      <c r="C37" s="3"/>
      <c r="D37" s="3"/>
      <c r="E37" s="3"/>
      <c r="F37" s="3"/>
      <c r="G37" s="3"/>
      <c r="H37" s="3"/>
    </row>
    <row r="38" spans="1:8" x14ac:dyDescent="0.25">
      <c r="A38" s="3"/>
      <c r="B38" s="3"/>
      <c r="C38" s="3"/>
      <c r="D38" s="3"/>
      <c r="E38" s="3"/>
      <c r="F38" s="3"/>
      <c r="G38" s="3"/>
      <c r="H38" s="3"/>
    </row>
    <row r="39" spans="1:8" x14ac:dyDescent="0.25">
      <c r="A39" s="3" t="s">
        <v>28</v>
      </c>
      <c r="B39" s="9">
        <f>VIN_MAX+VOUT_MAX</f>
        <v>39</v>
      </c>
      <c r="C39" s="3" t="s">
        <v>5</v>
      </c>
      <c r="D39" s="3"/>
      <c r="E39" s="3"/>
      <c r="F39" s="3"/>
      <c r="G39" s="3"/>
      <c r="H39" s="3"/>
    </row>
    <row r="40" spans="1:8" x14ac:dyDescent="0.25">
      <c r="A40" s="3" t="s">
        <v>29</v>
      </c>
      <c r="B40" s="9">
        <f>IOUT_MAX</f>
        <v>1</v>
      </c>
      <c r="C40" s="3" t="s">
        <v>9</v>
      </c>
      <c r="D40" s="3"/>
      <c r="E40" s="3"/>
      <c r="F40" s="3"/>
      <c r="G40" s="3"/>
      <c r="H40" s="3"/>
    </row>
    <row r="41" spans="1:8" x14ac:dyDescent="0.25">
      <c r="A41" s="3"/>
      <c r="B41" s="3"/>
      <c r="C41" s="3"/>
      <c r="D41" s="3"/>
      <c r="E41" s="3"/>
      <c r="F41" s="3"/>
      <c r="G41" s="3"/>
      <c r="H41" s="3"/>
    </row>
    <row r="42" spans="1:8" x14ac:dyDescent="0.25">
      <c r="A42" s="7" t="s">
        <v>30</v>
      </c>
      <c r="B42" s="3"/>
      <c r="C42" s="3"/>
      <c r="D42" s="3"/>
      <c r="E42" s="3"/>
      <c r="F42" s="3"/>
      <c r="G42" s="3"/>
      <c r="H42" s="3"/>
    </row>
    <row r="43" spans="1:8" x14ac:dyDescent="0.25">
      <c r="A43" s="3"/>
      <c r="B43" s="3"/>
      <c r="C43" s="3"/>
      <c r="D43" s="3"/>
      <c r="E43" s="3"/>
      <c r="F43" s="3"/>
      <c r="G43" s="3"/>
      <c r="H43" s="3"/>
    </row>
    <row r="44" spans="1:8" x14ac:dyDescent="0.25">
      <c r="A44" s="3" t="s">
        <v>31</v>
      </c>
      <c r="B44" s="9">
        <f>IOUT_MAX*SQRT((VOUT_MAX+VD)/VIN_MIN)</f>
        <v>1.1365151414154879</v>
      </c>
      <c r="C44" s="3" t="s">
        <v>9</v>
      </c>
      <c r="D44" s="3"/>
      <c r="E44" s="3"/>
      <c r="F44" s="3"/>
      <c r="G44" s="3"/>
      <c r="H44" s="3"/>
    </row>
    <row r="45" spans="1:8" x14ac:dyDescent="0.25">
      <c r="A45" s="3" t="s">
        <v>32</v>
      </c>
      <c r="B45" s="9">
        <f>(IOUT_MAX*D_MAX)/(CS_VALUE*f_SW/1000000)</f>
        <v>7.8282828282828273E-2</v>
      </c>
      <c r="C45" s="3" t="s">
        <v>5</v>
      </c>
      <c r="D45" s="3"/>
      <c r="E45" s="3"/>
      <c r="F45" s="3"/>
      <c r="G45" s="3"/>
      <c r="H45" s="3"/>
    </row>
    <row r="46" spans="1:8" x14ac:dyDescent="0.25">
      <c r="A46" s="3"/>
      <c r="B46" s="3"/>
      <c r="C46" s="3"/>
      <c r="D46" s="3"/>
      <c r="E46" s="3"/>
      <c r="F46" s="3"/>
      <c r="G46" s="3"/>
      <c r="H46" s="3"/>
    </row>
    <row r="47" spans="1:8" x14ac:dyDescent="0.25">
      <c r="A47" s="7" t="s">
        <v>37</v>
      </c>
      <c r="B47" s="3"/>
      <c r="C47" s="3"/>
      <c r="D47" s="3"/>
      <c r="E47" s="3"/>
      <c r="F47" s="3"/>
      <c r="G47" s="3"/>
      <c r="H47" s="3"/>
    </row>
    <row r="48" spans="1:8" x14ac:dyDescent="0.25">
      <c r="A48" s="3"/>
      <c r="B48" s="3"/>
      <c r="C48" s="3"/>
      <c r="D48" s="3"/>
      <c r="E48" s="3"/>
      <c r="F48" s="3"/>
      <c r="G48" s="3"/>
      <c r="H48" s="3"/>
    </row>
    <row r="49" spans="1:8" x14ac:dyDescent="0.25">
      <c r="A49" s="3" t="s">
        <v>31</v>
      </c>
      <c r="B49" s="9">
        <f>ICS_RMS</f>
        <v>1.1365151414154879</v>
      </c>
      <c r="C49" s="3" t="s">
        <v>9</v>
      </c>
      <c r="D49" s="3"/>
      <c r="E49" s="3"/>
      <c r="F49" s="3"/>
      <c r="G49" s="3"/>
      <c r="H49" s="3"/>
    </row>
    <row r="50" spans="1:8" x14ac:dyDescent="0.25">
      <c r="A50" s="3" t="s">
        <v>40</v>
      </c>
      <c r="B50" s="2">
        <f>(VOUT_RIPPLE*0.5*1000)/(IL1_PEAK+IL2_PEAK)</f>
        <v>18.181818181818183</v>
      </c>
      <c r="C50" t="s">
        <v>41</v>
      </c>
    </row>
    <row r="51" spans="1:8" x14ac:dyDescent="0.25">
      <c r="A51" s="3" t="s">
        <v>39</v>
      </c>
      <c r="B51" s="10">
        <f>(IOUT_MAX*D_MAX*1000000)/(VOUT_RIPPLE*0.5*f_SW)</f>
        <v>34.444444444444443</v>
      </c>
      <c r="C51" t="s">
        <v>33</v>
      </c>
    </row>
    <row r="53" spans="1:8" x14ac:dyDescent="0.25">
      <c r="A53" s="7" t="s">
        <v>42</v>
      </c>
    </row>
    <row r="55" spans="1:8" x14ac:dyDescent="0.25">
      <c r="A55" s="3" t="s">
        <v>31</v>
      </c>
      <c r="B55" s="9">
        <f>IL1_DELTA/SQRT(12)</f>
        <v>0.14433756729740646</v>
      </c>
      <c r="C55" s="3" t="s">
        <v>9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18</vt:i4>
      </vt:variant>
    </vt:vector>
  </HeadingPairs>
  <TitlesOfParts>
    <vt:vector size="19" baseType="lpstr">
      <vt:lpstr>Sheet1</vt:lpstr>
      <vt:lpstr>CIN_VALUE</vt:lpstr>
      <vt:lpstr>COUT_VALUE</vt:lpstr>
      <vt:lpstr>CS_VALUE</vt:lpstr>
      <vt:lpstr>D_MAX</vt:lpstr>
      <vt:lpstr>D_MIN</vt:lpstr>
      <vt:lpstr>f_SW</vt:lpstr>
      <vt:lpstr>ICS_RMS</vt:lpstr>
      <vt:lpstr>IL1_DELTA</vt:lpstr>
      <vt:lpstr>IL1_PEAK</vt:lpstr>
      <vt:lpstr>IL2_PEAK</vt:lpstr>
      <vt:lpstr>IOUT_MAX</vt:lpstr>
      <vt:lpstr>VCS_DELTA</vt:lpstr>
      <vt:lpstr>VD</vt:lpstr>
      <vt:lpstr>VIN_MAX</vt:lpstr>
      <vt:lpstr>VIN_MIN</vt:lpstr>
      <vt:lpstr>VOUT_MAX</vt:lpstr>
      <vt:lpstr>VOUT_MIN</vt:lpstr>
      <vt:lpstr>VOUT_RIPPLE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2025-03-10T20:50:18Z</dcterms:created>
  <dcterms:modified xsi:type="dcterms:W3CDTF">2025-03-10T20:51:00Z</dcterms:modified>
</cp:coreProperties>
</file>