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nnati Tops\Assignment\State\"/>
    </mc:Choice>
  </mc:AlternateContent>
  <xr:revisionPtr revIDLastSave="0" documentId="13_ncr:1_{99BF018F-17D1-41AF-9394-311029063FA0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Questions on measure Central te" sheetId="1" r:id="rId1"/>
    <sheet name="More Statistics Questions" sheetId="4" r:id="rId2"/>
    <sheet name="Skewness and Kurtosis" sheetId="5" r:id="rId3"/>
    <sheet name="Correlation and Covariance" sheetId="7" r:id="rId4"/>
    <sheet name="Questions on Percentile &amp; Quart" sheetId="6" r:id="rId5"/>
    <sheet name="discrete &amp; continuous random 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8" l="1"/>
  <c r="F45" i="8"/>
  <c r="F33" i="8"/>
  <c r="F31" i="8"/>
  <c r="F30" i="8"/>
  <c r="G23" i="8"/>
  <c r="F10" i="8"/>
  <c r="F11" i="8" s="1"/>
  <c r="G20" i="8"/>
  <c r="G22" i="8"/>
  <c r="G21" i="8"/>
  <c r="G19" i="8"/>
  <c r="D32" i="7"/>
  <c r="D19" i="7"/>
  <c r="D6" i="7"/>
  <c r="C134" i="6"/>
  <c r="C133" i="6"/>
  <c r="C132" i="6"/>
  <c r="C129" i="6"/>
  <c r="C128" i="6"/>
  <c r="C127" i="6"/>
  <c r="C103" i="6"/>
  <c r="C102" i="6"/>
  <c r="C101" i="6"/>
  <c r="C98" i="6"/>
  <c r="C97" i="6"/>
  <c r="C96" i="6"/>
  <c r="C68" i="6"/>
  <c r="C75" i="6"/>
  <c r="C74" i="6"/>
  <c r="C73" i="6"/>
  <c r="C70" i="6"/>
  <c r="C69" i="6"/>
  <c r="C42" i="6"/>
  <c r="C41" i="6"/>
  <c r="C47" i="6"/>
  <c r="C46" i="6"/>
  <c r="C45" i="6"/>
  <c r="C40" i="6"/>
  <c r="C20" i="6"/>
  <c r="C19" i="6"/>
  <c r="C22" i="6"/>
  <c r="C21" i="6"/>
  <c r="C16" i="6"/>
  <c r="C15" i="6"/>
  <c r="C14" i="6"/>
  <c r="C90" i="5"/>
  <c r="C92" i="5"/>
  <c r="C70" i="5"/>
  <c r="C72" i="5"/>
  <c r="C50" i="5"/>
  <c r="C48" i="5"/>
  <c r="C30" i="5"/>
  <c r="C28" i="5"/>
  <c r="C11" i="5"/>
  <c r="C9" i="5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C169" i="4"/>
  <c r="D147" i="4"/>
  <c r="D148" i="4"/>
  <c r="D151" i="4"/>
  <c r="D150" i="4"/>
  <c r="D149" i="4"/>
  <c r="C112" i="4"/>
  <c r="C87" i="4"/>
  <c r="C86" i="4"/>
  <c r="C85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C41" i="4"/>
  <c r="C40" i="4"/>
  <c r="C39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12" i="1"/>
  <c r="D113" i="1"/>
  <c r="D111" i="1"/>
  <c r="D92" i="1"/>
  <c r="D91" i="1"/>
  <c r="D93" i="1"/>
  <c r="D75" i="1"/>
  <c r="D74" i="1"/>
  <c r="D63" i="1"/>
  <c r="D64" i="1"/>
  <c r="D53" i="1"/>
  <c r="D52" i="1"/>
  <c r="D51" i="1"/>
  <c r="G30" i="1"/>
  <c r="G31" i="1"/>
  <c r="G32" i="1"/>
  <c r="F17" i="1"/>
  <c r="F15" i="1"/>
  <c r="F16" i="1"/>
</calcChain>
</file>

<file path=xl/sharedStrings.xml><?xml version="1.0" encoding="utf-8"?>
<sst xmlns="http://schemas.openxmlformats.org/spreadsheetml/2006/main" count="259" uniqueCount="159">
  <si>
    <t xml:space="preserve">Week 1: </t>
  </si>
  <si>
    <t xml:space="preserve">Week 2: </t>
  </si>
  <si>
    <t xml:space="preserve">Week 3: </t>
  </si>
  <si>
    <t xml:space="preserve">Week 4: </t>
  </si>
  <si>
    <t>Mean:</t>
  </si>
  <si>
    <t>Median:</t>
  </si>
  <si>
    <t>Mode</t>
  </si>
  <si>
    <t>Q:1</t>
  </si>
  <si>
    <t>Q:2</t>
  </si>
  <si>
    <t>Mode:</t>
  </si>
  <si>
    <t>Q:3</t>
  </si>
  <si>
    <t>Q:4</t>
  </si>
  <si>
    <t>Data:</t>
  </si>
  <si>
    <t>Measure of Central Tendency:</t>
  </si>
  <si>
    <t>Measure of Dispersion:</t>
  </si>
  <si>
    <t>Q:5</t>
  </si>
  <si>
    <t>Mean(Average):</t>
  </si>
  <si>
    <t>Range(Dispersion):</t>
  </si>
  <si>
    <t>Standard Deviation:</t>
  </si>
  <si>
    <t>Q:6</t>
  </si>
  <si>
    <t>Model A: 30</t>
  </si>
  <si>
    <t>Model B: 25</t>
  </si>
  <si>
    <t>Model C: 22</t>
  </si>
  <si>
    <t>Model D: 18</t>
  </si>
  <si>
    <t>Model E: 35</t>
  </si>
  <si>
    <t xml:space="preserve">1. Measure of Central Tendency: </t>
  </si>
  <si>
    <t xml:space="preserve">2. Measure of Dispersion: </t>
  </si>
  <si>
    <t xml:space="preserve">3. Measure of Dispersion: </t>
  </si>
  <si>
    <t>Q:7</t>
  </si>
  <si>
    <t xml:space="preserve"> </t>
  </si>
  <si>
    <t>2. Measure of Dispersion:</t>
  </si>
  <si>
    <t>1.Measure of Central Tendency:</t>
  </si>
  <si>
    <t>Range:</t>
  </si>
  <si>
    <t>Mean (Average Wait Time):</t>
  </si>
  <si>
    <t>Variance:</t>
  </si>
  <si>
    <t>Q:8</t>
  </si>
  <si>
    <t>2.Mode:</t>
  </si>
  <si>
    <t>3.Median:</t>
  </si>
  <si>
    <t>1.Frequency Distribution</t>
  </si>
  <si>
    <t>Age</t>
  </si>
  <si>
    <t>4.Range</t>
  </si>
  <si>
    <t>Q:9</t>
  </si>
  <si>
    <t>Frequency</t>
  </si>
  <si>
    <t>Purchase Amount</t>
  </si>
  <si>
    <t>4.IQR</t>
  </si>
  <si>
    <t>Q:10</t>
  </si>
  <si>
    <t>Defect Type:</t>
  </si>
  <si>
    <t>Frequency:</t>
  </si>
  <si>
    <t>A</t>
  </si>
  <si>
    <t>B</t>
  </si>
  <si>
    <t>C</t>
  </si>
  <si>
    <t>D</t>
  </si>
  <si>
    <t>E</t>
  </si>
  <si>
    <t>F</t>
  </si>
  <si>
    <t>G</t>
  </si>
  <si>
    <t>1.Bar Chart:</t>
  </si>
  <si>
    <t>2.Most Common Defect:</t>
  </si>
  <si>
    <t>3.Histogram:</t>
  </si>
  <si>
    <t>Q:11</t>
  </si>
  <si>
    <t>Ratings:</t>
  </si>
  <si>
    <t>1.Histogram</t>
  </si>
  <si>
    <t>Rating</t>
  </si>
  <si>
    <t>3.Bar Chart</t>
  </si>
  <si>
    <t>Q:12</t>
  </si>
  <si>
    <t>Salse:</t>
  </si>
  <si>
    <t>Salse</t>
  </si>
  <si>
    <t>Returns</t>
  </si>
  <si>
    <t>1. Skewness:</t>
  </si>
  <si>
    <t>2.Kurtosis:</t>
  </si>
  <si>
    <t>3.Interpretation:</t>
  </si>
  <si>
    <t>The Distribution of returns is slightly positively Skewed and less Peaked than a normal distribution ,Suggesting fewer extreme returns than expected under normality.</t>
  </si>
  <si>
    <t>Incomes</t>
  </si>
  <si>
    <t>The data is approximately symmetric with a slight positive skew and is platykurtic, meaning it has a flatter peak and fewer outliers tyhan a normal distribution.</t>
  </si>
  <si>
    <t>Data</t>
  </si>
  <si>
    <t>Ratings</t>
  </si>
  <si>
    <t xml:space="preserve">   1. The slightly negative skewness suggests that most customers are satisfied (giving ratings of 4 or 5), with a few lower ratings pulling the average slightly left.</t>
  </si>
  <si>
    <t xml:space="preserve">   2.The low kurtosis indicates a more uniform spread of satisfaction levels, with no strong peak or extreme values.</t>
  </si>
  <si>
    <t>House Prices</t>
  </si>
  <si>
    <t>The house price distribution is close to symmetric with a slight tendency toward higher-priced houses.</t>
  </si>
  <si>
    <t>The flatness of the distribution (low kurtosis) indicates that most house prices cluster around the mean, with fewer extreme values.</t>
  </si>
  <si>
    <t>Waiting Times:</t>
  </si>
  <si>
    <t>The waiting times are mostly concentrated around the mean, with only slight asymmetry to the left.
The flatter curve and lighter tails suggest a consistent and controlled customer service process, with few outliers or long waits.
Overall, the service center seems to be performing efficiently, maintaining relatively stable waiting times.</t>
  </si>
  <si>
    <t>Salaries:</t>
  </si>
  <si>
    <t>1.Quartiles1:</t>
  </si>
  <si>
    <t>Quartiles2:</t>
  </si>
  <si>
    <t>Quartiles3:</t>
  </si>
  <si>
    <t>2.Percentiles:</t>
  </si>
  <si>
    <t>10th</t>
  </si>
  <si>
    <t>25th</t>
  </si>
  <si>
    <t>75th</t>
  </si>
  <si>
    <t>90th</t>
  </si>
  <si>
    <t xml:space="preserve">Q1 (25th percentile): 25% of employees earn less than this amount.
</t>
  </si>
  <si>
    <t xml:space="preserve">Q2 (Median): 50% of employees earn below this value; it's the middle salary.
</t>
  </si>
  <si>
    <t xml:space="preserve">Q3 (75th percentile): 75% of employees earn less than this amount.
</t>
  </si>
  <si>
    <t xml:space="preserve">10th percentile: Helps identify the lowest earners.
</t>
  </si>
  <si>
    <t>90th percentile: Shows the top 10% earners.</t>
  </si>
  <si>
    <t>Weights:</t>
  </si>
  <si>
    <t>15th Percentile</t>
  </si>
  <si>
    <t>50th Percentile</t>
  </si>
  <si>
    <t>85th Percentile</t>
  </si>
  <si>
    <t>1)25% of individuals weigh less than 143.75 kg.</t>
  </si>
  <si>
    <t>2)Median Weight is 267.5 kg.</t>
  </si>
  <si>
    <t>3)75% Weight below 391.25 kg.</t>
  </si>
  <si>
    <t>4)Most individuals fall between 94.55 kg &amp; 455.75 kg.</t>
  </si>
  <si>
    <t>Purchase Amounts:</t>
  </si>
  <si>
    <t>20th Percentile</t>
  </si>
  <si>
    <t>40th Percentile</t>
  </si>
  <si>
    <t>80th Percentile</t>
  </si>
  <si>
    <t>1) 25%  of customers spend below $156.25,50% below $292.5% &amp; 75% below $428.75.</t>
  </si>
  <si>
    <t>2) Most purchases fall between $129 and $456.</t>
  </si>
  <si>
    <t>Commute Times:</t>
  </si>
  <si>
    <t>30th Percentile</t>
  </si>
  <si>
    <t>70th Percentile</t>
  </si>
  <si>
    <t>1) 25% of employees have commute times less than or equal to this value.</t>
  </si>
  <si>
    <t>3) 75% of employees have commute times below this value.</t>
  </si>
  <si>
    <t>2) 50% of employees have commute times below this value.</t>
  </si>
  <si>
    <t>4)30% of employees travel less than or equal to this time.</t>
  </si>
  <si>
    <t>5) 70% of employees travel less than or equal to this time.</t>
  </si>
  <si>
    <t>Defect Rates:</t>
  </si>
  <si>
    <t>25th Percentile</t>
  </si>
  <si>
    <t>75th Percentile</t>
  </si>
  <si>
    <t>1)25% of products have very low defect rates,indicating high quality.</t>
  </si>
  <si>
    <t>2) 50%of products have defect rates below 0.7% Suggesting overall Acceptabel quality.</t>
  </si>
  <si>
    <t>3) 25% of products have defect rates above 1.0%, which may signal quality issues needing attention</t>
  </si>
  <si>
    <t xml:space="preserve">Advertising Expenditure: </t>
  </si>
  <si>
    <t xml:space="preserve">Sales Revenue: </t>
  </si>
  <si>
    <t>Correlation:</t>
  </si>
  <si>
    <t xml:space="preserve">Company A: </t>
  </si>
  <si>
    <t xml:space="preserve">Company B: </t>
  </si>
  <si>
    <t xml:space="preserve">Hours Spent Studying: </t>
  </si>
  <si>
    <t xml:space="preserve">Exam Scores: </t>
  </si>
  <si>
    <t>Discrete Random Variable:</t>
  </si>
  <si>
    <t>1. Problem: A fair six-sided die is rolled 100 times. What is the probability of rolling exactly five 3's?</t>
  </si>
  <si>
    <t>Data: Number of rolls (n) = 100</t>
  </si>
  <si>
    <t>The marketing tear can be confident that increasing ad spend will result in increased sales, within this rang.</t>
  </si>
  <si>
    <t>Number of rolls (n)</t>
  </si>
  <si>
    <t xml:space="preserve">Probability </t>
  </si>
  <si>
    <t>Number of 3's(k)</t>
  </si>
  <si>
    <t>Probability of 3'(p)</t>
  </si>
  <si>
    <t>2. Problem: In a deck of 52 playing cards, five cards are randomly drawn without replacement. What is the probability of getting two hearts? Data: Number of hearts in the deck (N) = 13, Number of cards drawn (n) = 5</t>
  </si>
  <si>
    <r>
      <t xml:space="preserve"> </t>
    </r>
    <r>
      <rPr>
        <sz val="12"/>
        <color theme="1"/>
        <rFont val="Calibri"/>
        <family val="2"/>
        <scheme val="minor"/>
      </rPr>
      <t>Data: Number of hearts in the deck (N) = 13, Number of cards drawn (n) = 5</t>
    </r>
  </si>
  <si>
    <t xml:space="preserve">Population size (N) </t>
  </si>
  <si>
    <t>Successes in population (K)</t>
  </si>
  <si>
    <t>Sample size (n)</t>
  </si>
  <si>
    <t xml:space="preserve">Desired successes (x) </t>
  </si>
  <si>
    <t>3. Problem: A multiple-choice test consists of 10 questions, each with four possible answers. If a student randomly guesses on each question, what is the probability of getting at least 8 questions correct? Data: Number of questions (n) = 10, Number of possible answers per question (k) = 4</t>
  </si>
  <si>
    <t>Data: Number of questions (n) = 10, Number of possible answers per question (k) = 4</t>
  </si>
  <si>
    <t>n</t>
  </si>
  <si>
    <t>p</t>
  </si>
  <si>
    <t>x</t>
  </si>
  <si>
    <t>4. Problem: A bag contains 30 red balls, 20 blue balls, and 10 green balls. Three balls are drawn without replacement. What is the probability that all three balls are blue? Data: Number of blue balls in the bag (N) = 20, Number of balls drawn (n) = 3</t>
  </si>
  <si>
    <t xml:space="preserve"> Data: Number of blue balls in the bag (N) = 20, Number of balls drawn (n) = 3</t>
  </si>
  <si>
    <t>Total balls</t>
  </si>
  <si>
    <t>Blue balls</t>
  </si>
  <si>
    <t>Drawn</t>
  </si>
  <si>
    <t xml:space="preserve">Desired </t>
  </si>
  <si>
    <t>Data: Number of shots (n) = 10, Probability of scoring per shot (p) = 0.3</t>
  </si>
  <si>
    <t xml:space="preserve">5. Problem: In a football match, a player scores a goal with a 0.3 probability per shot. If the player takes 10 shots, what is the probability of scoring exactly three goals? </t>
  </si>
  <si>
    <r>
      <t xml:space="preserve"> </t>
    </r>
    <r>
      <rPr>
        <b/>
        <sz val="14"/>
        <color theme="1"/>
        <rFont val="Calibri"/>
        <family val="2"/>
        <scheme val="minor"/>
      </rPr>
      <t>Continuous Random Variable: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</si>
</sst>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 Chart of Defect Types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'More Statistics Questions'!$C$93</c:f>
              <c:strCache>
                <c:ptCount val="1"/>
                <c:pt idx="0">
                  <c:v>Frequency:</c:v>
                </c:pt>
              </c:strCache>
            </c:strRef>
          </c:tx>
          <c:invertIfNegative val="0"/>
          <c:cat>
            <c:strRef>
              <c:f>'More Statistics Questions'!$D$92:$J$92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'More Statistics Questions'!$D$93:$J$93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9-418C-A420-371A1B28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16864"/>
        <c:axId val="110531712"/>
      </c:barChart>
      <c:catAx>
        <c:axId val="11051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Defect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10531712"/>
        <c:crosses val="autoZero"/>
        <c:auto val="1"/>
        <c:lblAlgn val="ctr"/>
        <c:lblOffset val="100"/>
        <c:noMultiLvlLbl val="0"/>
      </c:catAx>
      <c:valAx>
        <c:axId val="110531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51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Defect Frequencies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Statistics Questions'!$C$93</c:f>
              <c:strCache>
                <c:ptCount val="1"/>
                <c:pt idx="0">
                  <c:v>Frequency:</c:v>
                </c:pt>
              </c:strCache>
            </c:strRef>
          </c:tx>
          <c:invertIfNegative val="0"/>
          <c:cat>
            <c:strRef>
              <c:f>'More Statistics Questions'!$D$92:$J$92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'More Statistics Questions'!$D$93:$J$93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8-4B58-93E0-75FE5E82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0891776"/>
        <c:axId val="110893696"/>
      </c:barChart>
      <c:catAx>
        <c:axId val="1108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Defect Type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10893696"/>
        <c:crosses val="autoZero"/>
        <c:auto val="1"/>
        <c:lblAlgn val="ctr"/>
        <c:lblOffset val="100"/>
        <c:noMultiLvlLbl val="0"/>
      </c:catAx>
      <c:valAx>
        <c:axId val="11089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9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Satisfaction Ratings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Statistics Questions'!$D$146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val>
            <c:numRef>
              <c:f>'More Statistics Questions'!$D$147:$D$151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C-4257-84B2-E50A04D7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0930176"/>
        <c:axId val="110952832"/>
      </c:barChart>
      <c:catAx>
        <c:axId val="1109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0952832"/>
        <c:crosses val="autoZero"/>
        <c:auto val="1"/>
        <c:lblAlgn val="ctr"/>
        <c:lblOffset val="100"/>
        <c:noMultiLvlLbl val="0"/>
      </c:catAx>
      <c:valAx>
        <c:axId val="11095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3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'More Statistics Questions'!$D$147:$D$151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C-405C-AE79-7AD3975C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77024"/>
        <c:axId val="110978944"/>
      </c:barChart>
      <c:catAx>
        <c:axId val="11097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0978944"/>
        <c:crosses val="autoZero"/>
        <c:auto val="1"/>
        <c:lblAlgn val="ctr"/>
        <c:lblOffset val="100"/>
        <c:noMultiLvlLbl val="0"/>
      </c:catAx>
      <c:valAx>
        <c:axId val="110978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7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11207</xdr:colOff>
      <xdr:row>95</xdr:row>
      <xdr:rowOff>179294</xdr:rowOff>
    </xdr:from>
    <xdr:to>
      <xdr:col>8</xdr:col>
      <xdr:colOff>369795</xdr:colOff>
      <xdr:row>110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17318</xdr:colOff>
      <xdr:row>113</xdr:row>
      <xdr:rowOff>51954</xdr:rowOff>
    </xdr:from>
    <xdr:to>
      <xdr:col>8</xdr:col>
      <xdr:colOff>363682</xdr:colOff>
      <xdr:row>127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8874</xdr:colOff>
      <xdr:row>153</xdr:row>
      <xdr:rowOff>5916</xdr:rowOff>
    </xdr:from>
    <xdr:to>
      <xdr:col>8</xdr:col>
      <xdr:colOff>322430</xdr:colOff>
      <xdr:row>167</xdr:row>
      <xdr:rowOff>80460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18555</xdr:colOff>
      <xdr:row>170</xdr:row>
      <xdr:rowOff>18555</xdr:rowOff>
    </xdr:from>
    <xdr:to>
      <xdr:col>8</xdr:col>
      <xdr:colOff>394607</xdr:colOff>
      <xdr:row>184</xdr:row>
      <xdr:rowOff>87828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AY113"/>
  <sheetViews>
    <sheetView topLeftCell="C87" zoomScaleNormal="100" workbookViewId="0">
      <selection activeCell="F102" sqref="F102"/>
    </sheetView>
  </sheetViews>
  <sheetFormatPr defaultRowHeight="14.4" x14ac:dyDescent="0.3"/>
  <cols>
    <col min="2" max="2" width="28" bestFit="1" customWidth="1"/>
    <col min="3" max="3" width="26.88671875" bestFit="1" customWidth="1"/>
  </cols>
  <sheetData>
    <row r="8" spans="1:6" x14ac:dyDescent="0.3">
      <c r="A8" t="s">
        <v>7</v>
      </c>
      <c r="B8" t="s">
        <v>12</v>
      </c>
    </row>
    <row r="10" spans="1:6" x14ac:dyDescent="0.3">
      <c r="B10" t="s">
        <v>0</v>
      </c>
      <c r="C10">
        <v>50</v>
      </c>
    </row>
    <row r="11" spans="1:6" x14ac:dyDescent="0.3">
      <c r="B11" t="s">
        <v>1</v>
      </c>
      <c r="C11">
        <v>60</v>
      </c>
    </row>
    <row r="12" spans="1:6" x14ac:dyDescent="0.3">
      <c r="B12" t="s">
        <v>2</v>
      </c>
      <c r="C12">
        <v>55</v>
      </c>
    </row>
    <row r="13" spans="1:6" x14ac:dyDescent="0.3">
      <c r="B13" t="s">
        <v>3</v>
      </c>
      <c r="C13">
        <v>70</v>
      </c>
    </row>
    <row r="15" spans="1:6" x14ac:dyDescent="0.3">
      <c r="E15" t="s">
        <v>4</v>
      </c>
      <c r="F15">
        <f>AVERAGE(C10:C13)</f>
        <v>58.75</v>
      </c>
    </row>
    <row r="16" spans="1:6" x14ac:dyDescent="0.3">
      <c r="E16" t="s">
        <v>5</v>
      </c>
      <c r="F16">
        <f>MEDIAN(C10:C13)</f>
        <v>57.5</v>
      </c>
    </row>
    <row r="17" spans="1:7" x14ac:dyDescent="0.3">
      <c r="E17" t="s">
        <v>6</v>
      </c>
      <c r="F17" t="e">
        <f>MODE(C10:C13)</f>
        <v>#N/A</v>
      </c>
    </row>
    <row r="21" spans="1:7" x14ac:dyDescent="0.3">
      <c r="A21" t="s">
        <v>8</v>
      </c>
    </row>
    <row r="23" spans="1:7" x14ac:dyDescent="0.3">
      <c r="B23" t="s">
        <v>12</v>
      </c>
    </row>
    <row r="25" spans="1:7" x14ac:dyDescent="0.3">
      <c r="B25">
        <v>15</v>
      </c>
    </row>
    <row r="26" spans="1:7" x14ac:dyDescent="0.3">
      <c r="B26">
        <v>10</v>
      </c>
    </row>
    <row r="27" spans="1:7" x14ac:dyDescent="0.3">
      <c r="B27">
        <v>20</v>
      </c>
    </row>
    <row r="28" spans="1:7" x14ac:dyDescent="0.3">
      <c r="B28">
        <v>25</v>
      </c>
    </row>
    <row r="29" spans="1:7" x14ac:dyDescent="0.3">
      <c r="B29">
        <v>15</v>
      </c>
    </row>
    <row r="30" spans="1:7" x14ac:dyDescent="0.3">
      <c r="B30">
        <v>10</v>
      </c>
      <c r="F30" t="s">
        <v>4</v>
      </c>
      <c r="G30">
        <f>AVERAGE(B25:B44)</f>
        <v>17</v>
      </c>
    </row>
    <row r="31" spans="1:7" x14ac:dyDescent="0.3">
      <c r="B31">
        <v>30</v>
      </c>
      <c r="F31" t="s">
        <v>5</v>
      </c>
      <c r="G31">
        <f>MEDIAN(B25:B44)</f>
        <v>15</v>
      </c>
    </row>
    <row r="32" spans="1:7" x14ac:dyDescent="0.3">
      <c r="B32">
        <v>20</v>
      </c>
      <c r="F32" t="s">
        <v>9</v>
      </c>
      <c r="G32">
        <f>MODE(B25:B44)</f>
        <v>10</v>
      </c>
    </row>
    <row r="33" spans="1:2" x14ac:dyDescent="0.3">
      <c r="B33">
        <v>15</v>
      </c>
    </row>
    <row r="34" spans="1:2" x14ac:dyDescent="0.3">
      <c r="B34">
        <v>10</v>
      </c>
    </row>
    <row r="35" spans="1:2" x14ac:dyDescent="0.3">
      <c r="B35">
        <v>10</v>
      </c>
    </row>
    <row r="36" spans="1:2" x14ac:dyDescent="0.3">
      <c r="B36">
        <v>25</v>
      </c>
    </row>
    <row r="37" spans="1:2" x14ac:dyDescent="0.3">
      <c r="B37">
        <v>15</v>
      </c>
    </row>
    <row r="38" spans="1:2" x14ac:dyDescent="0.3">
      <c r="B38">
        <v>20</v>
      </c>
    </row>
    <row r="39" spans="1:2" x14ac:dyDescent="0.3">
      <c r="B39">
        <v>20</v>
      </c>
    </row>
    <row r="40" spans="1:2" x14ac:dyDescent="0.3">
      <c r="B40">
        <v>15</v>
      </c>
    </row>
    <row r="41" spans="1:2" x14ac:dyDescent="0.3">
      <c r="B41">
        <v>10</v>
      </c>
    </row>
    <row r="42" spans="1:2" x14ac:dyDescent="0.3">
      <c r="B42">
        <v>10</v>
      </c>
    </row>
    <row r="43" spans="1:2" x14ac:dyDescent="0.3">
      <c r="B43">
        <v>20</v>
      </c>
    </row>
    <row r="44" spans="1:2" x14ac:dyDescent="0.3">
      <c r="B44">
        <v>25</v>
      </c>
    </row>
    <row r="47" spans="1:2" x14ac:dyDescent="0.3">
      <c r="A47" t="s">
        <v>10</v>
      </c>
    </row>
    <row r="48" spans="1:2" x14ac:dyDescent="0.3">
      <c r="B48" t="s">
        <v>12</v>
      </c>
    </row>
    <row r="49" spans="1:51" x14ac:dyDescent="0.3">
      <c r="B49">
        <v>3</v>
      </c>
      <c r="C49">
        <v>2</v>
      </c>
      <c r="D49">
        <v>5</v>
      </c>
      <c r="E49">
        <v>4</v>
      </c>
      <c r="F49">
        <v>7</v>
      </c>
      <c r="G49">
        <v>2</v>
      </c>
      <c r="H49">
        <v>3</v>
      </c>
      <c r="I49">
        <v>3</v>
      </c>
      <c r="J49">
        <v>1</v>
      </c>
      <c r="K49">
        <v>6</v>
      </c>
      <c r="L49">
        <v>4</v>
      </c>
      <c r="M49">
        <v>2</v>
      </c>
      <c r="N49">
        <v>3</v>
      </c>
      <c r="O49">
        <v>5</v>
      </c>
      <c r="P49">
        <v>2</v>
      </c>
      <c r="Q49">
        <v>4</v>
      </c>
      <c r="R49">
        <v>2</v>
      </c>
      <c r="S49">
        <v>1</v>
      </c>
      <c r="T49">
        <v>3</v>
      </c>
      <c r="U49">
        <v>5</v>
      </c>
      <c r="V49">
        <v>6</v>
      </c>
      <c r="W49">
        <v>3</v>
      </c>
      <c r="X49">
        <v>2</v>
      </c>
      <c r="Y49">
        <v>1</v>
      </c>
      <c r="Z49">
        <v>4</v>
      </c>
      <c r="AA49">
        <v>2</v>
      </c>
      <c r="AB49">
        <v>4</v>
      </c>
      <c r="AC49">
        <v>5</v>
      </c>
      <c r="AD49">
        <v>3</v>
      </c>
      <c r="AE49">
        <v>2</v>
      </c>
      <c r="AF49">
        <v>7</v>
      </c>
      <c r="AG49">
        <v>2</v>
      </c>
      <c r="AH49">
        <v>3</v>
      </c>
      <c r="AI49">
        <v>4</v>
      </c>
      <c r="AJ49">
        <v>5</v>
      </c>
      <c r="AK49">
        <v>1</v>
      </c>
      <c r="AL49">
        <v>6</v>
      </c>
      <c r="AM49">
        <v>2</v>
      </c>
      <c r="AN49">
        <v>4</v>
      </c>
      <c r="AO49">
        <v>3</v>
      </c>
      <c r="AP49">
        <v>5</v>
      </c>
      <c r="AQ49">
        <v>3</v>
      </c>
      <c r="AR49">
        <v>2</v>
      </c>
      <c r="AS49">
        <v>4</v>
      </c>
      <c r="AT49">
        <v>2</v>
      </c>
      <c r="AU49">
        <v>6</v>
      </c>
      <c r="AV49">
        <v>3</v>
      </c>
      <c r="AW49">
        <v>2</v>
      </c>
      <c r="AX49">
        <v>4</v>
      </c>
      <c r="AY49">
        <v>5</v>
      </c>
    </row>
    <row r="51" spans="1:51" x14ac:dyDescent="0.3">
      <c r="C51" t="s">
        <v>4</v>
      </c>
      <c r="D51">
        <f>AVERAGE(B49:AY49)</f>
        <v>3.44</v>
      </c>
    </row>
    <row r="52" spans="1:51" x14ac:dyDescent="0.3">
      <c r="C52" t="s">
        <v>5</v>
      </c>
      <c r="D52">
        <f>MEDIAN(B49:AY49)</f>
        <v>3</v>
      </c>
    </row>
    <row r="53" spans="1:51" x14ac:dyDescent="0.3">
      <c r="C53" t="s">
        <v>9</v>
      </c>
      <c r="D53">
        <f>MODE(A49:AY49)</f>
        <v>2</v>
      </c>
    </row>
    <row r="56" spans="1:51" x14ac:dyDescent="0.3">
      <c r="A56" t="s">
        <v>11</v>
      </c>
    </row>
    <row r="57" spans="1:51" x14ac:dyDescent="0.3">
      <c r="B57" t="s">
        <v>12</v>
      </c>
    </row>
    <row r="60" spans="1:51" x14ac:dyDescent="0.3">
      <c r="B60" s="1">
        <v>120</v>
      </c>
      <c r="C60" s="1">
        <v>150</v>
      </c>
      <c r="D60" s="1">
        <v>110</v>
      </c>
      <c r="E60" s="1">
        <v>135</v>
      </c>
      <c r="F60" s="1">
        <v>125</v>
      </c>
      <c r="G60" s="1">
        <v>140</v>
      </c>
      <c r="H60" s="1">
        <v>130</v>
      </c>
      <c r="I60" s="1">
        <v>155</v>
      </c>
      <c r="J60" s="1">
        <v>115</v>
      </c>
      <c r="K60" s="1">
        <v>145</v>
      </c>
      <c r="L60" s="1">
        <v>135</v>
      </c>
      <c r="M60" s="1">
        <v>130</v>
      </c>
    </row>
    <row r="63" spans="1:51" x14ac:dyDescent="0.3">
      <c r="B63" t="s">
        <v>13</v>
      </c>
      <c r="C63" s="1" t="s">
        <v>16</v>
      </c>
      <c r="D63" s="1">
        <f>AVERAGE(C60:N60)</f>
        <v>133.63636363636363</v>
      </c>
    </row>
    <row r="64" spans="1:51" x14ac:dyDescent="0.3">
      <c r="B64" t="s">
        <v>14</v>
      </c>
      <c r="C64" s="1" t="s">
        <v>17</v>
      </c>
      <c r="D64" s="1">
        <f>MAX(C60:N60)-MIN(C60:N60)</f>
        <v>45</v>
      </c>
    </row>
    <row r="67" spans="1:51" x14ac:dyDescent="0.3">
      <c r="A67" t="s">
        <v>15</v>
      </c>
    </row>
    <row r="68" spans="1:51" x14ac:dyDescent="0.3">
      <c r="B68" t="s">
        <v>12</v>
      </c>
    </row>
    <row r="71" spans="1:51" x14ac:dyDescent="0.3">
      <c r="B71">
        <v>8</v>
      </c>
      <c r="C71">
        <v>7</v>
      </c>
      <c r="D71">
        <v>9</v>
      </c>
      <c r="E71">
        <v>6</v>
      </c>
      <c r="F71">
        <v>7</v>
      </c>
      <c r="G71">
        <v>8</v>
      </c>
      <c r="H71">
        <v>9</v>
      </c>
      <c r="I71">
        <v>8</v>
      </c>
      <c r="J71">
        <v>7</v>
      </c>
      <c r="K71">
        <v>6</v>
      </c>
      <c r="L71">
        <v>8</v>
      </c>
      <c r="M71">
        <v>9</v>
      </c>
      <c r="N71">
        <v>7</v>
      </c>
      <c r="O71">
        <v>8</v>
      </c>
      <c r="P71">
        <v>7</v>
      </c>
      <c r="Q71">
        <v>6</v>
      </c>
      <c r="R71">
        <v>8</v>
      </c>
      <c r="S71">
        <v>9</v>
      </c>
      <c r="T71">
        <v>6</v>
      </c>
      <c r="U71">
        <v>7</v>
      </c>
      <c r="V71">
        <v>8</v>
      </c>
      <c r="W71">
        <v>9</v>
      </c>
      <c r="X71">
        <v>7</v>
      </c>
      <c r="Y71">
        <v>6</v>
      </c>
      <c r="Z71">
        <v>7</v>
      </c>
      <c r="AA71">
        <v>8</v>
      </c>
      <c r="AB71">
        <v>9</v>
      </c>
      <c r="AC71">
        <v>8</v>
      </c>
      <c r="AD71">
        <v>7</v>
      </c>
      <c r="AE71">
        <v>6</v>
      </c>
      <c r="AF71">
        <v>9</v>
      </c>
      <c r="AG71">
        <v>8</v>
      </c>
      <c r="AH71">
        <v>7</v>
      </c>
      <c r="AI71">
        <v>6</v>
      </c>
      <c r="AJ71">
        <v>8</v>
      </c>
      <c r="AK71">
        <v>9</v>
      </c>
      <c r="AL71">
        <v>7</v>
      </c>
      <c r="AM71">
        <v>8</v>
      </c>
      <c r="AN71">
        <v>7</v>
      </c>
      <c r="AO71">
        <v>6</v>
      </c>
      <c r="AP71">
        <v>9</v>
      </c>
      <c r="AQ71">
        <v>8</v>
      </c>
      <c r="AR71">
        <v>7</v>
      </c>
      <c r="AS71">
        <v>6</v>
      </c>
      <c r="AT71">
        <v>7</v>
      </c>
      <c r="AU71">
        <v>8</v>
      </c>
      <c r="AV71">
        <v>9</v>
      </c>
      <c r="AW71">
        <v>8</v>
      </c>
      <c r="AX71">
        <v>7</v>
      </c>
      <c r="AY71">
        <v>6</v>
      </c>
    </row>
    <row r="74" spans="1:51" x14ac:dyDescent="0.3">
      <c r="B74" t="s">
        <v>13</v>
      </c>
      <c r="C74" s="1" t="s">
        <v>16</v>
      </c>
      <c r="D74">
        <f>AVERAGE(B71:AY71)</f>
        <v>7.5</v>
      </c>
    </row>
    <row r="75" spans="1:51" x14ac:dyDescent="0.3">
      <c r="B75" t="s">
        <v>14</v>
      </c>
      <c r="C75" t="s">
        <v>18</v>
      </c>
      <c r="D75">
        <f>STDEVP(B71:AY71)</f>
        <v>1.0246950765959599</v>
      </c>
    </row>
    <row r="77" spans="1:51" x14ac:dyDescent="0.3">
      <c r="A77" t="s">
        <v>19</v>
      </c>
    </row>
    <row r="78" spans="1:51" x14ac:dyDescent="0.3">
      <c r="B78" t="s">
        <v>12</v>
      </c>
    </row>
    <row r="79" spans="1:51" x14ac:dyDescent="0.3">
      <c r="B79">
        <v>10</v>
      </c>
      <c r="C79">
        <v>15</v>
      </c>
      <c r="D79">
        <v>12</v>
      </c>
      <c r="E79">
        <v>18</v>
      </c>
      <c r="F79">
        <v>20</v>
      </c>
      <c r="G79">
        <v>25</v>
      </c>
      <c r="H79">
        <v>8</v>
      </c>
      <c r="I79">
        <v>14</v>
      </c>
      <c r="J79">
        <v>16</v>
      </c>
      <c r="K79">
        <v>22</v>
      </c>
    </row>
    <row r="80" spans="1:51" x14ac:dyDescent="0.3">
      <c r="B80">
        <v>9</v>
      </c>
      <c r="C80">
        <v>17</v>
      </c>
      <c r="D80">
        <v>11</v>
      </c>
      <c r="E80">
        <v>13</v>
      </c>
      <c r="F80">
        <v>19</v>
      </c>
      <c r="G80">
        <v>23</v>
      </c>
      <c r="H80">
        <v>21</v>
      </c>
      <c r="I80">
        <v>16</v>
      </c>
      <c r="J80">
        <v>24</v>
      </c>
      <c r="K80">
        <v>27</v>
      </c>
    </row>
    <row r="81" spans="2:11" x14ac:dyDescent="0.3">
      <c r="B81">
        <v>13</v>
      </c>
      <c r="C81">
        <v>10</v>
      </c>
      <c r="D81">
        <v>18</v>
      </c>
      <c r="E81">
        <v>16</v>
      </c>
      <c r="F81">
        <v>12</v>
      </c>
      <c r="G81">
        <v>14</v>
      </c>
      <c r="H81">
        <v>19</v>
      </c>
      <c r="I81">
        <v>21</v>
      </c>
      <c r="J81">
        <v>11</v>
      </c>
      <c r="K81">
        <v>17</v>
      </c>
    </row>
    <row r="82" spans="2:11" x14ac:dyDescent="0.3">
      <c r="B82">
        <v>15</v>
      </c>
      <c r="C82">
        <v>20</v>
      </c>
      <c r="D82">
        <v>26</v>
      </c>
      <c r="E82">
        <v>13</v>
      </c>
      <c r="F82">
        <v>12</v>
      </c>
      <c r="G82">
        <v>14</v>
      </c>
      <c r="H82">
        <v>22</v>
      </c>
      <c r="I82">
        <v>19</v>
      </c>
      <c r="J82">
        <v>16</v>
      </c>
      <c r="K82">
        <v>11</v>
      </c>
    </row>
    <row r="83" spans="2:11" x14ac:dyDescent="0.3">
      <c r="B83">
        <v>25</v>
      </c>
      <c r="C83">
        <v>18</v>
      </c>
      <c r="D83">
        <v>16</v>
      </c>
      <c r="E83">
        <v>13</v>
      </c>
      <c r="F83">
        <v>21</v>
      </c>
      <c r="G83">
        <v>20</v>
      </c>
      <c r="H83">
        <v>15</v>
      </c>
      <c r="I83">
        <v>12</v>
      </c>
      <c r="J83">
        <v>19</v>
      </c>
      <c r="K83">
        <v>17</v>
      </c>
    </row>
    <row r="84" spans="2:11" x14ac:dyDescent="0.3">
      <c r="B84">
        <v>14</v>
      </c>
      <c r="C84">
        <v>16</v>
      </c>
      <c r="D84">
        <v>23</v>
      </c>
      <c r="E84">
        <v>18</v>
      </c>
      <c r="F84">
        <v>15</v>
      </c>
      <c r="G84">
        <v>11</v>
      </c>
      <c r="H84">
        <v>19</v>
      </c>
      <c r="I84">
        <v>22</v>
      </c>
      <c r="J84">
        <v>17</v>
      </c>
      <c r="K84">
        <v>12</v>
      </c>
    </row>
    <row r="85" spans="2:11" x14ac:dyDescent="0.3">
      <c r="B85">
        <v>16</v>
      </c>
      <c r="C85">
        <v>14</v>
      </c>
      <c r="D85">
        <v>18</v>
      </c>
      <c r="E85">
        <v>20</v>
      </c>
      <c r="F85">
        <v>25</v>
      </c>
      <c r="G85">
        <v>13</v>
      </c>
      <c r="H85">
        <v>11</v>
      </c>
      <c r="I85">
        <v>22</v>
      </c>
      <c r="J85">
        <v>19</v>
      </c>
      <c r="K85">
        <v>17</v>
      </c>
    </row>
    <row r="86" spans="2:11" x14ac:dyDescent="0.3">
      <c r="B86">
        <v>15</v>
      </c>
      <c r="C86">
        <v>16</v>
      </c>
      <c r="D86">
        <v>13</v>
      </c>
      <c r="E86">
        <v>14</v>
      </c>
      <c r="F86">
        <v>18</v>
      </c>
      <c r="G86">
        <v>20</v>
      </c>
      <c r="H86">
        <v>19</v>
      </c>
      <c r="I86">
        <v>21</v>
      </c>
      <c r="J86">
        <v>17</v>
      </c>
      <c r="K86">
        <v>12</v>
      </c>
    </row>
    <row r="87" spans="2:11" x14ac:dyDescent="0.3">
      <c r="B87">
        <v>15</v>
      </c>
      <c r="C87">
        <v>13</v>
      </c>
      <c r="D87">
        <v>16</v>
      </c>
      <c r="E87">
        <v>14</v>
      </c>
      <c r="F87">
        <v>22</v>
      </c>
      <c r="G87">
        <v>21</v>
      </c>
      <c r="H87">
        <v>19</v>
      </c>
      <c r="I87">
        <v>18</v>
      </c>
      <c r="J87">
        <v>16</v>
      </c>
      <c r="K87">
        <v>11</v>
      </c>
    </row>
    <row r="88" spans="2:11" x14ac:dyDescent="0.3">
      <c r="B88">
        <v>17</v>
      </c>
      <c r="C88">
        <v>14</v>
      </c>
      <c r="D88">
        <v>12</v>
      </c>
      <c r="E88">
        <v>20</v>
      </c>
      <c r="F88">
        <v>23</v>
      </c>
      <c r="G88">
        <v>19</v>
      </c>
      <c r="H88">
        <v>15</v>
      </c>
      <c r="I88">
        <v>16</v>
      </c>
      <c r="J88">
        <v>13</v>
      </c>
      <c r="K88">
        <v>18</v>
      </c>
    </row>
    <row r="91" spans="2:11" x14ac:dyDescent="0.3">
      <c r="B91" t="s">
        <v>31</v>
      </c>
      <c r="C91" t="s">
        <v>33</v>
      </c>
      <c r="D91">
        <f>AVERAGE(B79:K88)</f>
        <v>16.739999999999998</v>
      </c>
    </row>
    <row r="92" spans="2:11" x14ac:dyDescent="0.3">
      <c r="B92" t="s">
        <v>30</v>
      </c>
      <c r="C92" t="s">
        <v>32</v>
      </c>
      <c r="D92">
        <f>MAX(B79:K88)-MIN(B79:K88)</f>
        <v>19</v>
      </c>
    </row>
    <row r="93" spans="2:11" x14ac:dyDescent="0.3">
      <c r="B93" t="s">
        <v>27</v>
      </c>
      <c r="C93" t="s">
        <v>18</v>
      </c>
      <c r="D93">
        <f>STDEVP(B79:K88)</f>
        <v>4.1221838872131844</v>
      </c>
    </row>
    <row r="100" spans="1:11" x14ac:dyDescent="0.3">
      <c r="A100" t="s">
        <v>28</v>
      </c>
    </row>
    <row r="102" spans="1:11" x14ac:dyDescent="0.3">
      <c r="B102" t="s">
        <v>12</v>
      </c>
    </row>
    <row r="104" spans="1:11" x14ac:dyDescent="0.3">
      <c r="B104" t="s">
        <v>20</v>
      </c>
      <c r="C104">
        <v>32</v>
      </c>
      <c r="D104">
        <v>33</v>
      </c>
      <c r="E104">
        <v>28</v>
      </c>
      <c r="F104">
        <v>31</v>
      </c>
      <c r="G104">
        <v>30</v>
      </c>
      <c r="H104">
        <v>29</v>
      </c>
      <c r="I104">
        <v>30</v>
      </c>
      <c r="J104">
        <v>32</v>
      </c>
      <c r="K104">
        <v>31</v>
      </c>
    </row>
    <row r="105" spans="1:11" x14ac:dyDescent="0.3">
      <c r="B105" t="s">
        <v>21</v>
      </c>
      <c r="C105">
        <v>27</v>
      </c>
      <c r="D105">
        <v>26</v>
      </c>
      <c r="E105">
        <v>23</v>
      </c>
      <c r="F105">
        <v>28</v>
      </c>
      <c r="G105">
        <v>24</v>
      </c>
      <c r="H105">
        <v>26</v>
      </c>
      <c r="I105">
        <v>25</v>
      </c>
      <c r="J105">
        <v>27</v>
      </c>
      <c r="K105">
        <v>28</v>
      </c>
    </row>
    <row r="106" spans="1:11" x14ac:dyDescent="0.3">
      <c r="B106" t="s">
        <v>22</v>
      </c>
      <c r="C106">
        <v>23</v>
      </c>
      <c r="D106">
        <v>20</v>
      </c>
      <c r="E106">
        <v>25</v>
      </c>
      <c r="F106">
        <v>21</v>
      </c>
      <c r="G106">
        <v>24</v>
      </c>
      <c r="H106">
        <v>23</v>
      </c>
      <c r="I106">
        <v>22</v>
      </c>
      <c r="J106">
        <v>25</v>
      </c>
      <c r="K106">
        <v>24</v>
      </c>
    </row>
    <row r="107" spans="1:11" x14ac:dyDescent="0.3">
      <c r="B107" t="s">
        <v>23</v>
      </c>
      <c r="C107">
        <v>17</v>
      </c>
      <c r="D107">
        <v>19</v>
      </c>
      <c r="E107">
        <v>20</v>
      </c>
      <c r="F107">
        <v>21</v>
      </c>
      <c r="G107">
        <v>18</v>
      </c>
      <c r="H107">
        <v>19</v>
      </c>
      <c r="I107">
        <v>17</v>
      </c>
      <c r="J107">
        <v>20</v>
      </c>
      <c r="K107">
        <v>19</v>
      </c>
    </row>
    <row r="108" spans="1:11" x14ac:dyDescent="0.3">
      <c r="B108" t="s">
        <v>24</v>
      </c>
      <c r="C108">
        <v>36</v>
      </c>
      <c r="D108">
        <v>34</v>
      </c>
      <c r="E108">
        <v>35</v>
      </c>
      <c r="F108">
        <v>33</v>
      </c>
      <c r="G108">
        <v>34</v>
      </c>
      <c r="H108">
        <v>32</v>
      </c>
      <c r="I108">
        <v>33</v>
      </c>
      <c r="J108">
        <v>36</v>
      </c>
      <c r="K108">
        <v>34</v>
      </c>
    </row>
    <row r="110" spans="1:11" x14ac:dyDescent="0.3">
      <c r="B110" t="s">
        <v>29</v>
      </c>
    </row>
    <row r="111" spans="1:11" x14ac:dyDescent="0.3">
      <c r="B111" t="s">
        <v>25</v>
      </c>
      <c r="C111" t="s">
        <v>4</v>
      </c>
      <c r="D111">
        <f>AVERAGE(C104:K108)</f>
        <v>26.533333333333335</v>
      </c>
    </row>
    <row r="112" spans="1:11" x14ac:dyDescent="0.3">
      <c r="B112" t="s">
        <v>26</v>
      </c>
      <c r="C112" t="s">
        <v>32</v>
      </c>
      <c r="D112">
        <f>MAX(C104:K108)-MIN(C104:K108)</f>
        <v>19</v>
      </c>
    </row>
    <row r="113" spans="2:4" x14ac:dyDescent="0.3">
      <c r="B113" t="s">
        <v>27</v>
      </c>
      <c r="C113" t="s">
        <v>34</v>
      </c>
      <c r="D113">
        <f>VARP(C104:K108)</f>
        <v>31.315555555555555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2"/>
  <sheetViews>
    <sheetView topLeftCell="A211" zoomScale="85" zoomScaleNormal="85" workbookViewId="0">
      <selection activeCell="C230" sqref="C230"/>
    </sheetView>
  </sheetViews>
  <sheetFormatPr defaultRowHeight="14.4" x14ac:dyDescent="0.3"/>
  <cols>
    <col min="2" max="2" width="25.33203125" bestFit="1" customWidth="1"/>
    <col min="3" max="3" width="16.6640625" bestFit="1" customWidth="1"/>
    <col min="4" max="4" width="11.5546875" bestFit="1" customWidth="1"/>
    <col min="5" max="5" width="15.33203125" bestFit="1" customWidth="1"/>
    <col min="6" max="6" width="11.5546875" bestFit="1" customWidth="1"/>
  </cols>
  <sheetData>
    <row r="1" spans="1:11" x14ac:dyDescent="0.3">
      <c r="A1" t="s">
        <v>35</v>
      </c>
    </row>
    <row r="2" spans="1:11" x14ac:dyDescent="0.3">
      <c r="B2" t="s">
        <v>12</v>
      </c>
    </row>
    <row r="4" spans="1:11" x14ac:dyDescent="0.3">
      <c r="B4" s="2">
        <v>28</v>
      </c>
      <c r="C4" s="2">
        <v>32</v>
      </c>
      <c r="D4" s="2">
        <v>35</v>
      </c>
      <c r="E4" s="2">
        <v>40</v>
      </c>
      <c r="F4" s="2">
        <v>42</v>
      </c>
      <c r="G4" s="2">
        <v>28</v>
      </c>
      <c r="H4" s="2">
        <v>33</v>
      </c>
      <c r="I4" s="2">
        <v>38</v>
      </c>
      <c r="J4" s="2">
        <v>30</v>
      </c>
      <c r="K4" s="2">
        <v>41</v>
      </c>
    </row>
    <row r="5" spans="1:11" x14ac:dyDescent="0.3">
      <c r="B5" s="2">
        <v>37</v>
      </c>
      <c r="C5" s="2">
        <v>31</v>
      </c>
      <c r="D5" s="2">
        <v>34</v>
      </c>
      <c r="E5" s="2">
        <v>29</v>
      </c>
      <c r="F5" s="2">
        <v>36</v>
      </c>
      <c r="G5" s="2">
        <v>43</v>
      </c>
      <c r="H5" s="2">
        <v>39</v>
      </c>
      <c r="I5" s="2">
        <v>27</v>
      </c>
      <c r="J5" s="2">
        <v>35</v>
      </c>
      <c r="K5" s="2">
        <v>31</v>
      </c>
    </row>
    <row r="6" spans="1:11" x14ac:dyDescent="0.3">
      <c r="B6" s="2">
        <v>39</v>
      </c>
      <c r="C6" s="2">
        <v>45</v>
      </c>
      <c r="D6" s="2">
        <v>29</v>
      </c>
      <c r="E6" s="2">
        <v>33</v>
      </c>
      <c r="F6" s="2">
        <v>37</v>
      </c>
      <c r="G6" s="2">
        <v>40</v>
      </c>
      <c r="H6" s="2">
        <v>36</v>
      </c>
      <c r="I6" s="2">
        <v>29</v>
      </c>
      <c r="J6" s="2">
        <v>31</v>
      </c>
      <c r="K6" s="2">
        <v>38</v>
      </c>
    </row>
    <row r="7" spans="1:11" x14ac:dyDescent="0.3">
      <c r="B7" s="2">
        <v>35</v>
      </c>
      <c r="C7" s="2">
        <v>44</v>
      </c>
      <c r="D7" s="2">
        <v>32</v>
      </c>
      <c r="E7" s="2">
        <v>39</v>
      </c>
      <c r="F7" s="2">
        <v>36</v>
      </c>
      <c r="G7" s="2">
        <v>30</v>
      </c>
      <c r="H7" s="2">
        <v>33</v>
      </c>
      <c r="I7" s="2">
        <v>28</v>
      </c>
      <c r="J7" s="2">
        <v>41</v>
      </c>
      <c r="K7" s="2">
        <v>35</v>
      </c>
    </row>
    <row r="8" spans="1:11" x14ac:dyDescent="0.3">
      <c r="B8" s="2">
        <v>31</v>
      </c>
      <c r="C8" s="2">
        <v>37</v>
      </c>
      <c r="D8" s="2">
        <v>42</v>
      </c>
      <c r="E8" s="2">
        <v>29</v>
      </c>
      <c r="F8" s="2">
        <v>34</v>
      </c>
      <c r="G8" s="2">
        <v>40</v>
      </c>
      <c r="H8" s="2">
        <v>31</v>
      </c>
      <c r="I8" s="2">
        <v>33</v>
      </c>
      <c r="J8" s="2">
        <v>38</v>
      </c>
      <c r="K8" s="2">
        <v>36</v>
      </c>
    </row>
    <row r="9" spans="1:11" x14ac:dyDescent="0.3">
      <c r="B9" s="2">
        <v>39</v>
      </c>
      <c r="C9" s="2">
        <v>27</v>
      </c>
      <c r="D9" s="2">
        <v>35</v>
      </c>
      <c r="E9" s="2">
        <v>30</v>
      </c>
      <c r="F9" s="2">
        <v>43</v>
      </c>
      <c r="G9" s="2">
        <v>29</v>
      </c>
      <c r="H9" s="2">
        <v>32</v>
      </c>
      <c r="I9" s="2">
        <v>36</v>
      </c>
      <c r="J9" s="2">
        <v>31</v>
      </c>
      <c r="K9" s="2">
        <v>40</v>
      </c>
    </row>
    <row r="10" spans="1:11" x14ac:dyDescent="0.3">
      <c r="B10" s="2">
        <v>38</v>
      </c>
      <c r="C10" s="2">
        <v>44</v>
      </c>
      <c r="D10" s="2">
        <v>37</v>
      </c>
      <c r="E10" s="2">
        <v>33</v>
      </c>
      <c r="F10" s="2">
        <v>35</v>
      </c>
      <c r="G10" s="2">
        <v>41</v>
      </c>
      <c r="H10" s="2">
        <v>30</v>
      </c>
      <c r="I10" s="2">
        <v>31</v>
      </c>
      <c r="J10" s="2">
        <v>39</v>
      </c>
      <c r="K10" s="2">
        <v>28</v>
      </c>
    </row>
    <row r="11" spans="1:11" x14ac:dyDescent="0.3">
      <c r="B11" s="2">
        <v>45</v>
      </c>
      <c r="C11" s="2">
        <v>29</v>
      </c>
      <c r="D11" s="2">
        <v>33</v>
      </c>
      <c r="E11" s="2">
        <v>38</v>
      </c>
      <c r="F11" s="2">
        <v>34</v>
      </c>
      <c r="G11" s="2">
        <v>32</v>
      </c>
      <c r="H11" s="2">
        <v>35</v>
      </c>
      <c r="I11" s="2">
        <v>31</v>
      </c>
      <c r="J11" s="2">
        <v>40</v>
      </c>
      <c r="K11" s="2">
        <v>36</v>
      </c>
    </row>
    <row r="12" spans="1:11" x14ac:dyDescent="0.3">
      <c r="B12" s="2">
        <v>39</v>
      </c>
      <c r="C12" s="2">
        <v>27</v>
      </c>
      <c r="D12" s="2">
        <v>35</v>
      </c>
      <c r="E12" s="2">
        <v>30</v>
      </c>
      <c r="F12" s="2">
        <v>43</v>
      </c>
      <c r="G12" s="2">
        <v>29</v>
      </c>
      <c r="H12" s="2">
        <v>32</v>
      </c>
      <c r="I12" s="2">
        <v>36</v>
      </c>
      <c r="J12" s="2">
        <v>31</v>
      </c>
      <c r="K12" s="2">
        <v>40</v>
      </c>
    </row>
    <row r="13" spans="1:11" x14ac:dyDescent="0.3">
      <c r="B13" s="2">
        <v>38</v>
      </c>
      <c r="C13" s="2">
        <v>44</v>
      </c>
      <c r="D13" s="2">
        <v>37</v>
      </c>
      <c r="E13" s="2">
        <v>33</v>
      </c>
      <c r="F13" s="2">
        <v>35</v>
      </c>
      <c r="G13" s="2">
        <v>41</v>
      </c>
      <c r="H13" s="2">
        <v>30</v>
      </c>
      <c r="I13" s="2">
        <v>31</v>
      </c>
      <c r="J13" s="2">
        <v>39</v>
      </c>
      <c r="K13" s="2">
        <v>28</v>
      </c>
    </row>
    <row r="16" spans="1:11" x14ac:dyDescent="0.3">
      <c r="B16" t="s">
        <v>38</v>
      </c>
    </row>
    <row r="17" spans="3:4" x14ac:dyDescent="0.3">
      <c r="C17" s="2" t="s">
        <v>39</v>
      </c>
      <c r="D17" s="2" t="s">
        <v>42</v>
      </c>
    </row>
    <row r="18" spans="3:4" x14ac:dyDescent="0.3">
      <c r="C18" s="2">
        <v>27</v>
      </c>
      <c r="D18" s="2">
        <f>COUNTIF($B$4:$K$13,27)</f>
        <v>3</v>
      </c>
    </row>
    <row r="19" spans="3:4" x14ac:dyDescent="0.3">
      <c r="C19" s="2">
        <v>28</v>
      </c>
      <c r="D19" s="2">
        <f>COUNTIF($B$4:$K$13,28)</f>
        <v>5</v>
      </c>
    </row>
    <row r="20" spans="3:4" x14ac:dyDescent="0.3">
      <c r="C20" s="2">
        <v>29</v>
      </c>
      <c r="D20" s="2">
        <f>COUNTIF($B$4:$K$13,29)</f>
        <v>7</v>
      </c>
    </row>
    <row r="21" spans="3:4" x14ac:dyDescent="0.3">
      <c r="C21" s="2">
        <v>30</v>
      </c>
      <c r="D21" s="2">
        <f>COUNTIF($B$4:$K$13,30)</f>
        <v>6</v>
      </c>
    </row>
    <row r="22" spans="3:4" x14ac:dyDescent="0.3">
      <c r="C22" s="2">
        <v>31</v>
      </c>
      <c r="D22" s="2">
        <f>COUNTIF($B$4:$K$13,31)</f>
        <v>10</v>
      </c>
    </row>
    <row r="23" spans="3:4" x14ac:dyDescent="0.3">
      <c r="C23" s="2">
        <v>32</v>
      </c>
      <c r="D23" s="2">
        <f>COUNTIF($B$4:$K$13,32)</f>
        <v>5</v>
      </c>
    </row>
    <row r="24" spans="3:4" x14ac:dyDescent="0.3">
      <c r="C24" s="2">
        <v>33</v>
      </c>
      <c r="D24" s="2">
        <f>COUNTIF($B$4:$K$13,33)</f>
        <v>7</v>
      </c>
    </row>
    <row r="25" spans="3:4" x14ac:dyDescent="0.3">
      <c r="C25" s="2">
        <v>34</v>
      </c>
      <c r="D25" s="2">
        <f>COUNTIF($B$4:$K$13,34)</f>
        <v>3</v>
      </c>
    </row>
    <row r="26" spans="3:4" x14ac:dyDescent="0.3">
      <c r="C26" s="2">
        <v>35</v>
      </c>
      <c r="D26" s="2">
        <f>COUNTIF($B$4:$K$13,35)</f>
        <v>9</v>
      </c>
    </row>
    <row r="27" spans="3:4" x14ac:dyDescent="0.3">
      <c r="C27" s="2">
        <v>36</v>
      </c>
      <c r="D27" s="2">
        <f>COUNTIF($B$4:$K$13,36)</f>
        <v>7</v>
      </c>
    </row>
    <row r="28" spans="3:4" x14ac:dyDescent="0.3">
      <c r="C28" s="2">
        <v>37</v>
      </c>
      <c r="D28" s="2">
        <f>COUNTIF($B$4:$K$13,37)</f>
        <v>5</v>
      </c>
    </row>
    <row r="29" spans="3:4" x14ac:dyDescent="0.3">
      <c r="C29" s="2">
        <v>38</v>
      </c>
      <c r="D29" s="2">
        <f>COUNTIF($B$4:$K$13,38)</f>
        <v>6</v>
      </c>
    </row>
    <row r="30" spans="3:4" x14ac:dyDescent="0.3">
      <c r="C30" s="2">
        <v>39</v>
      </c>
      <c r="D30" s="2">
        <f>COUNTIF($B$4:$K$13,39)</f>
        <v>7</v>
      </c>
    </row>
    <row r="31" spans="3:4" x14ac:dyDescent="0.3">
      <c r="C31" s="2">
        <v>40</v>
      </c>
      <c r="D31" s="2">
        <f>COUNTIF($B$4:$K$13,40)</f>
        <v>6</v>
      </c>
    </row>
    <row r="32" spans="3:4" x14ac:dyDescent="0.3">
      <c r="C32" s="2">
        <v>41</v>
      </c>
      <c r="D32" s="2">
        <f>COUNTIF($B$4:$K$13,41)</f>
        <v>4</v>
      </c>
    </row>
    <row r="33" spans="1:11" x14ac:dyDescent="0.3">
      <c r="C33" s="2">
        <v>42</v>
      </c>
      <c r="D33" s="2">
        <f>COUNTIF($B$4:$K$13,42)</f>
        <v>2</v>
      </c>
    </row>
    <row r="34" spans="1:11" x14ac:dyDescent="0.3">
      <c r="C34" s="2">
        <v>43</v>
      </c>
      <c r="D34" s="2">
        <f>COUNTIF($B$4:$K$13,43)</f>
        <v>3</v>
      </c>
    </row>
    <row r="35" spans="1:11" x14ac:dyDescent="0.3">
      <c r="C35" s="2">
        <v>44</v>
      </c>
      <c r="D35" s="2">
        <f>COUNTIF($B$4:$K$13,44)</f>
        <v>3</v>
      </c>
    </row>
    <row r="36" spans="1:11" x14ac:dyDescent="0.3">
      <c r="C36" s="2">
        <v>45</v>
      </c>
      <c r="D36" s="2">
        <f>COUNTIF($B$4:$K$13,45)</f>
        <v>2</v>
      </c>
    </row>
    <row r="39" spans="1:11" x14ac:dyDescent="0.3">
      <c r="B39" t="s">
        <v>36</v>
      </c>
      <c r="C39">
        <f>MODE(B4:K13)</f>
        <v>31</v>
      </c>
    </row>
    <row r="40" spans="1:11" x14ac:dyDescent="0.3">
      <c r="B40" t="s">
        <v>37</v>
      </c>
      <c r="C40">
        <f>MEDIAN(B4:K13)</f>
        <v>35</v>
      </c>
    </row>
    <row r="41" spans="1:11" x14ac:dyDescent="0.3">
      <c r="B41" t="s">
        <v>40</v>
      </c>
      <c r="C41">
        <f>MAX(B4:K13)-MIN(B4:K13)</f>
        <v>18</v>
      </c>
    </row>
    <row r="44" spans="1:11" x14ac:dyDescent="0.3">
      <c r="A44" t="s">
        <v>41</v>
      </c>
    </row>
    <row r="45" spans="1:11" x14ac:dyDescent="0.3">
      <c r="B45" t="s">
        <v>12</v>
      </c>
    </row>
    <row r="47" spans="1:11" x14ac:dyDescent="0.3">
      <c r="B47" s="2">
        <v>56</v>
      </c>
      <c r="C47" s="2">
        <v>40</v>
      </c>
      <c r="D47" s="2">
        <v>28</v>
      </c>
      <c r="E47" s="2">
        <v>73</v>
      </c>
      <c r="F47" s="2">
        <v>52</v>
      </c>
      <c r="G47" s="2">
        <v>61</v>
      </c>
      <c r="H47" s="2">
        <v>35</v>
      </c>
      <c r="I47" s="2">
        <v>40</v>
      </c>
      <c r="J47" s="2">
        <v>47</v>
      </c>
      <c r="K47" s="2">
        <v>65</v>
      </c>
    </row>
    <row r="48" spans="1:11" x14ac:dyDescent="0.3">
      <c r="B48" s="2">
        <v>52</v>
      </c>
      <c r="C48" s="2">
        <v>44</v>
      </c>
      <c r="D48" s="2">
        <v>38</v>
      </c>
      <c r="E48" s="2">
        <v>60</v>
      </c>
      <c r="F48" s="2">
        <v>56</v>
      </c>
      <c r="G48" s="2">
        <v>40</v>
      </c>
      <c r="H48" s="2">
        <v>36</v>
      </c>
      <c r="I48" s="2">
        <v>49</v>
      </c>
      <c r="J48" s="2">
        <v>68</v>
      </c>
      <c r="K48" s="2">
        <v>57</v>
      </c>
    </row>
    <row r="49" spans="2:11" x14ac:dyDescent="0.3">
      <c r="B49" s="2">
        <v>52</v>
      </c>
      <c r="C49" s="2">
        <v>63</v>
      </c>
      <c r="D49" s="2">
        <v>41</v>
      </c>
      <c r="E49" s="2">
        <v>48</v>
      </c>
      <c r="F49" s="2">
        <v>55</v>
      </c>
      <c r="G49" s="2">
        <v>42</v>
      </c>
      <c r="H49" s="2">
        <v>39</v>
      </c>
      <c r="I49" s="2">
        <v>58</v>
      </c>
      <c r="J49" s="2">
        <v>62</v>
      </c>
      <c r="K49" s="2">
        <v>49</v>
      </c>
    </row>
    <row r="50" spans="2:11" x14ac:dyDescent="0.3">
      <c r="B50" s="2">
        <v>59</v>
      </c>
      <c r="C50" s="2">
        <v>45</v>
      </c>
      <c r="D50" s="2">
        <v>47</v>
      </c>
      <c r="E50" s="2">
        <v>51</v>
      </c>
      <c r="F50" s="2">
        <v>65</v>
      </c>
      <c r="G50" s="2">
        <v>41</v>
      </c>
      <c r="H50" s="2">
        <v>48</v>
      </c>
      <c r="I50" s="2">
        <v>55</v>
      </c>
      <c r="J50" s="2">
        <v>42</v>
      </c>
      <c r="K50" s="2">
        <v>39</v>
      </c>
    </row>
    <row r="51" spans="2:11" x14ac:dyDescent="0.3">
      <c r="B51" s="2">
        <v>58</v>
      </c>
      <c r="C51" s="2">
        <v>62</v>
      </c>
      <c r="D51" s="2">
        <v>49</v>
      </c>
      <c r="E51" s="2">
        <v>59</v>
      </c>
      <c r="F51" s="2">
        <v>45</v>
      </c>
      <c r="G51" s="2">
        <v>47</v>
      </c>
      <c r="H51" s="2">
        <v>51</v>
      </c>
      <c r="I51" s="2">
        <v>65</v>
      </c>
      <c r="J51" s="2">
        <v>43</v>
      </c>
      <c r="K51" s="2">
        <v>58</v>
      </c>
    </row>
    <row r="53" spans="2:11" x14ac:dyDescent="0.3">
      <c r="B53" t="s">
        <v>38</v>
      </c>
    </row>
    <row r="55" spans="2:11" x14ac:dyDescent="0.3">
      <c r="C55" s="2" t="s">
        <v>43</v>
      </c>
      <c r="D55" s="2" t="s">
        <v>42</v>
      </c>
    </row>
    <row r="56" spans="2:11" x14ac:dyDescent="0.3">
      <c r="C56" s="2">
        <v>28</v>
      </c>
      <c r="D56" s="2">
        <f>COUNTIF($B$47:$K$51,28)</f>
        <v>1</v>
      </c>
    </row>
    <row r="57" spans="2:11" x14ac:dyDescent="0.3">
      <c r="C57" s="2">
        <v>35</v>
      </c>
      <c r="D57" s="2">
        <f>COUNTIF($B$47:$K$51,35)</f>
        <v>1</v>
      </c>
    </row>
    <row r="58" spans="2:11" x14ac:dyDescent="0.3">
      <c r="C58" s="2">
        <v>36</v>
      </c>
      <c r="D58" s="2">
        <f>COUNTIF($B$47:$K$51,36)</f>
        <v>1</v>
      </c>
    </row>
    <row r="59" spans="2:11" x14ac:dyDescent="0.3">
      <c r="C59" s="2">
        <v>38</v>
      </c>
      <c r="D59" s="2">
        <f>COUNTIF($B$47:$K$51,38)</f>
        <v>1</v>
      </c>
    </row>
    <row r="60" spans="2:11" x14ac:dyDescent="0.3">
      <c r="C60" s="2">
        <v>39</v>
      </c>
      <c r="D60" s="2">
        <f>COUNTIF($B$47:$K$51,39)</f>
        <v>2</v>
      </c>
    </row>
    <row r="61" spans="2:11" x14ac:dyDescent="0.3">
      <c r="C61" s="2">
        <v>40</v>
      </c>
      <c r="D61" s="2">
        <f>COUNTIF($B$47:$K$51,40)</f>
        <v>3</v>
      </c>
    </row>
    <row r="62" spans="2:11" x14ac:dyDescent="0.3">
      <c r="C62" s="2">
        <v>41</v>
      </c>
      <c r="D62" s="2">
        <f>COUNTIF($B$47:$K$51,41)</f>
        <v>2</v>
      </c>
    </row>
    <row r="63" spans="2:11" x14ac:dyDescent="0.3">
      <c r="C63" s="2">
        <v>42</v>
      </c>
      <c r="D63" s="2">
        <f>COUNTIF($B$47:$K$51,42)</f>
        <v>2</v>
      </c>
    </row>
    <row r="64" spans="2:11" x14ac:dyDescent="0.3">
      <c r="C64" s="2">
        <v>43</v>
      </c>
      <c r="D64" s="2">
        <f>COUNTIF($B$47:$K$51,43)</f>
        <v>1</v>
      </c>
    </row>
    <row r="65" spans="3:4" x14ac:dyDescent="0.3">
      <c r="C65" s="2">
        <v>44</v>
      </c>
      <c r="D65" s="2">
        <f>COUNTIF($B$47:$K$51,44)</f>
        <v>1</v>
      </c>
    </row>
    <row r="66" spans="3:4" x14ac:dyDescent="0.3">
      <c r="C66" s="2">
        <v>45</v>
      </c>
      <c r="D66" s="2">
        <f>COUNTIF($B$47:$K$51,45)</f>
        <v>2</v>
      </c>
    </row>
    <row r="67" spans="3:4" x14ac:dyDescent="0.3">
      <c r="C67" s="2">
        <v>47</v>
      </c>
      <c r="D67" s="2">
        <f>COUNTIF($B$47:$K$51,47)</f>
        <v>3</v>
      </c>
    </row>
    <row r="68" spans="3:4" x14ac:dyDescent="0.3">
      <c r="C68" s="2">
        <v>48</v>
      </c>
      <c r="D68" s="2">
        <f>COUNTIF($B$47:$K$51,48)</f>
        <v>2</v>
      </c>
    </row>
    <row r="69" spans="3:4" x14ac:dyDescent="0.3">
      <c r="C69" s="2">
        <v>49</v>
      </c>
      <c r="D69" s="2">
        <f>COUNTIF($B$47:$K$51,49)</f>
        <v>3</v>
      </c>
    </row>
    <row r="70" spans="3:4" x14ac:dyDescent="0.3">
      <c r="C70" s="2">
        <v>51</v>
      </c>
      <c r="D70" s="2">
        <f>COUNTIF($B$47:$K$51,51)</f>
        <v>2</v>
      </c>
    </row>
    <row r="71" spans="3:4" x14ac:dyDescent="0.3">
      <c r="C71" s="2">
        <v>52</v>
      </c>
      <c r="D71" s="2">
        <f>COUNTIF($B$47:$K$51,52)</f>
        <v>3</v>
      </c>
    </row>
    <row r="72" spans="3:4" x14ac:dyDescent="0.3">
      <c r="C72" s="2">
        <v>55</v>
      </c>
      <c r="D72" s="2">
        <f>COUNTIF($B$47:$K$51,55)</f>
        <v>2</v>
      </c>
    </row>
    <row r="73" spans="3:4" x14ac:dyDescent="0.3">
      <c r="C73" s="2">
        <v>56</v>
      </c>
      <c r="D73" s="2">
        <f>COUNTIF($B$47:$K$51,56)</f>
        <v>2</v>
      </c>
    </row>
    <row r="74" spans="3:4" x14ac:dyDescent="0.3">
      <c r="C74" s="2">
        <v>57</v>
      </c>
      <c r="D74" s="2">
        <f>COUNTIF($B$47:$K$51,57)</f>
        <v>1</v>
      </c>
    </row>
    <row r="75" spans="3:4" x14ac:dyDescent="0.3">
      <c r="C75" s="2">
        <v>58</v>
      </c>
      <c r="D75" s="2">
        <f>COUNTIF($B$47:$K$51,58)</f>
        <v>3</v>
      </c>
    </row>
    <row r="76" spans="3:4" x14ac:dyDescent="0.3">
      <c r="C76" s="2">
        <v>59</v>
      </c>
      <c r="D76" s="2">
        <f>COUNTIF($B$47:$K$51,59)</f>
        <v>2</v>
      </c>
    </row>
    <row r="77" spans="3:4" x14ac:dyDescent="0.3">
      <c r="C77" s="2">
        <v>60</v>
      </c>
      <c r="D77" s="2">
        <f>COUNTIF($B$47:$K$51,60)</f>
        <v>1</v>
      </c>
    </row>
    <row r="78" spans="3:4" x14ac:dyDescent="0.3">
      <c r="C78" s="2">
        <v>61</v>
      </c>
      <c r="D78" s="2">
        <f>COUNTIF($B$47:$K$51,61)</f>
        <v>1</v>
      </c>
    </row>
    <row r="79" spans="3:4" x14ac:dyDescent="0.3">
      <c r="C79" s="2">
        <v>62</v>
      </c>
      <c r="D79" s="2">
        <f>COUNTIF($B$47:$K$51,62)</f>
        <v>2</v>
      </c>
    </row>
    <row r="80" spans="3:4" x14ac:dyDescent="0.3">
      <c r="C80" s="2">
        <v>63</v>
      </c>
      <c r="D80" s="2">
        <f>COUNTIF($B$47:$K$51,63)</f>
        <v>1</v>
      </c>
    </row>
    <row r="81" spans="1:10" x14ac:dyDescent="0.3">
      <c r="C81" s="2">
        <v>65</v>
      </c>
      <c r="D81" s="2">
        <f>COUNTIF($B$47:$K$51,65)</f>
        <v>3</v>
      </c>
    </row>
    <row r="82" spans="1:10" x14ac:dyDescent="0.3">
      <c r="C82" s="2">
        <v>68</v>
      </c>
      <c r="D82" s="2">
        <f>COUNTIF($B$47:$K$51,68)</f>
        <v>1</v>
      </c>
    </row>
    <row r="83" spans="1:10" x14ac:dyDescent="0.3">
      <c r="C83" s="2">
        <v>73</v>
      </c>
      <c r="D83" s="2">
        <f>COUNTIF($B$47:$K$51,73)</f>
        <v>1</v>
      </c>
    </row>
    <row r="85" spans="1:10" x14ac:dyDescent="0.3">
      <c r="B85" t="s">
        <v>36</v>
      </c>
      <c r="C85">
        <f>MODE(B47:K51)</f>
        <v>40</v>
      </c>
    </row>
    <row r="86" spans="1:10" x14ac:dyDescent="0.3">
      <c r="B86" t="s">
        <v>37</v>
      </c>
      <c r="C86">
        <f>MEDIAN(B47:K51)</f>
        <v>50</v>
      </c>
    </row>
    <row r="87" spans="1:10" x14ac:dyDescent="0.3">
      <c r="B87" t="s">
        <v>44</v>
      </c>
      <c r="C87" s="3">
        <f>QUARTILE(B47:K51,3)-QUARTILE(B47:K51,1)</f>
        <v>15.75</v>
      </c>
    </row>
    <row r="90" spans="1:10" x14ac:dyDescent="0.3">
      <c r="A90" t="s">
        <v>45</v>
      </c>
    </row>
    <row r="91" spans="1:10" x14ac:dyDescent="0.3">
      <c r="B91" t="s">
        <v>12</v>
      </c>
    </row>
    <row r="92" spans="1:10" x14ac:dyDescent="0.3">
      <c r="C92" s="2" t="s">
        <v>46</v>
      </c>
      <c r="D92" s="2" t="s">
        <v>48</v>
      </c>
      <c r="E92" s="2" t="s">
        <v>49</v>
      </c>
      <c r="F92" s="2" t="s">
        <v>50</v>
      </c>
      <c r="G92" s="2" t="s">
        <v>51</v>
      </c>
      <c r="H92" s="2" t="s">
        <v>52</v>
      </c>
      <c r="I92" s="2" t="s">
        <v>53</v>
      </c>
      <c r="J92" s="2" t="s">
        <v>54</v>
      </c>
    </row>
    <row r="93" spans="1:10" x14ac:dyDescent="0.3">
      <c r="C93" s="2" t="s">
        <v>47</v>
      </c>
      <c r="D93" s="2">
        <v>30</v>
      </c>
      <c r="E93" s="2">
        <v>40</v>
      </c>
      <c r="F93" s="2">
        <v>20</v>
      </c>
      <c r="G93" s="2">
        <v>10</v>
      </c>
      <c r="H93" s="2">
        <v>45</v>
      </c>
      <c r="I93" s="2">
        <v>25</v>
      </c>
      <c r="J93" s="2">
        <v>30</v>
      </c>
    </row>
    <row r="96" spans="1:10" x14ac:dyDescent="0.3">
      <c r="B96" t="s">
        <v>55</v>
      </c>
    </row>
    <row r="112" spans="2:3" x14ac:dyDescent="0.3">
      <c r="B112" t="s">
        <v>56</v>
      </c>
      <c r="C112" t="str">
        <f>INDEX(D92:J92,MATCH(MAX(D93:J93),D93:J93,0))</f>
        <v>E</v>
      </c>
    </row>
    <row r="113" spans="2:2" x14ac:dyDescent="0.3">
      <c r="B113" t="s">
        <v>57</v>
      </c>
    </row>
    <row r="131" spans="1:12" x14ac:dyDescent="0.3">
      <c r="A131" t="s">
        <v>58</v>
      </c>
    </row>
    <row r="133" spans="1:12" x14ac:dyDescent="0.3">
      <c r="B133" t="s">
        <v>12</v>
      </c>
    </row>
    <row r="135" spans="1:12" x14ac:dyDescent="0.3">
      <c r="B135" s="2" t="s">
        <v>59</v>
      </c>
      <c r="C135" s="2">
        <v>4</v>
      </c>
      <c r="D135" s="2">
        <v>5</v>
      </c>
      <c r="E135" s="2">
        <v>3</v>
      </c>
      <c r="F135" s="2">
        <v>4</v>
      </c>
      <c r="G135" s="2">
        <v>4</v>
      </c>
      <c r="H135" s="2">
        <v>3</v>
      </c>
      <c r="I135" s="2">
        <v>2</v>
      </c>
      <c r="J135" s="2">
        <v>5</v>
      </c>
      <c r="K135" s="2">
        <v>4</v>
      </c>
      <c r="L135" s="2">
        <v>3</v>
      </c>
    </row>
    <row r="136" spans="1:12" x14ac:dyDescent="0.3">
      <c r="C136" s="2">
        <v>5</v>
      </c>
      <c r="D136" s="2">
        <v>4</v>
      </c>
      <c r="E136" s="2">
        <v>2</v>
      </c>
      <c r="F136" s="2">
        <v>3</v>
      </c>
      <c r="G136" s="2">
        <v>4</v>
      </c>
      <c r="H136" s="2">
        <v>5</v>
      </c>
      <c r="I136" s="2">
        <v>3</v>
      </c>
      <c r="J136" s="2">
        <v>4</v>
      </c>
      <c r="K136" s="2">
        <v>5</v>
      </c>
      <c r="L136" s="2">
        <v>3</v>
      </c>
    </row>
    <row r="137" spans="1:12" x14ac:dyDescent="0.3">
      <c r="C137" s="2">
        <v>4</v>
      </c>
      <c r="D137" s="2">
        <v>3</v>
      </c>
      <c r="E137" s="2">
        <v>2</v>
      </c>
      <c r="F137" s="2">
        <v>4</v>
      </c>
      <c r="G137" s="2">
        <v>5</v>
      </c>
      <c r="H137" s="2">
        <v>3</v>
      </c>
      <c r="I137" s="2">
        <v>4</v>
      </c>
      <c r="J137" s="2">
        <v>5</v>
      </c>
      <c r="K137" s="2">
        <v>4</v>
      </c>
      <c r="L137" s="2">
        <v>3</v>
      </c>
    </row>
    <row r="138" spans="1:12" x14ac:dyDescent="0.3">
      <c r="C138" s="2">
        <v>3</v>
      </c>
      <c r="D138" s="2">
        <v>4</v>
      </c>
      <c r="E138" s="2">
        <v>5</v>
      </c>
      <c r="F138" s="2">
        <v>2</v>
      </c>
      <c r="G138" s="2">
        <v>3</v>
      </c>
      <c r="H138" s="2">
        <v>4</v>
      </c>
      <c r="I138" s="2">
        <v>4</v>
      </c>
      <c r="J138" s="2">
        <v>3</v>
      </c>
      <c r="K138" s="2">
        <v>5</v>
      </c>
      <c r="L138" s="2">
        <v>4</v>
      </c>
    </row>
    <row r="139" spans="1:12" x14ac:dyDescent="0.3">
      <c r="C139" s="2">
        <v>3</v>
      </c>
      <c r="D139" s="2">
        <v>4</v>
      </c>
      <c r="E139" s="2">
        <v>5</v>
      </c>
      <c r="F139" s="2">
        <v>4</v>
      </c>
      <c r="G139" s="2">
        <v>2</v>
      </c>
      <c r="H139" s="2">
        <v>3</v>
      </c>
      <c r="I139" s="2">
        <v>4</v>
      </c>
      <c r="J139" s="2">
        <v>5</v>
      </c>
      <c r="K139" s="2">
        <v>3</v>
      </c>
      <c r="L139" s="2">
        <v>4</v>
      </c>
    </row>
    <row r="140" spans="1:12" x14ac:dyDescent="0.3">
      <c r="C140" s="2">
        <v>5</v>
      </c>
      <c r="D140" s="2">
        <v>4</v>
      </c>
      <c r="E140" s="2">
        <v>3</v>
      </c>
      <c r="F140" s="2">
        <v>4</v>
      </c>
      <c r="G140" s="2">
        <v>5</v>
      </c>
      <c r="H140" s="2">
        <v>3</v>
      </c>
      <c r="I140" s="2">
        <v>4</v>
      </c>
      <c r="J140" s="2">
        <v>5</v>
      </c>
      <c r="K140" s="2">
        <v>4</v>
      </c>
      <c r="L140" s="2">
        <v>3</v>
      </c>
    </row>
    <row r="141" spans="1:12" x14ac:dyDescent="0.3">
      <c r="C141" s="2">
        <v>3</v>
      </c>
      <c r="D141" s="2">
        <v>4</v>
      </c>
      <c r="E141" s="2">
        <v>5</v>
      </c>
      <c r="F141" s="2">
        <v>2</v>
      </c>
      <c r="G141" s="2">
        <v>3</v>
      </c>
      <c r="H141" s="2">
        <v>4</v>
      </c>
      <c r="I141" s="2">
        <v>4</v>
      </c>
      <c r="J141" s="2">
        <v>3</v>
      </c>
      <c r="K141" s="2">
        <v>5</v>
      </c>
      <c r="L141" s="2">
        <v>4</v>
      </c>
    </row>
    <row r="142" spans="1:12" x14ac:dyDescent="0.3">
      <c r="C142" s="2">
        <v>3</v>
      </c>
      <c r="D142" s="2">
        <v>4</v>
      </c>
      <c r="E142" s="2">
        <v>5</v>
      </c>
      <c r="F142" s="2">
        <v>4</v>
      </c>
      <c r="G142" s="2">
        <v>2</v>
      </c>
      <c r="H142" s="2">
        <v>3</v>
      </c>
      <c r="I142" s="2">
        <v>4</v>
      </c>
      <c r="J142" s="2">
        <v>5</v>
      </c>
      <c r="K142" s="2">
        <v>3</v>
      </c>
      <c r="L142" s="2">
        <v>4</v>
      </c>
    </row>
    <row r="143" spans="1:12" x14ac:dyDescent="0.3">
      <c r="C143" s="2">
        <v>5</v>
      </c>
      <c r="D143" s="2">
        <v>4</v>
      </c>
      <c r="E143" s="2">
        <v>3</v>
      </c>
      <c r="F143" s="2">
        <v>4</v>
      </c>
      <c r="G143" s="2">
        <v>5</v>
      </c>
      <c r="H143" s="2">
        <v>3</v>
      </c>
      <c r="I143" s="2">
        <v>4</v>
      </c>
      <c r="J143" s="2">
        <v>5</v>
      </c>
      <c r="K143" s="2">
        <v>4</v>
      </c>
      <c r="L143" s="2">
        <v>3</v>
      </c>
    </row>
    <row r="144" spans="1:12" x14ac:dyDescent="0.3">
      <c r="C144" s="2">
        <v>3</v>
      </c>
      <c r="D144" s="2">
        <v>4</v>
      </c>
      <c r="E144" s="2">
        <v>5</v>
      </c>
      <c r="F144" s="2">
        <v>2</v>
      </c>
      <c r="G144" s="2">
        <v>3</v>
      </c>
      <c r="H144" s="2">
        <v>4</v>
      </c>
      <c r="I144" s="2">
        <v>4</v>
      </c>
      <c r="J144" s="2">
        <v>3</v>
      </c>
      <c r="K144" s="2">
        <v>5</v>
      </c>
      <c r="L144" s="2">
        <v>4</v>
      </c>
    </row>
    <row r="146" spans="2:4" x14ac:dyDescent="0.3">
      <c r="C146" s="2" t="s">
        <v>61</v>
      </c>
      <c r="D146" s="2" t="s">
        <v>42</v>
      </c>
    </row>
    <row r="147" spans="2:4" x14ac:dyDescent="0.3">
      <c r="C147" s="2">
        <v>1</v>
      </c>
      <c r="D147" s="2">
        <f>COUNTIF($C$136:$L$144,1)</f>
        <v>0</v>
      </c>
    </row>
    <row r="148" spans="2:4" x14ac:dyDescent="0.3">
      <c r="C148" s="2">
        <v>2</v>
      </c>
      <c r="D148" s="2">
        <f>COUNTIF($C$135:$L$144,2)</f>
        <v>8</v>
      </c>
    </row>
    <row r="149" spans="2:4" x14ac:dyDescent="0.3">
      <c r="C149" s="2">
        <v>3</v>
      </c>
      <c r="D149" s="2">
        <f>COUNTIF($C$135:$L$144,3)</f>
        <v>30</v>
      </c>
    </row>
    <row r="150" spans="2:4" x14ac:dyDescent="0.3">
      <c r="C150" s="2">
        <v>4</v>
      </c>
      <c r="D150" s="2">
        <f>COUNTIF($C$135:$L$144,4)</f>
        <v>39</v>
      </c>
    </row>
    <row r="151" spans="2:4" x14ac:dyDescent="0.3">
      <c r="C151" s="2">
        <v>5</v>
      </c>
      <c r="D151" s="2">
        <f>COUNTIF($C$135:$L$144,5)</f>
        <v>23</v>
      </c>
    </row>
    <row r="153" spans="2:4" x14ac:dyDescent="0.3">
      <c r="B153" t="s">
        <v>60</v>
      </c>
    </row>
    <row r="169" spans="2:3" x14ac:dyDescent="0.3">
      <c r="B169" t="s">
        <v>36</v>
      </c>
      <c r="C169">
        <f>MODE(C135:L144)</f>
        <v>4</v>
      </c>
    </row>
    <row r="171" spans="2:3" x14ac:dyDescent="0.3">
      <c r="B171" t="s">
        <v>62</v>
      </c>
    </row>
    <row r="188" spans="1:13" x14ac:dyDescent="0.3">
      <c r="A188" t="s">
        <v>63</v>
      </c>
    </row>
    <row r="189" spans="1:13" x14ac:dyDescent="0.3">
      <c r="B189" t="s">
        <v>12</v>
      </c>
    </row>
    <row r="190" spans="1:13" x14ac:dyDescent="0.3">
      <c r="C190" s="2" t="s">
        <v>64</v>
      </c>
      <c r="D190" s="2">
        <v>35</v>
      </c>
      <c r="E190" s="2">
        <v>28</v>
      </c>
      <c r="F190" s="2">
        <v>32</v>
      </c>
      <c r="G190" s="2">
        <v>45</v>
      </c>
      <c r="H190" s="2">
        <v>38</v>
      </c>
      <c r="I190" s="2">
        <v>29</v>
      </c>
      <c r="J190" s="2">
        <v>42</v>
      </c>
      <c r="K190" s="2">
        <v>30</v>
      </c>
      <c r="L190" s="2">
        <v>36</v>
      </c>
      <c r="M190" s="2">
        <v>41</v>
      </c>
    </row>
    <row r="191" spans="1:13" x14ac:dyDescent="0.3">
      <c r="D191" s="2">
        <v>47</v>
      </c>
      <c r="E191" s="2">
        <v>31</v>
      </c>
      <c r="F191" s="2">
        <v>39</v>
      </c>
      <c r="G191" s="2">
        <v>43</v>
      </c>
      <c r="H191" s="2">
        <v>37</v>
      </c>
      <c r="I191" s="2">
        <v>30</v>
      </c>
      <c r="J191" s="2">
        <v>34</v>
      </c>
      <c r="K191" s="2">
        <v>39</v>
      </c>
      <c r="L191" s="2">
        <v>28</v>
      </c>
      <c r="M191" s="2">
        <v>33</v>
      </c>
    </row>
    <row r="192" spans="1:13" x14ac:dyDescent="0.3">
      <c r="D192" s="2">
        <v>36</v>
      </c>
      <c r="E192" s="2">
        <v>40</v>
      </c>
      <c r="F192" s="2">
        <v>42</v>
      </c>
      <c r="G192" s="2">
        <v>29</v>
      </c>
      <c r="H192" s="2">
        <v>31</v>
      </c>
      <c r="I192" s="2">
        <v>45</v>
      </c>
      <c r="J192" s="2">
        <v>38</v>
      </c>
      <c r="K192" s="2">
        <v>33</v>
      </c>
      <c r="L192" s="2">
        <v>41</v>
      </c>
      <c r="M192" s="2">
        <v>35</v>
      </c>
    </row>
    <row r="193" spans="3:13" x14ac:dyDescent="0.3">
      <c r="D193" s="2">
        <v>34</v>
      </c>
      <c r="E193" s="2">
        <v>46</v>
      </c>
      <c r="F193" s="2">
        <v>30</v>
      </c>
      <c r="G193" s="2">
        <v>39</v>
      </c>
      <c r="H193" s="2">
        <v>43</v>
      </c>
      <c r="I193" s="2">
        <v>28</v>
      </c>
      <c r="J193" s="2">
        <v>32</v>
      </c>
      <c r="K193" s="2">
        <v>36</v>
      </c>
      <c r="L193" s="2">
        <v>29</v>
      </c>
      <c r="M193" s="2">
        <v>37</v>
      </c>
    </row>
    <row r="194" spans="3:13" x14ac:dyDescent="0.3">
      <c r="D194" s="2">
        <v>31</v>
      </c>
      <c r="E194" s="2">
        <v>37</v>
      </c>
      <c r="F194" s="2">
        <v>40</v>
      </c>
      <c r="G194" s="2">
        <v>42</v>
      </c>
      <c r="H194" s="2">
        <v>33</v>
      </c>
      <c r="I194" s="2">
        <v>39</v>
      </c>
      <c r="J194" s="2">
        <v>28</v>
      </c>
      <c r="K194" s="2">
        <v>35</v>
      </c>
      <c r="L194" s="2">
        <v>38</v>
      </c>
      <c r="M194" s="2">
        <v>43</v>
      </c>
    </row>
    <row r="201" spans="3:13" x14ac:dyDescent="0.3">
      <c r="C201" s="13" t="s">
        <v>65</v>
      </c>
      <c r="D201" s="13" t="s">
        <v>42</v>
      </c>
    </row>
    <row r="202" spans="3:13" x14ac:dyDescent="0.3">
      <c r="C202" s="12">
        <v>28</v>
      </c>
      <c r="D202" s="12">
        <f>COUNTIF($D$190:$M$194,28)</f>
        <v>4</v>
      </c>
    </row>
    <row r="203" spans="3:13" x14ac:dyDescent="0.3">
      <c r="C203" s="12">
        <v>29</v>
      </c>
      <c r="D203" s="12">
        <f>COUNTIF($D$190:$M$194,29)</f>
        <v>3</v>
      </c>
    </row>
    <row r="204" spans="3:13" x14ac:dyDescent="0.3">
      <c r="C204" s="12">
        <v>30</v>
      </c>
      <c r="D204" s="12">
        <f>COUNTIF($D$190:$M$194,30)</f>
        <v>3</v>
      </c>
    </row>
    <row r="205" spans="3:13" x14ac:dyDescent="0.3">
      <c r="C205" s="12">
        <v>31</v>
      </c>
      <c r="D205" s="12">
        <f>COUNTIF($D$190:$M$194,31)</f>
        <v>3</v>
      </c>
    </row>
    <row r="206" spans="3:13" x14ac:dyDescent="0.3">
      <c r="C206" s="12">
        <v>32</v>
      </c>
      <c r="D206" s="12">
        <f>COUNTIF($D$190:$M$194,32)</f>
        <v>2</v>
      </c>
    </row>
    <row r="207" spans="3:13" x14ac:dyDescent="0.3">
      <c r="C207" s="12">
        <v>33</v>
      </c>
      <c r="D207" s="12">
        <f>COUNTIF($D$190:$M$194,33)</f>
        <v>3</v>
      </c>
    </row>
    <row r="208" spans="3:13" x14ac:dyDescent="0.3">
      <c r="C208" s="12">
        <v>34</v>
      </c>
      <c r="D208" s="12">
        <f>COUNTIF($D$190:$M$194,34)</f>
        <v>2</v>
      </c>
    </row>
    <row r="209" spans="2:4" x14ac:dyDescent="0.3">
      <c r="C209" s="12">
        <v>35</v>
      </c>
      <c r="D209" s="12">
        <f>COUNTIF($D$190:$M$194,35)</f>
        <v>3</v>
      </c>
    </row>
    <row r="210" spans="2:4" x14ac:dyDescent="0.3">
      <c r="C210" s="12">
        <v>36</v>
      </c>
      <c r="D210" s="12">
        <f>COUNTIF($D$190:$M$194,36)</f>
        <v>3</v>
      </c>
    </row>
    <row r="211" spans="2:4" x14ac:dyDescent="0.3">
      <c r="C211" s="12">
        <v>37</v>
      </c>
      <c r="D211" s="12">
        <f>COUNTIF($D$190:$M$194,37)</f>
        <v>3</v>
      </c>
    </row>
    <row r="212" spans="2:4" x14ac:dyDescent="0.3">
      <c r="C212" s="12">
        <v>38</v>
      </c>
      <c r="D212" s="12">
        <f>COUNTIF($D$190:$M$194,38)</f>
        <v>3</v>
      </c>
    </row>
    <row r="213" spans="2:4" x14ac:dyDescent="0.3">
      <c r="C213" s="12">
        <v>39</v>
      </c>
      <c r="D213" s="12">
        <f>COUNTIF($D$190:$M$194,39)</f>
        <v>4</v>
      </c>
    </row>
    <row r="214" spans="2:4" x14ac:dyDescent="0.3">
      <c r="C214" s="12">
        <v>40</v>
      </c>
      <c r="D214" s="12">
        <f>COUNTIF($D$190:$M$194,40)</f>
        <v>2</v>
      </c>
    </row>
    <row r="215" spans="2:4" x14ac:dyDescent="0.3">
      <c r="C215" s="12">
        <v>41</v>
      </c>
      <c r="D215" s="12">
        <f>COUNTIF($D$190:$M$194,41)</f>
        <v>2</v>
      </c>
    </row>
    <row r="216" spans="2:4" x14ac:dyDescent="0.3">
      <c r="C216" s="12">
        <v>42</v>
      </c>
      <c r="D216" s="12">
        <f>COUNTIF($D$190:$M$194,42)</f>
        <v>3</v>
      </c>
    </row>
    <row r="217" spans="2:4" x14ac:dyDescent="0.3">
      <c r="C217" s="12">
        <v>43</v>
      </c>
      <c r="D217" s="12">
        <f>COUNTIF($D$190:$M$194,43)</f>
        <v>3</v>
      </c>
    </row>
    <row r="218" spans="2:4" x14ac:dyDescent="0.3">
      <c r="C218" s="12">
        <v>44</v>
      </c>
      <c r="D218" s="12">
        <f>COUNTIF($D$190:$M$194,44)</f>
        <v>0</v>
      </c>
    </row>
    <row r="219" spans="2:4" x14ac:dyDescent="0.3">
      <c r="C219" s="12">
        <v>45</v>
      </c>
      <c r="D219" s="12">
        <f>COUNTIF($D$190:$M$194,45)</f>
        <v>2</v>
      </c>
    </row>
    <row r="220" spans="2:4" x14ac:dyDescent="0.3">
      <c r="C220" s="12">
        <v>46</v>
      </c>
      <c r="D220" s="12">
        <f>COUNTIF($D$190:$M$194,46)</f>
        <v>1</v>
      </c>
    </row>
    <row r="221" spans="2:4" x14ac:dyDescent="0.3">
      <c r="C221" s="12">
        <v>47</v>
      </c>
      <c r="D221" s="12">
        <f>COUNTIF($D$190:$M$194,47)</f>
        <v>1</v>
      </c>
    </row>
    <row r="222" spans="2:4" x14ac:dyDescent="0.3">
      <c r="B222" t="s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4"/>
  <sheetViews>
    <sheetView topLeftCell="A94" workbookViewId="0">
      <selection activeCell="C94" sqref="C94"/>
    </sheetView>
  </sheetViews>
  <sheetFormatPr defaultRowHeight="14.4" x14ac:dyDescent="0.3"/>
  <cols>
    <col min="2" max="2" width="15.88671875" bestFit="1" customWidth="1"/>
    <col min="3" max="3" width="9.5546875" bestFit="1" customWidth="1"/>
    <col min="4" max="4" width="21.44140625" bestFit="1" customWidth="1"/>
  </cols>
  <sheetData>
    <row r="1" spans="1:13" x14ac:dyDescent="0.3">
      <c r="A1" t="s">
        <v>7</v>
      </c>
    </row>
    <row r="2" spans="1:13" x14ac:dyDescent="0.3">
      <c r="B2" t="s">
        <v>12</v>
      </c>
    </row>
    <row r="3" spans="1:13" x14ac:dyDescent="0.3">
      <c r="C3" t="s">
        <v>66</v>
      </c>
      <c r="D3">
        <v>-2.5</v>
      </c>
      <c r="E3">
        <v>1.3</v>
      </c>
      <c r="F3">
        <v>-0.8</v>
      </c>
      <c r="G3">
        <v>-1.9</v>
      </c>
      <c r="H3">
        <v>2.1</v>
      </c>
      <c r="I3">
        <v>0.5</v>
      </c>
      <c r="J3">
        <v>-1.2</v>
      </c>
      <c r="K3">
        <v>1.8</v>
      </c>
      <c r="L3">
        <v>-0.5</v>
      </c>
      <c r="M3">
        <v>2.2999999999999998</v>
      </c>
    </row>
    <row r="4" spans="1:13" x14ac:dyDescent="0.3">
      <c r="D4">
        <v>-0.7</v>
      </c>
      <c r="E4">
        <v>1.2</v>
      </c>
      <c r="F4">
        <v>-1.5</v>
      </c>
      <c r="G4">
        <v>-0.3</v>
      </c>
      <c r="H4">
        <v>2.6</v>
      </c>
      <c r="I4">
        <v>1.1000000000000001</v>
      </c>
      <c r="J4">
        <v>-1.7</v>
      </c>
      <c r="K4">
        <v>0.9</v>
      </c>
      <c r="L4">
        <v>-1.4</v>
      </c>
      <c r="M4">
        <v>0.3</v>
      </c>
    </row>
    <row r="5" spans="1:13" x14ac:dyDescent="0.3">
      <c r="D5">
        <v>1.9</v>
      </c>
      <c r="E5">
        <v>-1.1000000000000001</v>
      </c>
      <c r="F5">
        <v>-0.4</v>
      </c>
      <c r="G5">
        <v>2.2000000000000002</v>
      </c>
      <c r="H5">
        <v>-0.9</v>
      </c>
      <c r="I5">
        <v>1.6</v>
      </c>
      <c r="J5">
        <v>-0.6</v>
      </c>
      <c r="K5">
        <v>-1.3</v>
      </c>
      <c r="L5">
        <v>2.4</v>
      </c>
      <c r="M5">
        <v>0.7</v>
      </c>
    </row>
    <row r="6" spans="1:13" x14ac:dyDescent="0.3">
      <c r="D6">
        <v>-1.8</v>
      </c>
      <c r="E6">
        <v>1.5</v>
      </c>
      <c r="F6">
        <v>-0.2</v>
      </c>
      <c r="G6">
        <v>-2.1</v>
      </c>
      <c r="H6">
        <v>2.8</v>
      </c>
      <c r="I6">
        <v>0.8</v>
      </c>
      <c r="J6">
        <v>-1.6</v>
      </c>
      <c r="K6">
        <v>1.4</v>
      </c>
      <c r="L6">
        <v>-0.1</v>
      </c>
      <c r="M6">
        <v>2.5</v>
      </c>
    </row>
    <row r="7" spans="1:13" x14ac:dyDescent="0.3">
      <c r="D7">
        <v>-1</v>
      </c>
      <c r="E7">
        <v>1.7</v>
      </c>
      <c r="F7">
        <v>-0.9</v>
      </c>
      <c r="G7">
        <v>-2</v>
      </c>
      <c r="H7">
        <v>2.7</v>
      </c>
      <c r="I7">
        <v>0.6</v>
      </c>
      <c r="J7">
        <v>-1.4</v>
      </c>
      <c r="K7">
        <v>1.1000000000000001</v>
      </c>
      <c r="L7">
        <v>-0.3</v>
      </c>
      <c r="M7">
        <v>2</v>
      </c>
    </row>
    <row r="9" spans="1:13" x14ac:dyDescent="0.3">
      <c r="B9" t="s">
        <v>67</v>
      </c>
      <c r="C9" s="4">
        <f>SKEW(D3:M7)</f>
        <v>5.4546017084340551E-2</v>
      </c>
    </row>
    <row r="11" spans="1:13" x14ac:dyDescent="0.3">
      <c r="B11" t="s">
        <v>68</v>
      </c>
      <c r="C11">
        <f>KURT(D3:M7)</f>
        <v>-1.3042496425917365</v>
      </c>
    </row>
    <row r="13" spans="1:13" x14ac:dyDescent="0.3">
      <c r="B13" t="s">
        <v>69</v>
      </c>
      <c r="C13" t="s">
        <v>70</v>
      </c>
    </row>
    <row r="16" spans="1:13" x14ac:dyDescent="0.3">
      <c r="A16" t="s">
        <v>8</v>
      </c>
    </row>
    <row r="17" spans="2:13" x14ac:dyDescent="0.3">
      <c r="B17" t="s">
        <v>12</v>
      </c>
    </row>
    <row r="18" spans="2:13" x14ac:dyDescent="0.3">
      <c r="C18" t="s">
        <v>71</v>
      </c>
      <c r="D18">
        <v>2.5</v>
      </c>
      <c r="E18">
        <v>4.8</v>
      </c>
      <c r="F18">
        <v>3.2</v>
      </c>
      <c r="G18">
        <v>2.1</v>
      </c>
      <c r="H18">
        <v>4.5</v>
      </c>
      <c r="I18">
        <v>2.9</v>
      </c>
      <c r="J18">
        <v>2.2999999999999998</v>
      </c>
      <c r="K18">
        <v>3.1</v>
      </c>
      <c r="L18">
        <v>4.2</v>
      </c>
      <c r="M18">
        <v>3.9</v>
      </c>
    </row>
    <row r="19" spans="2:13" x14ac:dyDescent="0.3">
      <c r="D19">
        <v>2.8</v>
      </c>
      <c r="E19">
        <v>4.0999999999999996</v>
      </c>
      <c r="F19">
        <v>2.6</v>
      </c>
      <c r="G19">
        <v>2.4</v>
      </c>
      <c r="H19">
        <v>4.7</v>
      </c>
      <c r="I19">
        <v>3.3</v>
      </c>
      <c r="J19">
        <v>2.7</v>
      </c>
      <c r="K19">
        <v>3</v>
      </c>
      <c r="L19">
        <v>4.3</v>
      </c>
      <c r="M19">
        <v>3.7</v>
      </c>
    </row>
    <row r="20" spans="2:13" x14ac:dyDescent="0.3">
      <c r="D20">
        <v>2.2000000000000002</v>
      </c>
      <c r="E20">
        <v>3.6</v>
      </c>
      <c r="F20">
        <v>4</v>
      </c>
      <c r="G20">
        <v>2.7</v>
      </c>
      <c r="H20">
        <v>3.8</v>
      </c>
      <c r="I20">
        <v>3.5</v>
      </c>
      <c r="J20">
        <v>3.2</v>
      </c>
      <c r="K20">
        <v>4.4000000000000004</v>
      </c>
      <c r="L20">
        <v>2</v>
      </c>
      <c r="M20">
        <v>3.4</v>
      </c>
    </row>
    <row r="21" spans="2:13" x14ac:dyDescent="0.3">
      <c r="D21">
        <v>3.1</v>
      </c>
      <c r="E21">
        <v>2.9</v>
      </c>
      <c r="F21">
        <v>4.5999999999999996</v>
      </c>
      <c r="G21">
        <v>3.3</v>
      </c>
      <c r="H21">
        <v>2.5</v>
      </c>
      <c r="I21">
        <v>4.9000000000000004</v>
      </c>
      <c r="J21">
        <v>2.8</v>
      </c>
      <c r="K21">
        <v>3</v>
      </c>
      <c r="L21">
        <v>4.2</v>
      </c>
      <c r="M21">
        <v>3.9</v>
      </c>
    </row>
    <row r="22" spans="2:13" x14ac:dyDescent="0.3">
      <c r="D22">
        <v>2.8</v>
      </c>
      <c r="E22">
        <v>4.0999999999999996</v>
      </c>
      <c r="F22">
        <v>2.6</v>
      </c>
      <c r="G22">
        <v>2.4</v>
      </c>
      <c r="H22">
        <v>4.7</v>
      </c>
      <c r="I22">
        <v>3.3</v>
      </c>
      <c r="J22">
        <v>2.7</v>
      </c>
      <c r="K22">
        <v>3</v>
      </c>
      <c r="L22">
        <v>4.3</v>
      </c>
      <c r="M22">
        <v>3.7</v>
      </c>
    </row>
    <row r="23" spans="2:13" x14ac:dyDescent="0.3">
      <c r="D23">
        <v>2.2000000000000002</v>
      </c>
      <c r="E23">
        <v>3.6</v>
      </c>
      <c r="F23">
        <v>4</v>
      </c>
      <c r="G23">
        <v>2.7</v>
      </c>
      <c r="H23">
        <v>3.8</v>
      </c>
      <c r="I23">
        <v>3.5</v>
      </c>
      <c r="J23">
        <v>3.2</v>
      </c>
      <c r="K23">
        <v>4.4000000000000004</v>
      </c>
      <c r="L23">
        <v>2</v>
      </c>
      <c r="M23">
        <v>3.4</v>
      </c>
    </row>
    <row r="24" spans="2:13" x14ac:dyDescent="0.3">
      <c r="D24">
        <v>2.8</v>
      </c>
      <c r="E24">
        <v>4.0999999999999996</v>
      </c>
      <c r="F24">
        <v>2.6</v>
      </c>
      <c r="G24">
        <v>2.4</v>
      </c>
      <c r="H24">
        <v>4.7</v>
      </c>
      <c r="I24">
        <v>3.3</v>
      </c>
      <c r="J24">
        <v>2.7</v>
      </c>
      <c r="K24">
        <v>3</v>
      </c>
      <c r="L24">
        <v>4.3</v>
      </c>
      <c r="M24">
        <v>3.7</v>
      </c>
    </row>
    <row r="25" spans="2:13" x14ac:dyDescent="0.3">
      <c r="D25">
        <v>2.2000000000000002</v>
      </c>
      <c r="E25">
        <v>3.6</v>
      </c>
      <c r="F25">
        <v>4</v>
      </c>
      <c r="G25">
        <v>2.7</v>
      </c>
      <c r="H25">
        <v>3.8</v>
      </c>
      <c r="I25">
        <v>3.5</v>
      </c>
      <c r="J25">
        <v>3.2</v>
      </c>
      <c r="K25">
        <v>4.4000000000000004</v>
      </c>
      <c r="L25">
        <v>2</v>
      </c>
      <c r="M25">
        <v>3.4</v>
      </c>
    </row>
    <row r="26" spans="2:13" x14ac:dyDescent="0.3">
      <c r="D26">
        <v>3.1</v>
      </c>
      <c r="E26">
        <v>2.9</v>
      </c>
      <c r="F26">
        <v>4.5999999999999996</v>
      </c>
      <c r="G26">
        <v>3.3</v>
      </c>
      <c r="H26">
        <v>2.5</v>
      </c>
      <c r="I26">
        <v>4.9000000000000004</v>
      </c>
    </row>
    <row r="28" spans="2:13" x14ac:dyDescent="0.3">
      <c r="B28" t="s">
        <v>67</v>
      </c>
      <c r="C28">
        <f>SKEW(D18:I26,J18:M25)</f>
        <v>0.19346281332081397</v>
      </c>
    </row>
    <row r="30" spans="2:13" x14ac:dyDescent="0.3">
      <c r="B30" t="s">
        <v>68</v>
      </c>
      <c r="C30">
        <f>KURT(D18:I26,J18:M25)</f>
        <v>-0.93637025578881605</v>
      </c>
    </row>
    <row r="32" spans="2:13" x14ac:dyDescent="0.3">
      <c r="B32" t="s">
        <v>69</v>
      </c>
      <c r="C32" t="s">
        <v>72</v>
      </c>
    </row>
    <row r="35" spans="1:13" x14ac:dyDescent="0.3">
      <c r="A35" t="s">
        <v>10</v>
      </c>
    </row>
    <row r="36" spans="1:13" x14ac:dyDescent="0.3">
      <c r="B36" t="s">
        <v>73</v>
      </c>
    </row>
    <row r="37" spans="1:13" x14ac:dyDescent="0.3">
      <c r="C37" t="s">
        <v>74</v>
      </c>
      <c r="D37">
        <v>4</v>
      </c>
      <c r="E37">
        <v>5</v>
      </c>
      <c r="F37">
        <v>3</v>
      </c>
      <c r="G37">
        <v>4</v>
      </c>
      <c r="H37">
        <v>4</v>
      </c>
      <c r="I37">
        <v>3</v>
      </c>
      <c r="J37">
        <v>2</v>
      </c>
      <c r="K37">
        <v>5</v>
      </c>
      <c r="L37">
        <v>4</v>
      </c>
      <c r="M37">
        <v>3</v>
      </c>
    </row>
    <row r="38" spans="1:13" x14ac:dyDescent="0.3">
      <c r="D38">
        <v>5</v>
      </c>
      <c r="E38">
        <v>4</v>
      </c>
      <c r="F38">
        <v>2</v>
      </c>
      <c r="G38">
        <v>3</v>
      </c>
      <c r="H38">
        <v>4</v>
      </c>
      <c r="I38">
        <v>5</v>
      </c>
      <c r="J38">
        <v>3</v>
      </c>
      <c r="K38">
        <v>4</v>
      </c>
      <c r="L38">
        <v>5</v>
      </c>
      <c r="M38">
        <v>3</v>
      </c>
    </row>
    <row r="39" spans="1:13" x14ac:dyDescent="0.3">
      <c r="D39" s="5">
        <v>4</v>
      </c>
      <c r="E39">
        <v>3</v>
      </c>
      <c r="F39">
        <v>2</v>
      </c>
      <c r="G39">
        <v>4</v>
      </c>
      <c r="H39">
        <v>5</v>
      </c>
      <c r="I39">
        <v>3</v>
      </c>
      <c r="J39">
        <v>4</v>
      </c>
      <c r="K39">
        <v>5</v>
      </c>
      <c r="L39">
        <v>4</v>
      </c>
      <c r="M39">
        <v>3</v>
      </c>
    </row>
    <row r="40" spans="1:13" x14ac:dyDescent="0.3">
      <c r="D40">
        <v>3</v>
      </c>
      <c r="E40">
        <v>4</v>
      </c>
      <c r="F40">
        <v>5</v>
      </c>
      <c r="G40">
        <v>2</v>
      </c>
      <c r="H40">
        <v>3</v>
      </c>
      <c r="I40">
        <v>4</v>
      </c>
      <c r="J40">
        <v>4</v>
      </c>
      <c r="K40">
        <v>3</v>
      </c>
      <c r="L40">
        <v>5</v>
      </c>
      <c r="M40">
        <v>4</v>
      </c>
    </row>
    <row r="41" spans="1:13" x14ac:dyDescent="0.3">
      <c r="D41">
        <v>3</v>
      </c>
      <c r="E41">
        <v>4</v>
      </c>
      <c r="F41">
        <v>5</v>
      </c>
      <c r="G41">
        <v>4</v>
      </c>
      <c r="H41">
        <v>2</v>
      </c>
      <c r="I41">
        <v>3</v>
      </c>
      <c r="J41">
        <v>4</v>
      </c>
      <c r="K41">
        <v>5</v>
      </c>
      <c r="L41">
        <v>3</v>
      </c>
      <c r="M41">
        <v>4</v>
      </c>
    </row>
    <row r="42" spans="1:13" x14ac:dyDescent="0.3">
      <c r="D42">
        <v>5</v>
      </c>
      <c r="E42">
        <v>4</v>
      </c>
      <c r="F42">
        <v>3</v>
      </c>
      <c r="G42">
        <v>4</v>
      </c>
      <c r="H42">
        <v>5</v>
      </c>
      <c r="I42">
        <v>3</v>
      </c>
      <c r="J42">
        <v>4</v>
      </c>
      <c r="K42">
        <v>5</v>
      </c>
      <c r="L42">
        <v>4</v>
      </c>
      <c r="M42">
        <v>3</v>
      </c>
    </row>
    <row r="43" spans="1:13" x14ac:dyDescent="0.3">
      <c r="D43">
        <v>3</v>
      </c>
      <c r="E43">
        <v>4</v>
      </c>
      <c r="F43">
        <v>5</v>
      </c>
      <c r="G43">
        <v>2</v>
      </c>
      <c r="H43">
        <v>3</v>
      </c>
      <c r="I43">
        <v>4</v>
      </c>
      <c r="J43">
        <v>4</v>
      </c>
      <c r="K43">
        <v>3</v>
      </c>
      <c r="L43">
        <v>5</v>
      </c>
      <c r="M43">
        <v>4</v>
      </c>
    </row>
    <row r="44" spans="1:13" x14ac:dyDescent="0.3">
      <c r="D44">
        <v>3</v>
      </c>
      <c r="E44">
        <v>4</v>
      </c>
      <c r="F44">
        <v>5</v>
      </c>
      <c r="G44">
        <v>4</v>
      </c>
      <c r="H44">
        <v>2</v>
      </c>
      <c r="I44">
        <v>3</v>
      </c>
      <c r="J44">
        <v>4</v>
      </c>
      <c r="K44">
        <v>5</v>
      </c>
      <c r="L44">
        <v>3</v>
      </c>
      <c r="M44">
        <v>4</v>
      </c>
    </row>
    <row r="45" spans="1:13" x14ac:dyDescent="0.3">
      <c r="D45">
        <v>5</v>
      </c>
      <c r="E45">
        <v>4</v>
      </c>
      <c r="F45">
        <v>3</v>
      </c>
      <c r="G45">
        <v>4</v>
      </c>
      <c r="H45">
        <v>5</v>
      </c>
      <c r="I45">
        <v>3</v>
      </c>
      <c r="J45">
        <v>4</v>
      </c>
      <c r="K45">
        <v>5</v>
      </c>
      <c r="L45">
        <v>4</v>
      </c>
      <c r="M45">
        <v>3</v>
      </c>
    </row>
    <row r="46" spans="1:13" x14ac:dyDescent="0.3">
      <c r="D46">
        <v>3</v>
      </c>
      <c r="E46">
        <v>4</v>
      </c>
      <c r="F46">
        <v>5</v>
      </c>
      <c r="G46">
        <v>2</v>
      </c>
      <c r="H46">
        <v>3</v>
      </c>
      <c r="I46">
        <v>4</v>
      </c>
      <c r="J46">
        <v>4</v>
      </c>
      <c r="K46">
        <v>3</v>
      </c>
      <c r="L46">
        <v>5</v>
      </c>
      <c r="M46">
        <v>4</v>
      </c>
    </row>
    <row r="48" spans="1:13" x14ac:dyDescent="0.3">
      <c r="B48" t="s">
        <v>67</v>
      </c>
      <c r="C48">
        <f>SKEW(D37:M46)</f>
        <v>-0.21090973977304461</v>
      </c>
    </row>
    <row r="50" spans="1:13" x14ac:dyDescent="0.3">
      <c r="B50" t="s">
        <v>68</v>
      </c>
      <c r="C50">
        <f>KURT(D37:M46)</f>
        <v>-0.74525627211662515</v>
      </c>
    </row>
    <row r="52" spans="1:13" x14ac:dyDescent="0.3">
      <c r="B52" t="s">
        <v>69</v>
      </c>
      <c r="C52" t="s">
        <v>75</v>
      </c>
    </row>
    <row r="53" spans="1:13" x14ac:dyDescent="0.3">
      <c r="C53" t="s">
        <v>76</v>
      </c>
    </row>
    <row r="57" spans="1:13" x14ac:dyDescent="0.3">
      <c r="A57" t="s">
        <v>11</v>
      </c>
    </row>
    <row r="58" spans="1:13" x14ac:dyDescent="0.3">
      <c r="B58" t="s">
        <v>12</v>
      </c>
    </row>
    <row r="59" spans="1:13" x14ac:dyDescent="0.3">
      <c r="C59" t="s">
        <v>77</v>
      </c>
      <c r="D59">
        <v>350</v>
      </c>
      <c r="E59">
        <v>310</v>
      </c>
      <c r="F59">
        <v>270</v>
      </c>
      <c r="G59">
        <v>390</v>
      </c>
      <c r="H59">
        <v>320</v>
      </c>
      <c r="I59">
        <v>290</v>
      </c>
      <c r="J59">
        <v>340</v>
      </c>
      <c r="K59">
        <v>310</v>
      </c>
      <c r="L59">
        <v>380</v>
      </c>
      <c r="M59">
        <v>280</v>
      </c>
    </row>
    <row r="60" spans="1:13" x14ac:dyDescent="0.3">
      <c r="D60">
        <v>270</v>
      </c>
      <c r="E60">
        <v>350</v>
      </c>
      <c r="F60">
        <v>300</v>
      </c>
      <c r="G60">
        <v>330</v>
      </c>
      <c r="H60">
        <v>370</v>
      </c>
      <c r="I60">
        <v>310</v>
      </c>
      <c r="J60">
        <v>280</v>
      </c>
      <c r="K60">
        <v>320</v>
      </c>
      <c r="L60">
        <v>350</v>
      </c>
      <c r="M60">
        <v>290</v>
      </c>
    </row>
    <row r="61" spans="1:13" x14ac:dyDescent="0.3">
      <c r="D61">
        <v>270</v>
      </c>
      <c r="E61">
        <v>350</v>
      </c>
      <c r="F61">
        <v>300</v>
      </c>
      <c r="G61">
        <v>330</v>
      </c>
      <c r="H61">
        <v>370</v>
      </c>
      <c r="I61">
        <v>310</v>
      </c>
      <c r="J61">
        <v>280</v>
      </c>
      <c r="K61">
        <v>320</v>
      </c>
      <c r="L61">
        <v>350</v>
      </c>
      <c r="M61">
        <v>290</v>
      </c>
    </row>
    <row r="62" spans="1:13" x14ac:dyDescent="0.3">
      <c r="D62">
        <v>270</v>
      </c>
      <c r="E62">
        <v>350</v>
      </c>
      <c r="F62">
        <v>300</v>
      </c>
      <c r="G62">
        <v>330</v>
      </c>
      <c r="H62">
        <v>370</v>
      </c>
      <c r="I62">
        <v>310</v>
      </c>
      <c r="J62">
        <v>280</v>
      </c>
      <c r="K62">
        <v>320</v>
      </c>
      <c r="L62">
        <v>350</v>
      </c>
      <c r="M62">
        <v>290</v>
      </c>
    </row>
    <row r="63" spans="1:13" x14ac:dyDescent="0.3">
      <c r="D63">
        <v>270</v>
      </c>
      <c r="E63">
        <v>350</v>
      </c>
      <c r="F63">
        <v>300</v>
      </c>
      <c r="G63">
        <v>330</v>
      </c>
      <c r="H63">
        <v>370</v>
      </c>
      <c r="I63">
        <v>310</v>
      </c>
      <c r="J63">
        <v>280</v>
      </c>
      <c r="K63">
        <v>320</v>
      </c>
      <c r="L63">
        <v>350</v>
      </c>
      <c r="M63">
        <v>290</v>
      </c>
    </row>
    <row r="64" spans="1:13" x14ac:dyDescent="0.3">
      <c r="D64">
        <v>270</v>
      </c>
      <c r="E64">
        <v>350</v>
      </c>
      <c r="F64">
        <v>300</v>
      </c>
      <c r="G64">
        <v>330</v>
      </c>
      <c r="H64">
        <v>370</v>
      </c>
      <c r="I64">
        <v>310</v>
      </c>
      <c r="J64">
        <v>280</v>
      </c>
      <c r="K64">
        <v>320</v>
      </c>
      <c r="L64">
        <v>350</v>
      </c>
      <c r="M64">
        <v>290</v>
      </c>
    </row>
    <row r="65" spans="1:13" x14ac:dyDescent="0.3">
      <c r="D65">
        <v>270</v>
      </c>
      <c r="E65">
        <v>350</v>
      </c>
      <c r="F65">
        <v>300</v>
      </c>
      <c r="G65">
        <v>330</v>
      </c>
      <c r="H65">
        <v>370</v>
      </c>
      <c r="I65">
        <v>310</v>
      </c>
      <c r="J65">
        <v>280</v>
      </c>
      <c r="K65">
        <v>320</v>
      </c>
      <c r="L65">
        <v>350</v>
      </c>
      <c r="M65">
        <v>290</v>
      </c>
    </row>
    <row r="66" spans="1:13" x14ac:dyDescent="0.3">
      <c r="D66">
        <v>270</v>
      </c>
      <c r="E66">
        <v>350</v>
      </c>
      <c r="F66">
        <v>300</v>
      </c>
      <c r="G66">
        <v>330</v>
      </c>
      <c r="H66">
        <v>370</v>
      </c>
      <c r="I66">
        <v>310</v>
      </c>
      <c r="J66">
        <v>280</v>
      </c>
      <c r="K66">
        <v>320</v>
      </c>
      <c r="L66">
        <v>350</v>
      </c>
      <c r="M66">
        <v>290</v>
      </c>
    </row>
    <row r="67" spans="1:13" x14ac:dyDescent="0.3">
      <c r="D67">
        <v>270</v>
      </c>
      <c r="E67">
        <v>350</v>
      </c>
      <c r="F67">
        <v>300</v>
      </c>
      <c r="G67">
        <v>330</v>
      </c>
      <c r="H67">
        <v>370</v>
      </c>
      <c r="I67">
        <v>310</v>
      </c>
      <c r="J67">
        <v>280</v>
      </c>
      <c r="K67">
        <v>320</v>
      </c>
      <c r="L67">
        <v>350</v>
      </c>
      <c r="M67">
        <v>290</v>
      </c>
    </row>
    <row r="68" spans="1:13" x14ac:dyDescent="0.3">
      <c r="D68">
        <v>270</v>
      </c>
      <c r="E68">
        <v>350</v>
      </c>
      <c r="F68">
        <v>300</v>
      </c>
      <c r="G68">
        <v>330</v>
      </c>
      <c r="H68">
        <v>370</v>
      </c>
      <c r="I68">
        <v>310</v>
      </c>
      <c r="J68">
        <v>280</v>
      </c>
      <c r="K68">
        <v>320</v>
      </c>
      <c r="L68">
        <v>350</v>
      </c>
      <c r="M68">
        <v>290</v>
      </c>
    </row>
    <row r="70" spans="1:13" x14ac:dyDescent="0.3">
      <c r="B70" t="s">
        <v>67</v>
      </c>
      <c r="C70">
        <f>SKEW(D59:M68)</f>
        <v>0.2092186247974063</v>
      </c>
    </row>
    <row r="72" spans="1:13" x14ac:dyDescent="0.3">
      <c r="B72" t="s">
        <v>68</v>
      </c>
      <c r="C72">
        <f>KURT(D59:M68)</f>
        <v>-1.0374244845101974</v>
      </c>
    </row>
    <row r="74" spans="1:13" x14ac:dyDescent="0.3">
      <c r="B74" t="s">
        <v>69</v>
      </c>
      <c r="C74" t="s">
        <v>78</v>
      </c>
    </row>
    <row r="75" spans="1:13" x14ac:dyDescent="0.3">
      <c r="C75" t="s">
        <v>79</v>
      </c>
    </row>
    <row r="77" spans="1:13" x14ac:dyDescent="0.3">
      <c r="A77" t="s">
        <v>15</v>
      </c>
    </row>
    <row r="78" spans="1:13" x14ac:dyDescent="0.3">
      <c r="B78" t="s">
        <v>12</v>
      </c>
      <c r="C78" t="s">
        <v>80</v>
      </c>
    </row>
    <row r="79" spans="1:13" x14ac:dyDescent="0.3">
      <c r="D79">
        <v>12</v>
      </c>
      <c r="E79">
        <v>18</v>
      </c>
      <c r="F79">
        <v>15</v>
      </c>
      <c r="G79">
        <v>22</v>
      </c>
      <c r="H79">
        <v>20</v>
      </c>
      <c r="I79">
        <v>14</v>
      </c>
      <c r="J79">
        <v>16</v>
      </c>
      <c r="K79">
        <v>21</v>
      </c>
      <c r="L79">
        <v>19</v>
      </c>
      <c r="M79">
        <v>17</v>
      </c>
    </row>
    <row r="80" spans="1:13" x14ac:dyDescent="0.3">
      <c r="D80">
        <v>22</v>
      </c>
      <c r="E80">
        <v>19</v>
      </c>
      <c r="F80">
        <v>13</v>
      </c>
      <c r="G80">
        <v>16</v>
      </c>
      <c r="H80">
        <v>21</v>
      </c>
      <c r="I80">
        <v>22</v>
      </c>
      <c r="J80">
        <v>17</v>
      </c>
      <c r="K80">
        <v>19</v>
      </c>
      <c r="L80">
        <v>22</v>
      </c>
      <c r="M80">
        <v>18</v>
      </c>
    </row>
    <row r="81" spans="2:13" x14ac:dyDescent="0.3">
      <c r="D81">
        <v>14</v>
      </c>
      <c r="E81">
        <v>20</v>
      </c>
      <c r="F81">
        <v>19</v>
      </c>
      <c r="G81">
        <v>17</v>
      </c>
      <c r="H81">
        <v>22</v>
      </c>
      <c r="I81">
        <v>18</v>
      </c>
      <c r="J81">
        <v>15</v>
      </c>
      <c r="K81">
        <v>21</v>
      </c>
      <c r="L81">
        <v>20</v>
      </c>
      <c r="M81">
        <v>16</v>
      </c>
    </row>
    <row r="82" spans="2:13" x14ac:dyDescent="0.3">
      <c r="D82">
        <v>12</v>
      </c>
      <c r="E82">
        <v>18</v>
      </c>
      <c r="F82">
        <v>15</v>
      </c>
      <c r="G82">
        <v>22</v>
      </c>
      <c r="H82">
        <v>20</v>
      </c>
      <c r="I82">
        <v>14</v>
      </c>
      <c r="J82">
        <v>16</v>
      </c>
      <c r="K82">
        <v>21</v>
      </c>
      <c r="L82">
        <v>19</v>
      </c>
      <c r="M82">
        <v>17</v>
      </c>
    </row>
    <row r="83" spans="2:13" x14ac:dyDescent="0.3">
      <c r="D83">
        <v>22</v>
      </c>
      <c r="E83">
        <v>19</v>
      </c>
      <c r="F83">
        <v>13</v>
      </c>
      <c r="G83">
        <v>16</v>
      </c>
      <c r="H83">
        <v>21</v>
      </c>
      <c r="I83">
        <v>22</v>
      </c>
      <c r="J83">
        <v>17</v>
      </c>
      <c r="K83">
        <v>19</v>
      </c>
      <c r="L83">
        <v>22</v>
      </c>
      <c r="M83">
        <v>18</v>
      </c>
    </row>
    <row r="84" spans="2:13" x14ac:dyDescent="0.3">
      <c r="D84">
        <v>14</v>
      </c>
      <c r="E84">
        <v>20</v>
      </c>
      <c r="F84">
        <v>19</v>
      </c>
      <c r="G84">
        <v>17</v>
      </c>
      <c r="H84">
        <v>22</v>
      </c>
      <c r="I84">
        <v>18</v>
      </c>
      <c r="J84">
        <v>15</v>
      </c>
      <c r="K84">
        <v>21</v>
      </c>
      <c r="L84">
        <v>20</v>
      </c>
      <c r="M84">
        <v>16</v>
      </c>
    </row>
    <row r="85" spans="2:13" x14ac:dyDescent="0.3">
      <c r="D85">
        <v>12</v>
      </c>
      <c r="E85">
        <v>18</v>
      </c>
      <c r="F85">
        <v>15</v>
      </c>
      <c r="G85">
        <v>22</v>
      </c>
      <c r="H85">
        <v>20</v>
      </c>
      <c r="I85">
        <v>14</v>
      </c>
      <c r="J85">
        <v>16</v>
      </c>
      <c r="K85">
        <v>21</v>
      </c>
      <c r="L85">
        <v>19</v>
      </c>
      <c r="M85">
        <v>17</v>
      </c>
    </row>
    <row r="86" spans="2:13" x14ac:dyDescent="0.3">
      <c r="D86">
        <v>22</v>
      </c>
      <c r="E86">
        <v>19</v>
      </c>
      <c r="F86">
        <v>13</v>
      </c>
      <c r="G86">
        <v>16</v>
      </c>
      <c r="H86">
        <v>21</v>
      </c>
      <c r="I86">
        <v>22</v>
      </c>
      <c r="J86">
        <v>17</v>
      </c>
      <c r="K86">
        <v>19</v>
      </c>
      <c r="L86">
        <v>22</v>
      </c>
      <c r="M86">
        <v>18</v>
      </c>
    </row>
    <row r="87" spans="2:13" x14ac:dyDescent="0.3">
      <c r="D87">
        <v>14</v>
      </c>
      <c r="E87">
        <v>20</v>
      </c>
      <c r="F87">
        <v>19</v>
      </c>
      <c r="G87">
        <v>17</v>
      </c>
      <c r="H87">
        <v>22</v>
      </c>
      <c r="I87">
        <v>18</v>
      </c>
      <c r="J87">
        <v>15</v>
      </c>
      <c r="K87">
        <v>21</v>
      </c>
      <c r="L87">
        <v>20</v>
      </c>
      <c r="M87">
        <v>16</v>
      </c>
    </row>
    <row r="88" spans="2:13" x14ac:dyDescent="0.3">
      <c r="D88">
        <v>12</v>
      </c>
      <c r="E88">
        <v>18</v>
      </c>
      <c r="F88">
        <v>15</v>
      </c>
      <c r="G88">
        <v>22</v>
      </c>
      <c r="H88">
        <v>20</v>
      </c>
      <c r="I88">
        <v>14</v>
      </c>
      <c r="J88">
        <v>16</v>
      </c>
      <c r="K88">
        <v>21</v>
      </c>
      <c r="L88">
        <v>19</v>
      </c>
      <c r="M88">
        <v>17</v>
      </c>
    </row>
    <row r="90" spans="2:13" x14ac:dyDescent="0.3">
      <c r="B90" t="s">
        <v>67</v>
      </c>
      <c r="C90">
        <f>SKEW(D79:M88)</f>
        <v>-0.3350128722188207</v>
      </c>
    </row>
    <row r="92" spans="2:13" x14ac:dyDescent="0.3">
      <c r="B92" t="s">
        <v>68</v>
      </c>
      <c r="C92">
        <f>KURT(D79:M88)</f>
        <v>-0.88101144669010489</v>
      </c>
    </row>
    <row r="94" spans="2:13" ht="409.6" x14ac:dyDescent="0.3">
      <c r="B94" t="s">
        <v>69</v>
      </c>
      <c r="C94" s="6" t="s">
        <v>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2"/>
  <sheetViews>
    <sheetView zoomScaleNormal="100" workbookViewId="0">
      <selection activeCell="E20" sqref="E20"/>
    </sheetView>
  </sheetViews>
  <sheetFormatPr defaultRowHeight="14.4" x14ac:dyDescent="0.3"/>
  <cols>
    <col min="3" max="3" width="26" bestFit="1" customWidth="1"/>
  </cols>
  <sheetData>
    <row r="1" spans="1:23" x14ac:dyDescent="0.3">
      <c r="A1" t="s">
        <v>7</v>
      </c>
    </row>
    <row r="2" spans="1:23" x14ac:dyDescent="0.3">
      <c r="B2" t="s">
        <v>12</v>
      </c>
    </row>
    <row r="3" spans="1:23" x14ac:dyDescent="0.3">
      <c r="C3" t="s">
        <v>124</v>
      </c>
      <c r="D3">
        <v>12</v>
      </c>
      <c r="E3">
        <v>15</v>
      </c>
      <c r="F3">
        <v>18</v>
      </c>
      <c r="G3">
        <v>20</v>
      </c>
      <c r="H3">
        <v>22</v>
      </c>
      <c r="I3">
        <v>25</v>
      </c>
      <c r="J3">
        <v>28</v>
      </c>
      <c r="K3">
        <v>30</v>
      </c>
      <c r="L3">
        <v>32</v>
      </c>
      <c r="M3">
        <v>35</v>
      </c>
      <c r="N3">
        <v>38</v>
      </c>
      <c r="O3">
        <v>10</v>
      </c>
    </row>
    <row r="4" spans="1:23" x14ac:dyDescent="0.3">
      <c r="C4" t="s">
        <v>125</v>
      </c>
      <c r="D4">
        <v>55</v>
      </c>
      <c r="E4">
        <v>60</v>
      </c>
      <c r="F4">
        <v>65</v>
      </c>
      <c r="G4">
        <v>70</v>
      </c>
      <c r="H4">
        <v>75</v>
      </c>
      <c r="I4">
        <v>80</v>
      </c>
      <c r="J4">
        <v>85</v>
      </c>
      <c r="K4">
        <v>90</v>
      </c>
      <c r="L4">
        <v>95</v>
      </c>
      <c r="M4">
        <v>100</v>
      </c>
      <c r="N4">
        <v>105</v>
      </c>
      <c r="O4">
        <v>50</v>
      </c>
    </row>
    <row r="6" spans="1:23" x14ac:dyDescent="0.3">
      <c r="C6" t="s">
        <v>126</v>
      </c>
      <c r="D6">
        <f>CORREL(D3:O3,D4:O4)</f>
        <v>0.99921031003664817</v>
      </c>
    </row>
    <row r="7" spans="1:23" x14ac:dyDescent="0.3">
      <c r="D7" t="s">
        <v>134</v>
      </c>
    </row>
    <row r="14" spans="1:23" x14ac:dyDescent="0.3">
      <c r="A14" t="s">
        <v>8</v>
      </c>
    </row>
    <row r="15" spans="1:23" x14ac:dyDescent="0.3">
      <c r="B15" t="s">
        <v>12</v>
      </c>
    </row>
    <row r="16" spans="1:23" x14ac:dyDescent="0.3">
      <c r="C16" t="s">
        <v>127</v>
      </c>
      <c r="D16">
        <v>47</v>
      </c>
      <c r="E16">
        <v>48</v>
      </c>
      <c r="F16">
        <v>50</v>
      </c>
      <c r="G16">
        <v>52</v>
      </c>
      <c r="H16">
        <v>53</v>
      </c>
      <c r="I16">
        <v>55</v>
      </c>
      <c r="J16">
        <v>56</v>
      </c>
      <c r="K16">
        <v>58</v>
      </c>
      <c r="L16">
        <v>60</v>
      </c>
      <c r="M16">
        <v>62</v>
      </c>
      <c r="N16">
        <v>64</v>
      </c>
      <c r="O16">
        <v>65</v>
      </c>
      <c r="P16">
        <v>67</v>
      </c>
      <c r="Q16">
        <v>69</v>
      </c>
      <c r="R16">
        <v>70</v>
      </c>
      <c r="S16">
        <v>72</v>
      </c>
      <c r="T16">
        <v>74</v>
      </c>
      <c r="U16">
        <v>76</v>
      </c>
      <c r="V16">
        <v>77</v>
      </c>
      <c r="W16">
        <v>45</v>
      </c>
    </row>
    <row r="17" spans="1:33" x14ac:dyDescent="0.3">
      <c r="C17" t="s">
        <v>128</v>
      </c>
      <c r="D17">
        <v>54</v>
      </c>
      <c r="E17">
        <v>55</v>
      </c>
      <c r="F17">
        <v>57</v>
      </c>
      <c r="G17">
        <v>59</v>
      </c>
      <c r="H17">
        <v>60</v>
      </c>
      <c r="I17">
        <v>61</v>
      </c>
      <c r="J17">
        <v>62</v>
      </c>
      <c r="K17">
        <v>64</v>
      </c>
      <c r="L17">
        <v>66</v>
      </c>
      <c r="M17">
        <v>67</v>
      </c>
      <c r="N17">
        <v>69</v>
      </c>
      <c r="O17">
        <v>71</v>
      </c>
      <c r="P17">
        <v>73</v>
      </c>
      <c r="Q17">
        <v>74</v>
      </c>
      <c r="R17">
        <v>76</v>
      </c>
      <c r="S17">
        <v>78</v>
      </c>
      <c r="T17">
        <v>80</v>
      </c>
      <c r="U17">
        <v>82</v>
      </c>
      <c r="V17">
        <v>83</v>
      </c>
      <c r="W17">
        <v>52</v>
      </c>
    </row>
    <row r="19" spans="1:33" x14ac:dyDescent="0.3">
      <c r="C19" t="s">
        <v>126</v>
      </c>
      <c r="D19">
        <f>CORREL(D16:W16,D17:W17)</f>
        <v>0.99859572699637911</v>
      </c>
    </row>
    <row r="27" spans="1:33" x14ac:dyDescent="0.3">
      <c r="A27" t="s">
        <v>10</v>
      </c>
    </row>
    <row r="28" spans="1:33" x14ac:dyDescent="0.3">
      <c r="B28" t="s">
        <v>12</v>
      </c>
    </row>
    <row r="29" spans="1:33" x14ac:dyDescent="0.3">
      <c r="C29" t="s">
        <v>129</v>
      </c>
      <c r="D29">
        <v>12</v>
      </c>
      <c r="E29">
        <v>15</v>
      </c>
      <c r="F29">
        <v>18</v>
      </c>
      <c r="G29">
        <v>20</v>
      </c>
      <c r="H29">
        <v>22</v>
      </c>
      <c r="I29">
        <v>25</v>
      </c>
      <c r="J29">
        <v>28</v>
      </c>
      <c r="K29">
        <v>30</v>
      </c>
      <c r="L29">
        <v>32</v>
      </c>
      <c r="M29">
        <v>35</v>
      </c>
      <c r="N29">
        <v>38</v>
      </c>
      <c r="O29">
        <v>40</v>
      </c>
      <c r="P29">
        <v>42</v>
      </c>
      <c r="Q29">
        <v>45</v>
      </c>
      <c r="R29">
        <v>48</v>
      </c>
      <c r="S29">
        <v>50</v>
      </c>
      <c r="T29">
        <v>52</v>
      </c>
      <c r="U29">
        <v>55</v>
      </c>
      <c r="V29">
        <v>58</v>
      </c>
      <c r="W29">
        <v>60</v>
      </c>
      <c r="X29">
        <v>62</v>
      </c>
      <c r="Y29">
        <v>65</v>
      </c>
      <c r="Z29">
        <v>68</v>
      </c>
      <c r="AA29">
        <v>70</v>
      </c>
      <c r="AB29">
        <v>72</v>
      </c>
      <c r="AC29">
        <v>75</v>
      </c>
      <c r="AD29">
        <v>78</v>
      </c>
      <c r="AE29">
        <v>80</v>
      </c>
      <c r="AF29">
        <v>82</v>
      </c>
      <c r="AG29">
        <v>10</v>
      </c>
    </row>
    <row r="30" spans="1:33" x14ac:dyDescent="0.3">
      <c r="C30" t="s">
        <v>130</v>
      </c>
      <c r="D30">
        <v>65</v>
      </c>
      <c r="E30">
        <v>70</v>
      </c>
      <c r="F30">
        <v>75</v>
      </c>
      <c r="G30">
        <v>80</v>
      </c>
      <c r="H30">
        <v>82</v>
      </c>
      <c r="I30">
        <v>85</v>
      </c>
      <c r="J30">
        <v>88</v>
      </c>
      <c r="K30">
        <v>90</v>
      </c>
      <c r="L30">
        <v>92</v>
      </c>
      <c r="M30">
        <v>93</v>
      </c>
      <c r="N30">
        <v>95</v>
      </c>
      <c r="O30">
        <v>96</v>
      </c>
      <c r="P30">
        <v>97</v>
      </c>
      <c r="Q30">
        <v>98</v>
      </c>
      <c r="R30">
        <v>99</v>
      </c>
      <c r="S30">
        <v>100</v>
      </c>
      <c r="T30">
        <v>102</v>
      </c>
      <c r="U30">
        <v>105</v>
      </c>
      <c r="V30">
        <v>106</v>
      </c>
      <c r="W30">
        <v>107</v>
      </c>
      <c r="X30">
        <v>108</v>
      </c>
      <c r="Y30">
        <v>110</v>
      </c>
      <c r="Z30">
        <v>112</v>
      </c>
      <c r="AA30">
        <v>114</v>
      </c>
      <c r="AB30">
        <v>115</v>
      </c>
      <c r="AC30">
        <v>116</v>
      </c>
      <c r="AD30">
        <v>118</v>
      </c>
      <c r="AE30">
        <v>120</v>
      </c>
      <c r="AF30">
        <v>122</v>
      </c>
      <c r="AG30">
        <v>60</v>
      </c>
    </row>
    <row r="32" spans="1:33" x14ac:dyDescent="0.3">
      <c r="C32" t="s">
        <v>126</v>
      </c>
      <c r="D32">
        <f>CORREL(D29:AG29,D30:AG30)</f>
        <v>0.97729508301867374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8"/>
  <sheetViews>
    <sheetView zoomScale="85" zoomScaleNormal="85" workbookViewId="0">
      <selection activeCell="H134" sqref="H134"/>
    </sheetView>
  </sheetViews>
  <sheetFormatPr defaultRowHeight="14.4" x14ac:dyDescent="0.3"/>
  <cols>
    <col min="2" max="2" width="15.88671875" bestFit="1" customWidth="1"/>
  </cols>
  <sheetData>
    <row r="1" spans="1:13" x14ac:dyDescent="0.3">
      <c r="A1" t="s">
        <v>7</v>
      </c>
    </row>
    <row r="2" spans="1:13" x14ac:dyDescent="0.3">
      <c r="B2" t="s">
        <v>12</v>
      </c>
    </row>
    <row r="3" spans="1:13" x14ac:dyDescent="0.3">
      <c r="C3" t="s">
        <v>82</v>
      </c>
      <c r="D3">
        <v>40</v>
      </c>
      <c r="E3">
        <v>45</v>
      </c>
      <c r="F3">
        <v>50</v>
      </c>
      <c r="G3">
        <v>55</v>
      </c>
      <c r="H3">
        <v>60</v>
      </c>
      <c r="I3">
        <v>62</v>
      </c>
      <c r="J3">
        <v>65</v>
      </c>
      <c r="K3">
        <v>68</v>
      </c>
      <c r="L3">
        <v>70</v>
      </c>
      <c r="M3">
        <v>72</v>
      </c>
    </row>
    <row r="4" spans="1:13" x14ac:dyDescent="0.3">
      <c r="D4">
        <v>75</v>
      </c>
      <c r="E4">
        <v>78</v>
      </c>
      <c r="F4">
        <v>80</v>
      </c>
      <c r="G4">
        <v>82</v>
      </c>
      <c r="H4">
        <v>85</v>
      </c>
      <c r="I4">
        <v>88</v>
      </c>
      <c r="J4">
        <v>90</v>
      </c>
      <c r="K4">
        <v>92</v>
      </c>
      <c r="L4">
        <v>95</v>
      </c>
      <c r="M4">
        <v>100</v>
      </c>
    </row>
    <row r="5" spans="1:13" x14ac:dyDescent="0.3">
      <c r="D5">
        <v>105</v>
      </c>
      <c r="E5">
        <v>110</v>
      </c>
      <c r="F5">
        <v>115</v>
      </c>
      <c r="G5">
        <v>120</v>
      </c>
      <c r="H5">
        <v>125</v>
      </c>
      <c r="I5">
        <v>130</v>
      </c>
      <c r="J5">
        <v>135</v>
      </c>
      <c r="K5">
        <v>140</v>
      </c>
      <c r="L5">
        <v>145</v>
      </c>
      <c r="M5">
        <v>150</v>
      </c>
    </row>
    <row r="6" spans="1:13" x14ac:dyDescent="0.3">
      <c r="D6">
        <v>155</v>
      </c>
      <c r="E6">
        <v>160</v>
      </c>
      <c r="F6">
        <v>165</v>
      </c>
      <c r="G6">
        <v>170</v>
      </c>
      <c r="H6">
        <v>175</v>
      </c>
      <c r="I6">
        <v>180</v>
      </c>
      <c r="J6">
        <v>185</v>
      </c>
      <c r="K6">
        <v>190</v>
      </c>
      <c r="L6">
        <v>195</v>
      </c>
      <c r="M6">
        <v>200</v>
      </c>
    </row>
    <row r="7" spans="1:13" x14ac:dyDescent="0.3">
      <c r="D7">
        <v>205</v>
      </c>
      <c r="E7">
        <v>210</v>
      </c>
      <c r="F7">
        <v>215</v>
      </c>
      <c r="G7">
        <v>220</v>
      </c>
      <c r="H7">
        <v>225</v>
      </c>
      <c r="I7">
        <v>230</v>
      </c>
      <c r="J7">
        <v>235</v>
      </c>
      <c r="K7">
        <v>240</v>
      </c>
      <c r="L7">
        <v>245</v>
      </c>
      <c r="M7">
        <v>250</v>
      </c>
    </row>
    <row r="8" spans="1:13" x14ac:dyDescent="0.3">
      <c r="D8">
        <v>255</v>
      </c>
      <c r="E8">
        <v>260</v>
      </c>
      <c r="F8">
        <v>265</v>
      </c>
      <c r="G8">
        <v>270</v>
      </c>
      <c r="H8">
        <v>275</v>
      </c>
      <c r="I8">
        <v>280</v>
      </c>
      <c r="J8">
        <v>285</v>
      </c>
      <c r="K8">
        <v>290</v>
      </c>
      <c r="L8">
        <v>295</v>
      </c>
      <c r="M8">
        <v>300</v>
      </c>
    </row>
    <row r="9" spans="1:13" x14ac:dyDescent="0.3">
      <c r="D9">
        <v>305</v>
      </c>
      <c r="E9">
        <v>310</v>
      </c>
      <c r="F9">
        <v>315</v>
      </c>
      <c r="G9">
        <v>320</v>
      </c>
      <c r="H9">
        <v>325</v>
      </c>
      <c r="I9">
        <v>330</v>
      </c>
      <c r="J9">
        <v>335</v>
      </c>
      <c r="K9">
        <v>340</v>
      </c>
      <c r="L9">
        <v>345</v>
      </c>
      <c r="M9">
        <v>350</v>
      </c>
    </row>
    <row r="10" spans="1:13" x14ac:dyDescent="0.3">
      <c r="D10">
        <v>355</v>
      </c>
      <c r="E10">
        <v>360</v>
      </c>
      <c r="F10">
        <v>365</v>
      </c>
      <c r="G10">
        <v>370</v>
      </c>
      <c r="H10">
        <v>375</v>
      </c>
      <c r="I10">
        <v>380</v>
      </c>
      <c r="J10">
        <v>385</v>
      </c>
      <c r="K10">
        <v>390</v>
      </c>
      <c r="L10">
        <v>395</v>
      </c>
      <c r="M10">
        <v>400</v>
      </c>
    </row>
    <row r="11" spans="1:13" x14ac:dyDescent="0.3">
      <c r="D11">
        <v>405</v>
      </c>
      <c r="E11">
        <v>410</v>
      </c>
      <c r="F11">
        <v>415</v>
      </c>
      <c r="G11">
        <v>420</v>
      </c>
      <c r="H11">
        <v>425</v>
      </c>
      <c r="I11">
        <v>430</v>
      </c>
      <c r="J11">
        <v>435</v>
      </c>
      <c r="K11">
        <v>440</v>
      </c>
      <c r="L11">
        <v>445</v>
      </c>
      <c r="M11">
        <v>450</v>
      </c>
    </row>
    <row r="12" spans="1:13" x14ac:dyDescent="0.3">
      <c r="D12">
        <v>455</v>
      </c>
      <c r="E12">
        <v>460</v>
      </c>
      <c r="F12">
        <v>465</v>
      </c>
      <c r="G12">
        <v>470</v>
      </c>
      <c r="H12">
        <v>475</v>
      </c>
      <c r="I12">
        <v>480</v>
      </c>
      <c r="J12">
        <v>485</v>
      </c>
      <c r="K12">
        <v>490</v>
      </c>
      <c r="L12">
        <v>495</v>
      </c>
      <c r="M12">
        <v>500</v>
      </c>
    </row>
    <row r="14" spans="1:13" x14ac:dyDescent="0.3">
      <c r="B14" t="s">
        <v>83</v>
      </c>
      <c r="C14">
        <f>QUARTILE(D3:M12,1)</f>
        <v>128.75</v>
      </c>
    </row>
    <row r="15" spans="1:13" x14ac:dyDescent="0.3">
      <c r="B15" t="s">
        <v>84</v>
      </c>
      <c r="C15">
        <f>QUARTILE(D3:M12,2)</f>
        <v>252.5</v>
      </c>
    </row>
    <row r="16" spans="1:13" x14ac:dyDescent="0.3">
      <c r="B16" t="s">
        <v>85</v>
      </c>
      <c r="C16">
        <f>QUARTILE(D3:M12,3)</f>
        <v>376.25</v>
      </c>
    </row>
    <row r="18" spans="1:13" x14ac:dyDescent="0.3">
      <c r="B18" t="s">
        <v>86</v>
      </c>
    </row>
    <row r="19" spans="1:13" x14ac:dyDescent="0.3">
      <c r="B19" t="s">
        <v>87</v>
      </c>
      <c r="C19">
        <f>PERCENTILE(D3:M12,10%)</f>
        <v>74.7</v>
      </c>
    </row>
    <row r="20" spans="1:13" x14ac:dyDescent="0.3">
      <c r="B20" t="s">
        <v>88</v>
      </c>
      <c r="C20">
        <f>PERCENTILE(D4:M13,25%)</f>
        <v>166.25</v>
      </c>
    </row>
    <row r="21" spans="1:13" x14ac:dyDescent="0.3">
      <c r="B21" t="s">
        <v>89</v>
      </c>
      <c r="C21">
        <f>PERCENTILE(D5:M14,75%)</f>
        <v>401.25</v>
      </c>
    </row>
    <row r="22" spans="1:13" x14ac:dyDescent="0.3">
      <c r="B22" t="s">
        <v>90</v>
      </c>
      <c r="C22">
        <f>PERCENTILE(D6:M15,90%)</f>
        <v>465.5</v>
      </c>
    </row>
    <row r="24" spans="1:13" ht="172.8" x14ac:dyDescent="0.3">
      <c r="B24" t="s">
        <v>69</v>
      </c>
      <c r="C24" s="6" t="s">
        <v>91</v>
      </c>
      <c r="D24" s="6" t="s">
        <v>92</v>
      </c>
      <c r="E24" s="6" t="s">
        <v>93</v>
      </c>
      <c r="F24" s="6" t="s">
        <v>94</v>
      </c>
      <c r="G24" s="6" t="s">
        <v>95</v>
      </c>
    </row>
    <row r="27" spans="1:13" x14ac:dyDescent="0.3">
      <c r="A27" t="s">
        <v>8</v>
      </c>
    </row>
    <row r="28" spans="1:13" x14ac:dyDescent="0.3">
      <c r="B28" t="s">
        <v>12</v>
      </c>
    </row>
    <row r="29" spans="1:13" x14ac:dyDescent="0.3">
      <c r="C29" t="s">
        <v>96</v>
      </c>
      <c r="D29">
        <v>55</v>
      </c>
      <c r="E29">
        <v>60</v>
      </c>
      <c r="F29">
        <v>62</v>
      </c>
      <c r="G29">
        <v>65</v>
      </c>
      <c r="H29">
        <v>68</v>
      </c>
      <c r="I29">
        <v>70</v>
      </c>
      <c r="J29">
        <v>72</v>
      </c>
      <c r="K29">
        <v>75</v>
      </c>
      <c r="L29">
        <v>78</v>
      </c>
      <c r="M29">
        <v>80</v>
      </c>
    </row>
    <row r="30" spans="1:13" x14ac:dyDescent="0.3">
      <c r="D30">
        <v>82</v>
      </c>
      <c r="E30">
        <v>85</v>
      </c>
      <c r="F30">
        <v>88</v>
      </c>
      <c r="G30">
        <v>90</v>
      </c>
      <c r="H30">
        <v>92</v>
      </c>
      <c r="I30">
        <v>95</v>
      </c>
      <c r="J30">
        <v>100</v>
      </c>
      <c r="K30">
        <v>105</v>
      </c>
      <c r="L30">
        <v>110</v>
      </c>
      <c r="M30">
        <v>115</v>
      </c>
    </row>
    <row r="31" spans="1:13" x14ac:dyDescent="0.3">
      <c r="D31">
        <v>120</v>
      </c>
      <c r="E31">
        <v>125</v>
      </c>
      <c r="F31">
        <v>130</v>
      </c>
      <c r="G31">
        <v>135</v>
      </c>
      <c r="H31">
        <v>140</v>
      </c>
      <c r="I31">
        <v>145</v>
      </c>
      <c r="J31">
        <v>150</v>
      </c>
      <c r="K31">
        <v>155</v>
      </c>
      <c r="L31">
        <v>160</v>
      </c>
      <c r="M31">
        <v>165</v>
      </c>
    </row>
    <row r="32" spans="1:13" x14ac:dyDescent="0.3">
      <c r="D32">
        <v>170</v>
      </c>
      <c r="E32">
        <v>175</v>
      </c>
      <c r="F32">
        <v>180</v>
      </c>
      <c r="G32">
        <v>185</v>
      </c>
      <c r="H32">
        <v>190</v>
      </c>
      <c r="I32">
        <v>195</v>
      </c>
      <c r="J32">
        <v>200</v>
      </c>
      <c r="K32">
        <v>205</v>
      </c>
      <c r="L32">
        <v>210</v>
      </c>
      <c r="M32">
        <v>215</v>
      </c>
    </row>
    <row r="33" spans="2:13" x14ac:dyDescent="0.3">
      <c r="D33">
        <v>220</v>
      </c>
      <c r="E33">
        <v>225</v>
      </c>
      <c r="F33">
        <v>230</v>
      </c>
      <c r="G33">
        <v>235</v>
      </c>
      <c r="H33">
        <v>240</v>
      </c>
      <c r="I33">
        <v>245</v>
      </c>
      <c r="J33">
        <v>250</v>
      </c>
      <c r="K33">
        <v>255</v>
      </c>
      <c r="L33">
        <v>260</v>
      </c>
      <c r="M33">
        <v>265</v>
      </c>
    </row>
    <row r="34" spans="2:13" x14ac:dyDescent="0.3">
      <c r="D34">
        <v>270</v>
      </c>
      <c r="E34">
        <v>275</v>
      </c>
      <c r="F34">
        <v>280</v>
      </c>
      <c r="G34">
        <v>285</v>
      </c>
      <c r="H34">
        <v>290</v>
      </c>
      <c r="I34">
        <v>295</v>
      </c>
      <c r="J34">
        <v>300</v>
      </c>
      <c r="K34">
        <v>305</v>
      </c>
      <c r="L34">
        <v>310</v>
      </c>
      <c r="M34">
        <v>315</v>
      </c>
    </row>
    <row r="35" spans="2:13" x14ac:dyDescent="0.3">
      <c r="D35">
        <v>320</v>
      </c>
      <c r="E35">
        <v>325</v>
      </c>
      <c r="F35">
        <v>330</v>
      </c>
      <c r="G35">
        <v>335</v>
      </c>
      <c r="H35">
        <v>340</v>
      </c>
      <c r="I35">
        <v>345</v>
      </c>
      <c r="J35">
        <v>350</v>
      </c>
      <c r="K35">
        <v>355</v>
      </c>
      <c r="L35">
        <v>360</v>
      </c>
      <c r="M35">
        <v>365</v>
      </c>
    </row>
    <row r="36" spans="2:13" x14ac:dyDescent="0.3">
      <c r="D36">
        <v>380</v>
      </c>
      <c r="E36">
        <v>385</v>
      </c>
      <c r="F36">
        <v>390</v>
      </c>
      <c r="G36">
        <v>395</v>
      </c>
      <c r="H36">
        <v>400</v>
      </c>
      <c r="I36">
        <v>405</v>
      </c>
      <c r="J36">
        <v>410</v>
      </c>
      <c r="K36">
        <v>415</v>
      </c>
      <c r="L36">
        <v>370</v>
      </c>
      <c r="M36">
        <v>375</v>
      </c>
    </row>
    <row r="37" spans="2:13" x14ac:dyDescent="0.3">
      <c r="D37">
        <v>420</v>
      </c>
      <c r="E37">
        <v>425</v>
      </c>
      <c r="F37">
        <v>430</v>
      </c>
      <c r="G37">
        <v>435</v>
      </c>
      <c r="H37">
        <v>440</v>
      </c>
      <c r="I37">
        <v>445</v>
      </c>
      <c r="J37">
        <v>450</v>
      </c>
      <c r="K37">
        <v>455</v>
      </c>
      <c r="L37">
        <v>460</v>
      </c>
      <c r="M37">
        <v>465</v>
      </c>
    </row>
    <row r="38" spans="2:13" x14ac:dyDescent="0.3">
      <c r="D38">
        <v>470</v>
      </c>
      <c r="E38">
        <v>475</v>
      </c>
      <c r="F38">
        <v>480</v>
      </c>
      <c r="G38">
        <v>485</v>
      </c>
      <c r="H38">
        <v>490</v>
      </c>
      <c r="I38">
        <v>495</v>
      </c>
      <c r="J38">
        <v>500</v>
      </c>
      <c r="K38">
        <v>505</v>
      </c>
      <c r="L38">
        <v>510</v>
      </c>
      <c r="M38">
        <v>515</v>
      </c>
    </row>
    <row r="40" spans="2:13" x14ac:dyDescent="0.3">
      <c r="B40" t="s">
        <v>83</v>
      </c>
      <c r="C40">
        <f>QUARTILE(D29:M38,1)</f>
        <v>143.75</v>
      </c>
    </row>
    <row r="41" spans="2:13" x14ac:dyDescent="0.3">
      <c r="B41" t="s">
        <v>84</v>
      </c>
      <c r="C41">
        <f>QUARTILE(D30:M39,2)</f>
        <v>292.5</v>
      </c>
    </row>
    <row r="42" spans="2:13" x14ac:dyDescent="0.3">
      <c r="B42" t="s">
        <v>85</v>
      </c>
      <c r="C42">
        <f>QUARTILE(D31:M40,3)</f>
        <v>416.25</v>
      </c>
    </row>
    <row r="44" spans="2:13" x14ac:dyDescent="0.3">
      <c r="B44" t="s">
        <v>86</v>
      </c>
    </row>
    <row r="45" spans="2:13" x14ac:dyDescent="0.3">
      <c r="B45" t="s">
        <v>97</v>
      </c>
      <c r="C45">
        <f>PERCENTILE(D29:M38,0.15)</f>
        <v>94.55</v>
      </c>
    </row>
    <row r="46" spans="2:13" x14ac:dyDescent="0.3">
      <c r="B46" t="s">
        <v>98</v>
      </c>
      <c r="C46">
        <f>PERCENTILE(D30:M39,50%)</f>
        <v>292.5</v>
      </c>
    </row>
    <row r="47" spans="2:13" x14ac:dyDescent="0.3">
      <c r="B47" t="s">
        <v>99</v>
      </c>
      <c r="C47">
        <f>PERCENTILE(D31:M40,85%)</f>
        <v>455.74999999999994</v>
      </c>
    </row>
    <row r="49" spans="1:14" x14ac:dyDescent="0.3">
      <c r="B49" t="s">
        <v>69</v>
      </c>
      <c r="C49" t="s">
        <v>100</v>
      </c>
    </row>
    <row r="50" spans="1:14" x14ac:dyDescent="0.3">
      <c r="C50" t="s">
        <v>101</v>
      </c>
    </row>
    <row r="51" spans="1:14" x14ac:dyDescent="0.3">
      <c r="C51" t="s">
        <v>102</v>
      </c>
    </row>
    <row r="52" spans="1:14" x14ac:dyDescent="0.3">
      <c r="C52" t="s">
        <v>103</v>
      </c>
    </row>
    <row r="54" spans="1:14" x14ac:dyDescent="0.3">
      <c r="A54" t="s">
        <v>10</v>
      </c>
      <c r="B54" t="s">
        <v>12</v>
      </c>
    </row>
    <row r="55" spans="1:14" x14ac:dyDescent="0.3">
      <c r="C55" t="s">
        <v>104</v>
      </c>
    </row>
    <row r="56" spans="1:14" x14ac:dyDescent="0.3">
      <c r="E56">
        <v>20</v>
      </c>
      <c r="F56">
        <v>25</v>
      </c>
      <c r="G56">
        <v>30</v>
      </c>
      <c r="H56">
        <v>35</v>
      </c>
      <c r="I56">
        <v>40</v>
      </c>
      <c r="J56">
        <v>45</v>
      </c>
      <c r="K56">
        <v>50</v>
      </c>
      <c r="L56">
        <v>55</v>
      </c>
      <c r="M56">
        <v>60</v>
      </c>
      <c r="N56">
        <v>65</v>
      </c>
    </row>
    <row r="57" spans="1:14" x14ac:dyDescent="0.3">
      <c r="E57">
        <v>70</v>
      </c>
      <c r="F57">
        <v>75</v>
      </c>
      <c r="G57">
        <v>80</v>
      </c>
      <c r="H57">
        <v>85</v>
      </c>
      <c r="I57">
        <v>90</v>
      </c>
      <c r="J57">
        <v>95</v>
      </c>
      <c r="K57">
        <v>100</v>
      </c>
      <c r="L57">
        <v>105</v>
      </c>
      <c r="M57">
        <v>110</v>
      </c>
      <c r="N57">
        <v>115</v>
      </c>
    </row>
    <row r="58" spans="1:14" x14ac:dyDescent="0.3">
      <c r="E58">
        <v>120</v>
      </c>
      <c r="F58">
        <v>125</v>
      </c>
      <c r="G58">
        <v>130</v>
      </c>
      <c r="H58">
        <v>135</v>
      </c>
      <c r="I58">
        <v>140</v>
      </c>
      <c r="J58">
        <v>145</v>
      </c>
      <c r="K58">
        <v>150</v>
      </c>
      <c r="L58">
        <v>155</v>
      </c>
      <c r="M58">
        <v>160</v>
      </c>
      <c r="N58">
        <v>165</v>
      </c>
    </row>
    <row r="59" spans="1:14" x14ac:dyDescent="0.3">
      <c r="E59">
        <v>170</v>
      </c>
      <c r="F59">
        <v>175</v>
      </c>
      <c r="G59">
        <v>180</v>
      </c>
      <c r="H59">
        <v>185</v>
      </c>
      <c r="I59">
        <v>190</v>
      </c>
      <c r="J59">
        <v>195</v>
      </c>
      <c r="K59">
        <v>200</v>
      </c>
      <c r="L59">
        <v>205</v>
      </c>
      <c r="M59">
        <v>210</v>
      </c>
      <c r="N59">
        <v>215</v>
      </c>
    </row>
    <row r="60" spans="1:14" x14ac:dyDescent="0.3">
      <c r="E60">
        <v>220</v>
      </c>
      <c r="F60">
        <v>225</v>
      </c>
      <c r="G60">
        <v>230</v>
      </c>
      <c r="H60">
        <v>235</v>
      </c>
      <c r="I60">
        <v>240</v>
      </c>
      <c r="J60">
        <v>245</v>
      </c>
      <c r="K60">
        <v>250</v>
      </c>
      <c r="L60">
        <v>255</v>
      </c>
      <c r="M60">
        <v>260</v>
      </c>
      <c r="N60">
        <v>265</v>
      </c>
    </row>
    <row r="61" spans="1:14" x14ac:dyDescent="0.3">
      <c r="E61">
        <v>270</v>
      </c>
      <c r="F61">
        <v>275</v>
      </c>
      <c r="G61">
        <v>280</v>
      </c>
      <c r="H61">
        <v>285</v>
      </c>
      <c r="I61">
        <v>290</v>
      </c>
      <c r="J61">
        <v>295</v>
      </c>
      <c r="K61">
        <v>300</v>
      </c>
      <c r="L61">
        <v>305</v>
      </c>
      <c r="M61">
        <v>310</v>
      </c>
      <c r="N61">
        <v>315</v>
      </c>
    </row>
    <row r="62" spans="1:14" x14ac:dyDescent="0.3">
      <c r="E62">
        <v>320</v>
      </c>
      <c r="F62">
        <v>325</v>
      </c>
      <c r="G62">
        <v>330</v>
      </c>
      <c r="H62">
        <v>335</v>
      </c>
      <c r="I62">
        <v>340</v>
      </c>
      <c r="J62">
        <v>345</v>
      </c>
      <c r="K62">
        <v>350</v>
      </c>
      <c r="L62">
        <v>355</v>
      </c>
      <c r="M62">
        <v>360</v>
      </c>
      <c r="N62">
        <v>365</v>
      </c>
    </row>
    <row r="63" spans="1:14" x14ac:dyDescent="0.3">
      <c r="E63">
        <v>370</v>
      </c>
      <c r="F63">
        <v>375</v>
      </c>
      <c r="G63">
        <v>380</v>
      </c>
      <c r="H63">
        <v>385</v>
      </c>
      <c r="I63">
        <v>390</v>
      </c>
      <c r="J63">
        <v>395</v>
      </c>
      <c r="K63">
        <v>400</v>
      </c>
      <c r="L63">
        <v>405</v>
      </c>
      <c r="M63">
        <v>410</v>
      </c>
      <c r="N63">
        <v>415</v>
      </c>
    </row>
    <row r="64" spans="1:14" x14ac:dyDescent="0.3">
      <c r="E64">
        <v>420</v>
      </c>
      <c r="F64">
        <v>425</v>
      </c>
      <c r="G64">
        <v>430</v>
      </c>
      <c r="H64">
        <v>435</v>
      </c>
      <c r="I64">
        <v>440</v>
      </c>
      <c r="J64">
        <v>445</v>
      </c>
      <c r="K64">
        <v>450</v>
      </c>
      <c r="L64">
        <v>455</v>
      </c>
      <c r="M64">
        <v>460</v>
      </c>
      <c r="N64">
        <v>465</v>
      </c>
    </row>
    <row r="65" spans="1:14" x14ac:dyDescent="0.3">
      <c r="E65">
        <v>470</v>
      </c>
      <c r="F65">
        <v>475</v>
      </c>
      <c r="G65">
        <v>480</v>
      </c>
      <c r="H65">
        <v>485</v>
      </c>
      <c r="I65">
        <v>490</v>
      </c>
      <c r="J65">
        <v>495</v>
      </c>
      <c r="K65">
        <v>500</v>
      </c>
      <c r="L65">
        <v>505</v>
      </c>
      <c r="M65">
        <v>510</v>
      </c>
      <c r="N65">
        <v>515</v>
      </c>
    </row>
    <row r="66" spans="1:14" x14ac:dyDescent="0.3">
      <c r="E66">
        <v>520</v>
      </c>
      <c r="F66">
        <v>525</v>
      </c>
      <c r="G66">
        <v>530</v>
      </c>
      <c r="H66">
        <v>535</v>
      </c>
      <c r="I66">
        <v>540</v>
      </c>
      <c r="J66">
        <v>545</v>
      </c>
      <c r="K66">
        <v>550</v>
      </c>
      <c r="L66">
        <v>555</v>
      </c>
      <c r="M66">
        <v>560</v>
      </c>
      <c r="N66">
        <v>565</v>
      </c>
    </row>
    <row r="68" spans="1:14" x14ac:dyDescent="0.3">
      <c r="B68" t="s">
        <v>83</v>
      </c>
      <c r="C68">
        <f>QUARTILE(E56:N66,1)</f>
        <v>156.25</v>
      </c>
    </row>
    <row r="69" spans="1:14" x14ac:dyDescent="0.3">
      <c r="B69" t="s">
        <v>84</v>
      </c>
      <c r="C69">
        <f>QUARTILE(E56:N66,2)</f>
        <v>292.5</v>
      </c>
    </row>
    <row r="70" spans="1:14" x14ac:dyDescent="0.3">
      <c r="B70" t="s">
        <v>85</v>
      </c>
      <c r="C70">
        <f>QUARTILE(E56:N66,3)</f>
        <v>428.75</v>
      </c>
    </row>
    <row r="72" spans="1:14" x14ac:dyDescent="0.3">
      <c r="B72" t="s">
        <v>86</v>
      </c>
    </row>
    <row r="73" spans="1:14" x14ac:dyDescent="0.3">
      <c r="B73" t="s">
        <v>105</v>
      </c>
      <c r="C73">
        <f>PERCENTILE(E56:N66,20%)</f>
        <v>129</v>
      </c>
    </row>
    <row r="74" spans="1:14" x14ac:dyDescent="0.3">
      <c r="B74" t="s">
        <v>106</v>
      </c>
      <c r="C74">
        <f>PERCENTILE(E56:N66,40%)</f>
        <v>238</v>
      </c>
    </row>
    <row r="75" spans="1:14" x14ac:dyDescent="0.3">
      <c r="B75" t="s">
        <v>107</v>
      </c>
      <c r="C75">
        <f>PERCENTILE(E56:N66,80%)</f>
        <v>456</v>
      </c>
    </row>
    <row r="77" spans="1:14" x14ac:dyDescent="0.3">
      <c r="B77" t="s">
        <v>69</v>
      </c>
      <c r="C77" t="s">
        <v>108</v>
      </c>
    </row>
    <row r="78" spans="1:14" x14ac:dyDescent="0.3">
      <c r="C78" t="s">
        <v>109</v>
      </c>
    </row>
    <row r="80" spans="1:14" x14ac:dyDescent="0.3">
      <c r="A80" t="s">
        <v>11</v>
      </c>
    </row>
    <row r="81" spans="2:14" x14ac:dyDescent="0.3">
      <c r="B81" t="s">
        <v>12</v>
      </c>
    </row>
    <row r="82" spans="2:14" x14ac:dyDescent="0.3">
      <c r="C82" t="s">
        <v>110</v>
      </c>
    </row>
    <row r="83" spans="2:14" x14ac:dyDescent="0.3">
      <c r="E83">
        <v>15</v>
      </c>
      <c r="F83">
        <v>20</v>
      </c>
      <c r="G83">
        <v>25</v>
      </c>
      <c r="H83">
        <v>30</v>
      </c>
      <c r="I83">
        <v>35</v>
      </c>
      <c r="J83">
        <v>40</v>
      </c>
      <c r="K83">
        <v>45</v>
      </c>
      <c r="L83">
        <v>50</v>
      </c>
      <c r="M83">
        <v>55</v>
      </c>
      <c r="N83">
        <v>60</v>
      </c>
    </row>
    <row r="84" spans="2:14" x14ac:dyDescent="0.3">
      <c r="E84">
        <v>65</v>
      </c>
      <c r="F84">
        <v>70</v>
      </c>
      <c r="G84">
        <v>75</v>
      </c>
      <c r="H84">
        <v>80</v>
      </c>
      <c r="I84">
        <v>85</v>
      </c>
      <c r="J84">
        <v>90</v>
      </c>
      <c r="K84">
        <v>95</v>
      </c>
      <c r="L84">
        <v>100</v>
      </c>
      <c r="M84">
        <v>105</v>
      </c>
      <c r="N84">
        <v>110</v>
      </c>
    </row>
    <row r="85" spans="2:14" x14ac:dyDescent="0.3">
      <c r="E85">
        <v>115</v>
      </c>
      <c r="F85">
        <v>120</v>
      </c>
      <c r="G85">
        <v>125</v>
      </c>
      <c r="H85">
        <v>130</v>
      </c>
      <c r="I85">
        <v>135</v>
      </c>
      <c r="J85">
        <v>140</v>
      </c>
      <c r="K85">
        <v>145</v>
      </c>
      <c r="L85">
        <v>150</v>
      </c>
      <c r="M85">
        <v>155</v>
      </c>
      <c r="N85">
        <v>160</v>
      </c>
    </row>
    <row r="86" spans="2:14" x14ac:dyDescent="0.3">
      <c r="E86">
        <v>165</v>
      </c>
      <c r="F86">
        <v>170</v>
      </c>
      <c r="G86">
        <v>175</v>
      </c>
      <c r="H86">
        <v>180</v>
      </c>
      <c r="I86">
        <v>185</v>
      </c>
      <c r="J86">
        <v>190</v>
      </c>
      <c r="K86">
        <v>195</v>
      </c>
      <c r="L86">
        <v>200</v>
      </c>
      <c r="M86">
        <v>205</v>
      </c>
      <c r="N86">
        <v>210</v>
      </c>
    </row>
    <row r="87" spans="2:14" x14ac:dyDescent="0.3">
      <c r="E87">
        <v>215</v>
      </c>
      <c r="F87">
        <v>220</v>
      </c>
      <c r="G87">
        <v>225</v>
      </c>
      <c r="H87">
        <v>230</v>
      </c>
      <c r="I87">
        <v>235</v>
      </c>
      <c r="J87">
        <v>240</v>
      </c>
      <c r="K87">
        <v>245</v>
      </c>
      <c r="L87">
        <v>250</v>
      </c>
      <c r="M87">
        <v>255</v>
      </c>
      <c r="N87">
        <v>260</v>
      </c>
    </row>
    <row r="88" spans="2:14" x14ac:dyDescent="0.3">
      <c r="E88">
        <v>265</v>
      </c>
      <c r="F88">
        <v>270</v>
      </c>
      <c r="G88">
        <v>275</v>
      </c>
      <c r="H88">
        <v>280</v>
      </c>
      <c r="I88">
        <v>285</v>
      </c>
      <c r="J88">
        <v>290</v>
      </c>
      <c r="K88">
        <v>295</v>
      </c>
      <c r="L88">
        <v>300</v>
      </c>
      <c r="M88">
        <v>305</v>
      </c>
      <c r="N88">
        <v>310</v>
      </c>
    </row>
    <row r="89" spans="2:14" x14ac:dyDescent="0.3">
      <c r="E89">
        <v>315</v>
      </c>
      <c r="F89">
        <v>320</v>
      </c>
      <c r="G89">
        <v>325</v>
      </c>
      <c r="H89">
        <v>330</v>
      </c>
      <c r="I89">
        <v>335</v>
      </c>
      <c r="J89">
        <v>340</v>
      </c>
      <c r="K89">
        <v>345</v>
      </c>
      <c r="L89">
        <v>350</v>
      </c>
      <c r="M89">
        <v>355</v>
      </c>
      <c r="N89">
        <v>360</v>
      </c>
    </row>
    <row r="90" spans="2:14" x14ac:dyDescent="0.3">
      <c r="E90">
        <v>365</v>
      </c>
      <c r="F90">
        <v>370</v>
      </c>
      <c r="G90">
        <v>375</v>
      </c>
      <c r="H90">
        <v>380</v>
      </c>
      <c r="I90">
        <v>385</v>
      </c>
      <c r="J90">
        <v>390</v>
      </c>
      <c r="K90">
        <v>395</v>
      </c>
      <c r="L90">
        <v>400</v>
      </c>
      <c r="M90">
        <v>405</v>
      </c>
      <c r="N90">
        <v>410</v>
      </c>
    </row>
    <row r="91" spans="2:14" x14ac:dyDescent="0.3">
      <c r="E91">
        <v>415</v>
      </c>
      <c r="F91">
        <v>420</v>
      </c>
      <c r="G91">
        <v>425</v>
      </c>
      <c r="H91">
        <v>430</v>
      </c>
      <c r="I91">
        <v>435</v>
      </c>
      <c r="J91">
        <v>440</v>
      </c>
      <c r="K91">
        <v>445</v>
      </c>
      <c r="L91">
        <v>450</v>
      </c>
      <c r="M91">
        <v>455</v>
      </c>
      <c r="N91">
        <v>460</v>
      </c>
    </row>
    <row r="92" spans="2:14" x14ac:dyDescent="0.3">
      <c r="E92">
        <v>465</v>
      </c>
      <c r="F92">
        <v>470</v>
      </c>
      <c r="G92">
        <v>475</v>
      </c>
      <c r="H92">
        <v>480</v>
      </c>
      <c r="I92">
        <v>485</v>
      </c>
      <c r="J92">
        <v>490</v>
      </c>
      <c r="K92">
        <v>495</v>
      </c>
      <c r="L92">
        <v>500</v>
      </c>
      <c r="M92">
        <v>505</v>
      </c>
      <c r="N92">
        <v>510</v>
      </c>
    </row>
    <row r="93" spans="2:14" x14ac:dyDescent="0.3">
      <c r="E93">
        <v>515</v>
      </c>
      <c r="F93">
        <v>520</v>
      </c>
      <c r="G93">
        <v>525</v>
      </c>
      <c r="H93">
        <v>530</v>
      </c>
      <c r="I93">
        <v>535</v>
      </c>
      <c r="J93">
        <v>540</v>
      </c>
      <c r="K93">
        <v>545</v>
      </c>
      <c r="L93">
        <v>550</v>
      </c>
      <c r="M93">
        <v>555</v>
      </c>
      <c r="N93">
        <v>560</v>
      </c>
    </row>
    <row r="94" spans="2:14" x14ac:dyDescent="0.3">
      <c r="E94">
        <v>565</v>
      </c>
      <c r="F94">
        <v>570</v>
      </c>
      <c r="G94">
        <v>575</v>
      </c>
      <c r="H94">
        <v>580</v>
      </c>
      <c r="I94">
        <v>585</v>
      </c>
      <c r="J94">
        <v>590</v>
      </c>
      <c r="K94">
        <v>595</v>
      </c>
      <c r="L94">
        <v>600</v>
      </c>
      <c r="M94">
        <v>605</v>
      </c>
      <c r="N94">
        <v>610</v>
      </c>
    </row>
    <row r="96" spans="2:14" x14ac:dyDescent="0.3">
      <c r="B96" t="s">
        <v>83</v>
      </c>
      <c r="C96">
        <f>QUARTILE(E83:N94,1)</f>
        <v>163.75</v>
      </c>
    </row>
    <row r="97" spans="1:3" x14ac:dyDescent="0.3">
      <c r="B97" t="s">
        <v>84</v>
      </c>
      <c r="C97">
        <f>QUARTILE(E83:N94,2)</f>
        <v>312.5</v>
      </c>
    </row>
    <row r="98" spans="1:3" x14ac:dyDescent="0.3">
      <c r="B98" t="s">
        <v>85</v>
      </c>
      <c r="C98">
        <f>QUARTILE(E83:N94,3)</f>
        <v>461.25</v>
      </c>
    </row>
    <row r="100" spans="1:3" x14ac:dyDescent="0.3">
      <c r="B100" t="s">
        <v>86</v>
      </c>
    </row>
    <row r="101" spans="1:3" x14ac:dyDescent="0.3">
      <c r="B101" t="s">
        <v>111</v>
      </c>
      <c r="C101">
        <f>PERCENTILE(E83:N94,30%)</f>
        <v>193.49999999999997</v>
      </c>
    </row>
    <row r="102" spans="1:3" x14ac:dyDescent="0.3">
      <c r="B102" t="s">
        <v>98</v>
      </c>
      <c r="C102">
        <f>PERCENTILE(E83:N94,50%)</f>
        <v>312.5</v>
      </c>
    </row>
    <row r="103" spans="1:3" x14ac:dyDescent="0.3">
      <c r="B103" t="s">
        <v>112</v>
      </c>
      <c r="C103">
        <f>PERCENTILE(E83:N94,70%)</f>
        <v>431.5</v>
      </c>
    </row>
    <row r="105" spans="1:3" x14ac:dyDescent="0.3">
      <c r="B105" t="s">
        <v>69</v>
      </c>
      <c r="C105" t="s">
        <v>113</v>
      </c>
    </row>
    <row r="106" spans="1:3" x14ac:dyDescent="0.3">
      <c r="C106" t="s">
        <v>115</v>
      </c>
    </row>
    <row r="107" spans="1:3" x14ac:dyDescent="0.3">
      <c r="C107" t="s">
        <v>114</v>
      </c>
    </row>
    <row r="108" spans="1:3" x14ac:dyDescent="0.3">
      <c r="C108" t="s">
        <v>116</v>
      </c>
    </row>
    <row r="109" spans="1:3" x14ac:dyDescent="0.3">
      <c r="C109" t="s">
        <v>117</v>
      </c>
    </row>
    <row r="111" spans="1:3" x14ac:dyDescent="0.3">
      <c r="A111" t="s">
        <v>15</v>
      </c>
    </row>
    <row r="112" spans="1:3" x14ac:dyDescent="0.3">
      <c r="B112" t="s">
        <v>12</v>
      </c>
    </row>
    <row r="113" spans="2:15" x14ac:dyDescent="0.3">
      <c r="C113" t="s">
        <v>118</v>
      </c>
    </row>
    <row r="114" spans="2:15" x14ac:dyDescent="0.3">
      <c r="E114">
        <v>0.5</v>
      </c>
      <c r="F114">
        <v>1</v>
      </c>
      <c r="G114">
        <v>0.2</v>
      </c>
      <c r="H114">
        <v>0.7</v>
      </c>
      <c r="I114">
        <v>0.3</v>
      </c>
      <c r="J114">
        <v>0.9</v>
      </c>
      <c r="K114">
        <v>1.2</v>
      </c>
      <c r="L114">
        <v>0.6</v>
      </c>
      <c r="M114">
        <v>0.4</v>
      </c>
      <c r="N114">
        <v>1.1000000000000001</v>
      </c>
    </row>
    <row r="115" spans="2:15" x14ac:dyDescent="0.3">
      <c r="E115">
        <v>0.8</v>
      </c>
      <c r="F115">
        <v>0.5</v>
      </c>
      <c r="G115">
        <v>0.3</v>
      </c>
      <c r="H115">
        <v>0.6</v>
      </c>
      <c r="I115">
        <v>1</v>
      </c>
      <c r="J115">
        <v>0.4</v>
      </c>
      <c r="K115">
        <v>0.5</v>
      </c>
      <c r="L115">
        <v>0.7</v>
      </c>
      <c r="M115">
        <v>0.9</v>
      </c>
      <c r="N115">
        <v>1.3</v>
      </c>
    </row>
    <row r="116" spans="2:15" x14ac:dyDescent="0.3">
      <c r="E116">
        <v>0.8</v>
      </c>
      <c r="F116">
        <v>0.6</v>
      </c>
      <c r="G116">
        <v>0.4</v>
      </c>
      <c r="H116">
        <v>0.7</v>
      </c>
      <c r="I116">
        <v>0.9</v>
      </c>
      <c r="J116">
        <v>0.5</v>
      </c>
      <c r="K116">
        <v>0.2</v>
      </c>
      <c r="L116">
        <v>1</v>
      </c>
      <c r="M116">
        <v>0.8</v>
      </c>
      <c r="N116">
        <v>0.3</v>
      </c>
    </row>
    <row r="117" spans="2:15" x14ac:dyDescent="0.3">
      <c r="E117">
        <v>0.6</v>
      </c>
      <c r="F117">
        <v>0.4</v>
      </c>
      <c r="G117">
        <v>0.7</v>
      </c>
      <c r="H117">
        <v>0.9</v>
      </c>
      <c r="I117">
        <v>1.2</v>
      </c>
      <c r="J117">
        <v>0.8</v>
      </c>
      <c r="K117">
        <v>0.3</v>
      </c>
      <c r="L117">
        <v>0.6</v>
      </c>
      <c r="M117">
        <v>0.5</v>
      </c>
      <c r="N117">
        <v>0.4</v>
      </c>
    </row>
    <row r="118" spans="2:15" x14ac:dyDescent="0.3">
      <c r="E118">
        <v>0.7</v>
      </c>
      <c r="F118">
        <v>0.9</v>
      </c>
      <c r="G118">
        <v>1.1000000000000001</v>
      </c>
      <c r="H118">
        <v>0.3</v>
      </c>
      <c r="I118">
        <v>1.4</v>
      </c>
      <c r="J118">
        <v>0</v>
      </c>
      <c r="K118">
        <v>9</v>
      </c>
      <c r="L118">
        <v>0.6</v>
      </c>
      <c r="M118">
        <v>0.2</v>
      </c>
      <c r="N118">
        <v>1.5</v>
      </c>
      <c r="O118">
        <v>1</v>
      </c>
    </row>
    <row r="119" spans="2:15" x14ac:dyDescent="0.3">
      <c r="E119">
        <v>0.6</v>
      </c>
      <c r="F119">
        <v>0.4</v>
      </c>
      <c r="G119">
        <v>0.7</v>
      </c>
      <c r="H119">
        <v>1</v>
      </c>
      <c r="I119">
        <v>0.8</v>
      </c>
      <c r="J119">
        <v>0.3</v>
      </c>
      <c r="K119">
        <v>0.5</v>
      </c>
      <c r="L119">
        <v>0.8</v>
      </c>
      <c r="M119">
        <v>0.6</v>
      </c>
      <c r="N119">
        <v>0.3</v>
      </c>
      <c r="O119">
        <v>0.9</v>
      </c>
    </row>
    <row r="120" spans="2:15" x14ac:dyDescent="0.3">
      <c r="E120">
        <v>0.4</v>
      </c>
      <c r="F120">
        <v>0.7</v>
      </c>
      <c r="G120">
        <v>0.9</v>
      </c>
      <c r="H120">
        <v>1</v>
      </c>
      <c r="I120">
        <v>0.8</v>
      </c>
      <c r="J120">
        <v>0.3</v>
      </c>
      <c r="K120">
        <v>0.5</v>
      </c>
      <c r="L120">
        <v>0.6</v>
      </c>
      <c r="M120">
        <v>0.4</v>
      </c>
      <c r="N120">
        <v>0.7</v>
      </c>
    </row>
    <row r="121" spans="2:15" x14ac:dyDescent="0.3">
      <c r="E121">
        <v>0.9</v>
      </c>
      <c r="F121">
        <v>1.1000000000000001</v>
      </c>
      <c r="G121">
        <v>0.8</v>
      </c>
      <c r="H121">
        <v>0.3</v>
      </c>
      <c r="I121">
        <v>0.5</v>
      </c>
      <c r="J121">
        <v>0.6</v>
      </c>
      <c r="K121">
        <v>0.4</v>
      </c>
      <c r="L121">
        <v>0.7</v>
      </c>
      <c r="M121">
        <v>0.9</v>
      </c>
      <c r="N121">
        <v>1</v>
      </c>
    </row>
    <row r="122" spans="2:15" x14ac:dyDescent="0.3">
      <c r="E122">
        <v>0.8</v>
      </c>
      <c r="F122">
        <v>0.3</v>
      </c>
      <c r="G122">
        <v>0.5</v>
      </c>
      <c r="H122">
        <v>0.6</v>
      </c>
      <c r="I122">
        <v>0.4</v>
      </c>
      <c r="J122">
        <v>0.7</v>
      </c>
      <c r="K122">
        <v>0.9</v>
      </c>
      <c r="L122">
        <v>1.1000000000000001</v>
      </c>
      <c r="M122">
        <v>0.8</v>
      </c>
      <c r="N122">
        <v>0.3</v>
      </c>
    </row>
    <row r="123" spans="2:15" x14ac:dyDescent="0.3">
      <c r="E123">
        <v>0.5</v>
      </c>
      <c r="F123">
        <v>0.6</v>
      </c>
      <c r="G123">
        <v>0.4</v>
      </c>
      <c r="H123">
        <v>0.7</v>
      </c>
      <c r="I123">
        <v>0.9</v>
      </c>
      <c r="J123">
        <v>1</v>
      </c>
      <c r="K123">
        <v>0.8</v>
      </c>
      <c r="L123">
        <v>0.3</v>
      </c>
      <c r="M123">
        <v>0.5</v>
      </c>
      <c r="N123">
        <v>0.6</v>
      </c>
    </row>
    <row r="124" spans="2:15" x14ac:dyDescent="0.3">
      <c r="E124">
        <v>0.4</v>
      </c>
      <c r="F124">
        <v>0.7</v>
      </c>
      <c r="G124">
        <v>0.9</v>
      </c>
      <c r="H124">
        <v>1.1000000000000001</v>
      </c>
      <c r="I124">
        <v>0.8</v>
      </c>
      <c r="J124">
        <v>0.3</v>
      </c>
      <c r="K124">
        <v>0.5</v>
      </c>
      <c r="L124">
        <v>0.6</v>
      </c>
      <c r="M124">
        <v>0.4</v>
      </c>
      <c r="N124">
        <v>0.7</v>
      </c>
    </row>
    <row r="125" spans="2:15" x14ac:dyDescent="0.3">
      <c r="E125">
        <v>0.9</v>
      </c>
      <c r="F125">
        <v>1</v>
      </c>
      <c r="G125">
        <v>0.8</v>
      </c>
      <c r="H125">
        <v>0.3</v>
      </c>
      <c r="I125">
        <v>0.5</v>
      </c>
      <c r="J125">
        <v>0.6</v>
      </c>
      <c r="K125">
        <v>0.4</v>
      </c>
      <c r="L125">
        <v>0.7</v>
      </c>
      <c r="M125">
        <v>0.9</v>
      </c>
      <c r="N125">
        <v>1.1000000000000001</v>
      </c>
    </row>
    <row r="127" spans="2:15" x14ac:dyDescent="0.3">
      <c r="B127" t="s">
        <v>83</v>
      </c>
      <c r="C127">
        <f>QUARTILE(E114:O125,1)</f>
        <v>0.4</v>
      </c>
    </row>
    <row r="128" spans="2:15" x14ac:dyDescent="0.3">
      <c r="B128" t="s">
        <v>84</v>
      </c>
      <c r="C128">
        <f>QUARTILE(E114:O125,2)</f>
        <v>0.7</v>
      </c>
    </row>
    <row r="129" spans="2:3" x14ac:dyDescent="0.3">
      <c r="B129" t="s">
        <v>85</v>
      </c>
      <c r="C129">
        <f>QUARTILE(E114:N125,3)</f>
        <v>0.9</v>
      </c>
    </row>
    <row r="131" spans="2:3" x14ac:dyDescent="0.3">
      <c r="B131" t="s">
        <v>86</v>
      </c>
    </row>
    <row r="132" spans="2:3" x14ac:dyDescent="0.3">
      <c r="B132" t="s">
        <v>119</v>
      </c>
      <c r="C132">
        <f>PERCENTILE(E114:O125,25%)</f>
        <v>0.4</v>
      </c>
    </row>
    <row r="133" spans="2:3" x14ac:dyDescent="0.3">
      <c r="B133" t="s">
        <v>98</v>
      </c>
      <c r="C133">
        <f>PERCENTILE(E114:O125,50%)</f>
        <v>0.7</v>
      </c>
    </row>
    <row r="134" spans="2:3" x14ac:dyDescent="0.3">
      <c r="B134" t="s">
        <v>120</v>
      </c>
      <c r="C134">
        <f>PERCENTILE(E114:O125,75%)</f>
        <v>0.9</v>
      </c>
    </row>
    <row r="136" spans="2:3" x14ac:dyDescent="0.3">
      <c r="B136" t="s">
        <v>69</v>
      </c>
      <c r="C136" t="s">
        <v>121</v>
      </c>
    </row>
    <row r="137" spans="2:3" x14ac:dyDescent="0.3">
      <c r="C137" t="s">
        <v>122</v>
      </c>
    </row>
    <row r="138" spans="2:3" x14ac:dyDescent="0.3">
      <c r="C138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64B6-0BAA-4476-91EF-1E73708DACA1}">
  <dimension ref="A2:G58"/>
  <sheetViews>
    <sheetView tabSelected="1" workbookViewId="0">
      <selection activeCell="K14" sqref="K14"/>
    </sheetView>
  </sheetViews>
  <sheetFormatPr defaultRowHeight="14.4" x14ac:dyDescent="0.3"/>
  <cols>
    <col min="5" max="5" width="16.33203125" bestFit="1" customWidth="1"/>
  </cols>
  <sheetData>
    <row r="2" spans="1:6" ht="18" x14ac:dyDescent="0.35">
      <c r="A2" s="7" t="s">
        <v>131</v>
      </c>
    </row>
    <row r="4" spans="1:6" x14ac:dyDescent="0.3">
      <c r="B4" s="5" t="s">
        <v>132</v>
      </c>
    </row>
    <row r="6" spans="1:6" ht="15.6" x14ac:dyDescent="0.3">
      <c r="B6" s="8" t="s">
        <v>133</v>
      </c>
    </row>
    <row r="8" spans="1:6" x14ac:dyDescent="0.3">
      <c r="E8" t="s">
        <v>135</v>
      </c>
      <c r="F8">
        <v>100</v>
      </c>
    </row>
    <row r="9" spans="1:6" x14ac:dyDescent="0.3">
      <c r="E9" t="s">
        <v>137</v>
      </c>
      <c r="F9">
        <v>5</v>
      </c>
    </row>
    <row r="10" spans="1:6" x14ac:dyDescent="0.3">
      <c r="E10" t="s">
        <v>138</v>
      </c>
      <c r="F10">
        <f>1/6</f>
        <v>0.16666666666666666</v>
      </c>
    </row>
    <row r="11" spans="1:6" ht="18" x14ac:dyDescent="0.35">
      <c r="E11" s="11" t="s">
        <v>136</v>
      </c>
      <c r="F11" s="11">
        <f>_xlfn.BINOM.DIST(F9,F8,F10,)</f>
        <v>2.9090311057530159E-4</v>
      </c>
    </row>
    <row r="12" spans="1:6" x14ac:dyDescent="0.3">
      <c r="E12" s="9"/>
    </row>
    <row r="13" spans="1:6" x14ac:dyDescent="0.3">
      <c r="E13" s="9"/>
      <c r="F13" s="10"/>
    </row>
    <row r="14" spans="1:6" x14ac:dyDescent="0.3">
      <c r="B14" s="5" t="s">
        <v>139</v>
      </c>
      <c r="E14" s="9"/>
    </row>
    <row r="16" spans="1:6" ht="15.6" x14ac:dyDescent="0.3">
      <c r="B16" t="s">
        <v>140</v>
      </c>
    </row>
    <row r="19" spans="2:7" x14ac:dyDescent="0.3">
      <c r="E19" t="s">
        <v>141</v>
      </c>
      <c r="G19">
        <f>52</f>
        <v>52</v>
      </c>
    </row>
    <row r="20" spans="2:7" x14ac:dyDescent="0.3">
      <c r="E20" t="s">
        <v>142</v>
      </c>
      <c r="G20">
        <f>13</f>
        <v>13</v>
      </c>
    </row>
    <row r="21" spans="2:7" x14ac:dyDescent="0.3">
      <c r="E21" t="s">
        <v>143</v>
      </c>
      <c r="G21">
        <f>5</f>
        <v>5</v>
      </c>
    </row>
    <row r="22" spans="2:7" x14ac:dyDescent="0.3">
      <c r="E22" t="s">
        <v>144</v>
      </c>
      <c r="G22">
        <f>2</f>
        <v>2</v>
      </c>
    </row>
    <row r="23" spans="2:7" ht="18" x14ac:dyDescent="0.35">
      <c r="E23" s="11" t="s">
        <v>136</v>
      </c>
      <c r="G23" s="14">
        <f>_xlfn.HYPGEOM.DIST(G22,G21,G20,G19,FALSE)</f>
        <v>0.27427971188475386</v>
      </c>
    </row>
    <row r="25" spans="2:7" x14ac:dyDescent="0.3">
      <c r="B25" s="5" t="s">
        <v>145</v>
      </c>
    </row>
    <row r="28" spans="2:7" ht="15.6" x14ac:dyDescent="0.3">
      <c r="B28" s="8" t="s">
        <v>146</v>
      </c>
    </row>
    <row r="30" spans="2:7" x14ac:dyDescent="0.3">
      <c r="E30" t="s">
        <v>147</v>
      </c>
      <c r="F30">
        <f>10</f>
        <v>10</v>
      </c>
    </row>
    <row r="31" spans="2:7" x14ac:dyDescent="0.3">
      <c r="E31" t="s">
        <v>148</v>
      </c>
      <c r="F31">
        <f>1/4</f>
        <v>0.25</v>
      </c>
    </row>
    <row r="32" spans="2:7" x14ac:dyDescent="0.3">
      <c r="E32" t="s">
        <v>149</v>
      </c>
      <c r="F32">
        <v>7</v>
      </c>
    </row>
    <row r="33" spans="2:6" ht="18" x14ac:dyDescent="0.35">
      <c r="E33" s="11" t="s">
        <v>136</v>
      </c>
      <c r="F33">
        <f xml:space="preserve"> 1 - _xlfn.BINOM.DIST(F32,F30,F31,TRUE)</f>
        <v>4.15802001953125E-4</v>
      </c>
    </row>
    <row r="36" spans="2:6" x14ac:dyDescent="0.3">
      <c r="B36" s="5" t="s">
        <v>150</v>
      </c>
    </row>
    <row r="39" spans="2:6" ht="15.6" x14ac:dyDescent="0.3">
      <c r="B39" s="8" t="s">
        <v>151</v>
      </c>
    </row>
    <row r="41" spans="2:6" x14ac:dyDescent="0.3">
      <c r="E41" t="s">
        <v>152</v>
      </c>
      <c r="F41">
        <v>60</v>
      </c>
    </row>
    <row r="42" spans="2:6" x14ac:dyDescent="0.3">
      <c r="E42" t="s">
        <v>153</v>
      </c>
      <c r="F42">
        <v>20</v>
      </c>
    </row>
    <row r="43" spans="2:6" x14ac:dyDescent="0.3">
      <c r="E43" t="s">
        <v>154</v>
      </c>
      <c r="F43">
        <v>3</v>
      </c>
    </row>
    <row r="44" spans="2:6" x14ac:dyDescent="0.3">
      <c r="E44" t="s">
        <v>155</v>
      </c>
      <c r="F44">
        <v>3</v>
      </c>
    </row>
    <row r="45" spans="2:6" ht="18" x14ac:dyDescent="0.35">
      <c r="E45" s="11" t="s">
        <v>136</v>
      </c>
      <c r="F45">
        <f>_xlfn.HYPGEOM.DIST(F44,F43,F42,F41,FALSE)</f>
        <v>3.3313851548801864E-2</v>
      </c>
    </row>
    <row r="47" spans="2:6" x14ac:dyDescent="0.3">
      <c r="B47" s="5" t="s">
        <v>157</v>
      </c>
    </row>
    <row r="49" spans="1:6" ht="15.6" x14ac:dyDescent="0.3">
      <c r="B49" s="8" t="s">
        <v>156</v>
      </c>
    </row>
    <row r="51" spans="1:6" x14ac:dyDescent="0.3">
      <c r="E51" t="s">
        <v>147</v>
      </c>
      <c r="F51">
        <v>10</v>
      </c>
    </row>
    <row r="52" spans="1:6" x14ac:dyDescent="0.3">
      <c r="E52" t="s">
        <v>148</v>
      </c>
      <c r="F52">
        <v>0.3</v>
      </c>
    </row>
    <row r="53" spans="1:6" x14ac:dyDescent="0.3">
      <c r="E53" t="s">
        <v>149</v>
      </c>
      <c r="F53">
        <v>3</v>
      </c>
    </row>
    <row r="54" spans="1:6" ht="18" x14ac:dyDescent="0.35">
      <c r="E54" s="11" t="s">
        <v>136</v>
      </c>
      <c r="F54">
        <f>_xlfn.BINOM.DIST(F53,F51,F52,FALSE)</f>
        <v>0.26682793200000005</v>
      </c>
    </row>
    <row r="58" spans="1:6" ht="18" x14ac:dyDescent="0.35">
      <c r="A58" t="s">
        <v>158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 on measure Central te</vt:lpstr>
      <vt:lpstr>More Statistics Questions</vt:lpstr>
      <vt:lpstr>Skewness and Kurtosis</vt:lpstr>
      <vt:lpstr>Correlation and Covariance</vt:lpstr>
      <vt:lpstr>Questions on Percentile &amp; Quart</vt:lpstr>
      <vt:lpstr>discrete &amp; continuous random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</dc:creator>
  <cp:lastModifiedBy>Unnati Chotaliya</cp:lastModifiedBy>
  <dcterms:created xsi:type="dcterms:W3CDTF">2025-07-18T12:08:05Z</dcterms:created>
  <dcterms:modified xsi:type="dcterms:W3CDTF">2025-08-20T13:13:09Z</dcterms:modified>
</cp:coreProperties>
</file>