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6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7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Projects\diploma-thesis-fuzzification\ine\"/>
    </mc:Choice>
  </mc:AlternateContent>
  <workbookProtection workbookAlgorithmName="SHA-512" workbookHashValue="wGkJ2OVfmfE6X0GLjdwmRKKns4sqd5OPUuc26ditvcpYreozmB52IS96mIthmDB/X0IPrZf7pFKt20Gm83kcmg==" workbookSaltValue="gCA8xbyuDZnyu4dvFrlC/w==" workbookSpinCount="100000" lockStructure="1"/>
  <bookViews>
    <workbookView xWindow="0" yWindow="0" windowWidth="20490" windowHeight="7680" tabRatio="681" activeTab="8"/>
  </bookViews>
  <sheets>
    <sheet name="data" sheetId="22" r:id="rId1"/>
    <sheet name="u0" sheetId="8" r:id="rId2"/>
    <sheet name="u1-A21" sheetId="9" r:id="rId3"/>
    <sheet name="u1-A22" sheetId="10" r:id="rId4"/>
    <sheet name="u1-A23" sheetId="11" r:id="rId5"/>
    <sheet name="u2-A21,A31" sheetId="12" r:id="rId6"/>
    <sheet name="u2-A21,A32" sheetId="15" r:id="rId7"/>
    <sheet name="u2-A22,A12" sheetId="13" r:id="rId8"/>
    <sheet name="STROM" sheetId="19" r:id="rId9"/>
    <sheet name="16" sheetId="18" r:id="rId10"/>
    <sheet name="17" sheetId="23" r:id="rId11"/>
  </sheets>
  <definedNames>
    <definedName name="Sem" localSheetId="1">u0!$C$1:$N$20</definedName>
    <definedName name="Sem" localSheetId="2">'u1-A21'!$B$17:$J$36</definedName>
    <definedName name="Sem" localSheetId="3">'u1-A22'!$B$17:$J$36</definedName>
    <definedName name="Sem" localSheetId="4">'u1-A23'!$B$17:$J$36</definedName>
    <definedName name="Sem" localSheetId="5">'u2-A21,A31'!$B$17:$J$36</definedName>
    <definedName name="Sem" localSheetId="6">'u2-A21,A32'!$B$17:$J$36</definedName>
    <definedName name="Sem" localSheetId="7">'u2-A22,A12'!$B$17:$J$36</definedName>
    <definedName name="Sem_1" localSheetId="3">'u1-A22'!$B$17:$J$36</definedName>
    <definedName name="Sem_1" localSheetId="4">'u1-A23'!$B$17:$J$36</definedName>
    <definedName name="Sem_1" localSheetId="5">'u2-A21,A31'!$B$17:$J$36</definedName>
    <definedName name="Sem_1" localSheetId="6">'u2-A21,A32'!$B$17:$J$36</definedName>
    <definedName name="Sem_1" localSheetId="7">'u2-A22,A12'!$B$17:$J$36</definedName>
    <definedName name="Sem_2" localSheetId="4">'u1-A23'!$B$17:$J$36</definedName>
    <definedName name="Sem_2" localSheetId="5">'u2-A21,A31'!$B$17:$J$36</definedName>
    <definedName name="Sem_2" localSheetId="6">'u2-A21,A32'!$B$17:$J$36</definedName>
    <definedName name="Sem_2" localSheetId="7">'u2-A22,A12'!$B$17:$J$36</definedName>
    <definedName name="Sem_3" localSheetId="5">'u2-A21,A31'!$B$17:$J$36</definedName>
    <definedName name="Sem_3" localSheetId="6">'u2-A21,A32'!$B$17:$J$36</definedName>
    <definedName name="Sem_3" localSheetId="7">'u2-A22,A12'!$B$17:$J$36</definedName>
    <definedName name="Sem_4" localSheetId="7">'u2-A22,A12'!$B$17:$J$36</definedName>
  </definedNames>
  <calcPr calcId="171027"/>
</workbook>
</file>

<file path=xl/calcChain.xml><?xml version="1.0" encoding="utf-8"?>
<calcChain xmlns="http://schemas.openxmlformats.org/spreadsheetml/2006/main">
  <c r="J20" i="19" l="1"/>
  <c r="C20" i="19"/>
  <c r="U10" i="19"/>
  <c r="O10" i="19"/>
  <c r="D10" i="19"/>
  <c r="B21" i="13" l="1"/>
  <c r="C21" i="13"/>
  <c r="D21" i="13"/>
  <c r="E21" i="13"/>
  <c r="F21" i="13"/>
  <c r="G21" i="13"/>
  <c r="H21" i="13"/>
  <c r="I21" i="13"/>
  <c r="J21" i="13"/>
  <c r="K21" i="13"/>
  <c r="L21" i="13"/>
  <c r="M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C20" i="13"/>
  <c r="D20" i="13"/>
  <c r="E20" i="13"/>
  <c r="F20" i="13"/>
  <c r="G20" i="13"/>
  <c r="H20" i="13"/>
  <c r="I20" i="13"/>
  <c r="J20" i="13"/>
  <c r="K20" i="13"/>
  <c r="L20" i="13"/>
  <c r="M20" i="13"/>
  <c r="B20" i="13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C20" i="15"/>
  <c r="D20" i="15"/>
  <c r="E20" i="15"/>
  <c r="F20" i="15"/>
  <c r="G20" i="15"/>
  <c r="H20" i="15"/>
  <c r="I20" i="15"/>
  <c r="J20" i="15"/>
  <c r="K20" i="15"/>
  <c r="L20" i="15"/>
  <c r="M20" i="15"/>
  <c r="B20" i="15"/>
  <c r="B34" i="12"/>
  <c r="C34" i="12"/>
  <c r="D34" i="12"/>
  <c r="E34" i="12"/>
  <c r="F34" i="12"/>
  <c r="G34" i="12"/>
  <c r="H34" i="12"/>
  <c r="I34" i="12"/>
  <c r="J34" i="12"/>
  <c r="K34" i="12"/>
  <c r="L34" i="12"/>
  <c r="M34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C20" i="12"/>
  <c r="D20" i="12"/>
  <c r="E20" i="12"/>
  <c r="F20" i="12"/>
  <c r="G20" i="12"/>
  <c r="H20" i="12"/>
  <c r="I20" i="12"/>
  <c r="J20" i="12"/>
  <c r="K20" i="12"/>
  <c r="L20" i="12"/>
  <c r="M20" i="12"/>
  <c r="B20" i="12"/>
  <c r="B21" i="11"/>
  <c r="C21" i="11"/>
  <c r="D21" i="11"/>
  <c r="E21" i="11"/>
  <c r="F21" i="11"/>
  <c r="G21" i="11"/>
  <c r="H21" i="11"/>
  <c r="I21" i="11"/>
  <c r="J21" i="11"/>
  <c r="K21" i="11"/>
  <c r="L21" i="11"/>
  <c r="M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C20" i="11"/>
  <c r="D20" i="11"/>
  <c r="E20" i="11"/>
  <c r="F20" i="11"/>
  <c r="G20" i="11"/>
  <c r="H20" i="11"/>
  <c r="I20" i="11"/>
  <c r="J20" i="11"/>
  <c r="K20" i="11"/>
  <c r="L20" i="11"/>
  <c r="M20" i="11"/>
  <c r="B20" i="11"/>
  <c r="B21" i="10"/>
  <c r="C21" i="10"/>
  <c r="D21" i="10"/>
  <c r="E21" i="10"/>
  <c r="F21" i="10"/>
  <c r="G21" i="10"/>
  <c r="H21" i="10"/>
  <c r="I21" i="10"/>
  <c r="J21" i="10"/>
  <c r="K21" i="10"/>
  <c r="L21" i="10"/>
  <c r="M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C20" i="10"/>
  <c r="D20" i="10"/>
  <c r="E20" i="10"/>
  <c r="F20" i="10"/>
  <c r="G20" i="10"/>
  <c r="H20" i="10"/>
  <c r="I20" i="10"/>
  <c r="J20" i="10"/>
  <c r="K20" i="10"/>
  <c r="L20" i="10"/>
  <c r="M20" i="10"/>
  <c r="B20" i="10"/>
  <c r="B34" i="9"/>
  <c r="C34" i="9"/>
  <c r="D34" i="9"/>
  <c r="E34" i="9"/>
  <c r="F34" i="9"/>
  <c r="G34" i="9"/>
  <c r="H34" i="9"/>
  <c r="I34" i="9"/>
  <c r="J34" i="9"/>
  <c r="K34" i="9"/>
  <c r="L34" i="9"/>
  <c r="M34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B29" i="9"/>
  <c r="C29" i="9"/>
  <c r="D29" i="9"/>
  <c r="E29" i="9"/>
  <c r="F29" i="9"/>
  <c r="G29" i="9"/>
  <c r="H29" i="9"/>
  <c r="I29" i="9"/>
  <c r="J29" i="9"/>
  <c r="K29" i="9"/>
  <c r="L29" i="9"/>
  <c r="M29" i="9"/>
  <c r="B30" i="9"/>
  <c r="C30" i="9"/>
  <c r="D30" i="9"/>
  <c r="E30" i="9"/>
  <c r="F30" i="9"/>
  <c r="G30" i="9"/>
  <c r="H30" i="9"/>
  <c r="I30" i="9"/>
  <c r="J30" i="9"/>
  <c r="K30" i="9"/>
  <c r="L30" i="9"/>
  <c r="M30" i="9"/>
  <c r="B31" i="9"/>
  <c r="C31" i="9"/>
  <c r="D31" i="9"/>
  <c r="E31" i="9"/>
  <c r="F31" i="9"/>
  <c r="G31" i="9"/>
  <c r="H31" i="9"/>
  <c r="I31" i="9"/>
  <c r="J31" i="9"/>
  <c r="K31" i="9"/>
  <c r="L31" i="9"/>
  <c r="M31" i="9"/>
  <c r="B32" i="9"/>
  <c r="C32" i="9"/>
  <c r="D32" i="9"/>
  <c r="E32" i="9"/>
  <c r="F32" i="9"/>
  <c r="G32" i="9"/>
  <c r="H32" i="9"/>
  <c r="I32" i="9"/>
  <c r="J32" i="9"/>
  <c r="K32" i="9"/>
  <c r="L32" i="9"/>
  <c r="M32" i="9"/>
  <c r="B33" i="9"/>
  <c r="C33" i="9"/>
  <c r="D33" i="9"/>
  <c r="E33" i="9"/>
  <c r="F33" i="9"/>
  <c r="G33" i="9"/>
  <c r="H33" i="9"/>
  <c r="I33" i="9"/>
  <c r="J33" i="9"/>
  <c r="K33" i="9"/>
  <c r="L33" i="9"/>
  <c r="M33" i="9"/>
  <c r="C20" i="9"/>
  <c r="D20" i="9"/>
  <c r="E20" i="9"/>
  <c r="F20" i="9"/>
  <c r="G20" i="9"/>
  <c r="H20" i="9"/>
  <c r="I20" i="9"/>
  <c r="J20" i="9"/>
  <c r="K20" i="9"/>
  <c r="L20" i="9"/>
  <c r="M20" i="9"/>
  <c r="B20" i="9"/>
  <c r="Q4" i="8"/>
  <c r="R4" i="8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4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4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4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4" i="8"/>
  <c r="C5" i="8" l="1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D4" i="8"/>
  <c r="C4" i="8"/>
  <c r="E6" i="19" l="1"/>
  <c r="D6" i="19"/>
  <c r="D5" i="19"/>
  <c r="E5" i="19"/>
  <c r="E4" i="19"/>
  <c r="F4" i="19"/>
  <c r="D4" i="19"/>
  <c r="J3" i="23"/>
  <c r="H3" i="23"/>
  <c r="F3" i="23"/>
  <c r="C3" i="23"/>
  <c r="C30" i="23"/>
  <c r="B30" i="23"/>
  <c r="C27" i="23"/>
  <c r="B27" i="23"/>
  <c r="D24" i="23"/>
  <c r="C24" i="23"/>
  <c r="B24" i="23"/>
  <c r="D21" i="23"/>
  <c r="C21" i="23"/>
  <c r="B21" i="23"/>
  <c r="C18" i="23"/>
  <c r="B18" i="23"/>
  <c r="D15" i="23"/>
  <c r="C15" i="23"/>
  <c r="B15" i="23"/>
  <c r="D12" i="23"/>
  <c r="C12" i="23"/>
  <c r="B12" i="23"/>
  <c r="D9" i="23"/>
  <c r="C9" i="23"/>
  <c r="B9" i="23"/>
  <c r="D6" i="23"/>
  <c r="C6" i="23"/>
  <c r="B6" i="23"/>
  <c r="E48" i="12"/>
  <c r="C45" i="12"/>
  <c r="B43" i="12"/>
  <c r="D44" i="15"/>
  <c r="B44" i="15"/>
  <c r="E44" i="13"/>
  <c r="D43" i="13"/>
  <c r="C42" i="13"/>
  <c r="B42" i="13"/>
  <c r="E41" i="12"/>
  <c r="C41" i="12"/>
  <c r="D42" i="9"/>
  <c r="C41" i="9"/>
  <c r="C24" i="18"/>
  <c r="C21" i="18"/>
  <c r="D41" i="13"/>
  <c r="B41" i="13"/>
  <c r="D42" i="13"/>
  <c r="E42" i="13"/>
  <c r="B43" i="13"/>
  <c r="C43" i="13"/>
  <c r="E43" i="13"/>
  <c r="B44" i="13"/>
  <c r="C44" i="13"/>
  <c r="D44" i="13"/>
  <c r="B45" i="13"/>
  <c r="C45" i="13"/>
  <c r="D45" i="13"/>
  <c r="E45" i="13"/>
  <c r="B46" i="13"/>
  <c r="C46" i="13"/>
  <c r="D46" i="13"/>
  <c r="E46" i="13"/>
  <c r="B47" i="13"/>
  <c r="C47" i="13"/>
  <c r="D47" i="13"/>
  <c r="E47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E41" i="13"/>
  <c r="C41" i="13"/>
  <c r="B27" i="18"/>
  <c r="B30" i="18"/>
  <c r="C30" i="18"/>
  <c r="C27" i="18"/>
  <c r="M20" i="22"/>
  <c r="L20" i="22"/>
  <c r="K20" i="22"/>
  <c r="J20" i="22"/>
  <c r="I20" i="22"/>
  <c r="H20" i="22"/>
  <c r="G20" i="22"/>
  <c r="F20" i="22"/>
  <c r="E20" i="22"/>
  <c r="D20" i="22"/>
  <c r="C20" i="22"/>
  <c r="B20" i="22"/>
  <c r="Q15" i="22"/>
  <c r="Q14" i="22"/>
  <c r="R15" i="22" s="1"/>
  <c r="Q13" i="22"/>
  <c r="Q12" i="22"/>
  <c r="Q11" i="22"/>
  <c r="Q10" i="22"/>
  <c r="Q9" i="22"/>
  <c r="R10" i="22" s="1"/>
  <c r="Q8" i="22"/>
  <c r="Q7" i="22"/>
  <c r="Q6" i="22"/>
  <c r="Q5" i="22"/>
  <c r="Q4" i="22"/>
  <c r="R4" i="22" s="1"/>
  <c r="A3" i="22"/>
  <c r="L1" i="22"/>
  <c r="R12" i="22" l="1"/>
  <c r="B33" i="23"/>
  <c r="E9" i="23"/>
  <c r="R6" i="22"/>
  <c r="E15" i="23"/>
  <c r="E24" i="23"/>
  <c r="C33" i="23"/>
  <c r="B41" i="23"/>
  <c r="E12" i="23"/>
  <c r="E18" i="23"/>
  <c r="B38" i="23"/>
  <c r="E21" i="23"/>
  <c r="D33" i="23"/>
  <c r="E27" i="23"/>
  <c r="B40" i="23"/>
  <c r="E30" i="23"/>
  <c r="B39" i="23"/>
  <c r="E6" i="23"/>
  <c r="D34" i="23" l="1"/>
  <c r="B42" i="23"/>
  <c r="B24" i="18"/>
  <c r="E24" i="18" s="1"/>
  <c r="B21" i="18"/>
  <c r="B18" i="18"/>
  <c r="B12" i="18"/>
  <c r="B9" i="18"/>
  <c r="E9" i="18" s="1"/>
  <c r="B6" i="18"/>
  <c r="J3" i="18"/>
  <c r="H3" i="18"/>
  <c r="F3" i="18"/>
  <c r="C3" i="18"/>
  <c r="E30" i="18"/>
  <c r="E27" i="18"/>
  <c r="D24" i="18"/>
  <c r="D21" i="18"/>
  <c r="C18" i="18"/>
  <c r="B38" i="18" s="1"/>
  <c r="B15" i="18"/>
  <c r="C15" i="18"/>
  <c r="D15" i="18"/>
  <c r="D12" i="18"/>
  <c r="C12" i="18"/>
  <c r="E12" i="18" s="1"/>
  <c r="D9" i="18"/>
  <c r="C9" i="18"/>
  <c r="E6" i="18"/>
  <c r="D6" i="18"/>
  <c r="B41" i="18" s="1"/>
  <c r="C6" i="18"/>
  <c r="C33" i="18" s="1"/>
  <c r="B36" i="19"/>
  <c r="E21" i="18" l="1"/>
  <c r="B40" i="18"/>
  <c r="E15" i="18"/>
  <c r="D33" i="18"/>
  <c r="B33" i="18"/>
  <c r="D34" i="18" s="1"/>
  <c r="E18" i="18"/>
  <c r="B39" i="18"/>
  <c r="B42" i="18" s="1"/>
  <c r="Q36" i="19"/>
  <c r="N36" i="19"/>
  <c r="K36" i="19"/>
  <c r="H36" i="19"/>
  <c r="E36" i="19"/>
  <c r="Q28" i="19"/>
  <c r="K28" i="19"/>
  <c r="E28" i="19"/>
  <c r="Q27" i="19"/>
  <c r="K27" i="19"/>
  <c r="E27" i="19"/>
  <c r="W25" i="19"/>
  <c r="T25" i="19"/>
  <c r="P25" i="19"/>
  <c r="M25" i="19"/>
  <c r="I25" i="19"/>
  <c r="D25" i="19"/>
  <c r="S17" i="19"/>
  <c r="P17" i="19"/>
  <c r="C17" i="19"/>
  <c r="S16" i="19"/>
  <c r="P16" i="19"/>
  <c r="C16" i="19"/>
  <c r="V15" i="19"/>
  <c r="N15" i="19"/>
  <c r="F15" i="19"/>
  <c r="P5" i="19"/>
  <c r="P4" i="19"/>
  <c r="P3" i="19"/>
  <c r="E42" i="15" l="1"/>
  <c r="E43" i="15"/>
  <c r="E44" i="15"/>
  <c r="E45" i="15"/>
  <c r="E99" i="15" s="1"/>
  <c r="E46" i="15"/>
  <c r="E100" i="15" s="1"/>
  <c r="E47" i="15"/>
  <c r="E48" i="15"/>
  <c r="E49" i="15"/>
  <c r="E103" i="15" s="1"/>
  <c r="E50" i="15"/>
  <c r="E104" i="15" s="1"/>
  <c r="E51" i="15"/>
  <c r="E52" i="15"/>
  <c r="E53" i="15"/>
  <c r="E107" i="15" s="1"/>
  <c r="E54" i="15"/>
  <c r="E55" i="15"/>
  <c r="E41" i="15"/>
  <c r="E95" i="15" s="1"/>
  <c r="D42" i="15"/>
  <c r="D96" i="15" s="1"/>
  <c r="D43" i="15"/>
  <c r="D45" i="15"/>
  <c r="D99" i="15" s="1"/>
  <c r="D46" i="15"/>
  <c r="D47" i="15"/>
  <c r="D101" i="15" s="1"/>
  <c r="D48" i="15"/>
  <c r="D102" i="15" s="1"/>
  <c r="D49" i="15"/>
  <c r="D103" i="15" s="1"/>
  <c r="D50" i="15"/>
  <c r="D51" i="15"/>
  <c r="D105" i="15" s="1"/>
  <c r="D52" i="15"/>
  <c r="D106" i="15" s="1"/>
  <c r="D53" i="15"/>
  <c r="D107" i="15" s="1"/>
  <c r="D54" i="15"/>
  <c r="D55" i="15"/>
  <c r="D109" i="15" s="1"/>
  <c r="D41" i="15"/>
  <c r="C41" i="15"/>
  <c r="B42" i="15"/>
  <c r="B43" i="15"/>
  <c r="B45" i="15"/>
  <c r="B46" i="15"/>
  <c r="B47" i="15"/>
  <c r="B48" i="15"/>
  <c r="B49" i="15"/>
  <c r="B50" i="15"/>
  <c r="B51" i="15"/>
  <c r="B52" i="15"/>
  <c r="B53" i="15"/>
  <c r="B54" i="15"/>
  <c r="B55" i="15"/>
  <c r="B41" i="15"/>
  <c r="C42" i="15"/>
  <c r="E96" i="15"/>
  <c r="C43" i="15"/>
  <c r="C97" i="15" s="1"/>
  <c r="D97" i="15"/>
  <c r="E97" i="15"/>
  <c r="C44" i="15"/>
  <c r="D98" i="15"/>
  <c r="E98" i="15"/>
  <c r="C45" i="15"/>
  <c r="C46" i="15"/>
  <c r="D100" i="15"/>
  <c r="C47" i="15"/>
  <c r="C101" i="15" s="1"/>
  <c r="E101" i="15"/>
  <c r="C48" i="15"/>
  <c r="E102" i="15"/>
  <c r="C49" i="15"/>
  <c r="C103" i="15" s="1"/>
  <c r="C50" i="15"/>
  <c r="C104" i="15" s="1"/>
  <c r="D104" i="15"/>
  <c r="C51" i="15"/>
  <c r="C105" i="15" s="1"/>
  <c r="E105" i="15"/>
  <c r="C52" i="15"/>
  <c r="E106" i="15"/>
  <c r="C53" i="15"/>
  <c r="C54" i="15"/>
  <c r="C108" i="15" s="1"/>
  <c r="D108" i="15"/>
  <c r="E108" i="15"/>
  <c r="C55" i="15"/>
  <c r="E109" i="15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4" i="8"/>
  <c r="D96" i="13"/>
  <c r="E96" i="13"/>
  <c r="D97" i="13"/>
  <c r="E97" i="13"/>
  <c r="D98" i="13"/>
  <c r="E98" i="13"/>
  <c r="E99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D107" i="13"/>
  <c r="E107" i="13"/>
  <c r="D108" i="13"/>
  <c r="E108" i="13"/>
  <c r="D109" i="13"/>
  <c r="E109" i="13"/>
  <c r="C95" i="13"/>
  <c r="B95" i="13"/>
  <c r="C99" i="13"/>
  <c r="C103" i="13"/>
  <c r="B81" i="13"/>
  <c r="B103" i="13"/>
  <c r="B107" i="13"/>
  <c r="D95" i="15"/>
  <c r="C109" i="15"/>
  <c r="C107" i="15"/>
  <c r="C106" i="15"/>
  <c r="C102" i="15"/>
  <c r="C100" i="15"/>
  <c r="C99" i="15"/>
  <c r="C98" i="15"/>
  <c r="C96" i="15"/>
  <c r="C95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E42" i="12"/>
  <c r="E43" i="12"/>
  <c r="E97" i="12" s="1"/>
  <c r="E44" i="12"/>
  <c r="E98" i="12" s="1"/>
  <c r="E45" i="12"/>
  <c r="E81" i="12" s="1"/>
  <c r="E46" i="12"/>
  <c r="E47" i="12"/>
  <c r="E101" i="12" s="1"/>
  <c r="E102" i="12"/>
  <c r="E49" i="12"/>
  <c r="E85" i="12" s="1"/>
  <c r="E50" i="12"/>
  <c r="E51" i="12"/>
  <c r="E105" i="12" s="1"/>
  <c r="E52" i="12"/>
  <c r="E70" i="12" s="1"/>
  <c r="E53" i="12"/>
  <c r="E71" i="12" s="1"/>
  <c r="E54" i="12"/>
  <c r="E55" i="12"/>
  <c r="E109" i="12" s="1"/>
  <c r="E59" i="12"/>
  <c r="D42" i="12"/>
  <c r="D96" i="12" s="1"/>
  <c r="D43" i="12"/>
  <c r="D44" i="12"/>
  <c r="D98" i="12" s="1"/>
  <c r="D45" i="12"/>
  <c r="D99" i="12" s="1"/>
  <c r="D46" i="12"/>
  <c r="D100" i="12" s="1"/>
  <c r="D47" i="12"/>
  <c r="D48" i="12"/>
  <c r="D102" i="12" s="1"/>
  <c r="D49" i="12"/>
  <c r="D103" i="12" s="1"/>
  <c r="D50" i="12"/>
  <c r="D104" i="12" s="1"/>
  <c r="D51" i="12"/>
  <c r="D52" i="12"/>
  <c r="D106" i="12" s="1"/>
  <c r="D53" i="12"/>
  <c r="D107" i="12" s="1"/>
  <c r="D54" i="12"/>
  <c r="D108" i="12" s="1"/>
  <c r="D55" i="12"/>
  <c r="D109" i="12" s="1"/>
  <c r="D41" i="12"/>
  <c r="D59" i="12" s="1"/>
  <c r="C42" i="12"/>
  <c r="C96" i="12" s="1"/>
  <c r="C43" i="12"/>
  <c r="C97" i="12" s="1"/>
  <c r="C44" i="12"/>
  <c r="C99" i="12"/>
  <c r="C46" i="12"/>
  <c r="C100" i="12" s="1"/>
  <c r="C47" i="12"/>
  <c r="C48" i="12"/>
  <c r="C49" i="12"/>
  <c r="C103" i="12" s="1"/>
  <c r="C50" i="12"/>
  <c r="C104" i="12" s="1"/>
  <c r="C51" i="12"/>
  <c r="C105" i="12" s="1"/>
  <c r="C52" i="12"/>
  <c r="C53" i="12"/>
  <c r="C107" i="12" s="1"/>
  <c r="C54" i="12"/>
  <c r="C108" i="12" s="1"/>
  <c r="C55" i="12"/>
  <c r="C59" i="12"/>
  <c r="B42" i="12"/>
  <c r="B97" i="12"/>
  <c r="B44" i="12"/>
  <c r="B98" i="12" s="1"/>
  <c r="B45" i="12"/>
  <c r="B46" i="12"/>
  <c r="B100" i="12" s="1"/>
  <c r="B47" i="12"/>
  <c r="B101" i="12" s="1"/>
  <c r="B48" i="12"/>
  <c r="B102" i="12" s="1"/>
  <c r="B49" i="12"/>
  <c r="B50" i="12"/>
  <c r="B104" i="12" s="1"/>
  <c r="B51" i="12"/>
  <c r="B105" i="12" s="1"/>
  <c r="B52" i="12"/>
  <c r="B53" i="12"/>
  <c r="B71" i="12" s="1"/>
  <c r="B54" i="12"/>
  <c r="B55" i="12"/>
  <c r="B73" i="12" s="1"/>
  <c r="B41" i="12"/>
  <c r="B77" i="12" s="1"/>
  <c r="C37" i="13"/>
  <c r="F21" i="8"/>
  <c r="T32" i="8" s="1"/>
  <c r="G15" i="19" s="1"/>
  <c r="W3" i="8"/>
  <c r="M37" i="13"/>
  <c r="L37" i="13"/>
  <c r="K37" i="13"/>
  <c r="J37" i="13"/>
  <c r="I37" i="13"/>
  <c r="H37" i="13"/>
  <c r="G37" i="13"/>
  <c r="F37" i="13"/>
  <c r="E37" i="13"/>
  <c r="D37" i="13"/>
  <c r="B37" i="13"/>
  <c r="C109" i="13"/>
  <c r="B109" i="13"/>
  <c r="C108" i="13"/>
  <c r="B108" i="13"/>
  <c r="C107" i="13"/>
  <c r="E106" i="13"/>
  <c r="C106" i="13"/>
  <c r="B70" i="13"/>
  <c r="C105" i="13"/>
  <c r="B87" i="13"/>
  <c r="C104" i="13"/>
  <c r="B104" i="13"/>
  <c r="C102" i="13"/>
  <c r="B84" i="13"/>
  <c r="C101" i="13"/>
  <c r="B101" i="13"/>
  <c r="D100" i="13"/>
  <c r="C100" i="13"/>
  <c r="B100" i="13"/>
  <c r="D99" i="13"/>
  <c r="C98" i="13"/>
  <c r="B98" i="13"/>
  <c r="C97" i="13"/>
  <c r="B79" i="13"/>
  <c r="C96" i="13"/>
  <c r="B78" i="13"/>
  <c r="E95" i="13"/>
  <c r="D95" i="13"/>
  <c r="M37" i="12"/>
  <c r="L37" i="12"/>
  <c r="K37" i="12"/>
  <c r="J37" i="12"/>
  <c r="I37" i="12"/>
  <c r="H37" i="12"/>
  <c r="G37" i="12"/>
  <c r="F37" i="12"/>
  <c r="E37" i="12"/>
  <c r="D37" i="12"/>
  <c r="C37" i="12"/>
  <c r="B37" i="12"/>
  <c r="E82" i="12"/>
  <c r="C109" i="12"/>
  <c r="E108" i="12"/>
  <c r="C106" i="12"/>
  <c r="D105" i="12"/>
  <c r="E104" i="12"/>
  <c r="B103" i="12"/>
  <c r="C102" i="12"/>
  <c r="D101" i="12"/>
  <c r="C101" i="12"/>
  <c r="E100" i="12"/>
  <c r="B99" i="12"/>
  <c r="C98" i="12"/>
  <c r="D97" i="12"/>
  <c r="E96" i="12"/>
  <c r="B96" i="12"/>
  <c r="C95" i="12"/>
  <c r="B95" i="12"/>
  <c r="M37" i="11"/>
  <c r="L37" i="11"/>
  <c r="K37" i="11"/>
  <c r="J37" i="11"/>
  <c r="I37" i="11"/>
  <c r="H37" i="11"/>
  <c r="G37" i="11"/>
  <c r="F37" i="11"/>
  <c r="E37" i="11"/>
  <c r="D37" i="11"/>
  <c r="C37" i="11"/>
  <c r="B37" i="11"/>
  <c r="G55" i="11"/>
  <c r="G109" i="11" s="1"/>
  <c r="F55" i="11"/>
  <c r="F109" i="11" s="1"/>
  <c r="E55" i="11"/>
  <c r="E109" i="11" s="1"/>
  <c r="D55" i="11"/>
  <c r="D109" i="11" s="1"/>
  <c r="C55" i="11"/>
  <c r="C109" i="11" s="1"/>
  <c r="B55" i="11"/>
  <c r="G54" i="11"/>
  <c r="G108" i="11" s="1"/>
  <c r="F54" i="11"/>
  <c r="F108" i="11" s="1"/>
  <c r="E54" i="11"/>
  <c r="E108" i="11" s="1"/>
  <c r="D54" i="11"/>
  <c r="D108" i="11" s="1"/>
  <c r="C54" i="11"/>
  <c r="C108" i="11" s="1"/>
  <c r="B54" i="11"/>
  <c r="B108" i="11" s="1"/>
  <c r="G53" i="11"/>
  <c r="G107" i="11" s="1"/>
  <c r="F53" i="11"/>
  <c r="E53" i="11"/>
  <c r="E107" i="11" s="1"/>
  <c r="D53" i="11"/>
  <c r="D107" i="11" s="1"/>
  <c r="C53" i="11"/>
  <c r="C107" i="11" s="1"/>
  <c r="B53" i="11"/>
  <c r="B107" i="11" s="1"/>
  <c r="G52" i="11"/>
  <c r="G106" i="11" s="1"/>
  <c r="F52" i="11"/>
  <c r="F106" i="11" s="1"/>
  <c r="E52" i="11"/>
  <c r="E106" i="11" s="1"/>
  <c r="D52" i="11"/>
  <c r="C52" i="11"/>
  <c r="C106" i="11" s="1"/>
  <c r="B52" i="11"/>
  <c r="B106" i="11" s="1"/>
  <c r="G51" i="11"/>
  <c r="G87" i="11" s="1"/>
  <c r="F51" i="11"/>
  <c r="F105" i="11" s="1"/>
  <c r="E51" i="11"/>
  <c r="E105" i="11" s="1"/>
  <c r="D51" i="11"/>
  <c r="D105" i="11" s="1"/>
  <c r="C51" i="11"/>
  <c r="C105" i="11" s="1"/>
  <c r="B51" i="11"/>
  <c r="G50" i="11"/>
  <c r="G104" i="11" s="1"/>
  <c r="F50" i="11"/>
  <c r="F104" i="11" s="1"/>
  <c r="E50" i="11"/>
  <c r="E104" i="11" s="1"/>
  <c r="D50" i="11"/>
  <c r="D104" i="11" s="1"/>
  <c r="C50" i="11"/>
  <c r="C104" i="11" s="1"/>
  <c r="B50" i="11"/>
  <c r="B104" i="11" s="1"/>
  <c r="G49" i="11"/>
  <c r="G103" i="11" s="1"/>
  <c r="F49" i="11"/>
  <c r="E49" i="11"/>
  <c r="E103" i="11" s="1"/>
  <c r="D49" i="11"/>
  <c r="D103" i="11" s="1"/>
  <c r="C49" i="11"/>
  <c r="C85" i="11" s="1"/>
  <c r="B49" i="11"/>
  <c r="B103" i="11" s="1"/>
  <c r="G48" i="11"/>
  <c r="G102" i="11" s="1"/>
  <c r="F48" i="11"/>
  <c r="F102" i="11" s="1"/>
  <c r="E48" i="11"/>
  <c r="E102" i="11" s="1"/>
  <c r="D48" i="11"/>
  <c r="C48" i="11"/>
  <c r="C102" i="11" s="1"/>
  <c r="B48" i="11"/>
  <c r="B102" i="11" s="1"/>
  <c r="G47" i="11"/>
  <c r="G65" i="11" s="1"/>
  <c r="F47" i="11"/>
  <c r="F83" i="11" s="1"/>
  <c r="E47" i="11"/>
  <c r="E101" i="11" s="1"/>
  <c r="D47" i="11"/>
  <c r="D101" i="11" s="1"/>
  <c r="C47" i="11"/>
  <c r="C101" i="11" s="1"/>
  <c r="B47" i="11"/>
  <c r="G46" i="11"/>
  <c r="G100" i="11" s="1"/>
  <c r="F46" i="11"/>
  <c r="F100" i="11" s="1"/>
  <c r="E46" i="11"/>
  <c r="E100" i="11" s="1"/>
  <c r="D46" i="11"/>
  <c r="D82" i="11" s="1"/>
  <c r="C46" i="11"/>
  <c r="C100" i="11" s="1"/>
  <c r="B46" i="11"/>
  <c r="B100" i="11" s="1"/>
  <c r="G45" i="11"/>
  <c r="G99" i="11" s="1"/>
  <c r="F45" i="11"/>
  <c r="E45" i="11"/>
  <c r="E99" i="11" s="1"/>
  <c r="D45" i="11"/>
  <c r="D99" i="11" s="1"/>
  <c r="C45" i="11"/>
  <c r="C99" i="11" s="1"/>
  <c r="B45" i="11"/>
  <c r="B99" i="11" s="1"/>
  <c r="G44" i="11"/>
  <c r="G98" i="11" s="1"/>
  <c r="F44" i="11"/>
  <c r="F98" i="11" s="1"/>
  <c r="E44" i="11"/>
  <c r="E98" i="11" s="1"/>
  <c r="D44" i="11"/>
  <c r="C44" i="11"/>
  <c r="C98" i="11" s="1"/>
  <c r="B44" i="11"/>
  <c r="B98" i="11" s="1"/>
  <c r="G43" i="11"/>
  <c r="G97" i="11" s="1"/>
  <c r="F43" i="11"/>
  <c r="F97" i="11" s="1"/>
  <c r="E43" i="11"/>
  <c r="E97" i="11" s="1"/>
  <c r="D43" i="11"/>
  <c r="D97" i="11" s="1"/>
  <c r="C43" i="11"/>
  <c r="C97" i="11" s="1"/>
  <c r="B43" i="11"/>
  <c r="G42" i="11"/>
  <c r="G96" i="11" s="1"/>
  <c r="F42" i="11"/>
  <c r="F96" i="11" s="1"/>
  <c r="E42" i="11"/>
  <c r="D42" i="11"/>
  <c r="C42" i="11"/>
  <c r="C96" i="11" s="1"/>
  <c r="B42" i="11"/>
  <c r="B96" i="11" s="1"/>
  <c r="G41" i="11"/>
  <c r="F41" i="11"/>
  <c r="E41" i="11"/>
  <c r="E95" i="11" s="1"/>
  <c r="D41" i="11"/>
  <c r="D95" i="11" s="1"/>
  <c r="C41" i="11"/>
  <c r="B41" i="11"/>
  <c r="M37" i="10"/>
  <c r="L37" i="10"/>
  <c r="K37" i="10"/>
  <c r="J37" i="10"/>
  <c r="I37" i="10"/>
  <c r="H37" i="10"/>
  <c r="G37" i="10"/>
  <c r="F37" i="10"/>
  <c r="E37" i="10"/>
  <c r="D37" i="10"/>
  <c r="C37" i="10"/>
  <c r="B37" i="10"/>
  <c r="G55" i="10"/>
  <c r="G109" i="10" s="1"/>
  <c r="F55" i="10"/>
  <c r="F109" i="10" s="1"/>
  <c r="E55" i="10"/>
  <c r="E109" i="10" s="1"/>
  <c r="D55" i="10"/>
  <c r="D109" i="10" s="1"/>
  <c r="C55" i="10"/>
  <c r="C109" i="10" s="1"/>
  <c r="B55" i="10"/>
  <c r="B109" i="10" s="1"/>
  <c r="G54" i="10"/>
  <c r="G108" i="10" s="1"/>
  <c r="F54" i="10"/>
  <c r="F108" i="10" s="1"/>
  <c r="E54" i="10"/>
  <c r="E108" i="10" s="1"/>
  <c r="D54" i="10"/>
  <c r="D108" i="10" s="1"/>
  <c r="C54" i="10"/>
  <c r="C108" i="10" s="1"/>
  <c r="B54" i="10"/>
  <c r="B108" i="10" s="1"/>
  <c r="G53" i="10"/>
  <c r="G107" i="10" s="1"/>
  <c r="F53" i="10"/>
  <c r="F107" i="10" s="1"/>
  <c r="E53" i="10"/>
  <c r="E107" i="10" s="1"/>
  <c r="D53" i="10"/>
  <c r="D107" i="10" s="1"/>
  <c r="C53" i="10"/>
  <c r="C107" i="10" s="1"/>
  <c r="B53" i="10"/>
  <c r="B107" i="10" s="1"/>
  <c r="G52" i="10"/>
  <c r="G106" i="10" s="1"/>
  <c r="F52" i="10"/>
  <c r="F106" i="10" s="1"/>
  <c r="E52" i="10"/>
  <c r="E106" i="10" s="1"/>
  <c r="D52" i="10"/>
  <c r="D106" i="10" s="1"/>
  <c r="C52" i="10"/>
  <c r="C106" i="10" s="1"/>
  <c r="B52" i="10"/>
  <c r="B88" i="10" s="1"/>
  <c r="G51" i="10"/>
  <c r="G105" i="10" s="1"/>
  <c r="F51" i="10"/>
  <c r="F69" i="10" s="1"/>
  <c r="E51" i="10"/>
  <c r="E105" i="10" s="1"/>
  <c r="D51" i="10"/>
  <c r="D105" i="10" s="1"/>
  <c r="C51" i="10"/>
  <c r="C105" i="10" s="1"/>
  <c r="B51" i="10"/>
  <c r="B105" i="10" s="1"/>
  <c r="G50" i="10"/>
  <c r="G104" i="10" s="1"/>
  <c r="F50" i="10"/>
  <c r="F104" i="10" s="1"/>
  <c r="E50" i="10"/>
  <c r="E104" i="10" s="1"/>
  <c r="D50" i="10"/>
  <c r="D104" i="10" s="1"/>
  <c r="C50" i="10"/>
  <c r="C104" i="10" s="1"/>
  <c r="B50" i="10"/>
  <c r="B104" i="10" s="1"/>
  <c r="G49" i="10"/>
  <c r="G103" i="10" s="1"/>
  <c r="F49" i="10"/>
  <c r="F103" i="10" s="1"/>
  <c r="E49" i="10"/>
  <c r="E103" i="10" s="1"/>
  <c r="D49" i="10"/>
  <c r="D103" i="10" s="1"/>
  <c r="C49" i="10"/>
  <c r="C103" i="10" s="1"/>
  <c r="B49" i="10"/>
  <c r="B103" i="10" s="1"/>
  <c r="G48" i="10"/>
  <c r="G102" i="10" s="1"/>
  <c r="F48" i="10"/>
  <c r="F102" i="10" s="1"/>
  <c r="E48" i="10"/>
  <c r="E102" i="10" s="1"/>
  <c r="D48" i="10"/>
  <c r="D102" i="10" s="1"/>
  <c r="C48" i="10"/>
  <c r="C102" i="10" s="1"/>
  <c r="B48" i="10"/>
  <c r="B102" i="10" s="1"/>
  <c r="G47" i="10"/>
  <c r="G101" i="10" s="1"/>
  <c r="F47" i="10"/>
  <c r="F101" i="10" s="1"/>
  <c r="E47" i="10"/>
  <c r="E101" i="10" s="1"/>
  <c r="D47" i="10"/>
  <c r="D101" i="10" s="1"/>
  <c r="C47" i="10"/>
  <c r="C101" i="10" s="1"/>
  <c r="B47" i="10"/>
  <c r="B101" i="10" s="1"/>
  <c r="G46" i="10"/>
  <c r="G100" i="10" s="1"/>
  <c r="F46" i="10"/>
  <c r="F100" i="10" s="1"/>
  <c r="E46" i="10"/>
  <c r="E100" i="10" s="1"/>
  <c r="D46" i="10"/>
  <c r="D64" i="10" s="1"/>
  <c r="C46" i="10"/>
  <c r="C100" i="10" s="1"/>
  <c r="B46" i="10"/>
  <c r="B100" i="10" s="1"/>
  <c r="G45" i="10"/>
  <c r="G99" i="10" s="1"/>
  <c r="F45" i="10"/>
  <c r="F99" i="10" s="1"/>
  <c r="E45" i="10"/>
  <c r="E99" i="10" s="1"/>
  <c r="D45" i="10"/>
  <c r="D99" i="10" s="1"/>
  <c r="C45" i="10"/>
  <c r="C99" i="10" s="1"/>
  <c r="B45" i="10"/>
  <c r="B99" i="10" s="1"/>
  <c r="G44" i="10"/>
  <c r="G98" i="10" s="1"/>
  <c r="F44" i="10"/>
  <c r="F98" i="10" s="1"/>
  <c r="E44" i="10"/>
  <c r="E98" i="10" s="1"/>
  <c r="D44" i="10"/>
  <c r="D98" i="10" s="1"/>
  <c r="C44" i="10"/>
  <c r="C98" i="10" s="1"/>
  <c r="B44" i="10"/>
  <c r="B98" i="10" s="1"/>
  <c r="G43" i="10"/>
  <c r="G97" i="10" s="1"/>
  <c r="F43" i="10"/>
  <c r="F97" i="10" s="1"/>
  <c r="E43" i="10"/>
  <c r="E97" i="10" s="1"/>
  <c r="D43" i="10"/>
  <c r="D97" i="10" s="1"/>
  <c r="C43" i="10"/>
  <c r="C97" i="10" s="1"/>
  <c r="B43" i="10"/>
  <c r="B97" i="10" s="1"/>
  <c r="G42" i="10"/>
  <c r="G96" i="10" s="1"/>
  <c r="F42" i="10"/>
  <c r="F96" i="10" s="1"/>
  <c r="E42" i="10"/>
  <c r="E96" i="10" s="1"/>
  <c r="D42" i="10"/>
  <c r="D96" i="10" s="1"/>
  <c r="C42" i="10"/>
  <c r="C96" i="10" s="1"/>
  <c r="B42" i="10"/>
  <c r="B96" i="10" s="1"/>
  <c r="G41" i="10"/>
  <c r="F41" i="10"/>
  <c r="E41" i="10"/>
  <c r="E95" i="10" s="1"/>
  <c r="D41" i="10"/>
  <c r="D95" i="10" s="1"/>
  <c r="C41" i="10"/>
  <c r="B41" i="10"/>
  <c r="B95" i="10" s="1"/>
  <c r="G55" i="9"/>
  <c r="G109" i="9" s="1"/>
  <c r="F55" i="9"/>
  <c r="F109" i="9" s="1"/>
  <c r="E55" i="9"/>
  <c r="E109" i="9" s="1"/>
  <c r="D55" i="9"/>
  <c r="D109" i="9" s="1"/>
  <c r="C55" i="9"/>
  <c r="C109" i="9" s="1"/>
  <c r="B55" i="9"/>
  <c r="B109" i="9" s="1"/>
  <c r="G54" i="9"/>
  <c r="G108" i="9" s="1"/>
  <c r="F54" i="9"/>
  <c r="F108" i="9" s="1"/>
  <c r="E54" i="9"/>
  <c r="E108" i="9" s="1"/>
  <c r="D54" i="9"/>
  <c r="D108" i="9" s="1"/>
  <c r="C54" i="9"/>
  <c r="C108" i="9" s="1"/>
  <c r="B54" i="9"/>
  <c r="B108" i="9" s="1"/>
  <c r="G53" i="9"/>
  <c r="G107" i="9" s="1"/>
  <c r="F53" i="9"/>
  <c r="F107" i="9" s="1"/>
  <c r="E53" i="9"/>
  <c r="E107" i="9" s="1"/>
  <c r="D53" i="9"/>
  <c r="D107" i="9" s="1"/>
  <c r="C53" i="9"/>
  <c r="C107" i="9" s="1"/>
  <c r="B53" i="9"/>
  <c r="B107" i="9" s="1"/>
  <c r="G52" i="9"/>
  <c r="G106" i="9" s="1"/>
  <c r="F52" i="9"/>
  <c r="F106" i="9" s="1"/>
  <c r="E52" i="9"/>
  <c r="E106" i="9" s="1"/>
  <c r="D52" i="9"/>
  <c r="D106" i="9" s="1"/>
  <c r="C52" i="9"/>
  <c r="C106" i="9" s="1"/>
  <c r="B52" i="9"/>
  <c r="B106" i="9" s="1"/>
  <c r="G51" i="9"/>
  <c r="G105" i="9" s="1"/>
  <c r="F51" i="9"/>
  <c r="F105" i="9" s="1"/>
  <c r="E51" i="9"/>
  <c r="E105" i="9" s="1"/>
  <c r="D51" i="9"/>
  <c r="D105" i="9" s="1"/>
  <c r="C51" i="9"/>
  <c r="C105" i="9" s="1"/>
  <c r="B51" i="9"/>
  <c r="B105" i="9" s="1"/>
  <c r="G50" i="9"/>
  <c r="G104" i="9" s="1"/>
  <c r="F50" i="9"/>
  <c r="F104" i="9" s="1"/>
  <c r="E50" i="9"/>
  <c r="E104" i="9" s="1"/>
  <c r="D50" i="9"/>
  <c r="D104" i="9" s="1"/>
  <c r="C50" i="9"/>
  <c r="C104" i="9" s="1"/>
  <c r="B50" i="9"/>
  <c r="B104" i="9" s="1"/>
  <c r="G49" i="9"/>
  <c r="G103" i="9" s="1"/>
  <c r="F49" i="9"/>
  <c r="F103" i="9" s="1"/>
  <c r="E49" i="9"/>
  <c r="E103" i="9" s="1"/>
  <c r="D49" i="9"/>
  <c r="D103" i="9" s="1"/>
  <c r="C49" i="9"/>
  <c r="C103" i="9" s="1"/>
  <c r="B49" i="9"/>
  <c r="B85" i="9" s="1"/>
  <c r="G48" i="9"/>
  <c r="G102" i="9" s="1"/>
  <c r="F48" i="9"/>
  <c r="F102" i="9" s="1"/>
  <c r="E48" i="9"/>
  <c r="E102" i="9" s="1"/>
  <c r="D48" i="9"/>
  <c r="D102" i="9" s="1"/>
  <c r="C48" i="9"/>
  <c r="C102" i="9" s="1"/>
  <c r="B48" i="9"/>
  <c r="B102" i="9" s="1"/>
  <c r="G47" i="9"/>
  <c r="G101" i="9" s="1"/>
  <c r="F47" i="9"/>
  <c r="F101" i="9" s="1"/>
  <c r="E47" i="9"/>
  <c r="E101" i="9" s="1"/>
  <c r="D47" i="9"/>
  <c r="D101" i="9" s="1"/>
  <c r="C47" i="9"/>
  <c r="C101" i="9" s="1"/>
  <c r="B47" i="9"/>
  <c r="B101" i="9" s="1"/>
  <c r="G46" i="9"/>
  <c r="G100" i="9" s="1"/>
  <c r="F46" i="9"/>
  <c r="F100" i="9" s="1"/>
  <c r="E46" i="9"/>
  <c r="E100" i="9" s="1"/>
  <c r="D46" i="9"/>
  <c r="D100" i="9" s="1"/>
  <c r="C46" i="9"/>
  <c r="C100" i="9" s="1"/>
  <c r="B46" i="9"/>
  <c r="B100" i="9" s="1"/>
  <c r="G45" i="9"/>
  <c r="G99" i="9" s="1"/>
  <c r="F45" i="9"/>
  <c r="F99" i="9" s="1"/>
  <c r="E45" i="9"/>
  <c r="E99" i="9" s="1"/>
  <c r="D45" i="9"/>
  <c r="D99" i="9" s="1"/>
  <c r="C45" i="9"/>
  <c r="C99" i="9" s="1"/>
  <c r="B45" i="9"/>
  <c r="B99" i="9" s="1"/>
  <c r="G44" i="9"/>
  <c r="G98" i="9" s="1"/>
  <c r="F44" i="9"/>
  <c r="F98" i="9" s="1"/>
  <c r="E44" i="9"/>
  <c r="E98" i="9" s="1"/>
  <c r="D44" i="9"/>
  <c r="D98" i="9" s="1"/>
  <c r="C44" i="9"/>
  <c r="C98" i="9" s="1"/>
  <c r="B44" i="9"/>
  <c r="B98" i="9" s="1"/>
  <c r="G43" i="9"/>
  <c r="G97" i="9" s="1"/>
  <c r="F43" i="9"/>
  <c r="F97" i="9" s="1"/>
  <c r="E43" i="9"/>
  <c r="E97" i="9" s="1"/>
  <c r="D43" i="9"/>
  <c r="D97" i="9" s="1"/>
  <c r="C43" i="9"/>
  <c r="C97" i="9" s="1"/>
  <c r="B43" i="9"/>
  <c r="B97" i="9" s="1"/>
  <c r="G42" i="9"/>
  <c r="G96" i="9" s="1"/>
  <c r="F42" i="9"/>
  <c r="F96" i="9" s="1"/>
  <c r="E42" i="9"/>
  <c r="E96" i="9" s="1"/>
  <c r="C42" i="9"/>
  <c r="C96" i="9" s="1"/>
  <c r="B42" i="9"/>
  <c r="B96" i="9" s="1"/>
  <c r="G41" i="9"/>
  <c r="F41" i="9"/>
  <c r="E41" i="9"/>
  <c r="E95" i="9" s="1"/>
  <c r="D41" i="9"/>
  <c r="D95" i="9" s="1"/>
  <c r="B41" i="9"/>
  <c r="M37" i="9"/>
  <c r="L37" i="9"/>
  <c r="K37" i="9"/>
  <c r="J37" i="9"/>
  <c r="I37" i="9"/>
  <c r="H37" i="9"/>
  <c r="G37" i="9"/>
  <c r="F37" i="9"/>
  <c r="E37" i="9"/>
  <c r="D37" i="9"/>
  <c r="C37" i="9"/>
  <c r="B37" i="9"/>
  <c r="N59" i="8"/>
  <c r="M59" i="8"/>
  <c r="L59" i="8"/>
  <c r="K59" i="8"/>
  <c r="J59" i="8"/>
  <c r="I59" i="8"/>
  <c r="H59" i="8"/>
  <c r="G59" i="8"/>
  <c r="F59" i="8"/>
  <c r="E59" i="8"/>
  <c r="D59" i="8"/>
  <c r="C59" i="8"/>
  <c r="N58" i="8"/>
  <c r="M58" i="8"/>
  <c r="L58" i="8"/>
  <c r="K58" i="8"/>
  <c r="J58" i="8"/>
  <c r="I58" i="8"/>
  <c r="H58" i="8"/>
  <c r="G58" i="8"/>
  <c r="F58" i="8"/>
  <c r="E58" i="8"/>
  <c r="D58" i="8"/>
  <c r="C58" i="8"/>
  <c r="N57" i="8"/>
  <c r="M57" i="8"/>
  <c r="L57" i="8"/>
  <c r="K57" i="8"/>
  <c r="J57" i="8"/>
  <c r="I57" i="8"/>
  <c r="H57" i="8"/>
  <c r="G57" i="8"/>
  <c r="F57" i="8"/>
  <c r="E57" i="8"/>
  <c r="D57" i="8"/>
  <c r="C57" i="8"/>
  <c r="N56" i="8"/>
  <c r="M56" i="8"/>
  <c r="L56" i="8"/>
  <c r="K56" i="8"/>
  <c r="J56" i="8"/>
  <c r="I56" i="8"/>
  <c r="H56" i="8"/>
  <c r="G56" i="8"/>
  <c r="F56" i="8"/>
  <c r="E56" i="8"/>
  <c r="D56" i="8"/>
  <c r="C56" i="8"/>
  <c r="N55" i="8"/>
  <c r="M55" i="8"/>
  <c r="L55" i="8"/>
  <c r="K55" i="8"/>
  <c r="J55" i="8"/>
  <c r="I55" i="8"/>
  <c r="H55" i="8"/>
  <c r="G55" i="8"/>
  <c r="F55" i="8"/>
  <c r="E55" i="8"/>
  <c r="D55" i="8"/>
  <c r="C55" i="8"/>
  <c r="N54" i="8"/>
  <c r="M54" i="8"/>
  <c r="L54" i="8"/>
  <c r="K54" i="8"/>
  <c r="J54" i="8"/>
  <c r="I54" i="8"/>
  <c r="H54" i="8"/>
  <c r="G54" i="8"/>
  <c r="F54" i="8"/>
  <c r="E54" i="8"/>
  <c r="D54" i="8"/>
  <c r="C54" i="8"/>
  <c r="N53" i="8"/>
  <c r="M53" i="8"/>
  <c r="L53" i="8"/>
  <c r="K53" i="8"/>
  <c r="J53" i="8"/>
  <c r="I53" i="8"/>
  <c r="H53" i="8"/>
  <c r="G53" i="8"/>
  <c r="F53" i="8"/>
  <c r="E53" i="8"/>
  <c r="D53" i="8"/>
  <c r="C53" i="8"/>
  <c r="N52" i="8"/>
  <c r="M52" i="8"/>
  <c r="L52" i="8"/>
  <c r="K52" i="8"/>
  <c r="J52" i="8"/>
  <c r="I52" i="8"/>
  <c r="H52" i="8"/>
  <c r="G52" i="8"/>
  <c r="F52" i="8"/>
  <c r="E52" i="8"/>
  <c r="D52" i="8"/>
  <c r="C52" i="8"/>
  <c r="N51" i="8"/>
  <c r="M51" i="8"/>
  <c r="L51" i="8"/>
  <c r="K51" i="8"/>
  <c r="J51" i="8"/>
  <c r="I51" i="8"/>
  <c r="H51" i="8"/>
  <c r="G51" i="8"/>
  <c r="F51" i="8"/>
  <c r="E51" i="8"/>
  <c r="D51" i="8"/>
  <c r="C51" i="8"/>
  <c r="N50" i="8"/>
  <c r="M50" i="8"/>
  <c r="L50" i="8"/>
  <c r="K50" i="8"/>
  <c r="J50" i="8"/>
  <c r="I50" i="8"/>
  <c r="H50" i="8"/>
  <c r="G50" i="8"/>
  <c r="F50" i="8"/>
  <c r="E50" i="8"/>
  <c r="D50" i="8"/>
  <c r="C50" i="8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6" i="8"/>
  <c r="M46" i="8"/>
  <c r="L46" i="8"/>
  <c r="K46" i="8"/>
  <c r="J46" i="8"/>
  <c r="I46" i="8"/>
  <c r="H46" i="8"/>
  <c r="G46" i="8"/>
  <c r="F46" i="8"/>
  <c r="E46" i="8"/>
  <c r="D46" i="8"/>
  <c r="C46" i="8"/>
  <c r="N45" i="8"/>
  <c r="N60" i="8" s="1"/>
  <c r="Z22" i="8" s="1"/>
  <c r="M45" i="8"/>
  <c r="M60" i="8" s="1"/>
  <c r="L45" i="8"/>
  <c r="L60" i="8" s="1"/>
  <c r="K45" i="8"/>
  <c r="K60" i="8" s="1"/>
  <c r="J45" i="8"/>
  <c r="J60" i="8" s="1"/>
  <c r="I45" i="8"/>
  <c r="I60" i="8" s="1"/>
  <c r="H45" i="8"/>
  <c r="H60" i="8" s="1"/>
  <c r="G45" i="8"/>
  <c r="G60" i="8" s="1"/>
  <c r="F45" i="8"/>
  <c r="F60" i="8" s="1"/>
  <c r="E45" i="8"/>
  <c r="D45" i="8"/>
  <c r="D60" i="8" s="1"/>
  <c r="C45" i="8"/>
  <c r="C60" i="8" s="1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R21" i="8"/>
  <c r="AC3" i="8" s="1"/>
  <c r="Q21" i="8"/>
  <c r="AB3" i="8" s="1"/>
  <c r="P21" i="8"/>
  <c r="AA3" i="8" s="1"/>
  <c r="N21" i="8"/>
  <c r="V22" i="8" s="1"/>
  <c r="M21" i="8"/>
  <c r="V21" i="8" s="1"/>
  <c r="K21" i="8"/>
  <c r="W18" i="8" s="1"/>
  <c r="J21" i="8"/>
  <c r="W17" i="8" s="1"/>
  <c r="H21" i="8"/>
  <c r="T34" i="8" s="1"/>
  <c r="W15" i="19" s="1"/>
  <c r="G21" i="8"/>
  <c r="T33" i="8" s="1"/>
  <c r="O15" i="19" s="1"/>
  <c r="D21" i="8"/>
  <c r="W9" i="8" s="1"/>
  <c r="C21" i="8"/>
  <c r="W8" i="8" s="1"/>
  <c r="V18" i="8"/>
  <c r="AJ7" i="8"/>
  <c r="AJ5" i="8"/>
  <c r="AJ4" i="8" s="1"/>
  <c r="C61" i="15" l="1"/>
  <c r="C56" i="10"/>
  <c r="R10" i="10" s="1"/>
  <c r="Q25" i="19" s="1"/>
  <c r="G56" i="10"/>
  <c r="C14" i="10" s="1"/>
  <c r="D14" i="10" s="1"/>
  <c r="C6" i="10"/>
  <c r="D6" i="10" s="1"/>
  <c r="E60" i="8"/>
  <c r="M42" i="8"/>
  <c r="U29" i="8" s="1"/>
  <c r="O13" i="19" s="1"/>
  <c r="Q42" i="8"/>
  <c r="V30" i="8" s="1"/>
  <c r="W14" i="19" s="1"/>
  <c r="I42" i="8"/>
  <c r="T28" i="8" s="1"/>
  <c r="G12" i="19" s="1"/>
  <c r="V12" i="8"/>
  <c r="W12" i="8"/>
  <c r="E42" i="8"/>
  <c r="E77" i="12"/>
  <c r="D95" i="12"/>
  <c r="B77" i="10"/>
  <c r="D100" i="10"/>
  <c r="E106" i="12"/>
  <c r="E95" i="12"/>
  <c r="C110" i="12"/>
  <c r="E62" i="12"/>
  <c r="B59" i="12"/>
  <c r="B56" i="11"/>
  <c r="C56" i="11"/>
  <c r="G56" i="11"/>
  <c r="C14" i="11" s="1"/>
  <c r="D14" i="11" s="1"/>
  <c r="D56" i="11"/>
  <c r="C9" i="11" s="1"/>
  <c r="D9" i="11" s="1"/>
  <c r="B59" i="10"/>
  <c r="D82" i="10"/>
  <c r="F105" i="10"/>
  <c r="F87" i="10"/>
  <c r="C56" i="9"/>
  <c r="D6" i="9" s="1"/>
  <c r="G56" i="9"/>
  <c r="D14" i="9" s="1"/>
  <c r="W21" i="8"/>
  <c r="W13" i="8"/>
  <c r="V17" i="8"/>
  <c r="F42" i="8"/>
  <c r="X9" i="8" s="1"/>
  <c r="AA9" i="8" s="1"/>
  <c r="AD9" i="8" s="1"/>
  <c r="J42" i="8"/>
  <c r="Y12" i="8" s="1"/>
  <c r="AB12" i="8" s="1"/>
  <c r="AE12" i="8" s="1"/>
  <c r="N42" i="8"/>
  <c r="Z13" i="8" s="1"/>
  <c r="E110" i="13"/>
  <c r="G10" i="13" s="1"/>
  <c r="D110" i="13"/>
  <c r="G9" i="13" s="1"/>
  <c r="C110" i="13"/>
  <c r="G6" i="13" s="1"/>
  <c r="E110" i="15"/>
  <c r="D110" i="15"/>
  <c r="C110" i="15"/>
  <c r="G6" i="15" s="1"/>
  <c r="B95" i="15"/>
  <c r="B77" i="15"/>
  <c r="B78" i="15"/>
  <c r="B96" i="15"/>
  <c r="B97" i="15"/>
  <c r="B79" i="15"/>
  <c r="B80" i="15"/>
  <c r="B98" i="15"/>
  <c r="B99" i="15"/>
  <c r="B81" i="15"/>
  <c r="B82" i="15"/>
  <c r="B100" i="15"/>
  <c r="B101" i="15"/>
  <c r="B83" i="15"/>
  <c r="B102" i="15"/>
  <c r="B84" i="15"/>
  <c r="B66" i="15"/>
  <c r="B103" i="15"/>
  <c r="B85" i="15"/>
  <c r="B67" i="15"/>
  <c r="B104" i="15"/>
  <c r="B86" i="15"/>
  <c r="B68" i="15"/>
  <c r="B87" i="15"/>
  <c r="B69" i="15"/>
  <c r="B105" i="15"/>
  <c r="B106" i="15"/>
  <c r="B88" i="15"/>
  <c r="B70" i="15"/>
  <c r="B89" i="15"/>
  <c r="B71" i="15"/>
  <c r="B107" i="15"/>
  <c r="B90" i="15"/>
  <c r="B72" i="15"/>
  <c r="B108" i="15"/>
  <c r="B91" i="15"/>
  <c r="B73" i="15"/>
  <c r="B109" i="15"/>
  <c r="B56" i="15"/>
  <c r="C5" i="15" s="1"/>
  <c r="D5" i="15" s="1"/>
  <c r="B62" i="15"/>
  <c r="B59" i="15"/>
  <c r="B63" i="15"/>
  <c r="B60" i="15"/>
  <c r="B64" i="15"/>
  <c r="B61" i="15"/>
  <c r="B65" i="15"/>
  <c r="C56" i="15"/>
  <c r="C6" i="15" s="1"/>
  <c r="C59" i="15"/>
  <c r="C60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D56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E56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D110" i="12"/>
  <c r="B60" i="13"/>
  <c r="B63" i="13"/>
  <c r="B66" i="13"/>
  <c r="B69" i="13"/>
  <c r="B72" i="13"/>
  <c r="B77" i="13"/>
  <c r="B80" i="13"/>
  <c r="B83" i="13"/>
  <c r="B86" i="13"/>
  <c r="B89" i="13"/>
  <c r="B91" i="13"/>
  <c r="B96" i="13"/>
  <c r="B99" i="13"/>
  <c r="B102" i="13"/>
  <c r="B105" i="13"/>
  <c r="C56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B56" i="13"/>
  <c r="B62" i="13"/>
  <c r="B65" i="13"/>
  <c r="B68" i="13"/>
  <c r="B71" i="13"/>
  <c r="B73" i="13"/>
  <c r="B88" i="13"/>
  <c r="B97" i="13"/>
  <c r="B106" i="13"/>
  <c r="D56" i="13"/>
  <c r="C9" i="13" s="1"/>
  <c r="D9" i="13" s="1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B59" i="13"/>
  <c r="B61" i="13"/>
  <c r="B64" i="13"/>
  <c r="B67" i="13"/>
  <c r="B82" i="13"/>
  <c r="B85" i="13"/>
  <c r="B90" i="13"/>
  <c r="E56" i="13"/>
  <c r="C10" i="13" s="1"/>
  <c r="D10" i="13" s="1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64" i="12"/>
  <c r="E72" i="12"/>
  <c r="E84" i="12"/>
  <c r="E99" i="12"/>
  <c r="E56" i="12"/>
  <c r="E66" i="12"/>
  <c r="E78" i="12"/>
  <c r="E86" i="12"/>
  <c r="E103" i="12"/>
  <c r="E60" i="12"/>
  <c r="E68" i="12"/>
  <c r="E80" i="12"/>
  <c r="E89" i="12"/>
  <c r="E107" i="12"/>
  <c r="B61" i="12"/>
  <c r="B63" i="12"/>
  <c r="B65" i="12"/>
  <c r="B67" i="12"/>
  <c r="B69" i="12"/>
  <c r="B79" i="12"/>
  <c r="B81" i="12"/>
  <c r="B83" i="12"/>
  <c r="B85" i="12"/>
  <c r="B87" i="12"/>
  <c r="E90" i="12"/>
  <c r="E61" i="12"/>
  <c r="E63" i="12"/>
  <c r="E65" i="12"/>
  <c r="E67" i="12"/>
  <c r="E69" i="12"/>
  <c r="E73" i="12"/>
  <c r="E79" i="12"/>
  <c r="E83" i="12"/>
  <c r="E87" i="12"/>
  <c r="E91" i="12"/>
  <c r="G6" i="12"/>
  <c r="B106" i="12"/>
  <c r="B88" i="12"/>
  <c r="B107" i="12"/>
  <c r="B89" i="12"/>
  <c r="B108" i="12"/>
  <c r="B90" i="12"/>
  <c r="B109" i="12"/>
  <c r="B91" i="12"/>
  <c r="B56" i="12"/>
  <c r="B60" i="12"/>
  <c r="B62" i="12"/>
  <c r="B64" i="12"/>
  <c r="B66" i="12"/>
  <c r="B68" i="12"/>
  <c r="B70" i="12"/>
  <c r="B72" i="12"/>
  <c r="B78" i="12"/>
  <c r="B80" i="12"/>
  <c r="B82" i="12"/>
  <c r="B84" i="12"/>
  <c r="B86" i="12"/>
  <c r="E88" i="12"/>
  <c r="C56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D56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64" i="11"/>
  <c r="F87" i="11"/>
  <c r="E56" i="11"/>
  <c r="F65" i="11"/>
  <c r="D78" i="11"/>
  <c r="B89" i="11"/>
  <c r="F101" i="11"/>
  <c r="B77" i="11"/>
  <c r="D100" i="11"/>
  <c r="B59" i="11"/>
  <c r="F69" i="11"/>
  <c r="B95" i="11"/>
  <c r="D60" i="11"/>
  <c r="B71" i="11"/>
  <c r="D96" i="11"/>
  <c r="F56" i="11"/>
  <c r="C13" i="11" s="1"/>
  <c r="D13" i="11" s="1"/>
  <c r="F95" i="11"/>
  <c r="F77" i="11"/>
  <c r="F59" i="11"/>
  <c r="B97" i="11"/>
  <c r="B79" i="11"/>
  <c r="B61" i="11"/>
  <c r="D98" i="11"/>
  <c r="D80" i="11"/>
  <c r="D62" i="11"/>
  <c r="F99" i="11"/>
  <c r="F81" i="11"/>
  <c r="F63" i="11"/>
  <c r="B101" i="11"/>
  <c r="B83" i="11"/>
  <c r="B65" i="11"/>
  <c r="D102" i="11"/>
  <c r="D84" i="11"/>
  <c r="D66" i="11"/>
  <c r="F103" i="11"/>
  <c r="F85" i="11"/>
  <c r="F67" i="11"/>
  <c r="B105" i="11"/>
  <c r="B87" i="11"/>
  <c r="B69" i="11"/>
  <c r="D106" i="11"/>
  <c r="D88" i="11"/>
  <c r="D70" i="11"/>
  <c r="F107" i="11"/>
  <c r="F89" i="11"/>
  <c r="F71" i="11"/>
  <c r="B109" i="11"/>
  <c r="B91" i="11"/>
  <c r="B73" i="11"/>
  <c r="F61" i="11"/>
  <c r="B67" i="11"/>
  <c r="D72" i="11"/>
  <c r="F79" i="11"/>
  <c r="B85" i="11"/>
  <c r="D90" i="11"/>
  <c r="C10" i="11"/>
  <c r="D10" i="11" s="1"/>
  <c r="B63" i="11"/>
  <c r="D68" i="11"/>
  <c r="F73" i="11"/>
  <c r="B81" i="11"/>
  <c r="D86" i="11"/>
  <c r="F91" i="11"/>
  <c r="C59" i="11"/>
  <c r="E60" i="11"/>
  <c r="C63" i="11"/>
  <c r="E64" i="11"/>
  <c r="C67" i="11"/>
  <c r="E68" i="11"/>
  <c r="C71" i="11"/>
  <c r="G73" i="11"/>
  <c r="E78" i="11"/>
  <c r="C81" i="11"/>
  <c r="G83" i="11"/>
  <c r="E86" i="11"/>
  <c r="C89" i="11"/>
  <c r="G91" i="11"/>
  <c r="E96" i="11"/>
  <c r="E110" i="11" s="1"/>
  <c r="G101" i="11"/>
  <c r="C103" i="11"/>
  <c r="G105" i="11"/>
  <c r="G61" i="11"/>
  <c r="G69" i="11"/>
  <c r="E72" i="11"/>
  <c r="C77" i="11"/>
  <c r="G79" i="11"/>
  <c r="E82" i="11"/>
  <c r="E90" i="11"/>
  <c r="C95" i="11"/>
  <c r="G59" i="11"/>
  <c r="C61" i="11"/>
  <c r="E62" i="11"/>
  <c r="G63" i="11"/>
  <c r="C65" i="11"/>
  <c r="E66" i="11"/>
  <c r="G67" i="11"/>
  <c r="C69" i="11"/>
  <c r="E70" i="11"/>
  <c r="G71" i="11"/>
  <c r="C73" i="11"/>
  <c r="G77" i="11"/>
  <c r="C79" i="11"/>
  <c r="E80" i="11"/>
  <c r="G81" i="11"/>
  <c r="C83" i="11"/>
  <c r="E84" i="11"/>
  <c r="G85" i="11"/>
  <c r="C87" i="11"/>
  <c r="E88" i="11"/>
  <c r="G89" i="11"/>
  <c r="C91" i="11"/>
  <c r="G95" i="11"/>
  <c r="D59" i="11"/>
  <c r="B60" i="11"/>
  <c r="F60" i="11"/>
  <c r="D61" i="11"/>
  <c r="B62" i="11"/>
  <c r="F62" i="11"/>
  <c r="D63" i="11"/>
  <c r="B64" i="11"/>
  <c r="F64" i="11"/>
  <c r="D65" i="11"/>
  <c r="B66" i="11"/>
  <c r="F66" i="11"/>
  <c r="D67" i="11"/>
  <c r="B68" i="11"/>
  <c r="F68" i="11"/>
  <c r="D69" i="11"/>
  <c r="B70" i="11"/>
  <c r="F70" i="11"/>
  <c r="D71" i="11"/>
  <c r="B72" i="11"/>
  <c r="F72" i="11"/>
  <c r="D73" i="11"/>
  <c r="D77" i="11"/>
  <c r="B78" i="11"/>
  <c r="F78" i="11"/>
  <c r="D79" i="11"/>
  <c r="B80" i="11"/>
  <c r="F80" i="11"/>
  <c r="D81" i="11"/>
  <c r="B82" i="11"/>
  <c r="F82" i="11"/>
  <c r="D83" i="11"/>
  <c r="B84" i="11"/>
  <c r="F84" i="11"/>
  <c r="D85" i="11"/>
  <c r="B86" i="11"/>
  <c r="F86" i="11"/>
  <c r="D87" i="11"/>
  <c r="B88" i="11"/>
  <c r="F88" i="11"/>
  <c r="D89" i="11"/>
  <c r="B90" i="11"/>
  <c r="F90" i="11"/>
  <c r="D91" i="11"/>
  <c r="E59" i="11"/>
  <c r="C60" i="11"/>
  <c r="G60" i="11"/>
  <c r="E61" i="11"/>
  <c r="C62" i="11"/>
  <c r="G62" i="11"/>
  <c r="E63" i="11"/>
  <c r="C64" i="11"/>
  <c r="G64" i="11"/>
  <c r="E65" i="11"/>
  <c r="C66" i="11"/>
  <c r="G66" i="11"/>
  <c r="E67" i="11"/>
  <c r="C68" i="11"/>
  <c r="G68" i="11"/>
  <c r="E69" i="11"/>
  <c r="C70" i="11"/>
  <c r="G70" i="11"/>
  <c r="E71" i="11"/>
  <c r="C72" i="11"/>
  <c r="G72" i="11"/>
  <c r="E73" i="11"/>
  <c r="E77" i="11"/>
  <c r="C78" i="11"/>
  <c r="G78" i="11"/>
  <c r="E79" i="11"/>
  <c r="C80" i="11"/>
  <c r="G80" i="11"/>
  <c r="E81" i="11"/>
  <c r="C82" i="11"/>
  <c r="G82" i="11"/>
  <c r="E83" i="11"/>
  <c r="C84" i="11"/>
  <c r="G84" i="11"/>
  <c r="E85" i="11"/>
  <c r="C86" i="11"/>
  <c r="G86" i="11"/>
  <c r="E87" i="11"/>
  <c r="C88" i="11"/>
  <c r="G88" i="11"/>
  <c r="E89" i="11"/>
  <c r="C90" i="11"/>
  <c r="G90" i="11"/>
  <c r="E91" i="11"/>
  <c r="D60" i="10"/>
  <c r="F65" i="10"/>
  <c r="B71" i="10"/>
  <c r="D78" i="10"/>
  <c r="F83" i="10"/>
  <c r="B89" i="10"/>
  <c r="D110" i="10"/>
  <c r="G9" i="10" s="1"/>
  <c r="F56" i="10"/>
  <c r="C13" i="10" s="1"/>
  <c r="D13" i="10" s="1"/>
  <c r="F61" i="10"/>
  <c r="B67" i="10"/>
  <c r="D72" i="10"/>
  <c r="F79" i="10"/>
  <c r="B85" i="10"/>
  <c r="D90" i="10"/>
  <c r="B63" i="10"/>
  <c r="D68" i="10"/>
  <c r="F73" i="10"/>
  <c r="B81" i="10"/>
  <c r="D86" i="10"/>
  <c r="F91" i="10"/>
  <c r="F60" i="10"/>
  <c r="D63" i="10"/>
  <c r="B66" i="10"/>
  <c r="F68" i="10"/>
  <c r="D71" i="10"/>
  <c r="F78" i="10"/>
  <c r="D81" i="10"/>
  <c r="B84" i="10"/>
  <c r="F86" i="10"/>
  <c r="D89" i="10"/>
  <c r="F90" i="10"/>
  <c r="B106" i="10"/>
  <c r="B110" i="10" s="1"/>
  <c r="E110" i="10"/>
  <c r="D56" i="10"/>
  <c r="F59" i="10"/>
  <c r="B61" i="10"/>
  <c r="D62" i="10"/>
  <c r="F63" i="10"/>
  <c r="B65" i="10"/>
  <c r="D66" i="10"/>
  <c r="F67" i="10"/>
  <c r="B69" i="10"/>
  <c r="D70" i="10"/>
  <c r="F71" i="10"/>
  <c r="B73" i="10"/>
  <c r="F77" i="10"/>
  <c r="B79" i="10"/>
  <c r="D80" i="10"/>
  <c r="F81" i="10"/>
  <c r="B83" i="10"/>
  <c r="D84" i="10"/>
  <c r="F85" i="10"/>
  <c r="B87" i="10"/>
  <c r="D88" i="10"/>
  <c r="F89" i="10"/>
  <c r="B91" i="10"/>
  <c r="F95" i="10"/>
  <c r="F110" i="10" s="1"/>
  <c r="G13" i="10" s="1"/>
  <c r="B56" i="10"/>
  <c r="D59" i="10"/>
  <c r="B62" i="10"/>
  <c r="F64" i="10"/>
  <c r="D67" i="10"/>
  <c r="B70" i="10"/>
  <c r="F72" i="10"/>
  <c r="D77" i="10"/>
  <c r="B80" i="10"/>
  <c r="F82" i="10"/>
  <c r="D85" i="10"/>
  <c r="B60" i="10"/>
  <c r="D61" i="10"/>
  <c r="F62" i="10"/>
  <c r="B64" i="10"/>
  <c r="D65" i="10"/>
  <c r="F66" i="10"/>
  <c r="B68" i="10"/>
  <c r="D69" i="10"/>
  <c r="F70" i="10"/>
  <c r="B72" i="10"/>
  <c r="D73" i="10"/>
  <c r="B78" i="10"/>
  <c r="D79" i="10"/>
  <c r="F80" i="10"/>
  <c r="B82" i="10"/>
  <c r="D83" i="10"/>
  <c r="F84" i="10"/>
  <c r="B86" i="10"/>
  <c r="D87" i="10"/>
  <c r="F88" i="10"/>
  <c r="B90" i="10"/>
  <c r="D91" i="10"/>
  <c r="E56" i="10"/>
  <c r="C59" i="10"/>
  <c r="G59" i="10"/>
  <c r="E60" i="10"/>
  <c r="C61" i="10"/>
  <c r="G61" i="10"/>
  <c r="E62" i="10"/>
  <c r="C63" i="10"/>
  <c r="G63" i="10"/>
  <c r="E64" i="10"/>
  <c r="C65" i="10"/>
  <c r="G65" i="10"/>
  <c r="E66" i="10"/>
  <c r="C67" i="10"/>
  <c r="G67" i="10"/>
  <c r="E68" i="10"/>
  <c r="C69" i="10"/>
  <c r="G69" i="10"/>
  <c r="E70" i="10"/>
  <c r="C71" i="10"/>
  <c r="G71" i="10"/>
  <c r="E72" i="10"/>
  <c r="C73" i="10"/>
  <c r="G73" i="10"/>
  <c r="C77" i="10"/>
  <c r="G77" i="10"/>
  <c r="E78" i="10"/>
  <c r="C79" i="10"/>
  <c r="G79" i="10"/>
  <c r="E80" i="10"/>
  <c r="C81" i="10"/>
  <c r="G81" i="10"/>
  <c r="E82" i="10"/>
  <c r="C83" i="10"/>
  <c r="G83" i="10"/>
  <c r="E84" i="10"/>
  <c r="C85" i="10"/>
  <c r="G85" i="10"/>
  <c r="E86" i="10"/>
  <c r="C87" i="10"/>
  <c r="G87" i="10"/>
  <c r="E88" i="10"/>
  <c r="C89" i="10"/>
  <c r="G89" i="10"/>
  <c r="E90" i="10"/>
  <c r="C91" i="10"/>
  <c r="G91" i="10"/>
  <c r="C95" i="10"/>
  <c r="C110" i="10" s="1"/>
  <c r="G95" i="10"/>
  <c r="G110" i="10" s="1"/>
  <c r="G14" i="10" s="1"/>
  <c r="J14" i="10" s="1"/>
  <c r="M14" i="10" s="1"/>
  <c r="E59" i="10"/>
  <c r="C60" i="10"/>
  <c r="G60" i="10"/>
  <c r="E61" i="10"/>
  <c r="C62" i="10"/>
  <c r="G62" i="10"/>
  <c r="E63" i="10"/>
  <c r="C64" i="10"/>
  <c r="G64" i="10"/>
  <c r="E65" i="10"/>
  <c r="C66" i="10"/>
  <c r="G66" i="10"/>
  <c r="E67" i="10"/>
  <c r="C68" i="10"/>
  <c r="G68" i="10"/>
  <c r="E69" i="10"/>
  <c r="C70" i="10"/>
  <c r="G70" i="10"/>
  <c r="E71" i="10"/>
  <c r="C72" i="10"/>
  <c r="G72" i="10"/>
  <c r="E73" i="10"/>
  <c r="E77" i="10"/>
  <c r="C78" i="10"/>
  <c r="G78" i="10"/>
  <c r="E79" i="10"/>
  <c r="C80" i="10"/>
  <c r="G80" i="10"/>
  <c r="E81" i="10"/>
  <c r="C82" i="10"/>
  <c r="G82" i="10"/>
  <c r="E83" i="10"/>
  <c r="C84" i="10"/>
  <c r="G84" i="10"/>
  <c r="E85" i="10"/>
  <c r="C86" i="10"/>
  <c r="G86" i="10"/>
  <c r="E87" i="10"/>
  <c r="C88" i="10"/>
  <c r="G88" i="10"/>
  <c r="E89" i="10"/>
  <c r="C90" i="10"/>
  <c r="G90" i="10"/>
  <c r="E91" i="10"/>
  <c r="F61" i="9"/>
  <c r="F79" i="9"/>
  <c r="E110" i="9"/>
  <c r="G10" i="9" s="1"/>
  <c r="D64" i="9"/>
  <c r="D82" i="9"/>
  <c r="B56" i="9"/>
  <c r="F56" i="9"/>
  <c r="C13" i="9" s="1"/>
  <c r="D56" i="9"/>
  <c r="R9" i="9" s="1"/>
  <c r="F69" i="9"/>
  <c r="F87" i="9"/>
  <c r="D72" i="9"/>
  <c r="D90" i="9"/>
  <c r="B103" i="9"/>
  <c r="C6" i="9"/>
  <c r="B59" i="9"/>
  <c r="B95" i="9"/>
  <c r="B77" i="9"/>
  <c r="B67" i="9"/>
  <c r="D13" i="9"/>
  <c r="F59" i="9"/>
  <c r="D62" i="9"/>
  <c r="B65" i="9"/>
  <c r="F67" i="9"/>
  <c r="D70" i="9"/>
  <c r="B73" i="9"/>
  <c r="F77" i="9"/>
  <c r="D80" i="9"/>
  <c r="B83" i="9"/>
  <c r="F85" i="9"/>
  <c r="D88" i="9"/>
  <c r="B91" i="9"/>
  <c r="F95" i="9"/>
  <c r="F110" i="9" s="1"/>
  <c r="G13" i="9" s="1"/>
  <c r="C14" i="9"/>
  <c r="D60" i="9"/>
  <c r="B63" i="9"/>
  <c r="F65" i="9"/>
  <c r="D68" i="9"/>
  <c r="B71" i="9"/>
  <c r="F73" i="9"/>
  <c r="D78" i="9"/>
  <c r="B81" i="9"/>
  <c r="F83" i="9"/>
  <c r="D86" i="9"/>
  <c r="B89" i="9"/>
  <c r="F91" i="9"/>
  <c r="D96" i="9"/>
  <c r="D110" i="9" s="1"/>
  <c r="B61" i="9"/>
  <c r="F63" i="9"/>
  <c r="D66" i="9"/>
  <c r="B69" i="9"/>
  <c r="F71" i="9"/>
  <c r="B79" i="9"/>
  <c r="F81" i="9"/>
  <c r="D84" i="9"/>
  <c r="B87" i="9"/>
  <c r="F89" i="9"/>
  <c r="E56" i="9"/>
  <c r="C59" i="9"/>
  <c r="G59" i="9"/>
  <c r="E60" i="9"/>
  <c r="C61" i="9"/>
  <c r="G61" i="9"/>
  <c r="E62" i="9"/>
  <c r="C63" i="9"/>
  <c r="G63" i="9"/>
  <c r="E64" i="9"/>
  <c r="C65" i="9"/>
  <c r="G65" i="9"/>
  <c r="E66" i="9"/>
  <c r="C67" i="9"/>
  <c r="G67" i="9"/>
  <c r="E68" i="9"/>
  <c r="C69" i="9"/>
  <c r="G69" i="9"/>
  <c r="E70" i="9"/>
  <c r="C71" i="9"/>
  <c r="G71" i="9"/>
  <c r="E72" i="9"/>
  <c r="C73" i="9"/>
  <c r="G73" i="9"/>
  <c r="C77" i="9"/>
  <c r="G77" i="9"/>
  <c r="E78" i="9"/>
  <c r="C79" i="9"/>
  <c r="G79" i="9"/>
  <c r="E80" i="9"/>
  <c r="C81" i="9"/>
  <c r="G81" i="9"/>
  <c r="E82" i="9"/>
  <c r="C83" i="9"/>
  <c r="G83" i="9"/>
  <c r="E84" i="9"/>
  <c r="C85" i="9"/>
  <c r="G85" i="9"/>
  <c r="E86" i="9"/>
  <c r="C87" i="9"/>
  <c r="G87" i="9"/>
  <c r="E88" i="9"/>
  <c r="C89" i="9"/>
  <c r="G89" i="9"/>
  <c r="E90" i="9"/>
  <c r="C91" i="9"/>
  <c r="G91" i="9"/>
  <c r="C95" i="9"/>
  <c r="C110" i="9" s="1"/>
  <c r="G6" i="9" s="1"/>
  <c r="J6" i="9" s="1"/>
  <c r="M6" i="9" s="1"/>
  <c r="G95" i="9"/>
  <c r="G110" i="9" s="1"/>
  <c r="G14" i="9" s="1"/>
  <c r="D59" i="9"/>
  <c r="B60" i="9"/>
  <c r="F60" i="9"/>
  <c r="D61" i="9"/>
  <c r="B62" i="9"/>
  <c r="F62" i="9"/>
  <c r="D63" i="9"/>
  <c r="B64" i="9"/>
  <c r="F64" i="9"/>
  <c r="D65" i="9"/>
  <c r="B66" i="9"/>
  <c r="F66" i="9"/>
  <c r="D67" i="9"/>
  <c r="B68" i="9"/>
  <c r="F68" i="9"/>
  <c r="D69" i="9"/>
  <c r="B70" i="9"/>
  <c r="F70" i="9"/>
  <c r="D71" i="9"/>
  <c r="B72" i="9"/>
  <c r="F72" i="9"/>
  <c r="D73" i="9"/>
  <c r="D77" i="9"/>
  <c r="B78" i="9"/>
  <c r="F78" i="9"/>
  <c r="D79" i="9"/>
  <c r="B80" i="9"/>
  <c r="F80" i="9"/>
  <c r="D81" i="9"/>
  <c r="B82" i="9"/>
  <c r="F82" i="9"/>
  <c r="D83" i="9"/>
  <c r="B84" i="9"/>
  <c r="F84" i="9"/>
  <c r="D85" i="9"/>
  <c r="B86" i="9"/>
  <c r="F86" i="9"/>
  <c r="D87" i="9"/>
  <c r="B88" i="9"/>
  <c r="F88" i="9"/>
  <c r="D89" i="9"/>
  <c r="B90" i="9"/>
  <c r="F90" i="9"/>
  <c r="D91" i="9"/>
  <c r="E59" i="9"/>
  <c r="C60" i="9"/>
  <c r="G60" i="9"/>
  <c r="E61" i="9"/>
  <c r="C62" i="9"/>
  <c r="G62" i="9"/>
  <c r="E63" i="9"/>
  <c r="C64" i="9"/>
  <c r="G64" i="9"/>
  <c r="E65" i="9"/>
  <c r="C66" i="9"/>
  <c r="G66" i="9"/>
  <c r="E67" i="9"/>
  <c r="C68" i="9"/>
  <c r="G68" i="9"/>
  <c r="E69" i="9"/>
  <c r="C70" i="9"/>
  <c r="G70" i="9"/>
  <c r="E71" i="9"/>
  <c r="C72" i="9"/>
  <c r="G72" i="9"/>
  <c r="E73" i="9"/>
  <c r="E77" i="9"/>
  <c r="C78" i="9"/>
  <c r="G78" i="9"/>
  <c r="E79" i="9"/>
  <c r="C80" i="9"/>
  <c r="G80" i="9"/>
  <c r="E81" i="9"/>
  <c r="C82" i="9"/>
  <c r="G82" i="9"/>
  <c r="E83" i="9"/>
  <c r="C84" i="9"/>
  <c r="G84" i="9"/>
  <c r="E85" i="9"/>
  <c r="C86" i="9"/>
  <c r="G86" i="9"/>
  <c r="E87" i="9"/>
  <c r="C88" i="9"/>
  <c r="G88" i="9"/>
  <c r="E89" i="9"/>
  <c r="C90" i="9"/>
  <c r="G90" i="9"/>
  <c r="E91" i="9"/>
  <c r="D24" i="8"/>
  <c r="Q3" i="19" s="1"/>
  <c r="W22" i="8"/>
  <c r="AC22" i="8" s="1"/>
  <c r="AF22" i="8" s="1"/>
  <c r="V13" i="8"/>
  <c r="W14" i="8"/>
  <c r="K42" i="8"/>
  <c r="T30" i="8" s="1"/>
  <c r="G14" i="19" s="1"/>
  <c r="O42" i="8"/>
  <c r="V28" i="8" s="1"/>
  <c r="W12" i="19" s="1"/>
  <c r="V14" i="8"/>
  <c r="L42" i="8"/>
  <c r="U28" i="8" s="1"/>
  <c r="O12" i="19" s="1"/>
  <c r="P42" i="8"/>
  <c r="Y14" i="8" s="1"/>
  <c r="V8" i="8"/>
  <c r="C42" i="8"/>
  <c r="X8" i="8" s="1"/>
  <c r="AA8" i="8" s="1"/>
  <c r="AD8" i="8" s="1"/>
  <c r="G42" i="8"/>
  <c r="Y9" i="8" s="1"/>
  <c r="AB9" i="8" s="1"/>
  <c r="AE9" i="8" s="1"/>
  <c r="D42" i="8"/>
  <c r="Y8" i="8" s="1"/>
  <c r="AB8" i="8" s="1"/>
  <c r="AE8" i="8" s="1"/>
  <c r="H42" i="8"/>
  <c r="Z9" i="8" s="1"/>
  <c r="AC9" i="8" s="1"/>
  <c r="AF9" i="8" s="1"/>
  <c r="Z18" i="8"/>
  <c r="AC18" i="8" s="1"/>
  <c r="AF18" i="8" s="1"/>
  <c r="Y13" i="8"/>
  <c r="Z8" i="8"/>
  <c r="AC8" i="8" s="1"/>
  <c r="AF8" i="8" s="1"/>
  <c r="Z17" i="8"/>
  <c r="AC17" i="8" s="1"/>
  <c r="AF17" i="8" s="1"/>
  <c r="Z14" i="8"/>
  <c r="X21" i="8"/>
  <c r="X22" i="8"/>
  <c r="V9" i="8"/>
  <c r="X17" i="8"/>
  <c r="AA17" i="8" s="1"/>
  <c r="AD17" i="8" s="1"/>
  <c r="X18" i="8"/>
  <c r="AA18" i="8" s="1"/>
  <c r="AD18" i="8" s="1"/>
  <c r="Y21" i="8"/>
  <c r="Y22" i="8"/>
  <c r="Y17" i="8"/>
  <c r="AB17" i="8" s="1"/>
  <c r="AE17" i="8" s="1"/>
  <c r="Y18" i="8"/>
  <c r="AB18" i="8" s="1"/>
  <c r="AE18" i="8" s="1"/>
  <c r="Z21" i="8"/>
  <c r="AB14" i="8" l="1"/>
  <c r="AE14" i="8" s="1"/>
  <c r="AC14" i="8"/>
  <c r="AF14" i="8" s="1"/>
  <c r="V29" i="8"/>
  <c r="W13" i="19" s="1"/>
  <c r="AC13" i="8"/>
  <c r="AF13" i="8" s="1"/>
  <c r="C9" i="15"/>
  <c r="D9" i="15" s="1"/>
  <c r="S9" i="15"/>
  <c r="I37" i="19" s="1"/>
  <c r="C10" i="15"/>
  <c r="D10" i="15" s="1"/>
  <c r="S10" i="15"/>
  <c r="L37" i="19" s="1"/>
  <c r="G10" i="15"/>
  <c r="T7" i="15"/>
  <c r="L35" i="19" s="1"/>
  <c r="G9" i="15"/>
  <c r="J9" i="15" s="1"/>
  <c r="M9" i="15" s="1"/>
  <c r="S7" i="15"/>
  <c r="I35" i="19" s="1"/>
  <c r="C9" i="12"/>
  <c r="D9" i="12" s="1"/>
  <c r="S9" i="12"/>
  <c r="C37" i="19" s="1"/>
  <c r="C10" i="12"/>
  <c r="D10" i="12" s="1"/>
  <c r="S10" i="12"/>
  <c r="F37" i="19" s="1"/>
  <c r="G9" i="12"/>
  <c r="S7" i="12"/>
  <c r="C35" i="19" s="1"/>
  <c r="C6" i="11"/>
  <c r="D6" i="11" s="1"/>
  <c r="R10" i="11"/>
  <c r="X25" i="19" s="1"/>
  <c r="C5" i="11"/>
  <c r="D5" i="11" s="1"/>
  <c r="R9" i="11"/>
  <c r="G6" i="10"/>
  <c r="J6" i="10" s="1"/>
  <c r="M6" i="10" s="1"/>
  <c r="S7" i="10"/>
  <c r="Q24" i="19" s="1"/>
  <c r="G5" i="10"/>
  <c r="R7" i="10"/>
  <c r="N24" i="19" s="1"/>
  <c r="C5" i="10"/>
  <c r="D5" i="10" s="1"/>
  <c r="R9" i="10"/>
  <c r="AB13" i="8"/>
  <c r="AE13" i="8" s="1"/>
  <c r="AA21" i="8"/>
  <c r="AD21" i="8" s="1"/>
  <c r="U30" i="8"/>
  <c r="O14" i="19" s="1"/>
  <c r="X12" i="8"/>
  <c r="AA12" i="8" s="1"/>
  <c r="AD12" i="8" s="1"/>
  <c r="AB22" i="8"/>
  <c r="AE22" i="8" s="1"/>
  <c r="AA22" i="8"/>
  <c r="AD22" i="8" s="1"/>
  <c r="AG22" i="8" s="1"/>
  <c r="AC21" i="8"/>
  <c r="AF21" i="8" s="1"/>
  <c r="AB21" i="8"/>
  <c r="AE21" i="8" s="1"/>
  <c r="T29" i="8"/>
  <c r="G13" i="19" s="1"/>
  <c r="J9" i="13"/>
  <c r="M9" i="13" s="1"/>
  <c r="J10" i="15"/>
  <c r="M10" i="15" s="1"/>
  <c r="J9" i="12"/>
  <c r="M9" i="12" s="1"/>
  <c r="B110" i="11"/>
  <c r="D74" i="11"/>
  <c r="D110" i="11"/>
  <c r="G9" i="11" s="1"/>
  <c r="J9" i="11" s="1"/>
  <c r="M9" i="11" s="1"/>
  <c r="J14" i="9"/>
  <c r="M14" i="9" s="1"/>
  <c r="J10" i="13"/>
  <c r="M10" i="13" s="1"/>
  <c r="E110" i="12"/>
  <c r="D9" i="9"/>
  <c r="E25" i="19"/>
  <c r="S6" i="13"/>
  <c r="R35" i="19" s="1"/>
  <c r="F26" i="23" s="1"/>
  <c r="G26" i="23" s="1"/>
  <c r="E74" i="15"/>
  <c r="D92" i="15"/>
  <c r="C74" i="15"/>
  <c r="B74" i="15"/>
  <c r="E5" i="15" s="1"/>
  <c r="B92" i="15"/>
  <c r="E92" i="15"/>
  <c r="D74" i="15"/>
  <c r="C92" i="15"/>
  <c r="D6" i="15"/>
  <c r="J6" i="15" s="1"/>
  <c r="M6" i="15" s="1"/>
  <c r="B110" i="15"/>
  <c r="E92" i="12"/>
  <c r="B110" i="13"/>
  <c r="R6" i="13" s="1"/>
  <c r="O35" i="19" s="1"/>
  <c r="F23" i="23" s="1"/>
  <c r="G23" i="23" s="1"/>
  <c r="B74" i="13"/>
  <c r="E5" i="13" s="1"/>
  <c r="E92" i="13"/>
  <c r="F10" i="13" s="1"/>
  <c r="I10" i="13" s="1"/>
  <c r="L10" i="13" s="1"/>
  <c r="B92" i="13"/>
  <c r="D74" i="13"/>
  <c r="E9" i="13" s="1"/>
  <c r="H9" i="13" s="1"/>
  <c r="K9" i="13" s="1"/>
  <c r="C74" i="13"/>
  <c r="E74" i="13"/>
  <c r="E10" i="13" s="1"/>
  <c r="H10" i="13" s="1"/>
  <c r="K10" i="13" s="1"/>
  <c r="R8" i="13"/>
  <c r="O37" i="19" s="1"/>
  <c r="C5" i="13"/>
  <c r="D5" i="13" s="1"/>
  <c r="D92" i="13"/>
  <c r="F9" i="13" s="1"/>
  <c r="I9" i="13" s="1"/>
  <c r="L9" i="13" s="1"/>
  <c r="C92" i="13"/>
  <c r="C6" i="13"/>
  <c r="D6" i="13" s="1"/>
  <c r="J6" i="13" s="1"/>
  <c r="M6" i="13" s="1"/>
  <c r="R9" i="13"/>
  <c r="R37" i="19" s="1"/>
  <c r="D74" i="12"/>
  <c r="B110" i="12"/>
  <c r="G5" i="12" s="1"/>
  <c r="E74" i="12"/>
  <c r="D92" i="12"/>
  <c r="C92" i="12"/>
  <c r="C6" i="12"/>
  <c r="D6" i="12" s="1"/>
  <c r="J6" i="12" s="1"/>
  <c r="M6" i="12" s="1"/>
  <c r="B92" i="12"/>
  <c r="C5" i="12"/>
  <c r="D5" i="12" s="1"/>
  <c r="B74" i="12"/>
  <c r="C74" i="12"/>
  <c r="B92" i="11"/>
  <c r="G110" i="11"/>
  <c r="G14" i="11" s="1"/>
  <c r="J14" i="11" s="1"/>
  <c r="M14" i="11" s="1"/>
  <c r="B74" i="11"/>
  <c r="G10" i="11"/>
  <c r="J10" i="11" s="1"/>
  <c r="M10" i="11" s="1"/>
  <c r="E92" i="11"/>
  <c r="D92" i="11"/>
  <c r="F74" i="11"/>
  <c r="E13" i="11" s="1"/>
  <c r="H13" i="11" s="1"/>
  <c r="K13" i="11" s="1"/>
  <c r="C74" i="11"/>
  <c r="G74" i="11"/>
  <c r="E14" i="11" s="1"/>
  <c r="H14" i="11" s="1"/>
  <c r="K14" i="11" s="1"/>
  <c r="F92" i="11"/>
  <c r="F13" i="11" s="1"/>
  <c r="I13" i="11" s="1"/>
  <c r="L13" i="11" s="1"/>
  <c r="E74" i="11"/>
  <c r="G92" i="11"/>
  <c r="F14" i="11" s="1"/>
  <c r="I14" i="11" s="1"/>
  <c r="L14" i="11" s="1"/>
  <c r="C110" i="11"/>
  <c r="C92" i="11"/>
  <c r="F110" i="11"/>
  <c r="G13" i="11" s="1"/>
  <c r="J13" i="11" s="1"/>
  <c r="M13" i="11" s="1"/>
  <c r="B92" i="10"/>
  <c r="B74" i="10"/>
  <c r="J13" i="10"/>
  <c r="M13" i="10" s="1"/>
  <c r="C92" i="10"/>
  <c r="D74" i="10"/>
  <c r="E92" i="10"/>
  <c r="F92" i="10"/>
  <c r="F13" i="10" s="1"/>
  <c r="I13" i="10" s="1"/>
  <c r="L13" i="10" s="1"/>
  <c r="C9" i="10"/>
  <c r="D9" i="10" s="1"/>
  <c r="J9" i="10" s="1"/>
  <c r="M9" i="10" s="1"/>
  <c r="C10" i="10"/>
  <c r="D10" i="10" s="1"/>
  <c r="G74" i="10"/>
  <c r="E14" i="10" s="1"/>
  <c r="H14" i="10" s="1"/>
  <c r="K14" i="10" s="1"/>
  <c r="D92" i="10"/>
  <c r="G10" i="10"/>
  <c r="F74" i="10"/>
  <c r="E13" i="10" s="1"/>
  <c r="H13" i="10" s="1"/>
  <c r="K13" i="10" s="1"/>
  <c r="E74" i="10"/>
  <c r="G92" i="10"/>
  <c r="F14" i="10" s="1"/>
  <c r="I14" i="10" s="1"/>
  <c r="L14" i="10" s="1"/>
  <c r="C74" i="10"/>
  <c r="C9" i="9"/>
  <c r="J13" i="9"/>
  <c r="M13" i="9" s="1"/>
  <c r="B92" i="9"/>
  <c r="F5" i="9" s="1"/>
  <c r="D5" i="9"/>
  <c r="C5" i="9"/>
  <c r="B110" i="9"/>
  <c r="G5" i="9" s="1"/>
  <c r="B74" i="9"/>
  <c r="E5" i="9" s="1"/>
  <c r="E92" i="9"/>
  <c r="D92" i="9"/>
  <c r="R7" i="9"/>
  <c r="E24" i="19" s="1"/>
  <c r="G9" i="9"/>
  <c r="J9" i="9" s="1"/>
  <c r="M9" i="9" s="1"/>
  <c r="G74" i="9"/>
  <c r="E14" i="9" s="1"/>
  <c r="H14" i="9" s="1"/>
  <c r="K14" i="9" s="1"/>
  <c r="E74" i="9"/>
  <c r="S5" i="9" s="1"/>
  <c r="J22" i="19" s="1"/>
  <c r="D74" i="9"/>
  <c r="R5" i="9" s="1"/>
  <c r="E22" i="19" s="1"/>
  <c r="G92" i="9"/>
  <c r="F14" i="9" s="1"/>
  <c r="I14" i="9" s="1"/>
  <c r="L14" i="9" s="1"/>
  <c r="C74" i="9"/>
  <c r="E6" i="9" s="1"/>
  <c r="H6" i="9" s="1"/>
  <c r="K6" i="9" s="1"/>
  <c r="F92" i="9"/>
  <c r="F13" i="9" s="1"/>
  <c r="I13" i="9" s="1"/>
  <c r="L13" i="9" s="1"/>
  <c r="F74" i="9"/>
  <c r="E13" i="9" s="1"/>
  <c r="H13" i="9" s="1"/>
  <c r="K13" i="9" s="1"/>
  <c r="C92" i="9"/>
  <c r="F6" i="9" s="1"/>
  <c r="I6" i="9" s="1"/>
  <c r="L6" i="9" s="1"/>
  <c r="D10" i="9"/>
  <c r="J10" i="9" s="1"/>
  <c r="M10" i="9" s="1"/>
  <c r="R10" i="9"/>
  <c r="J25" i="19" s="1"/>
  <c r="C10" i="9"/>
  <c r="S7" i="9"/>
  <c r="J24" i="19" s="1"/>
  <c r="X14" i="8"/>
  <c r="AA14" i="8" s="1"/>
  <c r="AD14" i="8" s="1"/>
  <c r="AG14" i="8" s="1"/>
  <c r="O1" i="11" s="1"/>
  <c r="Z12" i="8"/>
  <c r="AC12" i="8" s="1"/>
  <c r="AF12" i="8" s="1"/>
  <c r="X13" i="8"/>
  <c r="AA13" i="8" s="1"/>
  <c r="AD13" i="8" s="1"/>
  <c r="AG13" i="8" s="1"/>
  <c r="O1" i="10" s="1"/>
  <c r="P10" i="19" s="1"/>
  <c r="AG8" i="8"/>
  <c r="AG18" i="8"/>
  <c r="AG9" i="8"/>
  <c r="AG17" i="8"/>
  <c r="R11" i="9" l="1"/>
  <c r="AG21" i="8"/>
  <c r="U25" i="19"/>
  <c r="R11" i="11"/>
  <c r="J5" i="10"/>
  <c r="M5" i="10" s="1"/>
  <c r="N25" i="19"/>
  <c r="R11" i="10"/>
  <c r="F10" i="15"/>
  <c r="I10" i="15" s="1"/>
  <c r="L10" i="15" s="1"/>
  <c r="T6" i="15"/>
  <c r="L34" i="19" s="1"/>
  <c r="F14" i="23"/>
  <c r="G14" i="23" s="1"/>
  <c r="F14" i="18"/>
  <c r="G14" i="18" s="1"/>
  <c r="E10" i="15"/>
  <c r="H10" i="15" s="1"/>
  <c r="K10" i="15" s="1"/>
  <c r="N10" i="15" s="1"/>
  <c r="L38" i="19" s="1"/>
  <c r="T5" i="15"/>
  <c r="L33" i="19" s="1"/>
  <c r="F9" i="15"/>
  <c r="I9" i="15" s="1"/>
  <c r="L9" i="15" s="1"/>
  <c r="S6" i="15"/>
  <c r="I34" i="19" s="1"/>
  <c r="F17" i="23"/>
  <c r="G17" i="23" s="1"/>
  <c r="F17" i="18"/>
  <c r="G17" i="18" s="1"/>
  <c r="E9" i="15"/>
  <c r="H9" i="15" s="1"/>
  <c r="K9" i="15" s="1"/>
  <c r="N9" i="15" s="1"/>
  <c r="I39" i="19" s="1"/>
  <c r="S5" i="15"/>
  <c r="I33" i="19" s="1"/>
  <c r="F9" i="12"/>
  <c r="I9" i="12" s="1"/>
  <c r="L9" i="12" s="1"/>
  <c r="S6" i="12"/>
  <c r="C34" i="19" s="1"/>
  <c r="E9" i="12"/>
  <c r="H9" i="12" s="1"/>
  <c r="K9" i="12" s="1"/>
  <c r="S5" i="12"/>
  <c r="C33" i="19" s="1"/>
  <c r="G10" i="12"/>
  <c r="J10" i="12" s="1"/>
  <c r="M10" i="12" s="1"/>
  <c r="T7" i="12"/>
  <c r="F35" i="19" s="1"/>
  <c r="F8" i="23"/>
  <c r="G8" i="23" s="1"/>
  <c r="F8" i="18"/>
  <c r="G8" i="18" s="1"/>
  <c r="E10" i="12"/>
  <c r="H10" i="12" s="1"/>
  <c r="K10" i="12" s="1"/>
  <c r="T5" i="12"/>
  <c r="F33" i="19" s="1"/>
  <c r="F10" i="12"/>
  <c r="I10" i="12" s="1"/>
  <c r="L10" i="12" s="1"/>
  <c r="T6" i="12"/>
  <c r="F34" i="19" s="1"/>
  <c r="E6" i="11"/>
  <c r="H6" i="11" s="1"/>
  <c r="K6" i="11" s="1"/>
  <c r="S5" i="11"/>
  <c r="X22" i="19" s="1"/>
  <c r="G6" i="11"/>
  <c r="J6" i="11" s="1"/>
  <c r="M6" i="11" s="1"/>
  <c r="S7" i="11"/>
  <c r="X24" i="19" s="1"/>
  <c r="F6" i="11"/>
  <c r="I6" i="11" s="1"/>
  <c r="L6" i="11" s="1"/>
  <c r="S6" i="11"/>
  <c r="X23" i="19" s="1"/>
  <c r="E5" i="11"/>
  <c r="H5" i="11" s="1"/>
  <c r="K5" i="11" s="1"/>
  <c r="R5" i="11"/>
  <c r="U22" i="19" s="1"/>
  <c r="F5" i="11"/>
  <c r="I5" i="11" s="1"/>
  <c r="L5" i="11" s="1"/>
  <c r="R6" i="11"/>
  <c r="U23" i="19" s="1"/>
  <c r="G5" i="11"/>
  <c r="J5" i="11" s="1"/>
  <c r="M5" i="11" s="1"/>
  <c r="R7" i="11"/>
  <c r="U24" i="19" s="1"/>
  <c r="E6" i="10"/>
  <c r="H6" i="10" s="1"/>
  <c r="K6" i="10" s="1"/>
  <c r="S5" i="10"/>
  <c r="F6" i="10"/>
  <c r="I6" i="10" s="1"/>
  <c r="L6" i="10" s="1"/>
  <c r="S6" i="10"/>
  <c r="Q23" i="19" s="1"/>
  <c r="N14" i="10"/>
  <c r="N15" i="10" s="1"/>
  <c r="O15" i="10" s="1"/>
  <c r="E5" i="10"/>
  <c r="H5" i="10" s="1"/>
  <c r="K5" i="10" s="1"/>
  <c r="R5" i="10"/>
  <c r="F20" i="23"/>
  <c r="G20" i="23" s="1"/>
  <c r="F20" i="18"/>
  <c r="G20" i="18" s="1"/>
  <c r="F5" i="10"/>
  <c r="I5" i="10" s="1"/>
  <c r="L5" i="10" s="1"/>
  <c r="R6" i="10"/>
  <c r="N23" i="19" s="1"/>
  <c r="AG12" i="8"/>
  <c r="N1" i="9" s="1"/>
  <c r="E10" i="19" s="1"/>
  <c r="AG23" i="8"/>
  <c r="AI23" i="8" s="1"/>
  <c r="AJ23" i="8" s="1"/>
  <c r="F26" i="18"/>
  <c r="G26" i="18" s="1"/>
  <c r="F23" i="18"/>
  <c r="G23" i="18" s="1"/>
  <c r="N10" i="13"/>
  <c r="G5" i="13"/>
  <c r="J5" i="13" s="1"/>
  <c r="M5" i="13" s="1"/>
  <c r="N13" i="10"/>
  <c r="N5" i="10"/>
  <c r="M17" i="19" s="1"/>
  <c r="AG10" i="8"/>
  <c r="AI10" i="8" s="1"/>
  <c r="AJ10" i="8" s="1"/>
  <c r="R4" i="13"/>
  <c r="O33" i="19" s="1"/>
  <c r="F21" i="23" s="1"/>
  <c r="G21" i="23" s="1"/>
  <c r="F5" i="15"/>
  <c r="I5" i="15" s="1"/>
  <c r="L5" i="15" s="1"/>
  <c r="G5" i="15"/>
  <c r="J5" i="15" s="1"/>
  <c r="M5" i="15" s="1"/>
  <c r="F6" i="15"/>
  <c r="I6" i="15" s="1"/>
  <c r="L6" i="15" s="1"/>
  <c r="H5" i="15"/>
  <c r="K5" i="15" s="1"/>
  <c r="E6" i="15"/>
  <c r="H6" i="15" s="1"/>
  <c r="K6" i="15" s="1"/>
  <c r="J5" i="12"/>
  <c r="M5" i="12" s="1"/>
  <c r="N9" i="13"/>
  <c r="H5" i="13"/>
  <c r="K5" i="13" s="1"/>
  <c r="R5" i="13"/>
  <c r="O34" i="19" s="1"/>
  <c r="F22" i="23" s="1"/>
  <c r="G22" i="23" s="1"/>
  <c r="F5" i="13"/>
  <c r="I5" i="13" s="1"/>
  <c r="L5" i="13" s="1"/>
  <c r="E6" i="13"/>
  <c r="H6" i="13" s="1"/>
  <c r="K6" i="13" s="1"/>
  <c r="S4" i="13"/>
  <c r="R33" i="19" s="1"/>
  <c r="F24" i="23" s="1"/>
  <c r="G24" i="23" s="1"/>
  <c r="F6" i="13"/>
  <c r="I6" i="13" s="1"/>
  <c r="L6" i="13" s="1"/>
  <c r="S5" i="13"/>
  <c r="R34" i="19" s="1"/>
  <c r="F25" i="23" s="1"/>
  <c r="G25" i="23" s="1"/>
  <c r="E5" i="12"/>
  <c r="H5" i="12" s="1"/>
  <c r="K5" i="12" s="1"/>
  <c r="E6" i="12"/>
  <c r="H6" i="12" s="1"/>
  <c r="K6" i="12" s="1"/>
  <c r="F5" i="12"/>
  <c r="I5" i="12" s="1"/>
  <c r="L5" i="12" s="1"/>
  <c r="F6" i="12"/>
  <c r="I6" i="12" s="1"/>
  <c r="L6" i="12" s="1"/>
  <c r="N14" i="11"/>
  <c r="N13" i="11"/>
  <c r="F10" i="11"/>
  <c r="I10" i="11" s="1"/>
  <c r="L10" i="11" s="1"/>
  <c r="E10" i="11"/>
  <c r="H10" i="11" s="1"/>
  <c r="K10" i="11" s="1"/>
  <c r="E9" i="11"/>
  <c r="H9" i="11" s="1"/>
  <c r="K9" i="11" s="1"/>
  <c r="F9" i="11"/>
  <c r="I9" i="11" s="1"/>
  <c r="L9" i="11" s="1"/>
  <c r="J10" i="10"/>
  <c r="M10" i="10" s="1"/>
  <c r="F9" i="10"/>
  <c r="I9" i="10" s="1"/>
  <c r="L9" i="10" s="1"/>
  <c r="E9" i="10"/>
  <c r="H9" i="10" s="1"/>
  <c r="K9" i="10" s="1"/>
  <c r="F10" i="10"/>
  <c r="I10" i="10" s="1"/>
  <c r="L10" i="10" s="1"/>
  <c r="E10" i="10"/>
  <c r="H10" i="10" s="1"/>
  <c r="K10" i="10" s="1"/>
  <c r="N14" i="9"/>
  <c r="H5" i="9"/>
  <c r="K5" i="9" s="1"/>
  <c r="I5" i="9"/>
  <c r="L5" i="9" s="1"/>
  <c r="N13" i="9"/>
  <c r="J5" i="9"/>
  <c r="M5" i="9" s="1"/>
  <c r="N6" i="9"/>
  <c r="E10" i="9"/>
  <c r="H10" i="9" s="1"/>
  <c r="K10" i="9" s="1"/>
  <c r="R6" i="9"/>
  <c r="E23" i="19" s="1"/>
  <c r="F9" i="9"/>
  <c r="I9" i="9" s="1"/>
  <c r="L9" i="9" s="1"/>
  <c r="F10" i="9"/>
  <c r="I10" i="9" s="1"/>
  <c r="L10" i="9" s="1"/>
  <c r="S6" i="9"/>
  <c r="J23" i="19" s="1"/>
  <c r="E9" i="9"/>
  <c r="H9" i="9" s="1"/>
  <c r="K9" i="9" s="1"/>
  <c r="AG19" i="8"/>
  <c r="AI19" i="8" s="1"/>
  <c r="AJ19" i="8" s="1"/>
  <c r="AG15" i="8"/>
  <c r="S11" i="11" l="1"/>
  <c r="N5" i="11"/>
  <c r="T21" i="19" s="1"/>
  <c r="N6" i="11"/>
  <c r="X17" i="19" s="1"/>
  <c r="N10" i="12"/>
  <c r="E39" i="19" s="1"/>
  <c r="N6" i="10"/>
  <c r="R20" i="19" s="1"/>
  <c r="N11" i="13"/>
  <c r="N6" i="15"/>
  <c r="N11" i="15"/>
  <c r="M27" i="19" s="1"/>
  <c r="F12" i="23"/>
  <c r="G12" i="23" s="1"/>
  <c r="F12" i="18"/>
  <c r="G12" i="18" s="1"/>
  <c r="F15" i="23"/>
  <c r="G15" i="23" s="1"/>
  <c r="F15" i="18"/>
  <c r="G15" i="18" s="1"/>
  <c r="F16" i="23"/>
  <c r="G16" i="23" s="1"/>
  <c r="F16" i="18"/>
  <c r="G16" i="18" s="1"/>
  <c r="F13" i="23"/>
  <c r="G13" i="23" s="1"/>
  <c r="F13" i="18"/>
  <c r="G13" i="18" s="1"/>
  <c r="F10" i="23"/>
  <c r="G10" i="23" s="1"/>
  <c r="F10" i="18"/>
  <c r="G10" i="18" s="1"/>
  <c r="F9" i="23"/>
  <c r="G9" i="23" s="1"/>
  <c r="F9" i="18"/>
  <c r="G9" i="18" s="1"/>
  <c r="F11" i="23"/>
  <c r="G11" i="23" s="1"/>
  <c r="F11" i="18"/>
  <c r="G11" i="18" s="1"/>
  <c r="F7" i="23"/>
  <c r="G7" i="23" s="1"/>
  <c r="F7" i="18"/>
  <c r="G7" i="18" s="1"/>
  <c r="F6" i="23"/>
  <c r="G6" i="23" s="1"/>
  <c r="F6" i="18"/>
  <c r="G6" i="18" s="1"/>
  <c r="N9" i="12"/>
  <c r="N7" i="11"/>
  <c r="V10" i="19" s="1"/>
  <c r="N15" i="11"/>
  <c r="O15" i="11" s="1"/>
  <c r="F32" i="23"/>
  <c r="G32" i="23" s="1"/>
  <c r="F32" i="18"/>
  <c r="G32" i="18" s="1"/>
  <c r="F31" i="23"/>
  <c r="G31" i="23" s="1"/>
  <c r="F31" i="18"/>
  <c r="G31" i="18" s="1"/>
  <c r="F30" i="23"/>
  <c r="G30" i="23" s="1"/>
  <c r="F30" i="18"/>
  <c r="G30" i="18" s="1"/>
  <c r="F28" i="23"/>
  <c r="G28" i="23" s="1"/>
  <c r="F28" i="18"/>
  <c r="F29" i="23"/>
  <c r="G29" i="23" s="1"/>
  <c r="F29" i="18"/>
  <c r="F27" i="23"/>
  <c r="G27" i="23" s="1"/>
  <c r="F27" i="18"/>
  <c r="N7" i="10"/>
  <c r="O1" i="13" s="1"/>
  <c r="S8" i="10"/>
  <c r="Q22" i="19"/>
  <c r="F19" i="23"/>
  <c r="G19" i="23" s="1"/>
  <c r="F19" i="18"/>
  <c r="G19" i="18" s="1"/>
  <c r="R8" i="10"/>
  <c r="N22" i="19"/>
  <c r="N15" i="9"/>
  <c r="AI15" i="8"/>
  <c r="Q4" i="19"/>
  <c r="F24" i="18"/>
  <c r="G24" i="18" s="1"/>
  <c r="F25" i="18"/>
  <c r="G25" i="18" s="1"/>
  <c r="F22" i="18"/>
  <c r="G22" i="18" s="1"/>
  <c r="F21" i="18"/>
  <c r="N5" i="13"/>
  <c r="O29" i="19" s="1"/>
  <c r="N10" i="10"/>
  <c r="T8" i="15"/>
  <c r="S8" i="15"/>
  <c r="N5" i="15"/>
  <c r="N7" i="15" s="1"/>
  <c r="T8" i="12"/>
  <c r="S8" i="12"/>
  <c r="N6" i="13"/>
  <c r="T31" i="19" s="1"/>
  <c r="N6" i="12"/>
  <c r="N5" i="12"/>
  <c r="N9" i="11"/>
  <c r="N10" i="11"/>
  <c r="N9" i="10"/>
  <c r="O15" i="9"/>
  <c r="N5" i="9"/>
  <c r="N7" i="9" s="1"/>
  <c r="O7" i="9" s="1"/>
  <c r="N9" i="9"/>
  <c r="N10" i="9"/>
  <c r="N11" i="12" l="1"/>
  <c r="G27" i="19" s="1"/>
  <c r="D38" i="19"/>
  <c r="O7" i="11"/>
  <c r="Q13" i="11"/>
  <c r="L2" i="23"/>
  <c r="W42" i="19" s="1"/>
  <c r="M2" i="23"/>
  <c r="X42" i="19" s="1"/>
  <c r="Q13" i="10"/>
  <c r="Q17" i="19" s="1"/>
  <c r="Q16" i="19"/>
  <c r="O7" i="10"/>
  <c r="N11" i="10"/>
  <c r="O11" i="10" s="1"/>
  <c r="O11" i="13"/>
  <c r="F18" i="23"/>
  <c r="F18" i="18"/>
  <c r="G18" i="18" s="1"/>
  <c r="AJ15" i="8"/>
  <c r="Q5" i="19"/>
  <c r="N7" i="13"/>
  <c r="O13" i="13" s="1"/>
  <c r="F33" i="18"/>
  <c r="G21" i="18"/>
  <c r="N7" i="12"/>
  <c r="N11" i="11"/>
  <c r="O11" i="11" s="1"/>
  <c r="N11" i="9"/>
  <c r="U16" i="19" l="1"/>
  <c r="S27" i="19"/>
  <c r="O7" i="13"/>
  <c r="F33" i="23"/>
  <c r="G18" i="23"/>
  <c r="D16" i="19"/>
  <c r="Q13" i="9"/>
  <c r="D17" i="19" s="1"/>
  <c r="O11" i="9"/>
  <c r="U17" i="19"/>
  <c r="S28" i="19"/>
  <c r="P1" i="15"/>
  <c r="P1" i="12"/>
  <c r="O13" i="12" l="1"/>
  <c r="G28" i="19" s="1"/>
  <c r="D20" i="19"/>
  <c r="O13" i="15"/>
  <c r="M28" i="19" s="1"/>
  <c r="L20" i="19"/>
  <c r="K2" i="23"/>
  <c r="V42" i="19" s="1"/>
  <c r="G33" i="23"/>
  <c r="O11" i="12"/>
  <c r="O7" i="12"/>
  <c r="O11" i="15"/>
  <c r="O7" i="15"/>
  <c r="M3" i="23" l="1"/>
  <c r="G27" i="18"/>
  <c r="G29" i="18"/>
  <c r="M2" i="18" s="1"/>
  <c r="X41" i="19" s="1"/>
  <c r="G28" i="18"/>
  <c r="L2" i="18" s="1"/>
  <c r="W41" i="19" s="1"/>
  <c r="K2" i="18" l="1"/>
  <c r="M3" i="18" s="1"/>
  <c r="G33" i="18"/>
  <c r="V41" i="19" l="1"/>
</calcChain>
</file>

<file path=xl/connections.xml><?xml version="1.0" encoding="utf-8"?>
<connections xmlns="http://schemas.openxmlformats.org/spreadsheetml/2006/main">
  <connection id="1" name="Sem1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em11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em111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em1111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em111112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em12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em12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em121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em12112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em13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em13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Sem1312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Sem14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Sem15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Sem15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Sem15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Sem151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Sem151111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Sem151112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Sem2" type="6" refreshedVersion="3" background="1" saveData="1">
    <textPr codePage="852" sourceFile="C:\Documents and Settings\Jacob\Desktop\2. semester\Databázy a získavanie znalostí\Semestrálka\Sem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<sst xmlns="http://schemas.openxmlformats.org/spreadsheetml/2006/main" count="555" uniqueCount="219">
  <si>
    <t>α=</t>
  </si>
  <si>
    <t>β=</t>
  </si>
  <si>
    <t>Atribút 1</t>
  </si>
  <si>
    <t>Atribút 2</t>
  </si>
  <si>
    <t>Atribút 3</t>
  </si>
  <si>
    <t>Atribút 4</t>
  </si>
  <si>
    <t>Atribút 5</t>
  </si>
  <si>
    <t>?</t>
  </si>
  <si>
    <t>M(Ai,j)</t>
  </si>
  <si>
    <t>Cost(Ai)</t>
  </si>
  <si>
    <t>N=</t>
  </si>
  <si>
    <t>A1</t>
  </si>
  <si>
    <t>H(B|A1)=</t>
  </si>
  <si>
    <t>A2</t>
  </si>
  <si>
    <t>H(B|A2)=</t>
  </si>
  <si>
    <t>A3</t>
  </si>
  <si>
    <t>H(B|A3)=</t>
  </si>
  <si>
    <t>A4</t>
  </si>
  <si>
    <t>H(B|A4)=</t>
  </si>
  <si>
    <t>I(B|Ai)</t>
  </si>
  <si>
    <t>H(B|Ai)</t>
  </si>
  <si>
    <t>I(Aij)</t>
  </si>
  <si>
    <t>I(B,Ai)</t>
  </si>
  <si>
    <t>I(Bi)</t>
  </si>
  <si>
    <t>H(B)=</t>
  </si>
  <si>
    <t>M(A11,B51)</t>
  </si>
  <si>
    <t>M(A11,B52)</t>
  </si>
  <si>
    <t>M(A11,B53)</t>
  </si>
  <si>
    <t>M(A12,B51)</t>
  </si>
  <si>
    <t>M(A12,B52)</t>
  </si>
  <si>
    <t>M(A12,B53)</t>
  </si>
  <si>
    <t>M(A21,B51)</t>
  </si>
  <si>
    <t>M(A21,B52)</t>
  </si>
  <si>
    <t>M(A21,B53)</t>
  </si>
  <si>
    <t>M(A22,B51)</t>
  </si>
  <si>
    <t>M(A22,B52)</t>
  </si>
  <si>
    <t>M(A22,B53)</t>
  </si>
  <si>
    <t>M(A23,B51)</t>
  </si>
  <si>
    <t>M(A23,B52)</t>
  </si>
  <si>
    <t>M(A23,B53)</t>
  </si>
  <si>
    <t>suma</t>
  </si>
  <si>
    <t>M(A31,B51)</t>
  </si>
  <si>
    <t>M(A31,B52)</t>
  </si>
  <si>
    <t>M(A31,B53)</t>
  </si>
  <si>
    <t>M(A32,B51)</t>
  </si>
  <si>
    <t>M(A32,B52)</t>
  </si>
  <si>
    <t>M(A32,B53)</t>
  </si>
  <si>
    <t>M(A41,B51)</t>
  </si>
  <si>
    <t>M(A41,B52)</t>
  </si>
  <si>
    <t>M(A41,B53)</t>
  </si>
  <si>
    <t>M(A42,B51)</t>
  </si>
  <si>
    <t>M(A42,B52)</t>
  </si>
  <si>
    <t>M(A42,B53)</t>
  </si>
  <si>
    <r>
      <rPr>
        <b/>
        <sz val="12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>(Aij)</t>
    </r>
  </si>
  <si>
    <t>A2i</t>
  </si>
  <si>
    <t>B1</t>
  </si>
  <si>
    <t>B2</t>
  </si>
  <si>
    <t>B3</t>
  </si>
  <si>
    <r>
      <rPr>
        <b/>
        <sz val="12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>(Aij,A21)</t>
    </r>
  </si>
  <si>
    <t>I(Aij,A21)</t>
  </si>
  <si>
    <t>I(B,A21,Ai)</t>
  </si>
  <si>
    <t>I(B|A21,Ai)</t>
  </si>
  <si>
    <t>H(B|A21,Ai)</t>
  </si>
  <si>
    <t>H(B|A21,A1)=</t>
  </si>
  <si>
    <t>H(B|A21,A3)=</t>
  </si>
  <si>
    <t>H(B|A21,A4)=</t>
  </si>
  <si>
    <t>H(B|A23,A4)=</t>
  </si>
  <si>
    <t>H(B|A23,A3)=</t>
  </si>
  <si>
    <t>H(B|A23,A1)=</t>
  </si>
  <si>
    <t>H(B|A23,Ai)</t>
  </si>
  <si>
    <t>I(B|A23,Ai)</t>
  </si>
  <si>
    <t>I(B,A23,Ai)</t>
  </si>
  <si>
    <t>I(Aij,A23)</t>
  </si>
  <si>
    <r>
      <rPr>
        <b/>
        <sz val="12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>(Aij,A23)</t>
    </r>
  </si>
  <si>
    <t>H(B|A22,A4)=</t>
  </si>
  <si>
    <t>H(B|A22,A3)=</t>
  </si>
  <si>
    <t>H(B|A22,A1)=</t>
  </si>
  <si>
    <t>H(B|A22,Ai)</t>
  </si>
  <si>
    <t>I(B|A22,Ai)</t>
  </si>
  <si>
    <t>I(B,A22,Ai)</t>
  </si>
  <si>
    <t>I(Aij,A22)</t>
  </si>
  <si>
    <r>
      <rPr>
        <b/>
        <sz val="12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>(Aij,A22)</t>
    </r>
  </si>
  <si>
    <t>M(A11,A21)</t>
  </si>
  <si>
    <t>M(A11,A22)</t>
  </si>
  <si>
    <t>M(A11,A23)</t>
  </si>
  <si>
    <t>M(A12,A21)</t>
  </si>
  <si>
    <t>M(A12,A22)</t>
  </si>
  <si>
    <t>M(A12,A23)</t>
  </si>
  <si>
    <t>M(A31,A21)</t>
  </si>
  <si>
    <t>M(A31,A22)</t>
  </si>
  <si>
    <t>M(A31,A23)</t>
  </si>
  <si>
    <t>M(A32,A21)</t>
  </si>
  <si>
    <t>M(A32,A22)</t>
  </si>
  <si>
    <t>M(A32,A23)</t>
  </si>
  <si>
    <t>M(A41,A21)</t>
  </si>
  <si>
    <t>M(A41,A22)</t>
  </si>
  <si>
    <t>M(A41,A23)</t>
  </si>
  <si>
    <t>M(A42,A21)</t>
  </si>
  <si>
    <t>M(A42,A22)</t>
  </si>
  <si>
    <t>M(A42,A23)</t>
  </si>
  <si>
    <t>B51</t>
  </si>
  <si>
    <t>B52</t>
  </si>
  <si>
    <t>B53</t>
  </si>
  <si>
    <t>H(B|A21)=</t>
  </si>
  <si>
    <t>A21,A3i</t>
  </si>
  <si>
    <t>f(A21,A31)=</t>
  </si>
  <si>
    <t>f(A21,A32)=</t>
  </si>
  <si>
    <t>f(A23)=</t>
  </si>
  <si>
    <t>f(A22)=</t>
  </si>
  <si>
    <t>f(A21)=</t>
  </si>
  <si>
    <t>A22,A3i</t>
  </si>
  <si>
    <t>H(B|A23)=</t>
  </si>
  <si>
    <t>H(B|A22)=</t>
  </si>
  <si>
    <t>I(Aij,A22,A32)</t>
  </si>
  <si>
    <t>I(B;A23,A3)=</t>
  </si>
  <si>
    <t>I(B;A21,A3)=</t>
  </si>
  <si>
    <t>A23,A3i</t>
  </si>
  <si>
    <r>
      <rPr>
        <b/>
        <sz val="12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>(Aij,A21,A31)</t>
    </r>
  </si>
  <si>
    <t>H(B|A21,A31,A4)=</t>
  </si>
  <si>
    <t>H(B|A22,A11)=</t>
  </si>
  <si>
    <t>M(A11,A21,A32)</t>
  </si>
  <si>
    <t>M(A12,A21,A32)</t>
  </si>
  <si>
    <t>M(A41,A21,A32)</t>
  </si>
  <si>
    <t>M(A42,A21,A32)</t>
  </si>
  <si>
    <t>I(B,A21,A32,Ai)</t>
  </si>
  <si>
    <t>I(B|A21,A32,Ai)</t>
  </si>
  <si>
    <t>H(B|A21,A32,Ai)</t>
  </si>
  <si>
    <t>H(B|A21,A32,A1)=</t>
  </si>
  <si>
    <t>H(B|A21,A32)=</t>
  </si>
  <si>
    <t>I(B;A2)=</t>
  </si>
  <si>
    <t>I(B;A21,A31,A4)=</t>
  </si>
  <si>
    <t>I(B;A21,A32,A4)=</t>
  </si>
  <si>
    <t>H(B|A21,A32,A4)=</t>
  </si>
  <si>
    <t>f(A22,A11)=</t>
  </si>
  <si>
    <t>f(A22,A12)=</t>
  </si>
  <si>
    <t>I(B;A22,A1)=</t>
  </si>
  <si>
    <t>B</t>
  </si>
  <si>
    <t>f(A21,A32,A41)=</t>
  </si>
  <si>
    <t>f(A21,A32,A42)=</t>
  </si>
  <si>
    <t>A21,A31,A4i</t>
  </si>
  <si>
    <t>f(A21,A31,A41)=</t>
  </si>
  <si>
    <t>f(A21,A31,A42)=</t>
  </si>
  <si>
    <t>A21,A31,A42</t>
  </si>
  <si>
    <t>A21,A31,A41</t>
  </si>
  <si>
    <t>A21,A32,A41</t>
  </si>
  <si>
    <t>A21,A32,A42</t>
  </si>
  <si>
    <t>A22,A11</t>
  </si>
  <si>
    <t>kontrola</t>
  </si>
  <si>
    <t>a4</t>
  </si>
  <si>
    <t>a2</t>
  </si>
  <si>
    <t>a1</t>
  </si>
  <si>
    <t>a3</t>
  </si>
  <si>
    <t xml:space="preserve">Variant </t>
  </si>
  <si>
    <t>29-0</t>
  </si>
  <si>
    <t>un-ordered FDT</t>
  </si>
  <si>
    <t>alpha</t>
  </si>
  <si>
    <t>beta</t>
  </si>
  <si>
    <t>POCET</t>
  </si>
  <si>
    <t>Attr A1</t>
  </si>
  <si>
    <t>Attr A2</t>
  </si>
  <si>
    <t>Attr A3</t>
  </si>
  <si>
    <t>Attr A4</t>
  </si>
  <si>
    <t>Attr B</t>
  </si>
  <si>
    <t>KONTROLNY SUCET</t>
  </si>
  <si>
    <t>ID</t>
  </si>
  <si>
    <t>A1,1</t>
  </si>
  <si>
    <t>A1,2</t>
  </si>
  <si>
    <t>A2,1</t>
  </si>
  <si>
    <t>A2,2</t>
  </si>
  <si>
    <t>A2,3</t>
  </si>
  <si>
    <t>A3,1</t>
  </si>
  <si>
    <t>A3,2</t>
  </si>
  <si>
    <t>A4,1</t>
  </si>
  <si>
    <t>A4,2</t>
  </si>
  <si>
    <t>Zadanie</t>
  </si>
  <si>
    <t>f(A23,A11)=</t>
  </si>
  <si>
    <t>f(A23,A12)=</t>
  </si>
  <si>
    <t>A23,A11</t>
  </si>
  <si>
    <t>A23,A12</t>
  </si>
  <si>
    <t>H(B|A22,A12,A3)=</t>
  </si>
  <si>
    <t>H(B|A22,A12,A4)=</t>
  </si>
  <si>
    <t>I(B;A22,A12,A3)=</t>
  </si>
  <si>
    <t>f(A22,A12,A31)=</t>
  </si>
  <si>
    <t>f(A22,A12,A32)=</t>
  </si>
  <si>
    <t>A22,A12,A3i</t>
  </si>
  <si>
    <t>M(A31,A22,A12)</t>
  </si>
  <si>
    <t>M(A32,A22,A12)</t>
  </si>
  <si>
    <t>M(A41,A22,A12)</t>
  </si>
  <si>
    <t>M(A42,A22,A12)</t>
  </si>
  <si>
    <t>A22,A12,A31</t>
  </si>
  <si>
    <t>A22,A12,A32</t>
  </si>
  <si>
    <t>Chovancova Olga</t>
  </si>
  <si>
    <t>H(B|A21,A31)=</t>
  </si>
  <si>
    <t>H(B|A22,A11) =</t>
  </si>
  <si>
    <t>H(B|A22,A12) =</t>
  </si>
  <si>
    <t>H(B|A23,A11)</t>
  </si>
  <si>
    <t>H(B|A23,A12)</t>
  </si>
  <si>
    <t>H(B|A22,A12,A32)=</t>
  </si>
  <si>
    <t>H(B|A22,A12,A31)=</t>
  </si>
  <si>
    <t>H(A21,A32,A41)</t>
  </si>
  <si>
    <t>H(A21,A32,A42)</t>
  </si>
  <si>
    <t>H(A21,A31,A41)</t>
  </si>
  <si>
    <t>H(A21,A31,A42)</t>
  </si>
  <si>
    <t>I(B,A21,A31,Ai)</t>
  </si>
  <si>
    <t>I(Aij,A21,A31)</t>
  </si>
  <si>
    <t>I(B|A21,A31,Ai)</t>
  </si>
  <si>
    <t>H(B|A21,A31,Ai)</t>
  </si>
  <si>
    <t>A21,A32,A4i</t>
  </si>
  <si>
    <t>I(Aij,A22,A31)</t>
  </si>
  <si>
    <t>I(B,A22,A31,Ai)</t>
  </si>
  <si>
    <t>I(B|A22,A31,Ai)</t>
  </si>
  <si>
    <t>H(B|A22,A31,Ai)</t>
  </si>
  <si>
    <t>M(A11,A22,A12)</t>
  </si>
  <si>
    <t>M(A12,A22,A12)</t>
  </si>
  <si>
    <t>M(A11,A21,A31)</t>
  </si>
  <si>
    <t>M(A12,A21,A31)</t>
  </si>
  <si>
    <t>M(A41,A21,A31)</t>
  </si>
  <si>
    <t>M(A42,A21,A31)</t>
  </si>
  <si>
    <t>H(B|A21,A31,A1)=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</si>
</sst>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* #,##0.00_);_(* \(#,##0.00\);_(* &quot;-&quot;??_);_(@_)"/>
    <numFmt numFmtId="165" formatCode="0.0"/>
    <numFmt numFmtId="166" formatCode="0.00000"/>
    <numFmt numFmtId="167" formatCode="0.0%"/>
    <numFmt numFmtId="168" formatCode="0.00000000000000"/>
    <numFmt numFmtId="169" formatCode="_(* #,##0.0000000_);_(* \(#,##0.0000000\);_(* &quot;-&quot;??_);_(@_)"/>
    <numFmt numFmtId="170" formatCode="0.000000"/>
    <numFmt numFmtId="171" formatCode="0.0000000"/>
    <numFmt numFmtId="172" formatCode="0.00000000"/>
    <numFmt numFmtId="173" formatCode="0.0000000000000"/>
    <numFmt numFmtId="174" formatCode="0.000000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9" tint="0.39997558519241921"/>
      <name val="Calibri"/>
      <family val="2"/>
      <scheme val="minor"/>
    </font>
    <font>
      <sz val="1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12">
    <xf numFmtId="0" fontId="0" fillId="0" borderId="0" xfId="0"/>
    <xf numFmtId="0" fontId="2" fillId="0" borderId="0" xfId="0" applyFont="1" applyAlignment="1">
      <alignment horizontal="right"/>
    </xf>
    <xf numFmtId="165" fontId="0" fillId="0" borderId="0" xfId="0" applyNumberFormat="1"/>
    <xf numFmtId="165" fontId="1" fillId="0" borderId="3" xfId="0" applyNumberFormat="1" applyFont="1" applyBorder="1"/>
    <xf numFmtId="165" fontId="1" fillId="0" borderId="4" xfId="0" applyNumberFormat="1" applyFont="1" applyBorder="1"/>
    <xf numFmtId="165" fontId="0" fillId="0" borderId="0" xfId="0" applyNumberFormat="1" applyBorder="1"/>
    <xf numFmtId="165" fontId="1" fillId="0" borderId="0" xfId="0" applyNumberFormat="1" applyFont="1" applyBorder="1"/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65" fontId="1" fillId="0" borderId="0" xfId="0" applyNumberFormat="1" applyFont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3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" xfId="0" applyFont="1" applyBorder="1"/>
    <xf numFmtId="0" fontId="1" fillId="0" borderId="12" xfId="0" applyFont="1" applyBorder="1" applyAlignment="1">
      <alignment horizontal="center"/>
    </xf>
    <xf numFmtId="0" fontId="0" fillId="0" borderId="14" xfId="0" applyBorder="1"/>
    <xf numFmtId="165" fontId="1" fillId="0" borderId="3" xfId="0" applyNumberFormat="1" applyFont="1" applyBorder="1" applyAlignment="1">
      <alignment horizontal="center"/>
    </xf>
    <xf numFmtId="165" fontId="3" fillId="0" borderId="12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6" fontId="0" fillId="0" borderId="3" xfId="0" applyNumberFormat="1" applyBorder="1"/>
    <xf numFmtId="166" fontId="0" fillId="0" borderId="0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166" fontId="0" fillId="0" borderId="6" xfId="0" applyNumberFormat="1" applyBorder="1"/>
    <xf numFmtId="166" fontId="0" fillId="0" borderId="0" xfId="0" applyNumberFormat="1"/>
    <xf numFmtId="166" fontId="1" fillId="0" borderId="0" xfId="0" applyNumberFormat="1" applyFont="1"/>
    <xf numFmtId="166" fontId="0" fillId="0" borderId="1" xfId="0" applyNumberFormat="1" applyBorder="1"/>
    <xf numFmtId="166" fontId="0" fillId="0" borderId="7" xfId="0" applyNumberFormat="1" applyBorder="1"/>
    <xf numFmtId="166" fontId="0" fillId="0" borderId="2" xfId="0" applyNumberFormat="1" applyBorder="1"/>
    <xf numFmtId="165" fontId="1" fillId="0" borderId="13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7" xfId="0" applyFont="1" applyBorder="1"/>
    <xf numFmtId="0" fontId="1" fillId="0" borderId="2" xfId="0" applyFont="1" applyBorder="1"/>
    <xf numFmtId="0" fontId="3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2" xfId="0" applyBorder="1"/>
    <xf numFmtId="166" fontId="1" fillId="0" borderId="3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/>
    <xf numFmtId="166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1" xfId="0" applyFont="1" applyBorder="1"/>
    <xf numFmtId="0" fontId="5" fillId="0" borderId="5" xfId="0" applyFont="1" applyBorder="1"/>
    <xf numFmtId="0" fontId="5" fillId="0" borderId="3" xfId="0" applyFont="1" applyBorder="1"/>
    <xf numFmtId="166" fontId="1" fillId="0" borderId="13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0" fontId="0" fillId="0" borderId="6" xfId="0" applyBorder="1" applyAlignment="1"/>
    <xf numFmtId="166" fontId="1" fillId="0" borderId="8" xfId="0" applyNumberFormat="1" applyFont="1" applyBorder="1"/>
    <xf numFmtId="166" fontId="1" fillId="0" borderId="6" xfId="0" applyNumberFormat="1" applyFont="1" applyBorder="1"/>
    <xf numFmtId="10" fontId="0" fillId="0" borderId="0" xfId="0" applyNumberFormat="1"/>
    <xf numFmtId="0" fontId="0" fillId="0" borderId="5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10" xfId="0" applyNumberFormat="1" applyBorder="1"/>
    <xf numFmtId="168" fontId="0" fillId="0" borderId="11" xfId="0" applyNumberFormat="1" applyBorder="1"/>
    <xf numFmtId="0" fontId="0" fillId="0" borderId="17" xfId="0" applyBorder="1"/>
    <xf numFmtId="165" fontId="1" fillId="0" borderId="16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7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0" borderId="0" xfId="0" applyFont="1"/>
    <xf numFmtId="171" fontId="0" fillId="0" borderId="2" xfId="0" applyNumberFormat="1" applyBorder="1"/>
    <xf numFmtId="171" fontId="0" fillId="0" borderId="6" xfId="0" applyNumberFormat="1" applyBorder="1"/>
    <xf numFmtId="166" fontId="0" fillId="0" borderId="0" xfId="0" applyNumberFormat="1" applyFont="1"/>
    <xf numFmtId="173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7" xfId="0" applyNumberFormat="1" applyBorder="1"/>
    <xf numFmtId="0" fontId="0" fillId="0" borderId="22" xfId="0" applyBorder="1" applyAlignment="1">
      <alignment horizontal="center"/>
    </xf>
    <xf numFmtId="165" fontId="0" fillId="0" borderId="8" xfId="0" applyNumberFormat="1" applyBorder="1"/>
    <xf numFmtId="0" fontId="0" fillId="0" borderId="18" xfId="0" applyBorder="1"/>
    <xf numFmtId="165" fontId="1" fillId="0" borderId="5" xfId="0" applyNumberFormat="1" applyFont="1" applyBorder="1"/>
    <xf numFmtId="165" fontId="1" fillId="0" borderId="8" xfId="0" applyNumberFormat="1" applyFont="1" applyBorder="1"/>
    <xf numFmtId="165" fontId="1" fillId="0" borderId="6" xfId="0" applyNumberFormat="1" applyFont="1" applyBorder="1"/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6" fontId="1" fillId="2" borderId="0" xfId="0" applyNumberFormat="1" applyFont="1" applyFill="1"/>
    <xf numFmtId="10" fontId="1" fillId="2" borderId="1" xfId="1" applyNumberFormat="1" applyFont="1" applyFill="1" applyBorder="1" applyAlignment="1">
      <alignment horizontal="center"/>
    </xf>
    <xf numFmtId="10" fontId="1" fillId="2" borderId="3" xfId="1" applyNumberFormat="1" applyFont="1" applyFill="1" applyBorder="1" applyAlignment="1">
      <alignment horizontal="center"/>
    </xf>
    <xf numFmtId="10" fontId="1" fillId="2" borderId="5" xfId="1" applyNumberFormat="1" applyFont="1" applyFill="1" applyBorder="1" applyAlignment="1">
      <alignment horizontal="center"/>
    </xf>
    <xf numFmtId="10" fontId="1" fillId="2" borderId="2" xfId="1" applyNumberFormat="1" applyFont="1" applyFill="1" applyBorder="1" applyAlignment="1">
      <alignment horizontal="center"/>
    </xf>
    <xf numFmtId="10" fontId="1" fillId="2" borderId="4" xfId="1" applyNumberFormat="1" applyFont="1" applyFill="1" applyBorder="1" applyAlignment="1">
      <alignment horizontal="center"/>
    </xf>
    <xf numFmtId="10" fontId="1" fillId="2" borderId="6" xfId="1" applyNumberFormat="1" applyFont="1" applyFill="1" applyBorder="1" applyAlignment="1">
      <alignment horizontal="center"/>
    </xf>
    <xf numFmtId="10" fontId="1" fillId="3" borderId="7" xfId="1" applyNumberFormat="1" applyFont="1" applyFill="1" applyBorder="1" applyAlignment="1">
      <alignment horizontal="center"/>
    </xf>
    <xf numFmtId="10" fontId="1" fillId="3" borderId="0" xfId="1" applyNumberFormat="1" applyFont="1" applyFill="1" applyBorder="1" applyAlignment="1">
      <alignment horizontal="center"/>
    </xf>
    <xf numFmtId="10" fontId="1" fillId="3" borderId="8" xfId="1" applyNumberFormat="1" applyFont="1" applyFill="1" applyBorder="1" applyAlignment="1">
      <alignment horizontal="center"/>
    </xf>
    <xf numFmtId="166" fontId="0" fillId="3" borderId="2" xfId="0" applyNumberFormat="1" applyFill="1" applyBorder="1"/>
    <xf numFmtId="166" fontId="0" fillId="3" borderId="4" xfId="0" applyNumberFormat="1" applyFill="1" applyBorder="1"/>
    <xf numFmtId="166" fontId="0" fillId="3" borderId="6" xfId="0" applyNumberFormat="1" applyFill="1" applyBorder="1"/>
    <xf numFmtId="166" fontId="0" fillId="4" borderId="0" xfId="0" applyNumberFormat="1" applyFill="1"/>
    <xf numFmtId="167" fontId="1" fillId="4" borderId="1" xfId="1" applyNumberFormat="1" applyFont="1" applyFill="1" applyBorder="1" applyAlignment="1">
      <alignment horizontal="center"/>
    </xf>
    <xf numFmtId="167" fontId="1" fillId="4" borderId="2" xfId="1" applyNumberFormat="1" applyFont="1" applyFill="1" applyBorder="1" applyAlignment="1">
      <alignment horizontal="center"/>
    </xf>
    <xf numFmtId="167" fontId="1" fillId="4" borderId="3" xfId="1" applyNumberFormat="1" applyFont="1" applyFill="1" applyBorder="1" applyAlignment="1">
      <alignment horizontal="center"/>
    </xf>
    <xf numFmtId="167" fontId="1" fillId="4" borderId="4" xfId="1" applyNumberFormat="1" applyFont="1" applyFill="1" applyBorder="1" applyAlignment="1">
      <alignment horizontal="center"/>
    </xf>
    <xf numFmtId="167" fontId="1" fillId="4" borderId="5" xfId="1" applyNumberFormat="1" applyFont="1" applyFill="1" applyBorder="1" applyAlignment="1">
      <alignment horizontal="center"/>
    </xf>
    <xf numFmtId="167" fontId="1" fillId="4" borderId="6" xfId="1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6" xfId="0" applyNumberFormat="1" applyFill="1" applyBorder="1"/>
    <xf numFmtId="166" fontId="0" fillId="4" borderId="0" xfId="0" applyNumberForma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0" fontId="1" fillId="4" borderId="2" xfId="1" applyNumberFormat="1" applyFont="1" applyFill="1" applyBorder="1" applyAlignment="1">
      <alignment horizontal="center"/>
    </xf>
    <xf numFmtId="10" fontId="1" fillId="4" borderId="4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0" fontId="1" fillId="4" borderId="0" xfId="0" applyFont="1" applyFill="1"/>
    <xf numFmtId="166" fontId="1" fillId="4" borderId="0" xfId="0" applyNumberFormat="1" applyFont="1" applyFill="1"/>
    <xf numFmtId="169" fontId="1" fillId="4" borderId="1" xfId="2" applyNumberFormat="1" applyFont="1" applyFill="1" applyBorder="1" applyAlignment="1">
      <alignment horizontal="center"/>
    </xf>
    <xf numFmtId="169" fontId="1" fillId="4" borderId="2" xfId="2" applyNumberFormat="1" applyFont="1" applyFill="1" applyBorder="1" applyAlignment="1">
      <alignment horizontal="center"/>
    </xf>
    <xf numFmtId="169" fontId="1" fillId="4" borderId="3" xfId="2" applyNumberFormat="1" applyFont="1" applyFill="1" applyBorder="1" applyAlignment="1">
      <alignment horizontal="center"/>
    </xf>
    <xf numFmtId="169" fontId="1" fillId="4" borderId="4" xfId="2" applyNumberFormat="1" applyFont="1" applyFill="1" applyBorder="1" applyAlignment="1">
      <alignment horizontal="center"/>
    </xf>
    <xf numFmtId="169" fontId="1" fillId="4" borderId="5" xfId="2" applyNumberFormat="1" applyFont="1" applyFill="1" applyBorder="1" applyAlignment="1">
      <alignment horizontal="center"/>
    </xf>
    <xf numFmtId="169" fontId="1" fillId="4" borderId="6" xfId="2" applyNumberFormat="1" applyFont="1" applyFill="1" applyBorder="1" applyAlignment="1">
      <alignment horizontal="center"/>
    </xf>
    <xf numFmtId="172" fontId="0" fillId="4" borderId="0" xfId="0" applyNumberFormat="1" applyFill="1"/>
    <xf numFmtId="172" fontId="0" fillId="4" borderId="2" xfId="0" applyNumberFormat="1" applyFill="1" applyBorder="1"/>
    <xf numFmtId="172" fontId="0" fillId="4" borderId="6" xfId="0" applyNumberFormat="1" applyFill="1" applyBorder="1"/>
    <xf numFmtId="166" fontId="0" fillId="5" borderId="0" xfId="0" applyNumberFormat="1" applyFont="1" applyFill="1"/>
    <xf numFmtId="0" fontId="0" fillId="5" borderId="0" xfId="0" applyFont="1" applyFill="1"/>
    <xf numFmtId="165" fontId="0" fillId="0" borderId="9" xfId="0" applyNumberFormat="1" applyBorder="1" applyAlignment="1"/>
    <xf numFmtId="165" fontId="0" fillId="0" borderId="10" xfId="0" applyNumberFormat="1" applyBorder="1" applyAlignment="1"/>
    <xf numFmtId="165" fontId="0" fillId="0" borderId="11" xfId="0" applyNumberFormat="1" applyBorder="1" applyAlignment="1"/>
    <xf numFmtId="171" fontId="0" fillId="4" borderId="11" xfId="0" applyNumberFormat="1" applyFill="1" applyBorder="1"/>
    <xf numFmtId="170" fontId="0" fillId="0" borderId="3" xfId="0" applyNumberFormat="1" applyBorder="1"/>
    <xf numFmtId="0" fontId="1" fillId="0" borderId="3" xfId="0" applyFont="1" applyBorder="1"/>
    <xf numFmtId="171" fontId="0" fillId="0" borderId="4" xfId="0" applyNumberFormat="1" applyBorder="1"/>
    <xf numFmtId="0" fontId="5" fillId="0" borderId="0" xfId="0" applyFont="1"/>
    <xf numFmtId="171" fontId="5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6" xfId="0" applyNumberFormat="1" applyBorder="1"/>
    <xf numFmtId="0" fontId="0" fillId="0" borderId="26" xfId="0" applyBorder="1"/>
    <xf numFmtId="0" fontId="0" fillId="0" borderId="28" xfId="0" applyBorder="1"/>
    <xf numFmtId="174" fontId="0" fillId="0" borderId="26" xfId="0" applyNumberFormat="1" applyBorder="1"/>
    <xf numFmtId="174" fontId="0" fillId="0" borderId="0" xfId="0" applyNumberFormat="1" applyBorder="1"/>
    <xf numFmtId="174" fontId="0" fillId="0" borderId="28" xfId="0" applyNumberFormat="1" applyBorder="1"/>
    <xf numFmtId="165" fontId="0" fillId="0" borderId="28" xfId="0" applyNumberFormat="1" applyBorder="1"/>
    <xf numFmtId="0" fontId="3" fillId="0" borderId="9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174" fontId="0" fillId="0" borderId="0" xfId="0" applyNumberFormat="1" applyFill="1" applyBorder="1"/>
    <xf numFmtId="0" fontId="0" fillId="0" borderId="28" xfId="0" applyFill="1" applyBorder="1"/>
    <xf numFmtId="174" fontId="0" fillId="0" borderId="28" xfId="0" applyNumberFormat="1" applyFill="1" applyBorder="1"/>
    <xf numFmtId="0" fontId="1" fillId="7" borderId="0" xfId="0" applyFont="1" applyFill="1"/>
    <xf numFmtId="0" fontId="1" fillId="8" borderId="0" xfId="0" applyFont="1" applyFill="1"/>
    <xf numFmtId="166" fontId="0" fillId="8" borderId="0" xfId="0" applyNumberFormat="1" applyFill="1"/>
    <xf numFmtId="0" fontId="4" fillId="0" borderId="0" xfId="0" applyFont="1"/>
    <xf numFmtId="0" fontId="4" fillId="9" borderId="34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9" borderId="14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3" borderId="14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7" fillId="14" borderId="0" xfId="0" applyFont="1" applyFill="1"/>
    <xf numFmtId="0" fontId="8" fillId="3" borderId="22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5" fontId="5" fillId="0" borderId="0" xfId="0" applyNumberFormat="1" applyFont="1"/>
    <xf numFmtId="174" fontId="5" fillId="0" borderId="0" xfId="0" applyNumberFormat="1" applyFont="1"/>
    <xf numFmtId="165" fontId="0" fillId="0" borderId="7" xfId="0" applyNumberFormat="1" applyFill="1" applyBorder="1"/>
    <xf numFmtId="174" fontId="0" fillId="0" borderId="7" xfId="0" applyNumberFormat="1" applyFill="1" applyBorder="1"/>
    <xf numFmtId="174" fontId="0" fillId="0" borderId="38" xfId="0" applyNumberFormat="1" applyFill="1" applyBorder="1"/>
    <xf numFmtId="174" fontId="0" fillId="0" borderId="35" xfId="0" applyNumberFormat="1" applyFill="1" applyBorder="1"/>
    <xf numFmtId="174" fontId="0" fillId="0" borderId="39" xfId="0" applyNumberFormat="1" applyFill="1" applyBorder="1"/>
    <xf numFmtId="174" fontId="0" fillId="0" borderId="40" xfId="0" applyNumberFormat="1" applyBorder="1"/>
    <xf numFmtId="174" fontId="0" fillId="0" borderId="35" xfId="0" applyNumberFormat="1" applyBorder="1"/>
    <xf numFmtId="174" fontId="0" fillId="0" borderId="39" xfId="0" applyNumberFormat="1" applyBorder="1"/>
    <xf numFmtId="0" fontId="0" fillId="0" borderId="40" xfId="0" applyBorder="1"/>
    <xf numFmtId="0" fontId="0" fillId="0" borderId="35" xfId="0" applyBorder="1"/>
    <xf numFmtId="0" fontId="0" fillId="0" borderId="39" xfId="0" applyBorder="1"/>
    <xf numFmtId="0" fontId="0" fillId="0" borderId="8" xfId="0" applyBorder="1"/>
    <xf numFmtId="0" fontId="0" fillId="0" borderId="41" xfId="0" applyBorder="1"/>
    <xf numFmtId="0" fontId="6" fillId="0" borderId="12" xfId="0" applyFont="1" applyFill="1" applyBorder="1"/>
    <xf numFmtId="0" fontId="1" fillId="0" borderId="13" xfId="0" applyFont="1" applyFill="1" applyBorder="1"/>
    <xf numFmtId="0" fontId="1" fillId="0" borderId="42" xfId="0" applyFont="1" applyFill="1" applyBorder="1"/>
    <xf numFmtId="0" fontId="1" fillId="0" borderId="43" xfId="0" applyFont="1" applyBorder="1"/>
    <xf numFmtId="0" fontId="1" fillId="0" borderId="13" xfId="0" applyFont="1" applyBorder="1"/>
    <xf numFmtId="0" fontId="1" fillId="0" borderId="42" xfId="0" applyFont="1" applyBorder="1"/>
    <xf numFmtId="0" fontId="6" fillId="0" borderId="43" xfId="0" applyFont="1" applyBorder="1"/>
    <xf numFmtId="0" fontId="1" fillId="0" borderId="14" xfId="0" applyFont="1" applyBorder="1"/>
    <xf numFmtId="172" fontId="1" fillId="0" borderId="0" xfId="0" applyNumberFormat="1" applyFont="1"/>
    <xf numFmtId="174" fontId="0" fillId="8" borderId="5" xfId="0" applyNumberFormat="1" applyFill="1" applyBorder="1" applyAlignment="1">
      <alignment horizontal="center" vertical="center"/>
    </xf>
    <xf numFmtId="174" fontId="0" fillId="8" borderId="8" xfId="0" applyNumberFormat="1" applyFill="1" applyBorder="1" applyAlignment="1">
      <alignment horizontal="center" vertical="center"/>
    </xf>
    <xf numFmtId="174" fontId="0" fillId="8" borderId="6" xfId="0" applyNumberFormat="1" applyFill="1" applyBorder="1" applyAlignment="1">
      <alignment horizontal="center" vertical="center"/>
    </xf>
    <xf numFmtId="0" fontId="0" fillId="0" borderId="0" xfId="0" applyFont="1" applyFill="1" applyBorder="1"/>
    <xf numFmtId="0" fontId="1" fillId="3" borderId="1" xfId="0" applyFont="1" applyFill="1" applyBorder="1"/>
    <xf numFmtId="171" fontId="0" fillId="3" borderId="2" xfId="0" applyNumberFormat="1" applyFill="1" applyBorder="1"/>
    <xf numFmtId="0" fontId="1" fillId="3" borderId="3" xfId="0" applyFont="1" applyFill="1" applyBorder="1"/>
    <xf numFmtId="171" fontId="0" fillId="3" borderId="4" xfId="0" applyNumberFormat="1" applyFill="1" applyBorder="1"/>
    <xf numFmtId="0" fontId="1" fillId="3" borderId="5" xfId="0" applyFont="1" applyFill="1" applyBorder="1"/>
    <xf numFmtId="171" fontId="0" fillId="3" borderId="6" xfId="0" applyNumberFormat="1" applyFill="1" applyBorder="1"/>
    <xf numFmtId="174" fontId="0" fillId="3" borderId="3" xfId="0" applyNumberFormat="1" applyFill="1" applyBorder="1" applyAlignment="1">
      <alignment horizontal="center" vertical="center"/>
    </xf>
    <xf numFmtId="174" fontId="0" fillId="3" borderId="0" xfId="0" applyNumberFormat="1" applyFill="1" applyBorder="1" applyAlignment="1">
      <alignment horizontal="center" vertical="center"/>
    </xf>
    <xf numFmtId="174" fontId="0" fillId="3" borderId="4" xfId="0" applyNumberFormat="1" applyFill="1" applyBorder="1" applyAlignment="1">
      <alignment horizontal="center" vertical="center"/>
    </xf>
    <xf numFmtId="174" fontId="0" fillId="3" borderId="5" xfId="0" applyNumberFormat="1" applyFill="1" applyBorder="1" applyAlignment="1">
      <alignment horizontal="center" vertical="center"/>
    </xf>
    <xf numFmtId="174" fontId="0" fillId="3" borderId="8" xfId="0" applyNumberFormat="1" applyFill="1" applyBorder="1" applyAlignment="1">
      <alignment horizontal="center" vertical="center"/>
    </xf>
    <xf numFmtId="174" fontId="0" fillId="3" borderId="6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/>
    <xf numFmtId="0" fontId="0" fillId="0" borderId="8" xfId="0" applyBorder="1" applyAlignment="1"/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Čiarka" xfId="2" builtinId="3"/>
    <cellStyle name="Normálna" xfId="0" builtinId="0"/>
    <cellStyle name="Percentá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9525</xdr:colOff>
      <xdr:row>10</xdr:row>
      <xdr:rowOff>19050</xdr:rowOff>
    </xdr:from>
    <xdr:ext cx="184731" cy="264560"/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172950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411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2134850" y="521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3" name="BlokTextu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411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2163425" y="521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3" name="BlokTextu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134850" y="521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4" name="BlokTextu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2134850" y="521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1382375" y="517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3" name="BlokTextu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2163425" y="521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4" name="BlokTextu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2163425" y="521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5" name="BlokTextu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2163425" y="521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458575" y="516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3" name="BlokTextu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1458575" y="516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4" name="BlokTextu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1458575" y="516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5" name="BlokTextu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1458575" y="516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239500" y="518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3" name="BlokTextu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1382375" y="516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4" name="BlokTextu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1382375" y="516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5" name="BlokTextu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1382375" y="516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12</xdr:col>
      <xdr:colOff>9525</xdr:colOff>
      <xdr:row>26</xdr:row>
      <xdr:rowOff>19050</xdr:rowOff>
    </xdr:from>
    <xdr:ext cx="184731" cy="264560"/>
    <xdr:sp macro="" textlink="">
      <xdr:nvSpPr>
        <xdr:cNvPr id="6" name="BlokTextu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1382375" y="516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sk-SK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</xdr:row>
      <xdr:rowOff>133350</xdr:rowOff>
    </xdr:from>
    <xdr:to>
      <xdr:col>13</xdr:col>
      <xdr:colOff>523876</xdr:colOff>
      <xdr:row>5</xdr:row>
      <xdr:rowOff>133350</xdr:rowOff>
    </xdr:to>
    <xdr:cxnSp macro="">
      <xdr:nvCxnSpPr>
        <xdr:cNvPr id="2" name="Rovná spojovacia šípka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flipH="1">
          <a:off x="8686800" y="323850"/>
          <a:ext cx="1" cy="7620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6</xdr:row>
      <xdr:rowOff>19050</xdr:rowOff>
    </xdr:from>
    <xdr:to>
      <xdr:col>14</xdr:col>
      <xdr:colOff>361950</xdr:colOff>
      <xdr:row>9</xdr:row>
      <xdr:rowOff>0</xdr:rowOff>
    </xdr:to>
    <xdr:sp macro="" textlink="">
      <xdr:nvSpPr>
        <xdr:cNvPr id="3" name="Ovál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8124825" y="1162050"/>
          <a:ext cx="1190625" cy="5524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A2</a:t>
          </a:r>
          <a:endParaRPr lang="sk-SK" sz="1600" b="1"/>
        </a:p>
      </xdr:txBody>
    </xdr:sp>
    <xdr:clientData/>
  </xdr:twoCellAnchor>
  <xdr:twoCellAnchor>
    <xdr:from>
      <xdr:col>6</xdr:col>
      <xdr:colOff>47627</xdr:colOff>
      <xdr:row>7</xdr:row>
      <xdr:rowOff>104775</xdr:rowOff>
    </xdr:from>
    <xdr:to>
      <xdr:col>12</xdr:col>
      <xdr:colOff>542926</xdr:colOff>
      <xdr:row>10</xdr:row>
      <xdr:rowOff>180975</xdr:rowOff>
    </xdr:to>
    <xdr:cxnSp macro="">
      <xdr:nvCxnSpPr>
        <xdr:cNvPr id="4" name="Zalomená spojnica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4181477" y="1438275"/>
          <a:ext cx="3819524" cy="647700"/>
        </a:xfrm>
        <a:prstGeom prst="bentConnector3">
          <a:avLst>
            <a:gd name="adj1" fmla="val 100000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9</xdr:row>
      <xdr:rowOff>28575</xdr:rowOff>
    </xdr:from>
    <xdr:to>
      <xdr:col>13</xdr:col>
      <xdr:colOff>552450</xdr:colOff>
      <xdr:row>10</xdr:row>
      <xdr:rowOff>171450</xdr:rowOff>
    </xdr:to>
    <xdr:cxnSp macro="">
      <xdr:nvCxnSpPr>
        <xdr:cNvPr id="5" name="Rovná spojovacia šípk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8715375" y="1743075"/>
          <a:ext cx="0" cy="3333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7</xdr:row>
      <xdr:rowOff>104775</xdr:rowOff>
    </xdr:from>
    <xdr:to>
      <xdr:col>22</xdr:col>
      <xdr:colOff>57150</xdr:colOff>
      <xdr:row>10</xdr:row>
      <xdr:rowOff>133350</xdr:rowOff>
    </xdr:to>
    <xdr:cxnSp macro="">
      <xdr:nvCxnSpPr>
        <xdr:cNvPr id="6" name="Zalomená spojnica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>
          <a:stCxn id="3" idx="6"/>
        </xdr:cNvCxnSpPr>
      </xdr:nvCxnSpPr>
      <xdr:spPr>
        <a:xfrm>
          <a:off x="9315450" y="1438275"/>
          <a:ext cx="5638800" cy="600075"/>
        </a:xfrm>
        <a:prstGeom prst="bentConnector3">
          <a:avLst>
            <a:gd name="adj1" fmla="val 99908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17</xdr:row>
      <xdr:rowOff>38100</xdr:rowOff>
    </xdr:from>
    <xdr:to>
      <xdr:col>6</xdr:col>
      <xdr:colOff>514350</xdr:colOff>
      <xdr:row>20</xdr:row>
      <xdr:rowOff>19050</xdr:rowOff>
    </xdr:to>
    <xdr:sp macro="" textlink="">
      <xdr:nvSpPr>
        <xdr:cNvPr id="7" name="Ovál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3305175" y="3295650"/>
          <a:ext cx="1343025" cy="5524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A3</a:t>
          </a:r>
          <a:endParaRPr lang="sk-SK" sz="1600" b="1"/>
        </a:p>
      </xdr:txBody>
    </xdr:sp>
    <xdr:clientData/>
  </xdr:twoCellAnchor>
  <xdr:twoCellAnchor>
    <xdr:from>
      <xdr:col>6</xdr:col>
      <xdr:colOff>0</xdr:colOff>
      <xdr:row>15</xdr:row>
      <xdr:rowOff>76200</xdr:rowOff>
    </xdr:from>
    <xdr:to>
      <xdr:col>6</xdr:col>
      <xdr:colOff>1</xdr:colOff>
      <xdr:row>17</xdr:row>
      <xdr:rowOff>28575</xdr:rowOff>
    </xdr:to>
    <xdr:cxnSp macro="">
      <xdr:nvCxnSpPr>
        <xdr:cNvPr id="8" name="Rovná spojovacia šípk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>
          <a:off x="4133850" y="2952750"/>
          <a:ext cx="1" cy="3333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123827</xdr:colOff>
      <xdr:row>18</xdr:row>
      <xdr:rowOff>123824</xdr:rowOff>
    </xdr:from>
    <xdr:to>
      <xdr:col>4</xdr:col>
      <xdr:colOff>561976</xdr:colOff>
      <xdr:row>20</xdr:row>
      <xdr:rowOff>190499</xdr:rowOff>
    </xdr:to>
    <xdr:cxnSp macro="">
      <xdr:nvCxnSpPr>
        <xdr:cNvPr id="9" name="Zalomená spojnica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>
          <a:stCxn id="7" idx="2"/>
        </xdr:cNvCxnSpPr>
      </xdr:nvCxnSpPr>
      <xdr:spPr>
        <a:xfrm rot="10800000" flipV="1">
          <a:off x="2867027" y="3571874"/>
          <a:ext cx="438149" cy="447675"/>
        </a:xfrm>
        <a:prstGeom prst="bentConnector2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18</xdr:row>
      <xdr:rowOff>114300</xdr:rowOff>
    </xdr:from>
    <xdr:to>
      <xdr:col>9</xdr:col>
      <xdr:colOff>19050</xdr:colOff>
      <xdr:row>20</xdr:row>
      <xdr:rowOff>133350</xdr:rowOff>
    </xdr:to>
    <xdr:cxnSp macro="">
      <xdr:nvCxnSpPr>
        <xdr:cNvPr id="10" name="Zalomená spojnic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>
          <a:off x="4629150" y="3562350"/>
          <a:ext cx="1076325" cy="400050"/>
        </a:xfrm>
        <a:prstGeom prst="bentConnector3">
          <a:avLst>
            <a:gd name="adj1" fmla="val 99558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25</xdr:row>
      <xdr:rowOff>85725</xdr:rowOff>
    </xdr:from>
    <xdr:to>
      <xdr:col>3</xdr:col>
      <xdr:colOff>533401</xdr:colOff>
      <xdr:row>27</xdr:row>
      <xdr:rowOff>152400</xdr:rowOff>
    </xdr:to>
    <xdr:cxnSp macro="">
      <xdr:nvCxnSpPr>
        <xdr:cNvPr id="11" name="Rovná spojovacia šípka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/>
      </xdr:nvCxnSpPr>
      <xdr:spPr>
        <a:xfrm>
          <a:off x="2476500" y="4886325"/>
          <a:ext cx="1" cy="4476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161926</xdr:colOff>
      <xdr:row>29</xdr:row>
      <xdr:rowOff>104774</xdr:rowOff>
    </xdr:from>
    <xdr:to>
      <xdr:col>3</xdr:col>
      <xdr:colOff>266700</xdr:colOff>
      <xdr:row>31</xdr:row>
      <xdr:rowOff>190499</xdr:rowOff>
    </xdr:to>
    <xdr:cxnSp macro="">
      <xdr:nvCxnSpPr>
        <xdr:cNvPr id="12" name="Zalomená spojnica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 rot="10800000" flipV="1">
          <a:off x="1228726" y="5667374"/>
          <a:ext cx="981074" cy="466725"/>
        </a:xfrm>
        <a:prstGeom prst="bentConnector3">
          <a:avLst>
            <a:gd name="adj1" fmla="val 100485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29</xdr:row>
      <xdr:rowOff>114300</xdr:rowOff>
    </xdr:from>
    <xdr:to>
      <xdr:col>5</xdr:col>
      <xdr:colOff>66675</xdr:colOff>
      <xdr:row>31</xdr:row>
      <xdr:rowOff>171450</xdr:rowOff>
    </xdr:to>
    <xdr:cxnSp macro="">
      <xdr:nvCxnSpPr>
        <xdr:cNvPr id="13" name="Zalomená spojnica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/>
      </xdr:nvCxnSpPr>
      <xdr:spPr>
        <a:xfrm rot="16200000" flipH="1">
          <a:off x="3057525" y="5715000"/>
          <a:ext cx="438150" cy="361950"/>
        </a:xfrm>
        <a:prstGeom prst="bentConnector3">
          <a:avLst>
            <a:gd name="adj1" fmla="val -2174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28</xdr:row>
      <xdr:rowOff>9525</xdr:rowOff>
    </xdr:from>
    <xdr:to>
      <xdr:col>4</xdr:col>
      <xdr:colOff>285750</xdr:colOff>
      <xdr:row>30</xdr:row>
      <xdr:rowOff>180975</xdr:rowOff>
    </xdr:to>
    <xdr:sp macro="" textlink="">
      <xdr:nvSpPr>
        <xdr:cNvPr id="14" name="Ovál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943100" y="5381625"/>
          <a:ext cx="1085850" cy="5524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A4</a:t>
          </a:r>
          <a:endParaRPr lang="sk-SK" sz="1600" b="1"/>
        </a:p>
      </xdr:txBody>
    </xdr:sp>
    <xdr:clientData/>
  </xdr:twoCellAnchor>
  <xdr:twoCellAnchor>
    <xdr:from>
      <xdr:col>9</xdr:col>
      <xdr:colOff>514350</xdr:colOff>
      <xdr:row>25</xdr:row>
      <xdr:rowOff>38100</xdr:rowOff>
    </xdr:from>
    <xdr:to>
      <xdr:col>9</xdr:col>
      <xdr:colOff>514351</xdr:colOff>
      <xdr:row>27</xdr:row>
      <xdr:rowOff>104775</xdr:rowOff>
    </xdr:to>
    <xdr:cxnSp macro="">
      <xdr:nvCxnSpPr>
        <xdr:cNvPr id="15" name="Rovná spojovacia šípka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CxnSpPr/>
      </xdr:nvCxnSpPr>
      <xdr:spPr>
        <a:xfrm>
          <a:off x="6200775" y="4838700"/>
          <a:ext cx="1" cy="4476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161926</xdr:colOff>
      <xdr:row>29</xdr:row>
      <xdr:rowOff>104774</xdr:rowOff>
    </xdr:from>
    <xdr:to>
      <xdr:col>9</xdr:col>
      <xdr:colOff>266700</xdr:colOff>
      <xdr:row>31</xdr:row>
      <xdr:rowOff>190499</xdr:rowOff>
    </xdr:to>
    <xdr:cxnSp macro="">
      <xdr:nvCxnSpPr>
        <xdr:cNvPr id="16" name="Zalomená spojnica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CxnSpPr/>
      </xdr:nvCxnSpPr>
      <xdr:spPr>
        <a:xfrm rot="10800000" flipV="1">
          <a:off x="5210176" y="5667374"/>
          <a:ext cx="742949" cy="466725"/>
        </a:xfrm>
        <a:prstGeom prst="bentConnector3">
          <a:avLst>
            <a:gd name="adj1" fmla="val 100485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29</xdr:row>
      <xdr:rowOff>114300</xdr:rowOff>
    </xdr:from>
    <xdr:to>
      <xdr:col>11</xdr:col>
      <xdr:colOff>66675</xdr:colOff>
      <xdr:row>31</xdr:row>
      <xdr:rowOff>171450</xdr:rowOff>
    </xdr:to>
    <xdr:cxnSp macro="">
      <xdr:nvCxnSpPr>
        <xdr:cNvPr id="17" name="Zalomená spojnica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CxnSpPr/>
      </xdr:nvCxnSpPr>
      <xdr:spPr>
        <a:xfrm rot="16200000" flipH="1">
          <a:off x="6538913" y="5853112"/>
          <a:ext cx="438150" cy="85725"/>
        </a:xfrm>
        <a:prstGeom prst="bentConnector3">
          <a:avLst>
            <a:gd name="adj1" fmla="val -2174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28</xdr:row>
      <xdr:rowOff>9525</xdr:rowOff>
    </xdr:from>
    <xdr:to>
      <xdr:col>10</xdr:col>
      <xdr:colOff>285750</xdr:colOff>
      <xdr:row>30</xdr:row>
      <xdr:rowOff>180975</xdr:rowOff>
    </xdr:to>
    <xdr:sp macro="" textlink="">
      <xdr:nvSpPr>
        <xdr:cNvPr id="18" name="Ovál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5686425" y="5381625"/>
          <a:ext cx="962025" cy="5524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A4</a:t>
          </a:r>
          <a:endParaRPr lang="sk-SK" sz="1600" b="1"/>
        </a:p>
      </xdr:txBody>
    </xdr:sp>
    <xdr:clientData/>
  </xdr:twoCellAnchor>
  <xdr:twoCellAnchor>
    <xdr:from>
      <xdr:col>14</xdr:col>
      <xdr:colOff>676275</xdr:colOff>
      <xdr:row>28</xdr:row>
      <xdr:rowOff>38100</xdr:rowOff>
    </xdr:from>
    <xdr:to>
      <xdr:col>16</xdr:col>
      <xdr:colOff>95250</xdr:colOff>
      <xdr:row>30</xdr:row>
      <xdr:rowOff>104774</xdr:rowOff>
    </xdr:to>
    <xdr:sp macro="" textlink="">
      <xdr:nvSpPr>
        <xdr:cNvPr id="19" name="Ovál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9629775" y="5410200"/>
          <a:ext cx="1000125" cy="44767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A3</a:t>
          </a:r>
          <a:endParaRPr lang="sk-SK" sz="1600" b="1"/>
        </a:p>
      </xdr:txBody>
    </xdr:sp>
    <xdr:clientData/>
  </xdr:twoCellAnchor>
  <xdr:twoCellAnchor>
    <xdr:from>
      <xdr:col>15</xdr:col>
      <xdr:colOff>428625</xdr:colOff>
      <xdr:row>25</xdr:row>
      <xdr:rowOff>66675</xdr:rowOff>
    </xdr:from>
    <xdr:to>
      <xdr:col>15</xdr:col>
      <xdr:colOff>428626</xdr:colOff>
      <xdr:row>27</xdr:row>
      <xdr:rowOff>180975</xdr:rowOff>
    </xdr:to>
    <xdr:cxnSp macro="">
      <xdr:nvCxnSpPr>
        <xdr:cNvPr id="20" name="Rovná spojovacia šípka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CxnSpPr/>
      </xdr:nvCxnSpPr>
      <xdr:spPr>
        <a:xfrm>
          <a:off x="10086975" y="4867275"/>
          <a:ext cx="1" cy="495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25</xdr:row>
      <xdr:rowOff>76200</xdr:rowOff>
    </xdr:from>
    <xdr:to>
      <xdr:col>3</xdr:col>
      <xdr:colOff>533401</xdr:colOff>
      <xdr:row>27</xdr:row>
      <xdr:rowOff>142875</xdr:rowOff>
    </xdr:to>
    <xdr:cxnSp macro="">
      <xdr:nvCxnSpPr>
        <xdr:cNvPr id="21" name="Rovná spojovacia šípka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2476500" y="4876800"/>
          <a:ext cx="1" cy="4476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676275</xdr:colOff>
      <xdr:row>13</xdr:row>
      <xdr:rowOff>190500</xdr:rowOff>
    </xdr:from>
    <xdr:to>
      <xdr:col>13</xdr:col>
      <xdr:colOff>676276</xdr:colOff>
      <xdr:row>16</xdr:row>
      <xdr:rowOff>66675</xdr:rowOff>
    </xdr:to>
    <xdr:cxnSp macro="">
      <xdr:nvCxnSpPr>
        <xdr:cNvPr id="22" name="Rovná spojovacia šípka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CxnSpPr/>
      </xdr:nvCxnSpPr>
      <xdr:spPr>
        <a:xfrm>
          <a:off x="8839200" y="2676525"/>
          <a:ext cx="1" cy="4572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128588</xdr:rowOff>
    </xdr:from>
    <xdr:to>
      <xdr:col>13</xdr:col>
      <xdr:colOff>276225</xdr:colOff>
      <xdr:row>20</xdr:row>
      <xdr:rowOff>180975</xdr:rowOff>
    </xdr:to>
    <xdr:cxnSp macro="">
      <xdr:nvCxnSpPr>
        <xdr:cNvPr id="23" name="Zalomená spojnica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CxnSpPr>
          <a:stCxn id="25" idx="2"/>
        </xdr:cNvCxnSpPr>
      </xdr:nvCxnSpPr>
      <xdr:spPr>
        <a:xfrm rot="10800000" flipV="1">
          <a:off x="8172450" y="3386138"/>
          <a:ext cx="266700" cy="623887"/>
        </a:xfrm>
        <a:prstGeom prst="bentConnector2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17</xdr:row>
      <xdr:rowOff>128588</xdr:rowOff>
    </xdr:from>
    <xdr:to>
      <xdr:col>15</xdr:col>
      <xdr:colOff>695325</xdr:colOff>
      <xdr:row>21</xdr:row>
      <xdr:rowOff>9525</xdr:rowOff>
    </xdr:to>
    <xdr:cxnSp macro="">
      <xdr:nvCxnSpPr>
        <xdr:cNvPr id="24" name="Zalomená spojnica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CxnSpPr>
          <a:stCxn id="25" idx="6"/>
        </xdr:cNvCxnSpPr>
      </xdr:nvCxnSpPr>
      <xdr:spPr>
        <a:xfrm>
          <a:off x="9334500" y="3386138"/>
          <a:ext cx="1019175" cy="652462"/>
        </a:xfrm>
        <a:prstGeom prst="bentConnector3">
          <a:avLst>
            <a:gd name="adj1" fmla="val 100467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16</xdr:row>
      <xdr:rowOff>38100</xdr:rowOff>
    </xdr:from>
    <xdr:to>
      <xdr:col>14</xdr:col>
      <xdr:colOff>381000</xdr:colOff>
      <xdr:row>19</xdr:row>
      <xdr:rowOff>28575</xdr:rowOff>
    </xdr:to>
    <xdr:sp macro="" textlink="">
      <xdr:nvSpPr>
        <xdr:cNvPr id="25" name="Ovál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8439150" y="3105150"/>
          <a:ext cx="895350" cy="5619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A1</a:t>
          </a:r>
          <a:endParaRPr lang="sk-SK" sz="1600" b="1"/>
        </a:p>
      </xdr:txBody>
    </xdr:sp>
    <xdr:clientData/>
  </xdr:twoCellAnchor>
  <xdr:twoCellAnchor>
    <xdr:from>
      <xdr:col>13</xdr:col>
      <xdr:colOff>752477</xdr:colOff>
      <xdr:row>29</xdr:row>
      <xdr:rowOff>123824</xdr:rowOff>
    </xdr:from>
    <xdr:to>
      <xdr:col>15</xdr:col>
      <xdr:colOff>1</xdr:colOff>
      <xdr:row>32</xdr:row>
      <xdr:rowOff>9524</xdr:rowOff>
    </xdr:to>
    <xdr:cxnSp macro="">
      <xdr:nvCxnSpPr>
        <xdr:cNvPr id="26" name="Zalomená spojnica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CxnSpPr/>
      </xdr:nvCxnSpPr>
      <xdr:spPr>
        <a:xfrm rot="10800000" flipV="1">
          <a:off x="8915402" y="5686424"/>
          <a:ext cx="742949" cy="466725"/>
        </a:xfrm>
        <a:prstGeom prst="bentConnector3">
          <a:avLst>
            <a:gd name="adj1" fmla="val 100485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123827</xdr:colOff>
      <xdr:row>29</xdr:row>
      <xdr:rowOff>114301</xdr:rowOff>
    </xdr:from>
    <xdr:to>
      <xdr:col>16</xdr:col>
      <xdr:colOff>514352</xdr:colOff>
      <xdr:row>31</xdr:row>
      <xdr:rowOff>171451</xdr:rowOff>
    </xdr:to>
    <xdr:cxnSp macro="">
      <xdr:nvCxnSpPr>
        <xdr:cNvPr id="27" name="Zalomená spojnica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/>
      </xdr:nvCxnSpPr>
      <xdr:spPr>
        <a:xfrm rot="16200000" flipH="1">
          <a:off x="10634665" y="5700713"/>
          <a:ext cx="438150" cy="390525"/>
        </a:xfrm>
        <a:prstGeom prst="bentConnector3">
          <a:avLst>
            <a:gd name="adj1" fmla="val -2174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14</xdr:row>
      <xdr:rowOff>38100</xdr:rowOff>
    </xdr:from>
    <xdr:to>
      <xdr:col>22</xdr:col>
      <xdr:colOff>19050</xdr:colOff>
      <xdr:row>16</xdr:row>
      <xdr:rowOff>95250</xdr:rowOff>
    </xdr:to>
    <xdr:cxnSp macro="">
      <xdr:nvCxnSpPr>
        <xdr:cNvPr id="28" name="Rovná spojovacia šípka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CxnSpPr/>
      </xdr:nvCxnSpPr>
      <xdr:spPr>
        <a:xfrm flipH="1">
          <a:off x="14906625" y="2724150"/>
          <a:ext cx="9525" cy="4381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161926</xdr:colOff>
      <xdr:row>18</xdr:row>
      <xdr:rowOff>104774</xdr:rowOff>
    </xdr:from>
    <xdr:to>
      <xdr:col>21</xdr:col>
      <xdr:colOff>266700</xdr:colOff>
      <xdr:row>20</xdr:row>
      <xdr:rowOff>190499</xdr:rowOff>
    </xdr:to>
    <xdr:cxnSp macro="">
      <xdr:nvCxnSpPr>
        <xdr:cNvPr id="29" name="Zalomená spojnica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 rot="10800000" flipV="1">
          <a:off x="13582651" y="3552824"/>
          <a:ext cx="942974" cy="466725"/>
        </a:xfrm>
        <a:prstGeom prst="bentConnector3">
          <a:avLst>
            <a:gd name="adj1" fmla="val 100485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314325</xdr:colOff>
      <xdr:row>18</xdr:row>
      <xdr:rowOff>85725</xdr:rowOff>
    </xdr:from>
    <xdr:to>
      <xdr:col>23</xdr:col>
      <xdr:colOff>28575</xdr:colOff>
      <xdr:row>20</xdr:row>
      <xdr:rowOff>142875</xdr:rowOff>
    </xdr:to>
    <xdr:cxnSp macro="">
      <xdr:nvCxnSpPr>
        <xdr:cNvPr id="30" name="Zalomená spojnica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CxnSpPr/>
      </xdr:nvCxnSpPr>
      <xdr:spPr>
        <a:xfrm rot="16200000" flipH="1">
          <a:off x="15611475" y="3476625"/>
          <a:ext cx="438150" cy="552450"/>
        </a:xfrm>
        <a:prstGeom prst="bentConnector3">
          <a:avLst>
            <a:gd name="adj1" fmla="val -2174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48491</xdr:colOff>
      <xdr:row>17</xdr:row>
      <xdr:rowOff>24247</xdr:rowOff>
    </xdr:from>
    <xdr:to>
      <xdr:col>22</xdr:col>
      <xdr:colOff>334241</xdr:colOff>
      <xdr:row>19</xdr:row>
      <xdr:rowOff>100447</xdr:rowOff>
    </xdr:to>
    <xdr:sp macro="" textlink="">
      <xdr:nvSpPr>
        <xdr:cNvPr id="31" name="Ovál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14543809" y="3297383"/>
          <a:ext cx="1117023" cy="4572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A1</a:t>
          </a:r>
          <a:endParaRPr lang="sk-SK" sz="16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em" connectionId="2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m_2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em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em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em_2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em_1" connectionId="1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em_3" connectionId="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em_4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em_2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em_1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em_3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m" connectionId="1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em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m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m_1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m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m_2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m_1" connectionId="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m_3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m_1" connectionId="1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Normal="100" workbookViewId="0">
      <selection activeCell="E15" sqref="E15"/>
    </sheetView>
  </sheetViews>
  <sheetFormatPr defaultRowHeight="15" x14ac:dyDescent="0.25"/>
  <sheetData>
    <row r="1" spans="1:18" x14ac:dyDescent="0.25">
      <c r="B1" t="s">
        <v>152</v>
      </c>
      <c r="C1" s="14" t="s">
        <v>153</v>
      </c>
      <c r="D1" s="203" t="s">
        <v>154</v>
      </c>
      <c r="F1" s="14" t="s">
        <v>155</v>
      </c>
      <c r="G1">
        <v>0.19</v>
      </c>
      <c r="H1" s="14" t="s">
        <v>156</v>
      </c>
      <c r="I1">
        <v>0.75</v>
      </c>
      <c r="K1" t="s">
        <v>157</v>
      </c>
      <c r="L1">
        <f>COUNTA(B5:B19)</f>
        <v>15</v>
      </c>
    </row>
    <row r="2" spans="1:18" ht="15.75" thickBot="1" x14ac:dyDescent="0.3"/>
    <row r="3" spans="1:18" ht="15.75" thickBot="1" x14ac:dyDescent="0.3">
      <c r="A3">
        <f>COUNTA(A5:A19)</f>
        <v>15</v>
      </c>
      <c r="B3" s="281" t="s">
        <v>158</v>
      </c>
      <c r="C3" s="282"/>
      <c r="D3" s="282" t="s">
        <v>159</v>
      </c>
      <c r="E3" s="282"/>
      <c r="F3" s="282"/>
      <c r="G3" s="282" t="s">
        <v>160</v>
      </c>
      <c r="H3" s="282"/>
      <c r="I3" s="282" t="s">
        <v>161</v>
      </c>
      <c r="J3" s="282"/>
      <c r="K3" s="282" t="s">
        <v>162</v>
      </c>
      <c r="L3" s="282"/>
      <c r="M3" s="283"/>
      <c r="P3" s="280" t="s">
        <v>163</v>
      </c>
      <c r="Q3" s="280"/>
      <c r="R3" s="280"/>
    </row>
    <row r="4" spans="1:18" ht="15.75" thickBot="1" x14ac:dyDescent="0.3">
      <c r="A4" s="200" t="s">
        <v>164</v>
      </c>
      <c r="B4" s="204" t="s">
        <v>165</v>
      </c>
      <c r="C4" s="205" t="s">
        <v>166</v>
      </c>
      <c r="D4" s="206" t="s">
        <v>167</v>
      </c>
      <c r="E4" s="206" t="s">
        <v>168</v>
      </c>
      <c r="F4" s="206" t="s">
        <v>169</v>
      </c>
      <c r="G4" s="207" t="s">
        <v>170</v>
      </c>
      <c r="H4" s="207" t="s">
        <v>171</v>
      </c>
      <c r="I4" s="208" t="s">
        <v>172</v>
      </c>
      <c r="J4" s="208" t="s">
        <v>173</v>
      </c>
      <c r="K4" s="209" t="s">
        <v>55</v>
      </c>
      <c r="L4" s="209" t="s">
        <v>56</v>
      </c>
      <c r="M4" s="210" t="s">
        <v>57</v>
      </c>
      <c r="N4" s="211"/>
      <c r="P4" s="212" t="s">
        <v>165</v>
      </c>
      <c r="Q4">
        <f>SUM(B5:B19)</f>
        <v>5.7</v>
      </c>
      <c r="R4">
        <f>Q4+Q5</f>
        <v>15</v>
      </c>
    </row>
    <row r="5" spans="1:18" ht="15.75" thickBot="1" x14ac:dyDescent="0.3">
      <c r="A5" s="213">
        <v>1</v>
      </c>
      <c r="B5" s="214">
        <v>0.2</v>
      </c>
      <c r="C5" s="215">
        <v>0.8</v>
      </c>
      <c r="D5" s="216">
        <v>0.8</v>
      </c>
      <c r="E5" s="217">
        <v>0.1</v>
      </c>
      <c r="F5" s="215">
        <v>0.1</v>
      </c>
      <c r="G5" s="216">
        <v>0.2</v>
      </c>
      <c r="H5" s="215">
        <v>0.8</v>
      </c>
      <c r="I5" s="216">
        <v>0.4</v>
      </c>
      <c r="J5" s="215">
        <v>0.6</v>
      </c>
      <c r="K5" s="216">
        <v>1</v>
      </c>
      <c r="L5" s="217">
        <v>0</v>
      </c>
      <c r="M5" s="218">
        <v>0</v>
      </c>
      <c r="P5" s="219" t="s">
        <v>166</v>
      </c>
      <c r="Q5">
        <f>SUM(C5:C19)</f>
        <v>9.2999999999999989</v>
      </c>
    </row>
    <row r="6" spans="1:18" ht="15.75" thickBot="1" x14ac:dyDescent="0.3">
      <c r="A6" s="213">
        <v>2</v>
      </c>
      <c r="B6" s="13">
        <v>0.7</v>
      </c>
      <c r="C6" s="90">
        <v>0.3</v>
      </c>
      <c r="D6" s="93">
        <v>0.2</v>
      </c>
      <c r="E6" s="83">
        <v>0.3</v>
      </c>
      <c r="F6" s="90">
        <v>0.5</v>
      </c>
      <c r="G6" s="93">
        <v>0.9</v>
      </c>
      <c r="H6" s="90">
        <v>0.1</v>
      </c>
      <c r="I6" s="93">
        <v>0.2</v>
      </c>
      <c r="J6" s="90">
        <v>0.8</v>
      </c>
      <c r="K6" s="93">
        <v>0</v>
      </c>
      <c r="L6" s="83">
        <v>0.2</v>
      </c>
      <c r="M6" s="82">
        <v>0.8</v>
      </c>
      <c r="P6" s="220" t="s">
        <v>167</v>
      </c>
      <c r="Q6">
        <f>SUM(D5:D19)</f>
        <v>7.2</v>
      </c>
      <c r="R6">
        <f>Q6+Q7+Q8</f>
        <v>15.000000000000002</v>
      </c>
    </row>
    <row r="7" spans="1:18" ht="15.75" thickBot="1" x14ac:dyDescent="0.3">
      <c r="A7" s="213">
        <v>3</v>
      </c>
      <c r="B7" s="13">
        <v>0.9</v>
      </c>
      <c r="C7" s="90">
        <v>0.1</v>
      </c>
      <c r="D7" s="93">
        <v>1</v>
      </c>
      <c r="E7" s="83">
        <v>0</v>
      </c>
      <c r="F7" s="90">
        <v>0</v>
      </c>
      <c r="G7" s="93">
        <v>0.3</v>
      </c>
      <c r="H7" s="90">
        <v>0.7</v>
      </c>
      <c r="I7" s="93">
        <v>0.3</v>
      </c>
      <c r="J7" s="90">
        <v>0.7</v>
      </c>
      <c r="K7" s="93">
        <v>1</v>
      </c>
      <c r="L7" s="83">
        <v>0</v>
      </c>
      <c r="M7" s="82">
        <v>0</v>
      </c>
      <c r="P7" s="220" t="s">
        <v>168</v>
      </c>
      <c r="Q7">
        <f>SUM(E5:E19)</f>
        <v>4.9000000000000004</v>
      </c>
    </row>
    <row r="8" spans="1:18" ht="15.75" thickBot="1" x14ac:dyDescent="0.3">
      <c r="A8" s="213">
        <v>4</v>
      </c>
      <c r="B8" s="13">
        <v>0.2</v>
      </c>
      <c r="C8" s="90">
        <v>0.8</v>
      </c>
      <c r="D8" s="93">
        <v>0.1</v>
      </c>
      <c r="E8" s="83">
        <v>0.5</v>
      </c>
      <c r="F8" s="90">
        <v>0.4</v>
      </c>
      <c r="G8" s="93">
        <v>0.2</v>
      </c>
      <c r="H8" s="90">
        <v>0.8</v>
      </c>
      <c r="I8" s="93">
        <v>0.5</v>
      </c>
      <c r="J8" s="90">
        <v>0.5</v>
      </c>
      <c r="K8" s="93">
        <v>0.2</v>
      </c>
      <c r="L8" s="83">
        <v>0.2</v>
      </c>
      <c r="M8" s="82">
        <v>0.6</v>
      </c>
      <c r="P8" s="220" t="s">
        <v>169</v>
      </c>
      <c r="Q8">
        <f>SUM(F5:F19)</f>
        <v>2.9</v>
      </c>
    </row>
    <row r="9" spans="1:18" ht="15.75" thickBot="1" x14ac:dyDescent="0.3">
      <c r="A9" s="213">
        <v>5</v>
      </c>
      <c r="B9" s="13">
        <v>0</v>
      </c>
      <c r="C9" s="90">
        <v>1</v>
      </c>
      <c r="D9" s="93">
        <v>0.1</v>
      </c>
      <c r="E9" s="83">
        <v>0.3</v>
      </c>
      <c r="F9" s="90">
        <v>0.6</v>
      </c>
      <c r="G9" s="93">
        <v>0.7</v>
      </c>
      <c r="H9" s="90">
        <v>0.3</v>
      </c>
      <c r="I9" s="93">
        <v>0.5</v>
      </c>
      <c r="J9" s="90">
        <v>0.5</v>
      </c>
      <c r="K9" s="93">
        <v>0.4</v>
      </c>
      <c r="L9" s="83">
        <v>0.6</v>
      </c>
      <c r="M9" s="82">
        <v>0</v>
      </c>
      <c r="P9" s="221" t="s">
        <v>170</v>
      </c>
      <c r="Q9">
        <f>SUM(G5:G19)</f>
        <v>8</v>
      </c>
    </row>
    <row r="10" spans="1:18" ht="15.75" thickBot="1" x14ac:dyDescent="0.3">
      <c r="A10" s="213">
        <v>6</v>
      </c>
      <c r="B10" s="13">
        <v>0.2</v>
      </c>
      <c r="C10" s="90">
        <v>0.8</v>
      </c>
      <c r="D10" s="93">
        <v>0</v>
      </c>
      <c r="E10" s="83">
        <v>1</v>
      </c>
      <c r="F10" s="90">
        <v>0</v>
      </c>
      <c r="G10" s="93">
        <v>0.7</v>
      </c>
      <c r="H10" s="90">
        <v>0.3</v>
      </c>
      <c r="I10" s="93">
        <v>0.4</v>
      </c>
      <c r="J10" s="90">
        <v>0.6</v>
      </c>
      <c r="K10" s="93">
        <v>0.2</v>
      </c>
      <c r="L10" s="83">
        <v>0</v>
      </c>
      <c r="M10" s="82">
        <v>0.8</v>
      </c>
      <c r="P10" s="221" t="s">
        <v>171</v>
      </c>
      <c r="Q10">
        <f>SUM(H5:H19)</f>
        <v>7</v>
      </c>
      <c r="R10">
        <f>Q9+Q10</f>
        <v>15</v>
      </c>
    </row>
    <row r="11" spans="1:18" ht="15.75" thickBot="1" x14ac:dyDescent="0.3">
      <c r="A11" s="213">
        <v>7</v>
      </c>
      <c r="B11" s="13">
        <v>0</v>
      </c>
      <c r="C11" s="90">
        <v>1</v>
      </c>
      <c r="D11" s="93">
        <v>1</v>
      </c>
      <c r="E11" s="83">
        <v>0</v>
      </c>
      <c r="F11" s="90">
        <v>0</v>
      </c>
      <c r="G11" s="93">
        <v>0.3</v>
      </c>
      <c r="H11" s="90">
        <v>0.7</v>
      </c>
      <c r="I11" s="93">
        <v>0.9</v>
      </c>
      <c r="J11" s="90">
        <v>0.1</v>
      </c>
      <c r="K11" s="93">
        <v>1</v>
      </c>
      <c r="L11" s="83">
        <v>0</v>
      </c>
      <c r="M11" s="82">
        <v>0</v>
      </c>
      <c r="P11" s="222" t="s">
        <v>172</v>
      </c>
      <c r="Q11">
        <f>SUM(I5:I19)</f>
        <v>8.5000000000000018</v>
      </c>
    </row>
    <row r="12" spans="1:18" ht="15.75" thickBot="1" x14ac:dyDescent="0.3">
      <c r="A12" s="213">
        <v>8</v>
      </c>
      <c r="B12" s="13">
        <v>0.2</v>
      </c>
      <c r="C12" s="90">
        <v>0.8</v>
      </c>
      <c r="D12" s="93">
        <v>0.2</v>
      </c>
      <c r="E12" s="83">
        <v>0.3</v>
      </c>
      <c r="F12" s="90">
        <v>0.5</v>
      </c>
      <c r="G12" s="93">
        <v>0.8</v>
      </c>
      <c r="H12" s="90">
        <v>0.2</v>
      </c>
      <c r="I12" s="93">
        <v>0.9</v>
      </c>
      <c r="J12" s="90">
        <v>0.1</v>
      </c>
      <c r="K12" s="93">
        <v>0.1</v>
      </c>
      <c r="L12" s="83">
        <v>0.1</v>
      </c>
      <c r="M12" s="82">
        <v>0.8</v>
      </c>
      <c r="P12" s="222" t="s">
        <v>173</v>
      </c>
      <c r="Q12">
        <f>SUM(J5:J19)</f>
        <v>6.4999999999999991</v>
      </c>
      <c r="R12">
        <f>Q11+Q12</f>
        <v>15</v>
      </c>
    </row>
    <row r="13" spans="1:18" ht="15.75" thickBot="1" x14ac:dyDescent="0.3">
      <c r="A13" s="213">
        <v>9</v>
      </c>
      <c r="B13" s="13">
        <v>0.1</v>
      </c>
      <c r="C13" s="90">
        <v>0.9</v>
      </c>
      <c r="D13" s="93">
        <v>0.3</v>
      </c>
      <c r="E13" s="83">
        <v>0.4</v>
      </c>
      <c r="F13" s="90">
        <v>0.3</v>
      </c>
      <c r="G13" s="93">
        <v>0.3</v>
      </c>
      <c r="H13" s="90">
        <v>0.7</v>
      </c>
      <c r="I13" s="93">
        <v>0.7</v>
      </c>
      <c r="J13" s="90">
        <v>0.3</v>
      </c>
      <c r="K13" s="93">
        <v>0</v>
      </c>
      <c r="L13" s="83">
        <v>0.8</v>
      </c>
      <c r="M13" s="82">
        <v>0.2</v>
      </c>
      <c r="P13" s="223" t="s">
        <v>55</v>
      </c>
      <c r="Q13">
        <f>SUM(K5:K19)</f>
        <v>7.1</v>
      </c>
    </row>
    <row r="14" spans="1:18" ht="15.75" thickBot="1" x14ac:dyDescent="0.3">
      <c r="A14" s="213">
        <v>10</v>
      </c>
      <c r="B14" s="13">
        <v>0.9</v>
      </c>
      <c r="C14" s="90">
        <v>0.1</v>
      </c>
      <c r="D14" s="93">
        <v>0.7</v>
      </c>
      <c r="E14" s="83">
        <v>0.3</v>
      </c>
      <c r="F14" s="90">
        <v>0</v>
      </c>
      <c r="G14" s="93">
        <v>0.7</v>
      </c>
      <c r="H14" s="90">
        <v>0.3</v>
      </c>
      <c r="I14" s="93">
        <v>0.7</v>
      </c>
      <c r="J14" s="90">
        <v>0.3</v>
      </c>
      <c r="K14" s="93">
        <v>1</v>
      </c>
      <c r="L14" s="83">
        <v>0</v>
      </c>
      <c r="M14" s="82">
        <v>0</v>
      </c>
      <c r="P14" s="223" t="s">
        <v>56</v>
      </c>
      <c r="Q14">
        <f>SUM(L5:L19)</f>
        <v>2.9000000000000004</v>
      </c>
    </row>
    <row r="15" spans="1:18" ht="15.75" thickBot="1" x14ac:dyDescent="0.3">
      <c r="A15" s="213">
        <v>11</v>
      </c>
      <c r="B15" s="13">
        <v>0.7</v>
      </c>
      <c r="C15" s="90">
        <v>0.3</v>
      </c>
      <c r="D15" s="93">
        <v>1</v>
      </c>
      <c r="E15" s="83">
        <v>0</v>
      </c>
      <c r="F15" s="90">
        <v>0</v>
      </c>
      <c r="G15" s="93">
        <v>0.4</v>
      </c>
      <c r="H15" s="90">
        <v>0.6</v>
      </c>
      <c r="I15" s="93">
        <v>0.2</v>
      </c>
      <c r="J15" s="90">
        <v>0.8</v>
      </c>
      <c r="K15" s="93">
        <v>0.3</v>
      </c>
      <c r="L15" s="83">
        <v>0.7</v>
      </c>
      <c r="M15" s="82">
        <v>0</v>
      </c>
      <c r="P15" s="223" t="s">
        <v>57</v>
      </c>
      <c r="Q15">
        <f>SUM(M5:M19)</f>
        <v>5</v>
      </c>
      <c r="R15">
        <f>Q14+Q15+Q13</f>
        <v>15</v>
      </c>
    </row>
    <row r="16" spans="1:18" x14ac:dyDescent="0.25">
      <c r="A16" s="213">
        <v>12</v>
      </c>
      <c r="B16" s="13">
        <v>0.2</v>
      </c>
      <c r="C16" s="90">
        <v>0.8</v>
      </c>
      <c r="D16" s="93">
        <v>0.1</v>
      </c>
      <c r="E16" s="83">
        <v>0.8</v>
      </c>
      <c r="F16" s="90">
        <v>0.1</v>
      </c>
      <c r="G16" s="93">
        <v>0.3</v>
      </c>
      <c r="H16" s="90">
        <v>0.7</v>
      </c>
      <c r="I16" s="93">
        <v>0.7</v>
      </c>
      <c r="J16" s="90">
        <v>0.3</v>
      </c>
      <c r="K16" s="93">
        <v>0.1</v>
      </c>
      <c r="L16" s="83">
        <v>0.2</v>
      </c>
      <c r="M16" s="82">
        <v>0.7</v>
      </c>
    </row>
    <row r="17" spans="1:13" x14ac:dyDescent="0.25">
      <c r="A17" s="213">
        <v>13</v>
      </c>
      <c r="B17" s="13">
        <v>0.9</v>
      </c>
      <c r="C17" s="90">
        <v>0.1</v>
      </c>
      <c r="D17" s="93">
        <v>0.5</v>
      </c>
      <c r="E17" s="83">
        <v>0.4</v>
      </c>
      <c r="F17" s="90">
        <v>0.1</v>
      </c>
      <c r="G17" s="93">
        <v>0.9</v>
      </c>
      <c r="H17" s="90">
        <v>0.1</v>
      </c>
      <c r="I17" s="93">
        <v>0.9</v>
      </c>
      <c r="J17" s="90">
        <v>0.1</v>
      </c>
      <c r="K17" s="93">
        <v>0</v>
      </c>
      <c r="L17" s="83">
        <v>0</v>
      </c>
      <c r="M17" s="82">
        <v>1</v>
      </c>
    </row>
    <row r="18" spans="1:13" x14ac:dyDescent="0.25">
      <c r="A18" s="213">
        <v>14</v>
      </c>
      <c r="B18" s="13">
        <v>0</v>
      </c>
      <c r="C18" s="90">
        <v>1</v>
      </c>
      <c r="D18" s="93">
        <v>1</v>
      </c>
      <c r="E18" s="83">
        <v>0</v>
      </c>
      <c r="F18" s="90">
        <v>0</v>
      </c>
      <c r="G18" s="93">
        <v>0.5</v>
      </c>
      <c r="H18" s="90">
        <v>0.5</v>
      </c>
      <c r="I18" s="93">
        <v>0.4</v>
      </c>
      <c r="J18" s="90">
        <v>0.6</v>
      </c>
      <c r="K18" s="93">
        <v>0.8</v>
      </c>
      <c r="L18" s="83">
        <v>0.1</v>
      </c>
      <c r="M18" s="82">
        <v>0.1</v>
      </c>
    </row>
    <row r="19" spans="1:13" ht="15.75" thickBot="1" x14ac:dyDescent="0.3">
      <c r="A19" s="213">
        <v>15</v>
      </c>
      <c r="B19" s="91">
        <v>0.5</v>
      </c>
      <c r="C19" s="92">
        <v>0.5</v>
      </c>
      <c r="D19" s="94">
        <v>0.2</v>
      </c>
      <c r="E19" s="95">
        <v>0.5</v>
      </c>
      <c r="F19" s="92">
        <v>0.3</v>
      </c>
      <c r="G19" s="94">
        <v>0.8</v>
      </c>
      <c r="H19" s="92">
        <v>0.2</v>
      </c>
      <c r="I19" s="94">
        <v>0.8</v>
      </c>
      <c r="J19" s="92">
        <v>0.2</v>
      </c>
      <c r="K19" s="94">
        <v>1</v>
      </c>
      <c r="L19" s="95">
        <v>0</v>
      </c>
      <c r="M19" s="96">
        <v>0</v>
      </c>
    </row>
    <row r="20" spans="1:13" ht="15.75" thickBot="1" x14ac:dyDescent="0.3">
      <c r="A20" s="14" t="s">
        <v>8</v>
      </c>
      <c r="B20" s="224">
        <f>SUM(B5:B19)</f>
        <v>5.7</v>
      </c>
      <c r="C20" s="225">
        <f t="shared" ref="C20:M20" si="0">SUM(C5:C19)</f>
        <v>9.2999999999999989</v>
      </c>
      <c r="D20" s="224">
        <f t="shared" si="0"/>
        <v>7.2</v>
      </c>
      <c r="E20" s="226">
        <f t="shared" si="0"/>
        <v>4.9000000000000004</v>
      </c>
      <c r="F20" s="225">
        <f t="shared" si="0"/>
        <v>2.9</v>
      </c>
      <c r="G20" s="224">
        <f t="shared" si="0"/>
        <v>8</v>
      </c>
      <c r="H20" s="225">
        <f t="shared" si="0"/>
        <v>7</v>
      </c>
      <c r="I20" s="226">
        <f t="shared" si="0"/>
        <v>8.5000000000000018</v>
      </c>
      <c r="J20" s="226">
        <f t="shared" si="0"/>
        <v>6.4999999999999991</v>
      </c>
      <c r="K20" s="224">
        <f t="shared" si="0"/>
        <v>7.1</v>
      </c>
      <c r="L20" s="226">
        <f t="shared" si="0"/>
        <v>2.9000000000000004</v>
      </c>
      <c r="M20" s="225">
        <f t="shared" si="0"/>
        <v>5</v>
      </c>
    </row>
    <row r="21" spans="1:13" ht="15.75" thickBot="1" x14ac:dyDescent="0.3">
      <c r="A21" s="14" t="s">
        <v>9</v>
      </c>
      <c r="B21" s="284">
        <v>1</v>
      </c>
      <c r="C21" s="285"/>
      <c r="D21" s="284">
        <v>1</v>
      </c>
      <c r="E21" s="286"/>
      <c r="F21" s="285"/>
      <c r="G21" s="286">
        <v>1</v>
      </c>
      <c r="H21" s="286"/>
      <c r="I21" s="284">
        <v>1</v>
      </c>
      <c r="J21" s="285"/>
      <c r="K21" s="286"/>
      <c r="L21" s="286"/>
      <c r="M21" s="285"/>
    </row>
    <row r="23" spans="1:13" x14ac:dyDescent="0.25">
      <c r="A23" t="s">
        <v>174</v>
      </c>
      <c r="B23">
        <v>0.1</v>
      </c>
      <c r="C23">
        <v>0.9</v>
      </c>
      <c r="D23">
        <v>0.6</v>
      </c>
      <c r="E23">
        <v>0.3</v>
      </c>
      <c r="F23">
        <v>0.1</v>
      </c>
      <c r="G23">
        <v>0.3</v>
      </c>
      <c r="H23">
        <v>0.7</v>
      </c>
      <c r="I23">
        <v>0.5</v>
      </c>
      <c r="J23">
        <v>0.5</v>
      </c>
      <c r="K23" s="227"/>
      <c r="L23" s="227"/>
      <c r="M23" s="227"/>
    </row>
    <row r="24" spans="1:13" x14ac:dyDescent="0.25">
      <c r="B24">
        <v>0.8</v>
      </c>
      <c r="C24">
        <v>0.2</v>
      </c>
      <c r="D24">
        <v>0.1</v>
      </c>
      <c r="E24">
        <v>0.3</v>
      </c>
      <c r="F24">
        <v>0.6</v>
      </c>
      <c r="G24">
        <v>0.7</v>
      </c>
      <c r="H24">
        <v>0.3</v>
      </c>
      <c r="I24">
        <v>0.4</v>
      </c>
      <c r="J24">
        <v>0.6</v>
      </c>
      <c r="K24" s="227"/>
      <c r="L24" s="227"/>
      <c r="M24" s="227"/>
    </row>
  </sheetData>
  <sheetProtection algorithmName="SHA-512" hashValue="HXY9FzS9ng7l1dSWX7XlxHBTlBNWw1rOmaEmPk+yGZFCz8URwztWRWAke/8pJD8j7mAFFvb7SfmQBtpkE1dXgA==" saltValue="JhCZACDDA7Tc0eIVWIhnEg==" spinCount="100000" sheet="1" formatCells="0" formatColumns="0" formatRows="0" insertColumns="0" insertRows="0" insertHyperlinks="0" deleteColumns="0" deleteRows="0" sort="0" autoFilter="0" pivotTables="0"/>
  <mergeCells count="11">
    <mergeCell ref="B21:C21"/>
    <mergeCell ref="D21:F21"/>
    <mergeCell ref="G21:H21"/>
    <mergeCell ref="I21:J21"/>
    <mergeCell ref="K21:M21"/>
    <mergeCell ref="P3:R3"/>
    <mergeCell ref="B3:C3"/>
    <mergeCell ref="D3:F3"/>
    <mergeCell ref="G3:H3"/>
    <mergeCell ref="I3:J3"/>
    <mergeCell ref="K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K6" sqref="K6"/>
    </sheetView>
  </sheetViews>
  <sheetFormatPr defaultRowHeight="15" x14ac:dyDescent="0.25"/>
  <cols>
    <col min="1" max="1" width="15.140625" bestFit="1" customWidth="1"/>
    <col min="5" max="5" width="12.28515625" customWidth="1"/>
    <col min="6" max="7" width="11.5703125" bestFit="1" customWidth="1"/>
    <col min="11" max="13" width="11.5703125" bestFit="1" customWidth="1"/>
  </cols>
  <sheetData>
    <row r="1" spans="1:13" ht="15.75" thickBot="1" x14ac:dyDescent="0.3">
      <c r="A1" s="12"/>
      <c r="B1" s="310" t="s">
        <v>11</v>
      </c>
      <c r="C1" s="310"/>
      <c r="D1" s="310" t="s">
        <v>13</v>
      </c>
      <c r="E1" s="310"/>
      <c r="F1" s="310"/>
      <c r="G1" s="310" t="s">
        <v>15</v>
      </c>
      <c r="H1" s="310"/>
      <c r="I1" s="310" t="s">
        <v>17</v>
      </c>
      <c r="J1" s="310"/>
      <c r="K1" s="310" t="s">
        <v>136</v>
      </c>
      <c r="L1" s="310"/>
      <c r="M1" s="311"/>
    </row>
    <row r="2" spans="1:13" ht="16.5" thickBot="1" x14ac:dyDescent="0.3">
      <c r="A2" s="194">
        <v>16</v>
      </c>
      <c r="B2" s="178">
        <v>0.1</v>
      </c>
      <c r="C2" s="179">
        <v>0.9</v>
      </c>
      <c r="D2" s="180">
        <v>0.6</v>
      </c>
      <c r="E2" s="181">
        <v>0.3</v>
      </c>
      <c r="F2" s="182">
        <v>0.1</v>
      </c>
      <c r="G2" s="180">
        <v>0.3</v>
      </c>
      <c r="H2" s="182">
        <v>0.7</v>
      </c>
      <c r="I2" s="180">
        <v>0.5</v>
      </c>
      <c r="J2" s="182">
        <v>0.5</v>
      </c>
      <c r="K2" s="264">
        <f>SUM(G6,G9,G12,G15,G18,G21,G24,G27,G30)</f>
        <v>0.52392230972802756</v>
      </c>
      <c r="L2" s="265">
        <f>G7+G10+G13+G16+G19+G22+G25+G28+G31</f>
        <v>0.20531515756625671</v>
      </c>
      <c r="M2" s="266">
        <f>G8+G11+G14+G17+G20+G23+G26+G29+G32</f>
        <v>0.27076253270571565</v>
      </c>
    </row>
    <row r="3" spans="1:13" x14ac:dyDescent="0.25">
      <c r="C3">
        <f>B2+C2</f>
        <v>1</v>
      </c>
      <c r="F3" s="2">
        <f>D2+E2+F2</f>
        <v>0.99999999999999989</v>
      </c>
      <c r="H3" s="2">
        <f>G2+H2</f>
        <v>1</v>
      </c>
      <c r="J3" s="2">
        <f>I2+J2</f>
        <v>1</v>
      </c>
      <c r="M3" s="2">
        <f>K2+L2+M2</f>
        <v>1</v>
      </c>
    </row>
    <row r="5" spans="1:13" ht="15.75" thickBot="1" x14ac:dyDescent="0.3">
      <c r="A5" s="195">
        <v>16</v>
      </c>
      <c r="B5" s="195"/>
      <c r="C5" s="195"/>
      <c r="D5" s="195"/>
      <c r="E5" s="195"/>
      <c r="F5" s="195"/>
      <c r="G5" s="195"/>
    </row>
    <row r="6" spans="1:13" x14ac:dyDescent="0.25">
      <c r="A6" s="255" t="s">
        <v>143</v>
      </c>
      <c r="B6" s="242">
        <f>D2</f>
        <v>0.6</v>
      </c>
      <c r="C6" s="242">
        <f>G2</f>
        <v>0.3</v>
      </c>
      <c r="D6" s="242">
        <f>I2</f>
        <v>0.5</v>
      </c>
      <c r="E6" s="243">
        <f>B6*C6*D6</f>
        <v>0.09</v>
      </c>
      <c r="F6" s="243">
        <f>STROM!C33</f>
        <v>0.58840656431974592</v>
      </c>
      <c r="G6" s="244">
        <f>$E$6*F6</f>
        <v>5.2956590788777132E-2</v>
      </c>
    </row>
    <row r="7" spans="1:13" x14ac:dyDescent="0.25">
      <c r="A7" s="256"/>
      <c r="B7" s="196"/>
      <c r="C7" s="196"/>
      <c r="D7" s="196"/>
      <c r="E7" s="197"/>
      <c r="F7" s="197">
        <f>STROM!C34</f>
        <v>9.2747485442032818E-2</v>
      </c>
      <c r="G7" s="245">
        <f t="shared" ref="G7:G8" si="0">$E$6*F7</f>
        <v>8.3472736897829535E-3</v>
      </c>
    </row>
    <row r="8" spans="1:13" x14ac:dyDescent="0.25">
      <c r="A8" s="257"/>
      <c r="B8" s="198"/>
      <c r="C8" s="198"/>
      <c r="D8" s="198"/>
      <c r="E8" s="199"/>
      <c r="F8" s="199">
        <f>STROM!C35</f>
        <v>0.31884595023822127</v>
      </c>
      <c r="G8" s="246">
        <f t="shared" si="0"/>
        <v>2.8696135521439913E-2</v>
      </c>
    </row>
    <row r="9" spans="1:13" x14ac:dyDescent="0.25">
      <c r="A9" s="258" t="s">
        <v>142</v>
      </c>
      <c r="B9" s="187">
        <f>D2</f>
        <v>0.6</v>
      </c>
      <c r="C9" s="187">
        <f>G2</f>
        <v>0.3</v>
      </c>
      <c r="D9" s="187">
        <f>J2</f>
        <v>0.5</v>
      </c>
      <c r="E9" s="190">
        <f>B9*C9*D9</f>
        <v>0.09</v>
      </c>
      <c r="F9" s="190">
        <f>STROM!F33</f>
        <v>0.61189303307529908</v>
      </c>
      <c r="G9" s="247">
        <f>F9*$E$9</f>
        <v>5.5070372976776916E-2</v>
      </c>
    </row>
    <row r="10" spans="1:13" x14ac:dyDescent="0.25">
      <c r="A10" s="259"/>
      <c r="B10" s="11"/>
      <c r="C10" s="11"/>
      <c r="D10" s="11"/>
      <c r="E10" s="191"/>
      <c r="F10" s="191">
        <f>STROM!F34</f>
        <v>0.23279380717804368</v>
      </c>
      <c r="G10" s="248">
        <f t="shared" ref="G10:G11" si="1">F10*$E$9</f>
        <v>2.0951442646023929E-2</v>
      </c>
    </row>
    <row r="11" spans="1:13" x14ac:dyDescent="0.25">
      <c r="A11" s="260"/>
      <c r="B11" s="189"/>
      <c r="C11" s="189"/>
      <c r="D11" s="189"/>
      <c r="E11" s="192"/>
      <c r="F11" s="192">
        <f>STROM!F35</f>
        <v>0.1553131597466573</v>
      </c>
      <c r="G11" s="249">
        <f t="shared" si="1"/>
        <v>1.3978184377199157E-2</v>
      </c>
    </row>
    <row r="12" spans="1:13" x14ac:dyDescent="0.25">
      <c r="A12" s="258" t="s">
        <v>144</v>
      </c>
      <c r="B12" s="187">
        <f>D2</f>
        <v>0.6</v>
      </c>
      <c r="C12" s="187">
        <f>H2</f>
        <v>0.7</v>
      </c>
      <c r="D12" s="187">
        <f>I2</f>
        <v>0.5</v>
      </c>
      <c r="E12" s="190">
        <f>C12*B12*D12</f>
        <v>0.21</v>
      </c>
      <c r="F12" s="190">
        <f>STROM!I33</f>
        <v>0.77343345416882436</v>
      </c>
      <c r="G12" s="247">
        <f>$E$12*F12</f>
        <v>0.16242102537545311</v>
      </c>
    </row>
    <row r="13" spans="1:13" x14ac:dyDescent="0.25">
      <c r="A13" s="259"/>
      <c r="B13" s="11"/>
      <c r="C13" s="11"/>
      <c r="D13" s="11"/>
      <c r="E13" s="191"/>
      <c r="F13" s="191">
        <f>STROM!I34</f>
        <v>0.13091662351113412</v>
      </c>
      <c r="G13" s="248">
        <f t="shared" ref="G13:G14" si="2">$E$12*F13</f>
        <v>2.7492490937338163E-2</v>
      </c>
    </row>
    <row r="14" spans="1:13" x14ac:dyDescent="0.25">
      <c r="A14" s="260"/>
      <c r="B14" s="189"/>
      <c r="C14" s="189"/>
      <c r="D14" s="189"/>
      <c r="E14" s="192"/>
      <c r="F14" s="192">
        <f>STROM!I35</f>
        <v>9.5649922320041436E-2</v>
      </c>
      <c r="G14" s="249">
        <f t="shared" si="2"/>
        <v>2.0086483687208702E-2</v>
      </c>
    </row>
    <row r="15" spans="1:13" x14ac:dyDescent="0.25">
      <c r="A15" s="258" t="s">
        <v>145</v>
      </c>
      <c r="B15" s="187">
        <f>D2</f>
        <v>0.6</v>
      </c>
      <c r="C15" s="187">
        <f>H2</f>
        <v>0.7</v>
      </c>
      <c r="D15" s="187">
        <f>J2</f>
        <v>0.5</v>
      </c>
      <c r="E15" s="190">
        <f>B15*C15*D15</f>
        <v>0.21</v>
      </c>
      <c r="F15" s="190">
        <f>STROM!L33</f>
        <v>0.72256253190403263</v>
      </c>
      <c r="G15" s="247">
        <f>$E$15*F15</f>
        <v>0.15173813169984685</v>
      </c>
    </row>
    <row r="16" spans="1:13" x14ac:dyDescent="0.25">
      <c r="A16" s="259"/>
      <c r="B16" s="11"/>
      <c r="C16" s="11"/>
      <c r="D16" s="11"/>
      <c r="E16" s="191"/>
      <c r="F16" s="191">
        <f>STROM!L34</f>
        <v>0.22521694742215417</v>
      </c>
      <c r="G16" s="248">
        <f t="shared" ref="G16:G17" si="3">$E$15*F16</f>
        <v>4.7295558958652374E-2</v>
      </c>
    </row>
    <row r="17" spans="1:7" x14ac:dyDescent="0.25">
      <c r="A17" s="260"/>
      <c r="B17" s="189"/>
      <c r="C17" s="189"/>
      <c r="D17" s="189"/>
      <c r="E17" s="192"/>
      <c r="F17" s="192">
        <f>STROM!L35</f>
        <v>5.2220520673813178E-2</v>
      </c>
      <c r="G17" s="249">
        <f t="shared" si="3"/>
        <v>1.0966309341500767E-2</v>
      </c>
    </row>
    <row r="18" spans="1:7" x14ac:dyDescent="0.25">
      <c r="A18" s="258" t="s">
        <v>146</v>
      </c>
      <c r="B18" s="187">
        <f>E2</f>
        <v>0.3</v>
      </c>
      <c r="C18" s="188">
        <f>B2</f>
        <v>0.1</v>
      </c>
      <c r="D18" s="188"/>
      <c r="E18" s="190">
        <f>B18*C18</f>
        <v>0.03</v>
      </c>
      <c r="F18" s="190">
        <f>STROM!N22</f>
        <v>0.3724550898203593</v>
      </c>
      <c r="G18" s="247">
        <f>$E$18*F18</f>
        <v>1.1173652694610778E-2</v>
      </c>
    </row>
    <row r="19" spans="1:7" x14ac:dyDescent="0.25">
      <c r="A19" s="259"/>
      <c r="B19" s="11"/>
      <c r="C19" s="11"/>
      <c r="D19" s="11"/>
      <c r="E19" s="191"/>
      <c r="F19" s="191">
        <f>STROM!N23</f>
        <v>7.9041916167664664E-2</v>
      </c>
      <c r="G19" s="248">
        <f t="shared" ref="G19:G20" si="4">$E$18*F19</f>
        <v>2.3712574850299397E-3</v>
      </c>
    </row>
    <row r="20" spans="1:7" x14ac:dyDescent="0.25">
      <c r="A20" s="260"/>
      <c r="B20" s="189"/>
      <c r="C20" s="189"/>
      <c r="D20" s="189"/>
      <c r="E20" s="192"/>
      <c r="F20" s="192">
        <f>STROM!N24</f>
        <v>0.54850299401197611</v>
      </c>
      <c r="G20" s="249">
        <f t="shared" si="4"/>
        <v>1.6455089820359283E-2</v>
      </c>
    </row>
    <row r="21" spans="1:7" x14ac:dyDescent="0.25">
      <c r="A21" s="261" t="s">
        <v>189</v>
      </c>
      <c r="B21" s="187">
        <f>E2</f>
        <v>0.3</v>
      </c>
      <c r="C21" s="188">
        <f>C2</f>
        <v>0.9</v>
      </c>
      <c r="D21" s="187">
        <f>G2</f>
        <v>0.3</v>
      </c>
      <c r="E21" s="190">
        <f>B21*C21*D21</f>
        <v>8.1000000000000003E-2</v>
      </c>
      <c r="F21" s="190">
        <f>STROM!O33</f>
        <v>0.28738207547169814</v>
      </c>
      <c r="G21" s="247">
        <f>$E$21*F21</f>
        <v>2.3277948113207551E-2</v>
      </c>
    </row>
    <row r="22" spans="1:7" x14ac:dyDescent="0.25">
      <c r="A22" s="259"/>
      <c r="B22" s="11"/>
      <c r="C22" s="11"/>
      <c r="D22" s="11"/>
      <c r="E22" s="191"/>
      <c r="F22" s="191">
        <f>STROM!O34</f>
        <v>0.17818396226415095</v>
      </c>
      <c r="G22" s="248">
        <f t="shared" ref="G22:G23" si="5">$E$21*F22</f>
        <v>1.4432900943396228E-2</v>
      </c>
    </row>
    <row r="23" spans="1:7" x14ac:dyDescent="0.25">
      <c r="A23" s="260"/>
      <c r="B23" s="189"/>
      <c r="C23" s="189"/>
      <c r="D23" s="189"/>
      <c r="E23" s="192"/>
      <c r="F23" s="192">
        <f>STROM!O35</f>
        <v>0.53443396226415085</v>
      </c>
      <c r="G23" s="249">
        <f t="shared" si="5"/>
        <v>4.3289150943396221E-2</v>
      </c>
    </row>
    <row r="24" spans="1:7" x14ac:dyDescent="0.25">
      <c r="A24" s="261" t="s">
        <v>190</v>
      </c>
      <c r="B24" s="187">
        <f>E2</f>
        <v>0.3</v>
      </c>
      <c r="C24" s="187">
        <f>C2</f>
        <v>0.9</v>
      </c>
      <c r="D24" s="187">
        <f>H2</f>
        <v>0.7</v>
      </c>
      <c r="E24" s="190">
        <f>B24*C24*D24</f>
        <v>0.189</v>
      </c>
      <c r="F24" s="190">
        <f>STROM!R33</f>
        <v>0.20899608865710564</v>
      </c>
      <c r="G24" s="247">
        <f>$E$24*F24</f>
        <v>3.9500260756192965E-2</v>
      </c>
    </row>
    <row r="25" spans="1:7" x14ac:dyDescent="0.25">
      <c r="A25" s="259"/>
      <c r="B25" s="5"/>
      <c r="C25" s="5"/>
      <c r="D25" s="5"/>
      <c r="E25" s="191"/>
      <c r="F25" s="191">
        <f>STROM!R34</f>
        <v>0.27105606258148635</v>
      </c>
      <c r="G25" s="248">
        <f t="shared" ref="G25:G26" si="6">$E$24*F25</f>
        <v>5.1229595827900917E-2</v>
      </c>
    </row>
    <row r="26" spans="1:7" x14ac:dyDescent="0.25">
      <c r="A26" s="260"/>
      <c r="B26" s="193"/>
      <c r="C26" s="193"/>
      <c r="D26" s="193"/>
      <c r="E26" s="193"/>
      <c r="F26" s="192">
        <f>STROM!R35</f>
        <v>0.51994784876140809</v>
      </c>
      <c r="G26" s="249">
        <f t="shared" si="6"/>
        <v>9.8270143415906133E-2</v>
      </c>
    </row>
    <row r="27" spans="1:7" x14ac:dyDescent="0.25">
      <c r="A27" s="258" t="s">
        <v>177</v>
      </c>
      <c r="B27" s="187">
        <f>F2</f>
        <v>0.1</v>
      </c>
      <c r="C27" s="187">
        <f>B2</f>
        <v>0.1</v>
      </c>
      <c r="D27" s="188"/>
      <c r="E27" s="188">
        <f>B27*C27</f>
        <v>1.0000000000000002E-2</v>
      </c>
      <c r="F27" s="188">
        <f>STROM!U22</f>
        <v>0.23571428571428571</v>
      </c>
      <c r="G27" s="250">
        <f>$E$27*F27</f>
        <v>2.3571428571428576E-3</v>
      </c>
    </row>
    <row r="28" spans="1:7" x14ac:dyDescent="0.25">
      <c r="A28" s="259"/>
      <c r="B28" s="11"/>
      <c r="C28" s="11"/>
      <c r="D28" s="11"/>
      <c r="E28" s="11"/>
      <c r="F28" s="11">
        <f>STROM!U23</f>
        <v>0.14761904761904759</v>
      </c>
      <c r="G28" s="251">
        <f t="shared" ref="G28:G29" si="7">$E$27*F28</f>
        <v>1.4761904761904762E-3</v>
      </c>
    </row>
    <row r="29" spans="1:7" x14ac:dyDescent="0.25">
      <c r="A29" s="260"/>
      <c r="B29" s="189"/>
      <c r="C29" s="189"/>
      <c r="D29" s="189"/>
      <c r="E29" s="189"/>
      <c r="F29" s="189">
        <f>STROM!U24</f>
        <v>0.61666666666666659</v>
      </c>
      <c r="G29" s="252">
        <f t="shared" si="7"/>
        <v>6.1666666666666667E-3</v>
      </c>
    </row>
    <row r="30" spans="1:7" x14ac:dyDescent="0.25">
      <c r="A30" s="258" t="s">
        <v>178</v>
      </c>
      <c r="B30" s="187">
        <f>F2</f>
        <v>0.1</v>
      </c>
      <c r="C30" s="187">
        <f>C2</f>
        <v>0.9</v>
      </c>
      <c r="D30" s="188"/>
      <c r="E30" s="188">
        <f>B30*C30</f>
        <v>9.0000000000000011E-2</v>
      </c>
      <c r="F30" s="188">
        <f>STROM!X22</f>
        <v>0.28252427184466022</v>
      </c>
      <c r="G30" s="250">
        <f>$E$30*F30</f>
        <v>2.5427184466019423E-2</v>
      </c>
    </row>
    <row r="31" spans="1:7" x14ac:dyDescent="0.25">
      <c r="A31" s="259"/>
      <c r="B31" s="11"/>
      <c r="C31" s="11"/>
      <c r="D31" s="11"/>
      <c r="E31" s="11"/>
      <c r="F31" s="11">
        <f>STROM!X23</f>
        <v>0.35242718446601939</v>
      </c>
      <c r="G31" s="251">
        <f t="shared" ref="G31:G32" si="8">$E$30*F31</f>
        <v>3.1718446601941751E-2</v>
      </c>
    </row>
    <row r="32" spans="1:7" ht="15.75" thickBot="1" x14ac:dyDescent="0.3">
      <c r="A32" s="262"/>
      <c r="B32" s="253"/>
      <c r="C32" s="253"/>
      <c r="D32" s="253"/>
      <c r="E32" s="253"/>
      <c r="F32" s="253">
        <f>STROM!X24</f>
        <v>0.36504854368932049</v>
      </c>
      <c r="G32" s="254">
        <f t="shared" si="8"/>
        <v>3.2854368932038851E-2</v>
      </c>
    </row>
    <row r="33" spans="1:7" x14ac:dyDescent="0.25">
      <c r="A33" s="169"/>
      <c r="B33" s="240">
        <f>SUM(B6:B32)</f>
        <v>3.4999999999999996</v>
      </c>
      <c r="C33" s="240">
        <f t="shared" ref="C33:D33" si="9">SUM(C6:C32)</f>
        <v>4.8999999999999995</v>
      </c>
      <c r="D33" s="240">
        <f t="shared" si="9"/>
        <v>3</v>
      </c>
      <c r="E33" s="169"/>
      <c r="F33" s="241">
        <f>SUM(F6:F32)</f>
        <v>9.0000000000000036</v>
      </c>
      <c r="G33" s="241">
        <f>SUM(G6:G32)</f>
        <v>1</v>
      </c>
    </row>
    <row r="34" spans="1:7" x14ac:dyDescent="0.25">
      <c r="A34" s="169"/>
      <c r="B34" s="169"/>
      <c r="C34" s="169"/>
      <c r="D34" s="240">
        <f>SUM(B33:D33)</f>
        <v>11.399999999999999</v>
      </c>
      <c r="E34" s="169"/>
      <c r="F34" s="169"/>
    </row>
    <row r="35" spans="1:7" x14ac:dyDescent="0.25">
      <c r="A35" s="169"/>
      <c r="B35" s="169"/>
      <c r="C35" s="169"/>
      <c r="D35" s="169"/>
      <c r="E35" s="169"/>
      <c r="F35" s="169"/>
    </row>
    <row r="36" spans="1:7" x14ac:dyDescent="0.25">
      <c r="A36" s="169"/>
      <c r="B36" s="169"/>
      <c r="C36" s="169"/>
      <c r="D36" s="169"/>
      <c r="E36" s="169"/>
      <c r="F36" s="169"/>
    </row>
    <row r="37" spans="1:7" x14ac:dyDescent="0.25">
      <c r="A37" s="169" t="s">
        <v>147</v>
      </c>
      <c r="B37" s="240"/>
      <c r="C37" s="169"/>
      <c r="D37" s="169"/>
      <c r="E37" s="169"/>
      <c r="F37" s="169"/>
    </row>
    <row r="38" spans="1:7" x14ac:dyDescent="0.25">
      <c r="A38" s="169" t="s">
        <v>150</v>
      </c>
      <c r="B38" s="240">
        <f>C18+C21+C24+C27+C30</f>
        <v>2.9</v>
      </c>
      <c r="C38" s="169"/>
      <c r="D38" s="169"/>
      <c r="E38" s="169"/>
      <c r="F38" s="169"/>
    </row>
    <row r="39" spans="1:7" x14ac:dyDescent="0.25">
      <c r="A39" s="169" t="s">
        <v>149</v>
      </c>
      <c r="B39" s="240">
        <f>SUM(B6:B30)</f>
        <v>3.4999999999999996</v>
      </c>
      <c r="C39" s="169"/>
      <c r="D39" s="169"/>
      <c r="E39" s="169"/>
      <c r="F39" s="169"/>
    </row>
    <row r="40" spans="1:7" x14ac:dyDescent="0.25">
      <c r="A40" s="169" t="s">
        <v>151</v>
      </c>
      <c r="B40" s="240">
        <f>SUM(D21:D24,C6:C16)</f>
        <v>3</v>
      </c>
      <c r="C40" s="169"/>
      <c r="D40" s="169"/>
      <c r="E40" s="169"/>
      <c r="F40" s="169"/>
    </row>
    <row r="41" spans="1:7" x14ac:dyDescent="0.25">
      <c r="A41" s="169" t="s">
        <v>148</v>
      </c>
      <c r="B41" s="240">
        <f>D6+D9+D12+D15</f>
        <v>2</v>
      </c>
      <c r="C41" s="169"/>
      <c r="D41" s="169"/>
      <c r="E41" s="169"/>
      <c r="F41" s="169"/>
    </row>
    <row r="42" spans="1:7" x14ac:dyDescent="0.25">
      <c r="A42" s="169"/>
      <c r="B42" s="240">
        <f>SUM(B38:B41)</f>
        <v>11.399999999999999</v>
      </c>
      <c r="C42" s="169"/>
      <c r="D42" s="169"/>
      <c r="E42" s="169"/>
      <c r="F42" s="169"/>
    </row>
    <row r="43" spans="1:7" x14ac:dyDescent="0.25">
      <c r="A43" s="169"/>
      <c r="B43" s="169"/>
      <c r="C43" s="169"/>
      <c r="D43" s="169"/>
      <c r="E43" s="169"/>
      <c r="F43" s="169"/>
    </row>
    <row r="44" spans="1:7" x14ac:dyDescent="0.25">
      <c r="A44" s="169"/>
      <c r="B44" s="169"/>
      <c r="C44" s="169"/>
      <c r="D44" s="169"/>
      <c r="E44" s="169"/>
      <c r="F44" s="169"/>
    </row>
    <row r="45" spans="1:7" x14ac:dyDescent="0.25">
      <c r="A45" s="169"/>
      <c r="B45" s="169"/>
      <c r="C45" s="169"/>
      <c r="D45" s="169"/>
      <c r="E45" s="169"/>
      <c r="F45" s="169"/>
    </row>
    <row r="46" spans="1:7" x14ac:dyDescent="0.25">
      <c r="A46" s="169"/>
      <c r="B46" s="169"/>
      <c r="C46" s="169"/>
      <c r="D46" s="169"/>
      <c r="E46" s="169"/>
      <c r="F46" s="169"/>
    </row>
    <row r="47" spans="1:7" x14ac:dyDescent="0.25">
      <c r="A47" s="169"/>
      <c r="B47" s="169"/>
      <c r="C47" s="169"/>
      <c r="D47" s="169"/>
      <c r="E47" s="169"/>
      <c r="F47" s="169"/>
    </row>
    <row r="48" spans="1:7" x14ac:dyDescent="0.25">
      <c r="A48" s="169"/>
      <c r="B48" s="169"/>
      <c r="C48" s="169"/>
      <c r="D48" s="169"/>
      <c r="E48" s="169"/>
      <c r="F48" s="169"/>
    </row>
    <row r="49" spans="1:6" x14ac:dyDescent="0.25">
      <c r="A49" s="169"/>
      <c r="B49" s="169"/>
      <c r="C49" s="169"/>
      <c r="D49" s="169"/>
      <c r="E49" s="169"/>
      <c r="F49" s="169"/>
    </row>
    <row r="50" spans="1:6" x14ac:dyDescent="0.25">
      <c r="A50" s="169"/>
      <c r="B50" s="169"/>
      <c r="C50" s="169"/>
      <c r="D50" s="169"/>
      <c r="E50" s="169"/>
      <c r="F50" s="169"/>
    </row>
  </sheetData>
  <sheetProtection algorithmName="SHA-512" hashValue="045mV55BYQnewEDoeeJ2bb9q1jW5FB0rmz5mLouV7pm3w8YB3ttf7zuWnzYmg2QJ3gJmVqkUkz0kWOcawtctxQ==" saltValue="oCIWjX5t0AQDGKxtOez2PQ==" spinCount="100000" sheet="1" formatCells="0" formatColumns="0" formatRows="0" insertColumns="0" insertRows="0" insertHyperlinks="0" deleteColumns="0" deleteRows="0" sort="0" autoFilter="0" pivotTables="0"/>
  <mergeCells count="5">
    <mergeCell ref="B1:C1"/>
    <mergeCell ref="D1:F1"/>
    <mergeCell ref="G1:H1"/>
    <mergeCell ref="I1:J1"/>
    <mergeCell ref="K1:M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L18" sqref="L18"/>
    </sheetView>
  </sheetViews>
  <sheetFormatPr defaultRowHeight="15" x14ac:dyDescent="0.25"/>
  <cols>
    <col min="1" max="1" width="15.140625" bestFit="1" customWidth="1"/>
    <col min="5" max="5" width="12.28515625" customWidth="1"/>
    <col min="6" max="7" width="11.5703125" bestFit="1" customWidth="1"/>
    <col min="11" max="13" width="11.5703125" bestFit="1" customWidth="1"/>
  </cols>
  <sheetData>
    <row r="1" spans="1:13" ht="15.75" thickBot="1" x14ac:dyDescent="0.3">
      <c r="A1" s="12"/>
      <c r="B1" s="310" t="s">
        <v>11</v>
      </c>
      <c r="C1" s="310"/>
      <c r="D1" s="310" t="s">
        <v>13</v>
      </c>
      <c r="E1" s="310"/>
      <c r="F1" s="310"/>
      <c r="G1" s="310" t="s">
        <v>15</v>
      </c>
      <c r="H1" s="310"/>
      <c r="I1" s="310" t="s">
        <v>17</v>
      </c>
      <c r="J1" s="310"/>
      <c r="K1" s="310" t="s">
        <v>136</v>
      </c>
      <c r="L1" s="310"/>
      <c r="M1" s="311"/>
    </row>
    <row r="2" spans="1:13" ht="16.5" thickBot="1" x14ac:dyDescent="0.3">
      <c r="A2" s="194">
        <v>16</v>
      </c>
      <c r="B2" s="178">
        <v>0.8</v>
      </c>
      <c r="C2" s="179">
        <v>0.2</v>
      </c>
      <c r="D2" s="180">
        <v>0.1</v>
      </c>
      <c r="E2" s="181">
        <v>0.3</v>
      </c>
      <c r="F2" s="182">
        <v>0.6</v>
      </c>
      <c r="G2" s="180">
        <v>0.7</v>
      </c>
      <c r="H2" s="182">
        <v>0.3</v>
      </c>
      <c r="I2" s="180">
        <v>0.4</v>
      </c>
      <c r="J2" s="182">
        <v>0.6</v>
      </c>
      <c r="K2" s="264">
        <f>SUM(G6,G9,G12,G15,G18,G21,G24,G27,G30)</f>
        <v>0.31672918630115576</v>
      </c>
      <c r="L2" s="265">
        <f>G7+G10+G13+G16+G19+G22+G25+G28+G31</f>
        <v>0.1624803744444529</v>
      </c>
      <c r="M2" s="266">
        <f>G8+G11+G14+G17+G20+G23+G26+G29+G32</f>
        <v>0.52079043925439128</v>
      </c>
    </row>
    <row r="3" spans="1:13" x14ac:dyDescent="0.25">
      <c r="C3">
        <f>B2+C2</f>
        <v>1</v>
      </c>
      <c r="F3" s="2">
        <f>D2+E2+F2</f>
        <v>1</v>
      </c>
      <c r="H3" s="2">
        <f>G2+H2</f>
        <v>1</v>
      </c>
      <c r="J3" s="2">
        <f>I2+J2</f>
        <v>1</v>
      </c>
      <c r="M3" s="2">
        <f>K2+L2+M2</f>
        <v>1</v>
      </c>
    </row>
    <row r="5" spans="1:13" ht="15.75" thickBot="1" x14ac:dyDescent="0.3">
      <c r="A5" s="195">
        <v>16</v>
      </c>
      <c r="B5" s="195"/>
      <c r="C5" s="195"/>
      <c r="D5" s="195"/>
      <c r="E5" s="195"/>
      <c r="F5" s="195"/>
      <c r="G5" s="195"/>
    </row>
    <row r="6" spans="1:13" x14ac:dyDescent="0.25">
      <c r="A6" s="255" t="s">
        <v>143</v>
      </c>
      <c r="B6" s="242">
        <f>D2</f>
        <v>0.1</v>
      </c>
      <c r="C6" s="242">
        <f>G2</f>
        <v>0.7</v>
      </c>
      <c r="D6" s="242">
        <f>I2</f>
        <v>0.4</v>
      </c>
      <c r="E6" s="243">
        <f>B6*C6*D6</f>
        <v>2.7999999999999997E-2</v>
      </c>
      <c r="F6" s="243">
        <f>STROM!C33</f>
        <v>0.58840656431974592</v>
      </c>
      <c r="G6" s="244">
        <f>$E$6*F6</f>
        <v>1.6475383800952884E-2</v>
      </c>
    </row>
    <row r="7" spans="1:13" x14ac:dyDescent="0.25">
      <c r="A7" s="256"/>
      <c r="B7" s="196"/>
      <c r="C7" s="196"/>
      <c r="D7" s="196"/>
      <c r="E7" s="197"/>
      <c r="F7" s="197">
        <f>STROM!C34</f>
        <v>9.2747485442032818E-2</v>
      </c>
      <c r="G7" s="245">
        <f t="shared" ref="G7:G8" si="0">$E$6*F7</f>
        <v>2.5969295923769188E-3</v>
      </c>
    </row>
    <row r="8" spans="1:13" x14ac:dyDescent="0.25">
      <c r="A8" s="257"/>
      <c r="B8" s="198"/>
      <c r="C8" s="198"/>
      <c r="D8" s="198"/>
      <c r="E8" s="199"/>
      <c r="F8" s="199">
        <f>STROM!C35</f>
        <v>0.31884595023822127</v>
      </c>
      <c r="G8" s="246">
        <f t="shared" si="0"/>
        <v>8.9276866066701939E-3</v>
      </c>
    </row>
    <row r="9" spans="1:13" x14ac:dyDescent="0.25">
      <c r="A9" s="258" t="s">
        <v>142</v>
      </c>
      <c r="B9" s="187">
        <f>D2</f>
        <v>0.1</v>
      </c>
      <c r="C9" s="187">
        <f>G2</f>
        <v>0.7</v>
      </c>
      <c r="D9" s="187">
        <f>J2</f>
        <v>0.6</v>
      </c>
      <c r="E9" s="190">
        <f>B9*C9*D9</f>
        <v>4.1999999999999996E-2</v>
      </c>
      <c r="F9" s="190">
        <f>STROM!F33</f>
        <v>0.61189303307529908</v>
      </c>
      <c r="G9" s="247">
        <f>F9*$E$9</f>
        <v>2.569950738916256E-2</v>
      </c>
    </row>
    <row r="10" spans="1:13" x14ac:dyDescent="0.25">
      <c r="A10" s="259"/>
      <c r="B10" s="11"/>
      <c r="C10" s="11"/>
      <c r="D10" s="11"/>
      <c r="E10" s="191"/>
      <c r="F10" s="191">
        <f>STROM!F34</f>
        <v>0.23279380717804368</v>
      </c>
      <c r="G10" s="248">
        <f t="shared" ref="G10:G11" si="1">F10*$E$9</f>
        <v>9.7773399014778328E-3</v>
      </c>
    </row>
    <row r="11" spans="1:13" x14ac:dyDescent="0.25">
      <c r="A11" s="260"/>
      <c r="B11" s="189"/>
      <c r="C11" s="189"/>
      <c r="D11" s="189"/>
      <c r="E11" s="192"/>
      <c r="F11" s="192">
        <f>STROM!F35</f>
        <v>0.1553131597466573</v>
      </c>
      <c r="G11" s="249">
        <f t="shared" si="1"/>
        <v>6.5231527093596057E-3</v>
      </c>
    </row>
    <row r="12" spans="1:13" x14ac:dyDescent="0.25">
      <c r="A12" s="258" t="s">
        <v>144</v>
      </c>
      <c r="B12" s="187">
        <f>D2</f>
        <v>0.1</v>
      </c>
      <c r="C12" s="187">
        <f>H2</f>
        <v>0.3</v>
      </c>
      <c r="D12" s="187">
        <f>I2</f>
        <v>0.4</v>
      </c>
      <c r="E12" s="190">
        <f>C12*B12*D12</f>
        <v>1.2E-2</v>
      </c>
      <c r="F12" s="190">
        <f>STROM!I33</f>
        <v>0.77343345416882436</v>
      </c>
      <c r="G12" s="247">
        <f>$E$12*F12</f>
        <v>9.2812014500258926E-3</v>
      </c>
    </row>
    <row r="13" spans="1:13" x14ac:dyDescent="0.25">
      <c r="A13" s="259"/>
      <c r="B13" s="11"/>
      <c r="C13" s="11"/>
      <c r="D13" s="11"/>
      <c r="E13" s="191"/>
      <c r="F13" s="191">
        <f>STROM!I34</f>
        <v>0.13091662351113412</v>
      </c>
      <c r="G13" s="248">
        <f t="shared" ref="G13:G14" si="2">$E$12*F13</f>
        <v>1.5709994821336095E-3</v>
      </c>
    </row>
    <row r="14" spans="1:13" x14ac:dyDescent="0.25">
      <c r="A14" s="260"/>
      <c r="B14" s="189"/>
      <c r="C14" s="189"/>
      <c r="D14" s="189"/>
      <c r="E14" s="192"/>
      <c r="F14" s="192">
        <f>STROM!I35</f>
        <v>9.5649922320041436E-2</v>
      </c>
      <c r="G14" s="249">
        <f t="shared" si="2"/>
        <v>1.1477990678404972E-3</v>
      </c>
    </row>
    <row r="15" spans="1:13" x14ac:dyDescent="0.25">
      <c r="A15" s="258" t="s">
        <v>145</v>
      </c>
      <c r="B15" s="187">
        <f>D2</f>
        <v>0.1</v>
      </c>
      <c r="C15" s="187">
        <f>H2</f>
        <v>0.3</v>
      </c>
      <c r="D15" s="187">
        <f>J2</f>
        <v>0.6</v>
      </c>
      <c r="E15" s="190">
        <f>B15*C15*D15</f>
        <v>1.7999999999999999E-2</v>
      </c>
      <c r="F15" s="190">
        <f>STROM!L33</f>
        <v>0.72256253190403263</v>
      </c>
      <c r="G15" s="247">
        <f>$E$15*F15</f>
        <v>1.3006125574272586E-2</v>
      </c>
    </row>
    <row r="16" spans="1:13" x14ac:dyDescent="0.25">
      <c r="A16" s="259"/>
      <c r="B16" s="11"/>
      <c r="C16" s="11"/>
      <c r="D16" s="11"/>
      <c r="E16" s="191"/>
      <c r="F16" s="191">
        <f>STROM!L34</f>
        <v>0.22521694742215417</v>
      </c>
      <c r="G16" s="248">
        <f t="shared" ref="G16:G17" si="3">$E$15*F16</f>
        <v>4.0539050535987747E-3</v>
      </c>
    </row>
    <row r="17" spans="1:7" x14ac:dyDescent="0.25">
      <c r="A17" s="260"/>
      <c r="B17" s="189"/>
      <c r="C17" s="189"/>
      <c r="D17" s="189"/>
      <c r="E17" s="192"/>
      <c r="F17" s="192">
        <f>STROM!L35</f>
        <v>5.2220520673813178E-2</v>
      </c>
      <c r="G17" s="249">
        <f t="shared" si="3"/>
        <v>9.3996937212863718E-4</v>
      </c>
    </row>
    <row r="18" spans="1:7" x14ac:dyDescent="0.25">
      <c r="A18" s="258" t="s">
        <v>146</v>
      </c>
      <c r="B18" s="187">
        <f>E2</f>
        <v>0.3</v>
      </c>
      <c r="C18" s="188">
        <f>B2</f>
        <v>0.8</v>
      </c>
      <c r="D18" s="188"/>
      <c r="E18" s="190">
        <f>B18*C18</f>
        <v>0.24</v>
      </c>
      <c r="F18" s="190">
        <f>STROM!N22</f>
        <v>0.3724550898203593</v>
      </c>
      <c r="G18" s="247">
        <f>$E$18*F18</f>
        <v>8.9389221556886223E-2</v>
      </c>
    </row>
    <row r="19" spans="1:7" x14ac:dyDescent="0.25">
      <c r="A19" s="259"/>
      <c r="B19" s="11"/>
      <c r="C19" s="11"/>
      <c r="D19" s="11"/>
      <c r="E19" s="191"/>
      <c r="F19" s="191">
        <f>STROM!N23</f>
        <v>7.9041916167664664E-2</v>
      </c>
      <c r="G19" s="248">
        <f t="shared" ref="G19:G20" si="4">$E$18*F19</f>
        <v>1.8970059880239518E-2</v>
      </c>
    </row>
    <row r="20" spans="1:7" x14ac:dyDescent="0.25">
      <c r="A20" s="260"/>
      <c r="B20" s="189"/>
      <c r="C20" s="189"/>
      <c r="D20" s="189"/>
      <c r="E20" s="192"/>
      <c r="F20" s="192">
        <f>STROM!N24</f>
        <v>0.54850299401197611</v>
      </c>
      <c r="G20" s="249">
        <f t="shared" si="4"/>
        <v>0.13164071856287426</v>
      </c>
    </row>
    <row r="21" spans="1:7" x14ac:dyDescent="0.25">
      <c r="A21" s="261" t="s">
        <v>189</v>
      </c>
      <c r="B21" s="187">
        <f>E2</f>
        <v>0.3</v>
      </c>
      <c r="C21" s="188">
        <f>C2</f>
        <v>0.2</v>
      </c>
      <c r="D21" s="187">
        <f>G2</f>
        <v>0.7</v>
      </c>
      <c r="E21" s="190">
        <f>B21*C21*D21</f>
        <v>4.1999999999999996E-2</v>
      </c>
      <c r="F21" s="190">
        <f>STROM!O33</f>
        <v>0.28738207547169814</v>
      </c>
      <c r="G21" s="247">
        <f>$E$21*F21</f>
        <v>1.207004716981132E-2</v>
      </c>
    </row>
    <row r="22" spans="1:7" x14ac:dyDescent="0.25">
      <c r="A22" s="259"/>
      <c r="B22" s="11"/>
      <c r="C22" s="11"/>
      <c r="D22" s="11"/>
      <c r="E22" s="191"/>
      <c r="F22" s="191">
        <f>STROM!O34</f>
        <v>0.17818396226415095</v>
      </c>
      <c r="G22" s="248">
        <f t="shared" ref="G22:G23" si="5">$E$21*F22</f>
        <v>7.4837264150943395E-3</v>
      </c>
    </row>
    <row r="23" spans="1:7" x14ac:dyDescent="0.25">
      <c r="A23" s="260"/>
      <c r="B23" s="189"/>
      <c r="C23" s="189"/>
      <c r="D23" s="189"/>
      <c r="E23" s="192"/>
      <c r="F23" s="192">
        <f>STROM!O35</f>
        <v>0.53443396226415085</v>
      </c>
      <c r="G23" s="249">
        <f t="shared" si="5"/>
        <v>2.2446226415094334E-2</v>
      </c>
    </row>
    <row r="24" spans="1:7" x14ac:dyDescent="0.25">
      <c r="A24" s="261" t="s">
        <v>190</v>
      </c>
      <c r="B24" s="187">
        <f>E2</f>
        <v>0.3</v>
      </c>
      <c r="C24" s="187">
        <f>C2</f>
        <v>0.2</v>
      </c>
      <c r="D24" s="187">
        <f>H2</f>
        <v>0.3</v>
      </c>
      <c r="E24" s="190">
        <f>B24*C24*D24</f>
        <v>1.7999999999999999E-2</v>
      </c>
      <c r="F24" s="190">
        <f>STROM!R33</f>
        <v>0.20899608865710564</v>
      </c>
      <c r="G24" s="247">
        <f>$E$24*F24</f>
        <v>3.7619295958279011E-3</v>
      </c>
    </row>
    <row r="25" spans="1:7" x14ac:dyDescent="0.25">
      <c r="A25" s="259"/>
      <c r="B25" s="5"/>
      <c r="C25" s="5"/>
      <c r="D25" s="5"/>
      <c r="E25" s="191"/>
      <c r="F25" s="191">
        <f>STROM!R34</f>
        <v>0.27105606258148635</v>
      </c>
      <c r="G25" s="248">
        <f t="shared" ref="G25:G26" si="6">$E$24*F25</f>
        <v>4.8790091264667539E-3</v>
      </c>
    </row>
    <row r="26" spans="1:7" x14ac:dyDescent="0.25">
      <c r="A26" s="260"/>
      <c r="B26" s="193"/>
      <c r="C26" s="193"/>
      <c r="D26" s="193"/>
      <c r="E26" s="193"/>
      <c r="F26" s="192">
        <f>STROM!R35</f>
        <v>0.51994784876140809</v>
      </c>
      <c r="G26" s="249">
        <f t="shared" si="6"/>
        <v>9.3590612777053449E-3</v>
      </c>
    </row>
    <row r="27" spans="1:7" x14ac:dyDescent="0.25">
      <c r="A27" s="258" t="s">
        <v>177</v>
      </c>
      <c r="B27" s="187">
        <f>F2</f>
        <v>0.6</v>
      </c>
      <c r="C27" s="187">
        <f>B2</f>
        <v>0.8</v>
      </c>
      <c r="D27" s="188"/>
      <c r="E27" s="188">
        <f>B27*C27</f>
        <v>0.48</v>
      </c>
      <c r="F27" s="188">
        <f>STROM!U22</f>
        <v>0.23571428571428571</v>
      </c>
      <c r="G27" s="250">
        <f>$E$27*F27</f>
        <v>0.11314285714285714</v>
      </c>
    </row>
    <row r="28" spans="1:7" x14ac:dyDescent="0.25">
      <c r="A28" s="259"/>
      <c r="B28" s="11"/>
      <c r="C28" s="11"/>
      <c r="D28" s="11"/>
      <c r="E28" s="11"/>
      <c r="F28" s="11">
        <f>STROM!U23</f>
        <v>0.14761904761904759</v>
      </c>
      <c r="G28" s="251">
        <f t="shared" ref="G28:G29" si="7">$E$27*F28</f>
        <v>7.0857142857142841E-2</v>
      </c>
    </row>
    <row r="29" spans="1:7" x14ac:dyDescent="0.25">
      <c r="A29" s="260"/>
      <c r="B29" s="189"/>
      <c r="C29" s="189"/>
      <c r="D29" s="189"/>
      <c r="E29" s="189"/>
      <c r="F29" s="189">
        <f>STROM!U24</f>
        <v>0.61666666666666659</v>
      </c>
      <c r="G29" s="252">
        <f t="shared" si="7"/>
        <v>0.29599999999999993</v>
      </c>
    </row>
    <row r="30" spans="1:7" x14ac:dyDescent="0.25">
      <c r="A30" s="258" t="s">
        <v>178</v>
      </c>
      <c r="B30" s="187">
        <f>F2</f>
        <v>0.6</v>
      </c>
      <c r="C30" s="187">
        <f>C2</f>
        <v>0.2</v>
      </c>
      <c r="D30" s="188"/>
      <c r="E30" s="188">
        <f>B30*C30</f>
        <v>0.12</v>
      </c>
      <c r="F30" s="188">
        <f>STROM!X22</f>
        <v>0.28252427184466022</v>
      </c>
      <c r="G30" s="250">
        <f>$E$30*F30</f>
        <v>3.3902912621359228E-2</v>
      </c>
    </row>
    <row r="31" spans="1:7" x14ac:dyDescent="0.25">
      <c r="A31" s="259"/>
      <c r="B31" s="11"/>
      <c r="C31" s="11"/>
      <c r="D31" s="11"/>
      <c r="E31" s="11"/>
      <c r="F31" s="11">
        <f>STROM!X23</f>
        <v>0.35242718446601939</v>
      </c>
      <c r="G31" s="251">
        <f t="shared" ref="G31:G32" si="8">$E$30*F31</f>
        <v>4.2291262135922325E-2</v>
      </c>
    </row>
    <row r="32" spans="1:7" ht="15.75" thickBot="1" x14ac:dyDescent="0.3">
      <c r="A32" s="262"/>
      <c r="B32" s="253"/>
      <c r="C32" s="253"/>
      <c r="D32" s="253"/>
      <c r="E32" s="253"/>
      <c r="F32" s="253">
        <f>STROM!X24</f>
        <v>0.36504854368932049</v>
      </c>
      <c r="G32" s="254">
        <f t="shared" si="8"/>
        <v>4.3805825242718456E-2</v>
      </c>
    </row>
    <row r="33" spans="1:7" x14ac:dyDescent="0.25">
      <c r="A33" s="169"/>
      <c r="B33" s="240">
        <f>SUM(B6:B32)</f>
        <v>2.5</v>
      </c>
      <c r="C33" s="240">
        <f t="shared" ref="C33:D33" si="9">SUM(C6:C32)</f>
        <v>4.2</v>
      </c>
      <c r="D33" s="240">
        <f t="shared" si="9"/>
        <v>3</v>
      </c>
      <c r="E33" s="169"/>
      <c r="F33" s="241">
        <f>SUM(F6:F32)</f>
        <v>9.0000000000000036</v>
      </c>
      <c r="G33" s="241">
        <f>SUM(G6:G32)</f>
        <v>0.99999999999999978</v>
      </c>
    </row>
    <row r="34" spans="1:7" x14ac:dyDescent="0.25">
      <c r="A34" s="169"/>
      <c r="B34" s="169"/>
      <c r="C34" s="169"/>
      <c r="D34" s="240">
        <f>SUM(B33:D33)</f>
        <v>9.6999999999999993</v>
      </c>
      <c r="E34" s="169"/>
      <c r="F34" s="169"/>
    </row>
    <row r="35" spans="1:7" x14ac:dyDescent="0.25">
      <c r="A35" s="169"/>
      <c r="B35" s="169"/>
      <c r="C35" s="169"/>
      <c r="D35" s="169"/>
      <c r="E35" s="169"/>
      <c r="F35" s="169"/>
    </row>
    <row r="36" spans="1:7" x14ac:dyDescent="0.25">
      <c r="A36" s="169"/>
      <c r="B36" s="169"/>
      <c r="C36" s="169"/>
      <c r="D36" s="169"/>
      <c r="E36" s="169"/>
      <c r="F36" s="169"/>
    </row>
    <row r="37" spans="1:7" x14ac:dyDescent="0.25">
      <c r="A37" s="169" t="s">
        <v>147</v>
      </c>
      <c r="B37" s="240"/>
      <c r="C37" s="169"/>
      <c r="D37" s="169"/>
      <c r="E37" s="169"/>
      <c r="F37" s="169"/>
    </row>
    <row r="38" spans="1:7" x14ac:dyDescent="0.25">
      <c r="A38" s="169" t="s">
        <v>150</v>
      </c>
      <c r="B38" s="240">
        <f>C18+C21+C24</f>
        <v>1.2</v>
      </c>
      <c r="C38" s="169"/>
      <c r="D38" s="169"/>
      <c r="E38" s="169"/>
      <c r="F38" s="169"/>
    </row>
    <row r="39" spans="1:7" x14ac:dyDescent="0.25">
      <c r="A39" s="169" t="s">
        <v>149</v>
      </c>
      <c r="B39" s="240">
        <f>SUM(B6:B30)</f>
        <v>2.5</v>
      </c>
      <c r="C39" s="169"/>
      <c r="D39" s="169"/>
      <c r="E39" s="169"/>
      <c r="F39" s="169"/>
    </row>
    <row r="40" spans="1:7" x14ac:dyDescent="0.25">
      <c r="A40" s="169" t="s">
        <v>151</v>
      </c>
      <c r="B40" s="240">
        <f>SUM(C27:C30,D21:D24,C6:C16)</f>
        <v>4</v>
      </c>
      <c r="C40" s="169"/>
      <c r="D40" s="169"/>
      <c r="E40" s="169"/>
      <c r="F40" s="169"/>
    </row>
    <row r="41" spans="1:7" x14ac:dyDescent="0.25">
      <c r="A41" s="169" t="s">
        <v>148</v>
      </c>
      <c r="B41" s="240">
        <f>D6+D9+D12+D15</f>
        <v>2</v>
      </c>
      <c r="C41" s="169"/>
      <c r="D41" s="169"/>
      <c r="E41" s="169"/>
      <c r="F41" s="169"/>
    </row>
    <row r="42" spans="1:7" x14ac:dyDescent="0.25">
      <c r="A42" s="169"/>
      <c r="B42" s="240">
        <f>SUM(B38:B41)</f>
        <v>9.6999999999999993</v>
      </c>
      <c r="C42" s="169"/>
      <c r="D42" s="169"/>
      <c r="E42" s="169"/>
      <c r="F42" s="169"/>
    </row>
    <row r="43" spans="1:7" x14ac:dyDescent="0.25">
      <c r="A43" s="169"/>
      <c r="B43" s="169"/>
      <c r="C43" s="169"/>
      <c r="D43" s="169"/>
      <c r="E43" s="169"/>
      <c r="F43" s="169"/>
    </row>
    <row r="44" spans="1:7" x14ac:dyDescent="0.25">
      <c r="A44" s="169"/>
      <c r="B44" s="169"/>
      <c r="C44" s="169"/>
      <c r="D44" s="169"/>
      <c r="E44" s="169"/>
      <c r="F44" s="169"/>
    </row>
    <row r="45" spans="1:7" x14ac:dyDescent="0.25">
      <c r="A45" s="169"/>
      <c r="B45" s="169"/>
      <c r="C45" s="169"/>
      <c r="D45" s="169"/>
      <c r="E45" s="169"/>
      <c r="F45" s="169"/>
    </row>
    <row r="46" spans="1:7" x14ac:dyDescent="0.25">
      <c r="A46" s="169"/>
      <c r="B46" s="169"/>
      <c r="C46" s="169"/>
      <c r="D46" s="169"/>
      <c r="E46" s="169"/>
      <c r="F46" s="169"/>
    </row>
    <row r="47" spans="1:7" x14ac:dyDescent="0.25">
      <c r="A47" s="169"/>
      <c r="B47" s="169"/>
      <c r="C47" s="169"/>
      <c r="D47" s="169"/>
      <c r="E47" s="169"/>
      <c r="F47" s="169"/>
    </row>
    <row r="48" spans="1:7" x14ac:dyDescent="0.25">
      <c r="A48" s="169"/>
      <c r="B48" s="169"/>
      <c r="C48" s="169"/>
      <c r="D48" s="169"/>
      <c r="E48" s="169"/>
      <c r="F48" s="169"/>
    </row>
    <row r="49" spans="1:6" x14ac:dyDescent="0.25">
      <c r="A49" s="169"/>
      <c r="B49" s="169"/>
      <c r="C49" s="169"/>
      <c r="D49" s="169"/>
      <c r="E49" s="169"/>
      <c r="F49" s="169"/>
    </row>
    <row r="50" spans="1:6" x14ac:dyDescent="0.25">
      <c r="A50" s="169"/>
      <c r="B50" s="169"/>
      <c r="C50" s="169"/>
      <c r="D50" s="169"/>
      <c r="E50" s="169"/>
      <c r="F50" s="169"/>
    </row>
  </sheetData>
  <sheetProtection algorithmName="SHA-512" hashValue="xV+ijDvrZpJYmOjoyPEc430OUhQqZns/K8fPoExCwpOkUrTBwnLdWtmj9oaoRXEXhge+ajyIXDbsoiEVxNK0Jg==" saltValue="VV79laempuXS9kuWKNI6zw==" spinCount="100000" sheet="1" formatCells="0" formatColumns="0" formatRows="0" insertColumns="0" insertRows="0" insertHyperlinks="0" deleteColumns="0" deleteRows="0" sort="0" autoFilter="0" pivotTables="0"/>
  <mergeCells count="5">
    <mergeCell ref="B1:C1"/>
    <mergeCell ref="D1:F1"/>
    <mergeCell ref="G1:H1"/>
    <mergeCell ref="I1:J1"/>
    <mergeCell ref="K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0"/>
  <sheetViews>
    <sheetView topLeftCell="N1" zoomScale="85" zoomScaleNormal="85" workbookViewId="0">
      <selection activeCell="AG15" sqref="AG12:AG15"/>
    </sheetView>
  </sheetViews>
  <sheetFormatPr defaultRowHeight="15" x14ac:dyDescent="0.25"/>
  <cols>
    <col min="1" max="1" width="4.5703125" bestFit="1" customWidth="1"/>
    <col min="2" max="2" width="8.5703125" bestFit="1" customWidth="1"/>
    <col min="3" max="3" width="11.5703125" customWidth="1"/>
    <col min="4" max="17" width="11.28515625" bestFit="1" customWidth="1"/>
    <col min="18" max="18" width="10.5703125" customWidth="1"/>
    <col min="19" max="19" width="8" bestFit="1" customWidth="1"/>
    <col min="20" max="20" width="7.5703125" bestFit="1" customWidth="1"/>
    <col min="21" max="21" width="7.140625" bestFit="1" customWidth="1"/>
    <col min="22" max="22" width="12.7109375" bestFit="1" customWidth="1"/>
    <col min="27" max="27" width="15.7109375" bestFit="1" customWidth="1"/>
    <col min="28" max="29" width="16.7109375" bestFit="1" customWidth="1"/>
    <col min="35" max="35" width="10.7109375" customWidth="1"/>
    <col min="36" max="36" width="10.42578125" customWidth="1"/>
  </cols>
  <sheetData>
    <row r="1" spans="2:36" ht="16.5" thickBot="1" x14ac:dyDescent="0.3">
      <c r="B1" s="16" t="s">
        <v>9</v>
      </c>
      <c r="C1" s="290">
        <v>1</v>
      </c>
      <c r="D1" s="291"/>
      <c r="E1" s="2"/>
      <c r="F1" s="290">
        <v>1</v>
      </c>
      <c r="G1" s="292"/>
      <c r="H1" s="291"/>
      <c r="I1" s="2"/>
      <c r="J1" s="290">
        <v>1</v>
      </c>
      <c r="K1" s="291"/>
      <c r="L1" s="2"/>
      <c r="M1" s="290">
        <v>1</v>
      </c>
      <c r="N1" s="291"/>
      <c r="O1" s="2"/>
      <c r="P1" s="290">
        <v>1</v>
      </c>
      <c r="Q1" s="292"/>
      <c r="R1" s="291"/>
      <c r="T1" s="1" t="s">
        <v>0</v>
      </c>
      <c r="U1" s="14">
        <v>0.19</v>
      </c>
      <c r="V1" s="14"/>
      <c r="W1" s="14"/>
      <c r="AA1" s="12"/>
      <c r="AB1" s="86" t="s">
        <v>23</v>
      </c>
      <c r="AC1" s="27"/>
    </row>
    <row r="2" spans="2:36" ht="15.75" thickBot="1" x14ac:dyDescent="0.3">
      <c r="C2" s="287" t="s">
        <v>2</v>
      </c>
      <c r="D2" s="288"/>
      <c r="E2" s="184"/>
      <c r="F2" s="110"/>
      <c r="G2" s="184" t="s">
        <v>3</v>
      </c>
      <c r="H2" s="183"/>
      <c r="I2" s="184"/>
      <c r="J2" s="287" t="s">
        <v>4</v>
      </c>
      <c r="K2" s="288"/>
      <c r="L2" s="184"/>
      <c r="M2" s="287" t="s">
        <v>5</v>
      </c>
      <c r="N2" s="288"/>
      <c r="O2" s="184"/>
      <c r="P2" s="287" t="s">
        <v>6</v>
      </c>
      <c r="Q2" s="289"/>
      <c r="R2" s="288"/>
      <c r="T2" s="1" t="s">
        <v>1</v>
      </c>
      <c r="U2" s="14">
        <v>0.75</v>
      </c>
      <c r="V2" s="14"/>
      <c r="W2" s="14"/>
      <c r="AA2" s="85">
        <v>51</v>
      </c>
      <c r="AB2" s="86">
        <v>52</v>
      </c>
      <c r="AC2" s="87">
        <v>53</v>
      </c>
    </row>
    <row r="3" spans="2:36" ht="15.75" thickBot="1" x14ac:dyDescent="0.3">
      <c r="C3" s="81">
        <v>11</v>
      </c>
      <c r="D3" s="84">
        <v>12</v>
      </c>
      <c r="E3" s="10"/>
      <c r="F3" s="81">
        <v>21</v>
      </c>
      <c r="G3" s="10">
        <v>22</v>
      </c>
      <c r="H3" s="84">
        <v>23</v>
      </c>
      <c r="I3" s="10"/>
      <c r="J3" s="81">
        <v>31</v>
      </c>
      <c r="K3" s="84">
        <v>32</v>
      </c>
      <c r="L3" s="10"/>
      <c r="M3" s="81">
        <v>41</v>
      </c>
      <c r="N3" s="84">
        <v>42</v>
      </c>
      <c r="O3" s="10"/>
      <c r="P3" s="81">
        <v>51</v>
      </c>
      <c r="Q3" s="10">
        <v>52</v>
      </c>
      <c r="R3" s="84">
        <v>53</v>
      </c>
      <c r="T3" s="21" t="s">
        <v>10</v>
      </c>
      <c r="U3" s="22">
        <v>15</v>
      </c>
      <c r="V3" s="22"/>
      <c r="W3" s="22">
        <f>LOG(U3,2)</f>
        <v>3.9068905956085187</v>
      </c>
      <c r="AA3" s="109">
        <f>LOG($U$3,2)-LOG(P21,2)</f>
        <v>1.0790715709911987</v>
      </c>
      <c r="AB3" s="97">
        <f>LOG($U$3,2)-LOG(Q21,2)</f>
        <v>2.3708376953683086</v>
      </c>
      <c r="AC3" s="98">
        <f>LOG($U$3,2)-LOG(R21,2)</f>
        <v>1.5849625007211565</v>
      </c>
    </row>
    <row r="4" spans="2:36" ht="16.5" thickBot="1" x14ac:dyDescent="0.3">
      <c r="B4" s="15">
        <v>1</v>
      </c>
      <c r="C4" s="110">
        <f>data!B5</f>
        <v>0.2</v>
      </c>
      <c r="D4" s="111">
        <f>data!C5</f>
        <v>0.8</v>
      </c>
      <c r="E4" s="112">
        <f>SUM(C4:D4)</f>
        <v>1</v>
      </c>
      <c r="F4" s="113">
        <f>data!D5</f>
        <v>0.8</v>
      </c>
      <c r="G4" s="185">
        <f>data!E5</f>
        <v>0.1</v>
      </c>
      <c r="H4" s="111">
        <f>data!F5</f>
        <v>0.1</v>
      </c>
      <c r="I4" s="112">
        <f>SUM(F4:H4)</f>
        <v>1</v>
      </c>
      <c r="J4" s="113">
        <f>data!G5</f>
        <v>0.2</v>
      </c>
      <c r="K4" s="111">
        <f>data!H5</f>
        <v>0.8</v>
      </c>
      <c r="L4" s="112">
        <f>SUM(J4:K4)</f>
        <v>1</v>
      </c>
      <c r="M4" s="113">
        <f>data!I5</f>
        <v>0.4</v>
      </c>
      <c r="N4" s="111">
        <f>data!J5</f>
        <v>0.6</v>
      </c>
      <c r="O4" s="112">
        <f>SUM(M4:N4)</f>
        <v>1</v>
      </c>
      <c r="P4" s="113">
        <f>data!K5</f>
        <v>1</v>
      </c>
      <c r="Q4" s="185">
        <f>data!L5</f>
        <v>0</v>
      </c>
      <c r="R4" s="186">
        <f>data!M5</f>
        <v>0</v>
      </c>
      <c r="S4">
        <f>SUM(P4:R4)</f>
        <v>1</v>
      </c>
      <c r="T4" s="2"/>
      <c r="AJ4">
        <f>-LOG(AJ5,2)</f>
        <v>-1.5109619192773793</v>
      </c>
    </row>
    <row r="5" spans="2:36" ht="16.5" thickBot="1" x14ac:dyDescent="0.3">
      <c r="B5" s="15">
        <v>2</v>
      </c>
      <c r="C5" s="13">
        <f>data!B6</f>
        <v>0.7</v>
      </c>
      <c r="D5" s="90">
        <f>data!C6</f>
        <v>0.3</v>
      </c>
      <c r="E5" s="5">
        <f t="shared" ref="E5:E20" si="0">SUM(C5:D5)</f>
        <v>1</v>
      </c>
      <c r="F5" s="93">
        <f>data!D6</f>
        <v>0.2</v>
      </c>
      <c r="G5" s="83">
        <f>data!E6</f>
        <v>0.3</v>
      </c>
      <c r="H5" s="90">
        <f>data!F6</f>
        <v>0.5</v>
      </c>
      <c r="I5" s="5">
        <f t="shared" ref="I5:I20" si="1">SUM(F5:H5)</f>
        <v>1</v>
      </c>
      <c r="J5" s="93">
        <f>data!G6</f>
        <v>0.9</v>
      </c>
      <c r="K5" s="90">
        <f>data!H6</f>
        <v>0.1</v>
      </c>
      <c r="L5" s="5">
        <f t="shared" ref="L5:L20" si="2">SUM(J5:K5)</f>
        <v>1</v>
      </c>
      <c r="M5" s="93">
        <f>data!I6</f>
        <v>0.2</v>
      </c>
      <c r="N5" s="90">
        <f>data!J6</f>
        <v>0.8</v>
      </c>
      <c r="O5" s="5">
        <f t="shared" ref="O5:O20" si="3">SUM(M5:N5)</f>
        <v>1</v>
      </c>
      <c r="P5" s="93">
        <f>data!K6</f>
        <v>0</v>
      </c>
      <c r="Q5" s="83">
        <f>data!L6</f>
        <v>0.2</v>
      </c>
      <c r="R5" s="82">
        <f>data!M6</f>
        <v>0.8</v>
      </c>
      <c r="S5">
        <f t="shared" ref="S5:S18" si="4">SUM(P5:R5)</f>
        <v>1</v>
      </c>
      <c r="T5" s="2"/>
      <c r="U5" s="12"/>
      <c r="V5" s="32" t="s">
        <v>53</v>
      </c>
      <c r="W5" s="51" t="s">
        <v>21</v>
      </c>
      <c r="X5" s="287" t="s">
        <v>22</v>
      </c>
      <c r="Y5" s="289"/>
      <c r="Z5" s="288"/>
      <c r="AA5" s="287" t="s">
        <v>19</v>
      </c>
      <c r="AB5" s="289"/>
      <c r="AC5" s="288"/>
      <c r="AD5" s="287" t="s">
        <v>20</v>
      </c>
      <c r="AE5" s="289"/>
      <c r="AF5" s="288"/>
      <c r="AJ5">
        <f>U1*U3</f>
        <v>2.85</v>
      </c>
    </row>
    <row r="6" spans="2:36" ht="16.5" thickBot="1" x14ac:dyDescent="0.3">
      <c r="B6" s="15">
        <v>3</v>
      </c>
      <c r="C6" s="13">
        <f>data!B7</f>
        <v>0.9</v>
      </c>
      <c r="D6" s="90">
        <f>data!C7</f>
        <v>0.1</v>
      </c>
      <c r="E6" s="5">
        <f t="shared" si="0"/>
        <v>1</v>
      </c>
      <c r="F6" s="93">
        <f>data!D7</f>
        <v>1</v>
      </c>
      <c r="G6" s="83">
        <f>data!E7</f>
        <v>0</v>
      </c>
      <c r="H6" s="90">
        <f>data!F7</f>
        <v>0</v>
      </c>
      <c r="I6" s="5">
        <f t="shared" si="1"/>
        <v>1</v>
      </c>
      <c r="J6" s="93">
        <f>data!G7</f>
        <v>0.3</v>
      </c>
      <c r="K6" s="90">
        <f>data!H7</f>
        <v>0.7</v>
      </c>
      <c r="L6" s="5">
        <f t="shared" si="2"/>
        <v>1</v>
      </c>
      <c r="M6" s="93">
        <f>data!I7</f>
        <v>0.3</v>
      </c>
      <c r="N6" s="90">
        <f>data!J7</f>
        <v>0.7</v>
      </c>
      <c r="O6" s="5">
        <f t="shared" si="3"/>
        <v>1</v>
      </c>
      <c r="P6" s="93">
        <f>data!K7</f>
        <v>1</v>
      </c>
      <c r="Q6" s="83">
        <f>data!L7</f>
        <v>0</v>
      </c>
      <c r="R6" s="82">
        <f>data!M7</f>
        <v>0</v>
      </c>
      <c r="S6">
        <f t="shared" si="4"/>
        <v>1</v>
      </c>
      <c r="T6" s="2"/>
      <c r="U6" s="23"/>
      <c r="V6" s="23"/>
      <c r="W6" s="33"/>
      <c r="X6" s="89">
        <v>51</v>
      </c>
      <c r="Y6" s="36">
        <v>52</v>
      </c>
      <c r="Z6" s="37">
        <v>53</v>
      </c>
      <c r="AA6" s="89">
        <v>51</v>
      </c>
      <c r="AB6" s="36">
        <v>52</v>
      </c>
      <c r="AC6" s="37">
        <v>53</v>
      </c>
      <c r="AD6" s="89">
        <v>51</v>
      </c>
      <c r="AE6" s="36">
        <v>52</v>
      </c>
      <c r="AF6" s="37">
        <v>53</v>
      </c>
    </row>
    <row r="7" spans="2:36" ht="16.5" thickBot="1" x14ac:dyDescent="0.3">
      <c r="B7" s="15">
        <v>4</v>
      </c>
      <c r="C7" s="13">
        <f>data!B8</f>
        <v>0.2</v>
      </c>
      <c r="D7" s="90">
        <f>data!C8</f>
        <v>0.8</v>
      </c>
      <c r="E7" s="5">
        <f t="shared" si="0"/>
        <v>1</v>
      </c>
      <c r="F7" s="93">
        <f>data!D8</f>
        <v>0.1</v>
      </c>
      <c r="G7" s="83">
        <f>data!E8</f>
        <v>0.5</v>
      </c>
      <c r="H7" s="90">
        <f>data!F8</f>
        <v>0.4</v>
      </c>
      <c r="I7" s="5">
        <f t="shared" si="1"/>
        <v>1</v>
      </c>
      <c r="J7" s="93">
        <f>data!G8</f>
        <v>0.2</v>
      </c>
      <c r="K7" s="90">
        <f>data!H8</f>
        <v>0.8</v>
      </c>
      <c r="L7" s="5">
        <f t="shared" si="2"/>
        <v>1</v>
      </c>
      <c r="M7" s="93">
        <f>data!I8</f>
        <v>0.5</v>
      </c>
      <c r="N7" s="90">
        <f>data!J8</f>
        <v>0.5</v>
      </c>
      <c r="O7" s="5">
        <f t="shared" si="3"/>
        <v>1</v>
      </c>
      <c r="P7" s="93">
        <f>data!K8</f>
        <v>0.2</v>
      </c>
      <c r="Q7" s="83">
        <f>data!L8</f>
        <v>0.2</v>
      </c>
      <c r="R7" s="82">
        <f>data!M8</f>
        <v>0.6</v>
      </c>
      <c r="S7">
        <f t="shared" si="4"/>
        <v>1</v>
      </c>
      <c r="T7" s="2"/>
      <c r="U7" s="28" t="s">
        <v>11</v>
      </c>
      <c r="V7" s="28"/>
      <c r="W7" s="35"/>
      <c r="X7" s="12"/>
      <c r="Y7" s="26"/>
      <c r="Z7" s="27"/>
      <c r="AA7" s="12"/>
      <c r="AB7" s="26"/>
      <c r="AC7" s="27"/>
      <c r="AD7" s="23"/>
      <c r="AE7" s="11"/>
      <c r="AF7" s="24"/>
      <c r="AJ7">
        <f>-LOG(U2,2)</f>
        <v>0.41503749927884381</v>
      </c>
    </row>
    <row r="8" spans="2:36" ht="15.75" x14ac:dyDescent="0.25">
      <c r="B8" s="15">
        <v>5</v>
      </c>
      <c r="C8" s="13">
        <f>data!B9</f>
        <v>0</v>
      </c>
      <c r="D8" s="90">
        <f>data!C9</f>
        <v>1</v>
      </c>
      <c r="E8" s="5">
        <f t="shared" si="0"/>
        <v>1</v>
      </c>
      <c r="F8" s="93">
        <f>data!D9</f>
        <v>0.1</v>
      </c>
      <c r="G8" s="83">
        <f>data!E9</f>
        <v>0.3</v>
      </c>
      <c r="H8" s="90">
        <f>data!F9</f>
        <v>0.6</v>
      </c>
      <c r="I8" s="5">
        <f t="shared" si="1"/>
        <v>1</v>
      </c>
      <c r="J8" s="93">
        <f>data!G9</f>
        <v>0.7</v>
      </c>
      <c r="K8" s="90">
        <f>data!H9</f>
        <v>0.3</v>
      </c>
      <c r="L8" s="5">
        <f t="shared" si="2"/>
        <v>1</v>
      </c>
      <c r="M8" s="93">
        <f>data!I9</f>
        <v>0.5</v>
      </c>
      <c r="N8" s="90">
        <f>data!J9</f>
        <v>0.5</v>
      </c>
      <c r="O8" s="5">
        <f t="shared" si="3"/>
        <v>1</v>
      </c>
      <c r="P8" s="93">
        <f>data!K9</f>
        <v>0.4</v>
      </c>
      <c r="Q8" s="83">
        <f>data!L9</f>
        <v>0.6</v>
      </c>
      <c r="R8" s="82">
        <f>data!M9</f>
        <v>0</v>
      </c>
      <c r="S8">
        <f t="shared" si="4"/>
        <v>1</v>
      </c>
      <c r="T8" s="2"/>
      <c r="U8" s="29">
        <v>11</v>
      </c>
      <c r="V8" s="29">
        <f>-LOG(C$21,2)</f>
        <v>-2.5109619192773796</v>
      </c>
      <c r="W8" s="49">
        <f>LOG($U$3,2)-LOG(C21,2)</f>
        <v>1.3959286763311392</v>
      </c>
      <c r="X8" s="38">
        <f>$W$3-LOG(C42,2)</f>
        <v>2.4060885425513607</v>
      </c>
      <c r="Y8" s="39">
        <f t="shared" ref="Y8:Z8" si="5">$W$3-LOG(D42,2)</f>
        <v>4.2108967824986188</v>
      </c>
      <c r="Z8" s="40">
        <f t="shared" si="5"/>
        <v>2.8642462582000245</v>
      </c>
      <c r="AA8" s="38">
        <f>X8-$W8</f>
        <v>1.0101598662202216</v>
      </c>
      <c r="AB8" s="39">
        <f t="shared" ref="AB8:AC9" si="6">Y8-$W8</f>
        <v>2.8149681061674796</v>
      </c>
      <c r="AC8" s="40">
        <f>Z8-$W8</f>
        <v>1.4683175818688854</v>
      </c>
      <c r="AD8" s="46">
        <f>C$42*AA8</f>
        <v>2.8587524214032269</v>
      </c>
      <c r="AE8" s="47">
        <f>D$42*AB8</f>
        <v>2.2801241659956588</v>
      </c>
      <c r="AF8" s="48">
        <f>E$42*AC8</f>
        <v>3.024734218649904</v>
      </c>
      <c r="AG8" s="44">
        <f>SUM(AD8:AF8)</f>
        <v>8.1636108060487906</v>
      </c>
    </row>
    <row r="9" spans="2:36" ht="16.5" thickBot="1" x14ac:dyDescent="0.3">
      <c r="B9" s="15">
        <v>6</v>
      </c>
      <c r="C9" s="13">
        <f>data!B10</f>
        <v>0.2</v>
      </c>
      <c r="D9" s="90">
        <f>data!C10</f>
        <v>0.8</v>
      </c>
      <c r="E9" s="5">
        <f t="shared" si="0"/>
        <v>1</v>
      </c>
      <c r="F9" s="93">
        <f>data!D10</f>
        <v>0</v>
      </c>
      <c r="G9" s="83">
        <f>data!E10</f>
        <v>1</v>
      </c>
      <c r="H9" s="90">
        <f>data!F10</f>
        <v>0</v>
      </c>
      <c r="I9" s="5">
        <f t="shared" si="1"/>
        <v>1</v>
      </c>
      <c r="J9" s="93">
        <f>data!G10</f>
        <v>0.7</v>
      </c>
      <c r="K9" s="90">
        <f>data!H10</f>
        <v>0.3</v>
      </c>
      <c r="L9" s="5">
        <f t="shared" si="2"/>
        <v>1</v>
      </c>
      <c r="M9" s="93">
        <f>data!I10</f>
        <v>0.4</v>
      </c>
      <c r="N9" s="90">
        <f>data!J10</f>
        <v>0.6</v>
      </c>
      <c r="O9" s="5">
        <f t="shared" si="3"/>
        <v>1</v>
      </c>
      <c r="P9" s="93">
        <f>data!K10</f>
        <v>0.2</v>
      </c>
      <c r="Q9" s="83">
        <f>data!L10</f>
        <v>0</v>
      </c>
      <c r="R9" s="82">
        <f>data!M10</f>
        <v>0.8</v>
      </c>
      <c r="S9">
        <f t="shared" si="4"/>
        <v>1</v>
      </c>
      <c r="T9" s="2"/>
      <c r="U9" s="30">
        <v>12</v>
      </c>
      <c r="V9" s="30">
        <f>-LOG(D$21,2)</f>
        <v>-3.2172307162206688</v>
      </c>
      <c r="W9" s="50">
        <f>LOG($U$3,2)-LOG(D21,2)</f>
        <v>0.68965987938784989</v>
      </c>
      <c r="X9" s="41">
        <f>$W$3-LOG(F42,2)</f>
        <v>1.8126545257627531</v>
      </c>
      <c r="Y9" s="42">
        <f t="shared" ref="Y9:Z9" si="7">$W$3-LOG(G42,2)</f>
        <v>2.8433876533023605</v>
      </c>
      <c r="Z9" s="43">
        <f t="shared" si="7"/>
        <v>2.3510744405468786</v>
      </c>
      <c r="AA9" s="41">
        <f>X9-$W9</f>
        <v>1.1229946463749032</v>
      </c>
      <c r="AB9" s="42">
        <f t="shared" si="6"/>
        <v>2.1537277739145106</v>
      </c>
      <c r="AC9" s="43">
        <f t="shared" si="6"/>
        <v>1.6614145611590287</v>
      </c>
      <c r="AD9" s="41">
        <f>F$42*AA9</f>
        <v>4.795187140020837</v>
      </c>
      <c r="AE9" s="42">
        <f>G$42*AB9</f>
        <v>4.5012910474813275</v>
      </c>
      <c r="AF9" s="43">
        <f>H$42*AC9</f>
        <v>4.8845588098075448</v>
      </c>
      <c r="AG9" s="44">
        <f>SUM(AD9:AF9)</f>
        <v>14.181036997309707</v>
      </c>
    </row>
    <row r="10" spans="2:36" ht="16.5" thickBot="1" x14ac:dyDescent="0.3">
      <c r="B10" s="15">
        <v>7</v>
      </c>
      <c r="C10" s="13">
        <f>data!B11</f>
        <v>0</v>
      </c>
      <c r="D10" s="90">
        <f>data!C11</f>
        <v>1</v>
      </c>
      <c r="E10" s="5">
        <f t="shared" si="0"/>
        <v>1</v>
      </c>
      <c r="F10" s="93">
        <f>data!D11</f>
        <v>1</v>
      </c>
      <c r="G10" s="83">
        <f>data!E11</f>
        <v>0</v>
      </c>
      <c r="H10" s="90">
        <f>data!F11</f>
        <v>0</v>
      </c>
      <c r="I10" s="5">
        <f t="shared" si="1"/>
        <v>1</v>
      </c>
      <c r="J10" s="93">
        <f>data!G11</f>
        <v>0.3</v>
      </c>
      <c r="K10" s="90">
        <f>data!H11</f>
        <v>0.7</v>
      </c>
      <c r="L10" s="5">
        <f t="shared" si="2"/>
        <v>1</v>
      </c>
      <c r="M10" s="93">
        <f>data!I11</f>
        <v>0.9</v>
      </c>
      <c r="N10" s="90">
        <f>data!J11</f>
        <v>0.1</v>
      </c>
      <c r="O10" s="5">
        <f t="shared" si="3"/>
        <v>1</v>
      </c>
      <c r="P10" s="93">
        <f>data!K11</f>
        <v>1</v>
      </c>
      <c r="Q10" s="83">
        <f>data!L11</f>
        <v>0</v>
      </c>
      <c r="R10" s="82">
        <f>data!M11</f>
        <v>0</v>
      </c>
      <c r="S10">
        <f t="shared" si="4"/>
        <v>1</v>
      </c>
      <c r="T10" s="2"/>
      <c r="U10" s="298" t="s">
        <v>12</v>
      </c>
      <c r="V10" s="299"/>
      <c r="W10" s="299"/>
      <c r="X10" s="299"/>
      <c r="Y10" s="299"/>
      <c r="Z10" s="299"/>
      <c r="AA10" s="299"/>
      <c r="AB10" s="299"/>
      <c r="AC10" s="299"/>
      <c r="AD10" s="299"/>
      <c r="AE10" s="299"/>
      <c r="AF10" s="24"/>
      <c r="AG10" s="45">
        <f>SUM(AG8:AG9)</f>
        <v>22.344647803358498</v>
      </c>
      <c r="AI10" s="44">
        <f>D24-AG10</f>
        <v>0.11700217085289211</v>
      </c>
      <c r="AJ10">
        <f>AI10/C1</f>
        <v>0.11700217085289211</v>
      </c>
    </row>
    <row r="11" spans="2:36" ht="16.5" thickBot="1" x14ac:dyDescent="0.3">
      <c r="B11" s="15">
        <v>8</v>
      </c>
      <c r="C11" s="13">
        <f>data!B12</f>
        <v>0.2</v>
      </c>
      <c r="D11" s="90">
        <f>data!C12</f>
        <v>0.8</v>
      </c>
      <c r="E11" s="5">
        <f t="shared" si="0"/>
        <v>1</v>
      </c>
      <c r="F11" s="93">
        <f>data!D12</f>
        <v>0.2</v>
      </c>
      <c r="G11" s="83">
        <f>data!E12</f>
        <v>0.3</v>
      </c>
      <c r="H11" s="90">
        <f>data!F12</f>
        <v>0.5</v>
      </c>
      <c r="I11" s="5">
        <f t="shared" si="1"/>
        <v>1</v>
      </c>
      <c r="J11" s="93">
        <f>data!G12</f>
        <v>0.8</v>
      </c>
      <c r="K11" s="90">
        <f>data!H12</f>
        <v>0.2</v>
      </c>
      <c r="L11" s="5">
        <f t="shared" si="2"/>
        <v>1</v>
      </c>
      <c r="M11" s="93">
        <f>data!I12</f>
        <v>0.9</v>
      </c>
      <c r="N11" s="90">
        <f>data!J12</f>
        <v>0.1</v>
      </c>
      <c r="O11" s="5">
        <f t="shared" si="3"/>
        <v>1</v>
      </c>
      <c r="P11" s="93">
        <f>data!K12</f>
        <v>0.1</v>
      </c>
      <c r="Q11" s="83">
        <f>data!L12</f>
        <v>0.1</v>
      </c>
      <c r="R11" s="82">
        <f>data!M12</f>
        <v>0.8</v>
      </c>
      <c r="S11">
        <f t="shared" si="4"/>
        <v>1</v>
      </c>
      <c r="T11" s="2"/>
      <c r="U11" s="28" t="s">
        <v>13</v>
      </c>
      <c r="V11" s="28"/>
      <c r="W11" s="31"/>
      <c r="X11" s="12"/>
      <c r="Y11" s="26"/>
      <c r="Z11" s="27"/>
      <c r="AA11" s="12"/>
      <c r="AB11" s="26"/>
      <c r="AC11" s="27"/>
      <c r="AD11" s="12"/>
      <c r="AE11" s="26"/>
      <c r="AF11" s="27"/>
      <c r="AG11" s="44"/>
    </row>
    <row r="12" spans="2:36" ht="15.75" x14ac:dyDescent="0.25">
      <c r="B12" s="15">
        <v>9</v>
      </c>
      <c r="C12" s="13">
        <f>data!B13</f>
        <v>0.1</v>
      </c>
      <c r="D12" s="90">
        <f>data!C13</f>
        <v>0.9</v>
      </c>
      <c r="E12" s="5">
        <f t="shared" si="0"/>
        <v>1</v>
      </c>
      <c r="F12" s="93">
        <f>data!D13</f>
        <v>0.3</v>
      </c>
      <c r="G12" s="83">
        <f>data!E13</f>
        <v>0.4</v>
      </c>
      <c r="H12" s="90">
        <f>data!F13</f>
        <v>0.3</v>
      </c>
      <c r="I12" s="5">
        <f t="shared" si="1"/>
        <v>1</v>
      </c>
      <c r="J12" s="93">
        <f>data!G13</f>
        <v>0.3</v>
      </c>
      <c r="K12" s="90">
        <f>data!H13</f>
        <v>0.7</v>
      </c>
      <c r="L12" s="5">
        <f t="shared" si="2"/>
        <v>1</v>
      </c>
      <c r="M12" s="93">
        <f>data!I13</f>
        <v>0.7</v>
      </c>
      <c r="N12" s="90">
        <f>data!J13</f>
        <v>0.3</v>
      </c>
      <c r="O12" s="5">
        <f t="shared" si="3"/>
        <v>1</v>
      </c>
      <c r="P12" s="93">
        <f>data!K13</f>
        <v>0</v>
      </c>
      <c r="Q12" s="83">
        <f>data!L13</f>
        <v>0.8</v>
      </c>
      <c r="R12" s="82">
        <f>data!M13</f>
        <v>0.2</v>
      </c>
      <c r="S12">
        <f t="shared" si="4"/>
        <v>1</v>
      </c>
      <c r="T12" s="2"/>
      <c r="U12" s="29">
        <v>21</v>
      </c>
      <c r="V12" s="29">
        <f>-LOG(F$21,2)</f>
        <v>-2.84799690655495</v>
      </c>
      <c r="W12" s="34">
        <f>LOG($U$3,2)-LOG(F21,2)</f>
        <v>1.0588936890535687</v>
      </c>
      <c r="X12" s="38">
        <f>$W$3-LOG(I$42,2)</f>
        <v>1.6170561304310098</v>
      </c>
      <c r="Y12" s="39">
        <f>$W$3-LOG(J$42,2)</f>
        <v>3.6438561897747248</v>
      </c>
      <c r="Z12" s="40">
        <f>$W$3-LOG(K$42,2)</f>
        <v>3.7563309190331373</v>
      </c>
      <c r="AA12" s="38">
        <f>X12-$W12</f>
        <v>0.55816244137744109</v>
      </c>
      <c r="AB12" s="39">
        <f t="shared" ref="AB12:AC14" si="8">Y12-$W12</f>
        <v>2.5849625007211561</v>
      </c>
      <c r="AC12" s="40">
        <f t="shared" si="8"/>
        <v>2.6974372299795686</v>
      </c>
      <c r="AD12" s="46">
        <f>I$42*AA12</f>
        <v>2.7294143383356868</v>
      </c>
      <c r="AE12" s="47">
        <f>J$42*AB12</f>
        <v>3.1019550008653876</v>
      </c>
      <c r="AF12" s="48">
        <f>K$42*AC12</f>
        <v>2.9941553252773212</v>
      </c>
      <c r="AG12" s="44">
        <f t="shared" ref="AG12:AG22" si="9">SUM(AD12:AF12)</f>
        <v>8.8255246644783956</v>
      </c>
    </row>
    <row r="13" spans="2:36" ht="15.75" x14ac:dyDescent="0.25">
      <c r="B13" s="15">
        <v>10</v>
      </c>
      <c r="C13" s="13">
        <f>data!B14</f>
        <v>0.9</v>
      </c>
      <c r="D13" s="90">
        <f>data!C14</f>
        <v>0.1</v>
      </c>
      <c r="E13" s="5">
        <f t="shared" si="0"/>
        <v>1</v>
      </c>
      <c r="F13" s="93">
        <f>data!D14</f>
        <v>0.7</v>
      </c>
      <c r="G13" s="83">
        <f>data!E14</f>
        <v>0.3</v>
      </c>
      <c r="H13" s="90">
        <f>data!F14</f>
        <v>0</v>
      </c>
      <c r="I13" s="5">
        <f t="shared" si="1"/>
        <v>1</v>
      </c>
      <c r="J13" s="93">
        <f>data!G14</f>
        <v>0.7</v>
      </c>
      <c r="K13" s="90">
        <f>data!H14</f>
        <v>0.3</v>
      </c>
      <c r="L13" s="5">
        <f t="shared" si="2"/>
        <v>1</v>
      </c>
      <c r="M13" s="93">
        <f>data!I14</f>
        <v>0.7</v>
      </c>
      <c r="N13" s="90">
        <f>data!J14</f>
        <v>0.3</v>
      </c>
      <c r="O13" s="5">
        <f t="shared" si="3"/>
        <v>1</v>
      </c>
      <c r="P13" s="93">
        <f>data!K14</f>
        <v>1</v>
      </c>
      <c r="Q13" s="83">
        <f>data!L14</f>
        <v>0</v>
      </c>
      <c r="R13" s="82">
        <f>data!M14</f>
        <v>0</v>
      </c>
      <c r="S13">
        <f t="shared" si="4"/>
        <v>1</v>
      </c>
      <c r="T13" s="2"/>
      <c r="U13" s="29">
        <v>22</v>
      </c>
      <c r="V13" s="29">
        <f>-LOG(G$21,2)</f>
        <v>-2.2927817492278462</v>
      </c>
      <c r="W13" s="34">
        <f>LOG($U$3,2)-LOG(G21,2)</f>
        <v>1.6141088463806725</v>
      </c>
      <c r="X13" s="38">
        <f>$W$3-LOG(L$42,2)</f>
        <v>3.390875448604854</v>
      </c>
      <c r="Y13" s="39">
        <f>$W$3-LOG(M$42,2)</f>
        <v>4.1413558492455413</v>
      </c>
      <c r="Z13" s="40">
        <f>$W$3-LOG(N$42,2)</f>
        <v>2.5173237838457929</v>
      </c>
      <c r="AA13" s="38">
        <f t="shared" ref="AA13:AA14" si="10">X13-$W13</f>
        <v>1.7767666022241815</v>
      </c>
      <c r="AB13" s="39">
        <f t="shared" si="8"/>
        <v>2.5272470028648688</v>
      </c>
      <c r="AC13" s="40">
        <f t="shared" si="8"/>
        <v>0.90321493746512038</v>
      </c>
      <c r="AD13" s="38">
        <f>L$42*AA13</f>
        <v>2.5407762411805797</v>
      </c>
      <c r="AE13" s="39">
        <f>M$42*AB13</f>
        <v>2.1481599524351389</v>
      </c>
      <c r="AF13" s="40">
        <f>N$42*AC13</f>
        <v>2.3664231361586157</v>
      </c>
      <c r="AG13" s="44">
        <f t="shared" si="9"/>
        <v>7.0553593297743351</v>
      </c>
    </row>
    <row r="14" spans="2:36" ht="16.5" thickBot="1" x14ac:dyDescent="0.3">
      <c r="B14" s="15">
        <v>11</v>
      </c>
      <c r="C14" s="13">
        <f>data!B15</f>
        <v>0.7</v>
      </c>
      <c r="D14" s="90">
        <f>data!C15</f>
        <v>0.3</v>
      </c>
      <c r="E14" s="5">
        <f t="shared" si="0"/>
        <v>1</v>
      </c>
      <c r="F14" s="93">
        <f>data!D15</f>
        <v>1</v>
      </c>
      <c r="G14" s="83">
        <f>data!E15</f>
        <v>0</v>
      </c>
      <c r="H14" s="90">
        <f>data!F15</f>
        <v>0</v>
      </c>
      <c r="I14" s="5">
        <f t="shared" si="1"/>
        <v>1</v>
      </c>
      <c r="J14" s="93">
        <f>data!G15</f>
        <v>0.4</v>
      </c>
      <c r="K14" s="90">
        <f>data!H15</f>
        <v>0.6</v>
      </c>
      <c r="L14" s="5">
        <f t="shared" si="2"/>
        <v>1</v>
      </c>
      <c r="M14" s="93">
        <f>data!I15</f>
        <v>0.2</v>
      </c>
      <c r="N14" s="90">
        <f>data!J15</f>
        <v>0.8</v>
      </c>
      <c r="O14" s="5">
        <f t="shared" si="3"/>
        <v>1</v>
      </c>
      <c r="P14" s="93">
        <f>data!K15</f>
        <v>0.3</v>
      </c>
      <c r="Q14" s="83">
        <f>data!L15</f>
        <v>0.7</v>
      </c>
      <c r="R14" s="82">
        <f>data!M15</f>
        <v>0</v>
      </c>
      <c r="S14">
        <f t="shared" si="4"/>
        <v>1</v>
      </c>
      <c r="T14" s="2"/>
      <c r="U14" s="30">
        <v>23</v>
      </c>
      <c r="V14" s="30">
        <f>-LOG(H$21,2)</f>
        <v>-1.5360529002402097</v>
      </c>
      <c r="W14" s="18">
        <f>LOG($U$3,2)-LOG(H21,2)</f>
        <v>2.370837695368309</v>
      </c>
      <c r="X14" s="41">
        <f>$W$3-LOG(O$42,2)</f>
        <v>4.2653445665209953</v>
      </c>
      <c r="Y14" s="42">
        <f>$W$3-LOG(P$42,2)</f>
        <v>4.1413558492455413</v>
      </c>
      <c r="Z14" s="43">
        <f>$W$3-LOG(Q$42,2)</f>
        <v>3.5620620986110771</v>
      </c>
      <c r="AA14" s="41">
        <f t="shared" si="10"/>
        <v>1.8945068711526862</v>
      </c>
      <c r="AB14" s="42">
        <f t="shared" si="8"/>
        <v>1.7705181538772323</v>
      </c>
      <c r="AC14" s="43">
        <f t="shared" si="8"/>
        <v>1.1912244032427681</v>
      </c>
      <c r="AD14" s="41">
        <f>O$42*AA14</f>
        <v>1.4777153594990953</v>
      </c>
      <c r="AE14" s="42">
        <f>P$42*AB14</f>
        <v>1.5049404307956475</v>
      </c>
      <c r="AF14" s="43">
        <f>Q$42*AC14</f>
        <v>1.5128549921183159</v>
      </c>
      <c r="AG14" s="44">
        <f t="shared" si="9"/>
        <v>4.4955107824130582</v>
      </c>
    </row>
    <row r="15" spans="2:36" ht="16.5" thickBot="1" x14ac:dyDescent="0.3">
      <c r="B15" s="15">
        <v>12</v>
      </c>
      <c r="C15" s="13">
        <f>data!B16</f>
        <v>0.2</v>
      </c>
      <c r="D15" s="90">
        <f>data!C16</f>
        <v>0.8</v>
      </c>
      <c r="E15" s="5">
        <f t="shared" si="0"/>
        <v>1</v>
      </c>
      <c r="F15" s="93">
        <f>data!D16</f>
        <v>0.1</v>
      </c>
      <c r="G15" s="83">
        <f>data!E16</f>
        <v>0.8</v>
      </c>
      <c r="H15" s="90">
        <f>data!F16</f>
        <v>0.1</v>
      </c>
      <c r="I15" s="5">
        <f t="shared" si="1"/>
        <v>1</v>
      </c>
      <c r="J15" s="93">
        <f>data!G16</f>
        <v>0.3</v>
      </c>
      <c r="K15" s="90">
        <f>data!H16</f>
        <v>0.7</v>
      </c>
      <c r="L15" s="5">
        <f t="shared" si="2"/>
        <v>1</v>
      </c>
      <c r="M15" s="93">
        <f>data!I16</f>
        <v>0.7</v>
      </c>
      <c r="N15" s="90">
        <f>data!J16</f>
        <v>0.3</v>
      </c>
      <c r="O15" s="5">
        <f t="shared" si="3"/>
        <v>1</v>
      </c>
      <c r="P15" s="93">
        <f>data!K16</f>
        <v>0.1</v>
      </c>
      <c r="Q15" s="83">
        <f>data!L16</f>
        <v>0.2</v>
      </c>
      <c r="R15" s="82">
        <f>data!M16</f>
        <v>0.7</v>
      </c>
      <c r="S15">
        <f t="shared" si="4"/>
        <v>1</v>
      </c>
      <c r="T15" s="2"/>
      <c r="U15" s="298" t="s">
        <v>14</v>
      </c>
      <c r="V15" s="299"/>
      <c r="W15" s="299"/>
      <c r="X15" s="299"/>
      <c r="Y15" s="299"/>
      <c r="Z15" s="299"/>
      <c r="AA15" s="299"/>
      <c r="AB15" s="299"/>
      <c r="AC15" s="299"/>
      <c r="AD15" s="299"/>
      <c r="AE15" s="299"/>
      <c r="AF15" s="24"/>
      <c r="AG15" s="122">
        <f>SUM(AG12:AG14)</f>
        <v>20.376394776665791</v>
      </c>
      <c r="AH15" t="s">
        <v>129</v>
      </c>
      <c r="AI15" s="135">
        <f>D24-AG15</f>
        <v>2.0852551975455995</v>
      </c>
      <c r="AJ15">
        <f>AI15/F1</f>
        <v>2.0852551975455995</v>
      </c>
    </row>
    <row r="16" spans="2:36" ht="16.5" thickBot="1" x14ac:dyDescent="0.3">
      <c r="B16" s="15">
        <v>13</v>
      </c>
      <c r="C16" s="13">
        <f>data!B17</f>
        <v>0.9</v>
      </c>
      <c r="D16" s="90">
        <f>data!C17</f>
        <v>0.1</v>
      </c>
      <c r="E16" s="5">
        <f t="shared" si="0"/>
        <v>1</v>
      </c>
      <c r="F16" s="93">
        <f>data!D17</f>
        <v>0.5</v>
      </c>
      <c r="G16" s="83">
        <f>data!E17</f>
        <v>0.4</v>
      </c>
      <c r="H16" s="90">
        <f>data!F17</f>
        <v>0.1</v>
      </c>
      <c r="I16" s="5">
        <f t="shared" si="1"/>
        <v>1</v>
      </c>
      <c r="J16" s="93">
        <f>data!G17</f>
        <v>0.9</v>
      </c>
      <c r="K16" s="90">
        <f>data!H17</f>
        <v>0.1</v>
      </c>
      <c r="L16" s="5">
        <f t="shared" si="2"/>
        <v>1</v>
      </c>
      <c r="M16" s="93">
        <f>data!I17</f>
        <v>0.9</v>
      </c>
      <c r="N16" s="90">
        <f>data!J17</f>
        <v>0.1</v>
      </c>
      <c r="O16" s="5">
        <f t="shared" si="3"/>
        <v>1</v>
      </c>
      <c r="P16" s="93">
        <f>data!K17</f>
        <v>0</v>
      </c>
      <c r="Q16" s="83">
        <f>data!L17</f>
        <v>0</v>
      </c>
      <c r="R16" s="82">
        <f>data!M17</f>
        <v>1</v>
      </c>
      <c r="S16">
        <f t="shared" si="4"/>
        <v>1</v>
      </c>
      <c r="T16" s="2"/>
      <c r="U16" s="28" t="s">
        <v>15</v>
      </c>
      <c r="V16" s="28"/>
      <c r="W16" s="31"/>
      <c r="X16" s="12"/>
      <c r="Y16" s="26"/>
      <c r="Z16" s="27"/>
      <c r="AA16" s="12"/>
      <c r="AB16" s="26"/>
      <c r="AC16" s="27"/>
      <c r="AD16" s="12"/>
      <c r="AE16" s="26"/>
      <c r="AF16" s="27"/>
      <c r="AG16" s="44"/>
    </row>
    <row r="17" spans="2:36" ht="15.75" x14ac:dyDescent="0.25">
      <c r="B17" s="15">
        <v>14</v>
      </c>
      <c r="C17" s="13">
        <f>data!B18</f>
        <v>0</v>
      </c>
      <c r="D17" s="90">
        <f>data!C18</f>
        <v>1</v>
      </c>
      <c r="E17" s="5">
        <f t="shared" si="0"/>
        <v>1</v>
      </c>
      <c r="F17" s="93">
        <f>data!D18</f>
        <v>1</v>
      </c>
      <c r="G17" s="83">
        <f>data!E18</f>
        <v>0</v>
      </c>
      <c r="H17" s="90">
        <f>data!F18</f>
        <v>0</v>
      </c>
      <c r="I17" s="5">
        <f t="shared" si="1"/>
        <v>1</v>
      </c>
      <c r="J17" s="93">
        <f>data!G18</f>
        <v>0.5</v>
      </c>
      <c r="K17" s="90">
        <f>data!H18</f>
        <v>0.5</v>
      </c>
      <c r="L17" s="5">
        <f t="shared" si="2"/>
        <v>1</v>
      </c>
      <c r="M17" s="93">
        <f>data!I18</f>
        <v>0.4</v>
      </c>
      <c r="N17" s="90">
        <f>data!J18</f>
        <v>0.6</v>
      </c>
      <c r="O17" s="5">
        <f t="shared" si="3"/>
        <v>1</v>
      </c>
      <c r="P17" s="93">
        <f>data!K18</f>
        <v>0.8</v>
      </c>
      <c r="Q17" s="83">
        <f>data!L18</f>
        <v>0.1</v>
      </c>
      <c r="R17" s="82">
        <f>data!M18</f>
        <v>0.1</v>
      </c>
      <c r="S17">
        <f t="shared" si="4"/>
        <v>1</v>
      </c>
      <c r="T17" s="2"/>
      <c r="U17" s="29">
        <v>31</v>
      </c>
      <c r="V17" s="29">
        <f>-LOG(J$21,2)</f>
        <v>-3</v>
      </c>
      <c r="W17" s="34">
        <f>LOG($U$3,2)-LOG(J21,2)</f>
        <v>0.9068905956085187</v>
      </c>
      <c r="X17" s="38">
        <f>$W$3-LOG(C60,2)</f>
        <v>2.1456053222468996</v>
      </c>
      <c r="Y17" s="39">
        <f t="shared" ref="Y17:Z17" si="11">$W$3-LOG(D60,2)</f>
        <v>3.4739311883324122</v>
      </c>
      <c r="Z17" s="40">
        <f t="shared" si="11"/>
        <v>2.2020186311521659</v>
      </c>
      <c r="AA17" s="38">
        <f>X17-$W17</f>
        <v>1.2387147266383809</v>
      </c>
      <c r="AB17" s="39">
        <f t="shared" ref="AB17:AC18" si="12">Y17-$W17</f>
        <v>2.5670405927238935</v>
      </c>
      <c r="AC17" s="40">
        <f t="shared" si="12"/>
        <v>1.2951280355436472</v>
      </c>
      <c r="AD17" s="46">
        <f>C$60*AA17</f>
        <v>4.1992429233041104</v>
      </c>
      <c r="AE17" s="47">
        <f>D$60*AB17</f>
        <v>3.4655048001772566</v>
      </c>
      <c r="AF17" s="48">
        <f>E$60*AC17</f>
        <v>4.2221173958722895</v>
      </c>
      <c r="AG17" s="44">
        <f t="shared" si="9"/>
        <v>11.886865119353658</v>
      </c>
    </row>
    <row r="18" spans="2:36" ht="16.5" thickBot="1" x14ac:dyDescent="0.3">
      <c r="B18" s="15">
        <v>15</v>
      </c>
      <c r="C18" s="91">
        <f>data!B19</f>
        <v>0.5</v>
      </c>
      <c r="D18" s="92">
        <f>data!C19</f>
        <v>0.5</v>
      </c>
      <c r="E18" s="114">
        <f t="shared" si="0"/>
        <v>1</v>
      </c>
      <c r="F18" s="94">
        <f>data!D19</f>
        <v>0.2</v>
      </c>
      <c r="G18" s="95">
        <f>data!E19</f>
        <v>0.5</v>
      </c>
      <c r="H18" s="92">
        <f>data!F19</f>
        <v>0.3</v>
      </c>
      <c r="I18" s="114">
        <f t="shared" si="1"/>
        <v>1</v>
      </c>
      <c r="J18" s="94">
        <f>data!G19</f>
        <v>0.8</v>
      </c>
      <c r="K18" s="92">
        <f>data!H19</f>
        <v>0.2</v>
      </c>
      <c r="L18" s="114">
        <f t="shared" si="2"/>
        <v>1</v>
      </c>
      <c r="M18" s="94">
        <f>data!I19</f>
        <v>0.8</v>
      </c>
      <c r="N18" s="92">
        <f>data!J19</f>
        <v>0.2</v>
      </c>
      <c r="O18" s="114">
        <f t="shared" si="3"/>
        <v>1</v>
      </c>
      <c r="P18" s="94">
        <f>data!K19</f>
        <v>1</v>
      </c>
      <c r="Q18" s="95">
        <f>data!L19</f>
        <v>0</v>
      </c>
      <c r="R18" s="96">
        <f>data!M19</f>
        <v>0</v>
      </c>
      <c r="S18">
        <f t="shared" si="4"/>
        <v>1</v>
      </c>
      <c r="T18" s="2"/>
      <c r="U18" s="30">
        <v>32</v>
      </c>
      <c r="V18" s="30">
        <f>-LOG(K$21,2)</f>
        <v>-2.8073549220576042</v>
      </c>
      <c r="W18" s="18">
        <f>LOG($U$3,2)-LOG(K21,2)</f>
        <v>1.0995356735509145</v>
      </c>
      <c r="X18" s="41">
        <f>$W$3-LOG(F60,2)</f>
        <v>2.0154714087624397</v>
      </c>
      <c r="Y18" s="42">
        <f t="shared" ref="Y18:Z18" si="13">$W$3-LOG(G60,2)</f>
        <v>3.274622380109006</v>
      </c>
      <c r="Z18" s="43">
        <f t="shared" si="13"/>
        <v>3.1078032895345151</v>
      </c>
      <c r="AA18" s="41">
        <f>X18-$W18</f>
        <v>0.91593573521152516</v>
      </c>
      <c r="AB18" s="42">
        <f t="shared" si="12"/>
        <v>2.1750867065580914</v>
      </c>
      <c r="AC18" s="43">
        <f t="shared" si="12"/>
        <v>2.0082676159836006</v>
      </c>
      <c r="AD18" s="41">
        <f>F$60*AA18</f>
        <v>3.3981215776347584</v>
      </c>
      <c r="AE18" s="42">
        <f>G$60*AB18</f>
        <v>3.3713843951650415</v>
      </c>
      <c r="AF18" s="43">
        <f>H$60*AC18</f>
        <v>3.4943856518114655</v>
      </c>
      <c r="AG18" s="44">
        <f t="shared" si="9"/>
        <v>10.263891624611265</v>
      </c>
    </row>
    <row r="19" spans="2:36" ht="16.5" thickBot="1" x14ac:dyDescent="0.3">
      <c r="B19" s="15">
        <v>16</v>
      </c>
      <c r="C19" s="23">
        <v>0.1</v>
      </c>
      <c r="D19" s="99">
        <v>0.9</v>
      </c>
      <c r="E19" s="5">
        <f t="shared" si="0"/>
        <v>1</v>
      </c>
      <c r="F19" s="3">
        <v>0.6</v>
      </c>
      <c r="G19" s="6">
        <v>0.3</v>
      </c>
      <c r="H19" s="4">
        <v>0.1</v>
      </c>
      <c r="I19" s="5">
        <f t="shared" si="1"/>
        <v>0.99999999999999989</v>
      </c>
      <c r="J19" s="3">
        <v>0.3</v>
      </c>
      <c r="K19" s="4">
        <v>0.7</v>
      </c>
      <c r="L19" s="5">
        <f t="shared" si="2"/>
        <v>1</v>
      </c>
      <c r="M19" s="3">
        <v>0.5</v>
      </c>
      <c r="N19" s="4">
        <v>0.5</v>
      </c>
      <c r="O19" s="5">
        <f t="shared" si="3"/>
        <v>1</v>
      </c>
      <c r="P19" s="7" t="s">
        <v>7</v>
      </c>
      <c r="Q19" s="8" t="s">
        <v>7</v>
      </c>
      <c r="R19" s="9" t="s">
        <v>7</v>
      </c>
      <c r="U19" s="298" t="s">
        <v>16</v>
      </c>
      <c r="V19" s="299"/>
      <c r="W19" s="299"/>
      <c r="X19" s="299"/>
      <c r="Y19" s="299"/>
      <c r="Z19" s="299"/>
      <c r="AA19" s="299"/>
      <c r="AB19" s="299"/>
      <c r="AC19" s="299"/>
      <c r="AD19" s="299"/>
      <c r="AE19" s="299"/>
      <c r="AF19" s="24"/>
      <c r="AG19" s="45">
        <f>SUM(AG17:AG18)</f>
        <v>22.150756743964923</v>
      </c>
      <c r="AI19" s="44">
        <f>D24-AG19</f>
        <v>0.31089323024646731</v>
      </c>
      <c r="AJ19">
        <f>AI19/J1</f>
        <v>0.31089323024646731</v>
      </c>
    </row>
    <row r="20" spans="2:36" ht="16.5" thickBot="1" x14ac:dyDescent="0.3">
      <c r="B20" s="15">
        <v>17</v>
      </c>
      <c r="C20" s="80">
        <v>0.8</v>
      </c>
      <c r="D20" s="115">
        <v>0.2</v>
      </c>
      <c r="E20" s="114">
        <f t="shared" si="0"/>
        <v>1</v>
      </c>
      <c r="F20" s="116">
        <v>0.1</v>
      </c>
      <c r="G20" s="117">
        <v>0.3</v>
      </c>
      <c r="H20" s="118">
        <v>0.6</v>
      </c>
      <c r="I20" s="114">
        <f t="shared" si="1"/>
        <v>1</v>
      </c>
      <c r="J20" s="116">
        <v>0.7</v>
      </c>
      <c r="K20" s="118">
        <v>0.3</v>
      </c>
      <c r="L20" s="114">
        <f t="shared" si="2"/>
        <v>1</v>
      </c>
      <c r="M20" s="116">
        <v>0.4</v>
      </c>
      <c r="N20" s="118">
        <v>0.6</v>
      </c>
      <c r="O20" s="114">
        <f t="shared" si="3"/>
        <v>1</v>
      </c>
      <c r="P20" s="119" t="s">
        <v>7</v>
      </c>
      <c r="Q20" s="120" t="s">
        <v>7</v>
      </c>
      <c r="R20" s="121" t="s">
        <v>7</v>
      </c>
      <c r="U20" s="28" t="s">
        <v>17</v>
      </c>
      <c r="V20" s="28"/>
      <c r="W20" s="31"/>
      <c r="X20" s="12"/>
      <c r="Y20" s="26"/>
      <c r="Z20" s="27"/>
      <c r="AA20" s="12"/>
      <c r="AB20" s="26"/>
      <c r="AC20" s="27"/>
      <c r="AD20" s="12"/>
      <c r="AE20" s="26"/>
      <c r="AF20" s="27"/>
      <c r="AG20" s="44"/>
    </row>
    <row r="21" spans="2:36" ht="16.5" thickBot="1" x14ac:dyDescent="0.3">
      <c r="B21" s="16" t="s">
        <v>8</v>
      </c>
      <c r="C21" s="100">
        <f>SUM(C4:C18)</f>
        <v>5.7</v>
      </c>
      <c r="D21" s="101">
        <f>SUM(D4:D18)</f>
        <v>9.2999999999999989</v>
      </c>
      <c r="E21" s="17"/>
      <c r="F21" s="18">
        <f>SUM(F4:F18)</f>
        <v>7.2</v>
      </c>
      <c r="G21" s="20">
        <f>SUM(G4:G18)</f>
        <v>4.9000000000000004</v>
      </c>
      <c r="H21" s="19">
        <f>SUM(H4:H18)</f>
        <v>2.9</v>
      </c>
      <c r="I21" s="17"/>
      <c r="J21" s="18">
        <f>SUM(J4:J18)</f>
        <v>8</v>
      </c>
      <c r="K21" s="19">
        <f>SUM(K4:K18)</f>
        <v>7</v>
      </c>
      <c r="L21" s="17"/>
      <c r="M21" s="18">
        <f>SUM(M4:M18)</f>
        <v>8.5000000000000018</v>
      </c>
      <c r="N21" s="19">
        <f>SUM(N4:N18)</f>
        <v>6.4999999999999991</v>
      </c>
      <c r="O21" s="17"/>
      <c r="P21" s="18">
        <f>SUM(P4:P18)</f>
        <v>7.1</v>
      </c>
      <c r="Q21" s="20">
        <f>SUM(Q4:Q18)</f>
        <v>2.9000000000000004</v>
      </c>
      <c r="R21" s="19">
        <f>SUM(R4:R18)</f>
        <v>5</v>
      </c>
      <c r="U21" s="29">
        <v>41</v>
      </c>
      <c r="V21" s="29">
        <f>-LOG(M$21,2)</f>
        <v>-3.0874628412503395</v>
      </c>
      <c r="W21" s="34">
        <f>LOG($U$3,2)-LOG(M21,2)</f>
        <v>0.81942775435817916</v>
      </c>
      <c r="X21" s="38">
        <f>$W$3-LOG(I60,2)</f>
        <v>1.8996950942043149</v>
      </c>
      <c r="Y21" s="39">
        <f t="shared" ref="Y21:Z21" si="14">$W$3-LOG(J60,2)</f>
        <v>3.4111954329844503</v>
      </c>
      <c r="Z21" s="40">
        <f t="shared" si="14"/>
        <v>2.288651940013064</v>
      </c>
      <c r="AA21" s="38">
        <f>X21-$W21</f>
        <v>1.0802673398461358</v>
      </c>
      <c r="AB21" s="39">
        <f t="shared" ref="AB21:AC22" si="15">Y21-$W21</f>
        <v>2.5917676786262711</v>
      </c>
      <c r="AC21" s="40">
        <f t="shared" si="15"/>
        <v>1.4692241856548849</v>
      </c>
      <c r="AD21" s="46">
        <f>I$60*AA21</f>
        <v>4.342674706181465</v>
      </c>
      <c r="AE21" s="47">
        <f>J$60*AB21</f>
        <v>3.6543924268630414</v>
      </c>
      <c r="AF21" s="48">
        <f>K$60*AC21</f>
        <v>4.5105182499604961</v>
      </c>
      <c r="AG21" s="44">
        <f t="shared" si="9"/>
        <v>12.507585383005003</v>
      </c>
    </row>
    <row r="22" spans="2:36" ht="15.75" thickBot="1" x14ac:dyDescent="0.3">
      <c r="U22" s="30">
        <v>42</v>
      </c>
      <c r="V22" s="30">
        <f>-LOG(N$21,2)</f>
        <v>-2.7004397181410922</v>
      </c>
      <c r="W22" s="18">
        <f>LOG($U$3,2)-LOG(N21,2)</f>
        <v>1.2064508774674265</v>
      </c>
      <c r="X22" s="41">
        <f>$W$3-LOG(L60,2)</f>
        <v>2.283960244688342</v>
      </c>
      <c r="Y22" s="42">
        <f t="shared" ref="Y22:Z22" si="16">$W$3-LOG(M60,2)</f>
        <v>3.3315782649210819</v>
      </c>
      <c r="Z22" s="43">
        <f t="shared" si="16"/>
        <v>2.9582897481151624</v>
      </c>
      <c r="AA22" s="41">
        <f>X22-$W22</f>
        <v>1.0775093672209155</v>
      </c>
      <c r="AB22" s="42">
        <f t="shared" si="15"/>
        <v>2.1251273874536554</v>
      </c>
      <c r="AC22" s="43">
        <f t="shared" si="15"/>
        <v>1.7518388706477359</v>
      </c>
      <c r="AD22" s="41">
        <f>L$60*AA22</f>
        <v>3.31872885104042</v>
      </c>
      <c r="AE22" s="42">
        <f>M$60*AB22</f>
        <v>3.166439807305947</v>
      </c>
      <c r="AF22" s="43">
        <f>N$60*AC22</f>
        <v>3.3810490203501309</v>
      </c>
      <c r="AG22" s="44">
        <f t="shared" si="9"/>
        <v>9.8662176786964988</v>
      </c>
    </row>
    <row r="23" spans="2:36" ht="15.75" thickBot="1" x14ac:dyDescent="0.3">
      <c r="U23" s="293" t="s">
        <v>18</v>
      </c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5"/>
      <c r="AG23" s="45">
        <f>SUM(AG21:AG22)</f>
        <v>22.373803061701501</v>
      </c>
      <c r="AI23" s="44">
        <f>D24-AG23</f>
        <v>8.7846912509888853E-2</v>
      </c>
      <c r="AJ23">
        <f>AI23/M1</f>
        <v>8.7846912509888853E-2</v>
      </c>
    </row>
    <row r="24" spans="2:36" ht="15.75" thickBot="1" x14ac:dyDescent="0.3">
      <c r="C24" s="88" t="s">
        <v>24</v>
      </c>
      <c r="D24" s="165">
        <f>P21*AA3+Q21*AB3+R21*AC3</f>
        <v>22.46164997421139</v>
      </c>
    </row>
    <row r="25" spans="2:36" ht="15.75" thickBot="1" x14ac:dyDescent="0.3"/>
    <row r="26" spans="2:36" x14ac:dyDescent="0.25">
      <c r="B26" s="12"/>
      <c r="C26" s="52" t="s">
        <v>25</v>
      </c>
      <c r="D26" s="52" t="s">
        <v>26</v>
      </c>
      <c r="E26" s="52" t="s">
        <v>27</v>
      </c>
      <c r="F26" s="52" t="s">
        <v>28</v>
      </c>
      <c r="G26" s="52" t="s">
        <v>29</v>
      </c>
      <c r="H26" s="52" t="s">
        <v>30</v>
      </c>
      <c r="I26" s="52" t="s">
        <v>31</v>
      </c>
      <c r="J26" s="52" t="s">
        <v>32</v>
      </c>
      <c r="K26" s="52" t="s">
        <v>33</v>
      </c>
      <c r="L26" s="52" t="s">
        <v>34</v>
      </c>
      <c r="M26" s="52" t="s">
        <v>35</v>
      </c>
      <c r="N26" s="52" t="s">
        <v>36</v>
      </c>
      <c r="O26" s="52" t="s">
        <v>37</v>
      </c>
      <c r="P26" s="52" t="s">
        <v>38</v>
      </c>
      <c r="Q26" s="53" t="s">
        <v>39</v>
      </c>
      <c r="S26" s="62"/>
      <c r="T26" s="295" t="s">
        <v>54</v>
      </c>
      <c r="U26" s="296"/>
      <c r="V26" s="297"/>
    </row>
    <row r="27" spans="2:36" ht="16.5" thickBot="1" x14ac:dyDescent="0.3">
      <c r="B27" s="54">
        <v>1</v>
      </c>
      <c r="C27" s="11">
        <f>C4*P4</f>
        <v>0.2</v>
      </c>
      <c r="D27" s="11">
        <f>C4*Q4</f>
        <v>0</v>
      </c>
      <c r="E27" s="11">
        <f>C4*R4</f>
        <v>0</v>
      </c>
      <c r="F27" s="11">
        <f>D4*P4</f>
        <v>0.8</v>
      </c>
      <c r="G27" s="11">
        <f>D4*Q4</f>
        <v>0</v>
      </c>
      <c r="H27" s="11">
        <f>D4*R4</f>
        <v>0</v>
      </c>
      <c r="I27" s="11">
        <f>F4*P4</f>
        <v>0.8</v>
      </c>
      <c r="J27" s="11">
        <f>F4*Q4</f>
        <v>0</v>
      </c>
      <c r="K27" s="11">
        <f>F4*R4</f>
        <v>0</v>
      </c>
      <c r="L27" s="11">
        <f>G4*P4</f>
        <v>0.1</v>
      </c>
      <c r="M27" s="11">
        <f>G4*Q4</f>
        <v>0</v>
      </c>
      <c r="N27" s="11">
        <f>G4*R4</f>
        <v>0</v>
      </c>
      <c r="O27" s="11">
        <f>H4*P4</f>
        <v>0.1</v>
      </c>
      <c r="P27" s="11">
        <f>H4*Q4</f>
        <v>0</v>
      </c>
      <c r="Q27" s="24">
        <f>H4*R4</f>
        <v>0</v>
      </c>
      <c r="S27" s="30"/>
      <c r="T27" s="60">
        <v>1</v>
      </c>
      <c r="U27" s="60">
        <v>2</v>
      </c>
      <c r="V27" s="61">
        <v>3</v>
      </c>
    </row>
    <row r="28" spans="2:36" ht="15.75" x14ac:dyDescent="0.25">
      <c r="B28" s="54">
        <v>2</v>
      </c>
      <c r="C28" s="11">
        <f>C5*P5</f>
        <v>0</v>
      </c>
      <c r="D28" s="11">
        <f t="shared" ref="D28:D41" si="17">C5*Q5</f>
        <v>0.13999999999999999</v>
      </c>
      <c r="E28" s="11">
        <f t="shared" ref="E28:E41" si="18">C5*R5</f>
        <v>0.55999999999999994</v>
      </c>
      <c r="F28" s="11">
        <f t="shared" ref="F28:F41" si="19">D5*P5</f>
        <v>0</v>
      </c>
      <c r="G28" s="11">
        <f t="shared" ref="G28:G41" si="20">D5*Q5</f>
        <v>0.06</v>
      </c>
      <c r="H28" s="11">
        <f t="shared" ref="H28:H41" si="21">D5*R5</f>
        <v>0.24</v>
      </c>
      <c r="I28" s="11">
        <f t="shared" ref="I28:I41" si="22">F5*P5</f>
        <v>0</v>
      </c>
      <c r="J28" s="11">
        <f t="shared" ref="J28:J41" si="23">F5*Q5</f>
        <v>4.0000000000000008E-2</v>
      </c>
      <c r="K28" s="11">
        <f t="shared" ref="K28:K41" si="24">F5*R5</f>
        <v>0.16000000000000003</v>
      </c>
      <c r="L28" s="11">
        <f t="shared" ref="L28:L41" si="25">G5*P5</f>
        <v>0</v>
      </c>
      <c r="M28" s="11">
        <f t="shared" ref="M28:M41" si="26">G5*Q5</f>
        <v>0.06</v>
      </c>
      <c r="N28" s="11">
        <f t="shared" ref="N28:N41" si="27">G5*R5</f>
        <v>0.24</v>
      </c>
      <c r="O28" s="11">
        <f t="shared" ref="O28:O41" si="28">H5*P5</f>
        <v>0</v>
      </c>
      <c r="P28" s="11">
        <f t="shared" ref="P28:P41" si="29">H5*Q5</f>
        <v>0.1</v>
      </c>
      <c r="Q28" s="24">
        <f t="shared" ref="Q28:Q41" si="30">H5*R5</f>
        <v>0.4</v>
      </c>
      <c r="S28" s="29" t="s">
        <v>55</v>
      </c>
      <c r="T28" s="123">
        <f>I42/F21</f>
        <v>0.67916666666666659</v>
      </c>
      <c r="U28" s="129">
        <f>L42/G21</f>
        <v>0.29183673469387755</v>
      </c>
      <c r="V28" s="126">
        <f>O42/H21</f>
        <v>0.26896551724137935</v>
      </c>
    </row>
    <row r="29" spans="2:36" ht="15.75" x14ac:dyDescent="0.25">
      <c r="B29" s="54">
        <v>3</v>
      </c>
      <c r="C29" s="11">
        <f t="shared" ref="C29:C41" si="31">C6*P6</f>
        <v>0.9</v>
      </c>
      <c r="D29" s="11">
        <f t="shared" si="17"/>
        <v>0</v>
      </c>
      <c r="E29" s="11">
        <f t="shared" si="18"/>
        <v>0</v>
      </c>
      <c r="F29" s="11">
        <f t="shared" si="19"/>
        <v>0.1</v>
      </c>
      <c r="G29" s="11">
        <f t="shared" si="20"/>
        <v>0</v>
      </c>
      <c r="H29" s="11">
        <f t="shared" si="21"/>
        <v>0</v>
      </c>
      <c r="I29" s="11">
        <f t="shared" si="22"/>
        <v>1</v>
      </c>
      <c r="J29" s="11">
        <f t="shared" si="23"/>
        <v>0</v>
      </c>
      <c r="K29" s="11">
        <f t="shared" si="24"/>
        <v>0</v>
      </c>
      <c r="L29" s="11">
        <f t="shared" si="25"/>
        <v>0</v>
      </c>
      <c r="M29" s="11">
        <f t="shared" si="26"/>
        <v>0</v>
      </c>
      <c r="N29" s="11">
        <f t="shared" si="27"/>
        <v>0</v>
      </c>
      <c r="O29" s="11">
        <f t="shared" si="28"/>
        <v>0</v>
      </c>
      <c r="P29" s="11">
        <f t="shared" si="29"/>
        <v>0</v>
      </c>
      <c r="Q29" s="24">
        <f t="shared" si="30"/>
        <v>0</v>
      </c>
      <c r="S29" s="29" t="s">
        <v>56</v>
      </c>
      <c r="T29" s="124">
        <f>J42/F21</f>
        <v>0.16666666666666669</v>
      </c>
      <c r="U29" s="130">
        <f>M42/G21</f>
        <v>0.17346938775510204</v>
      </c>
      <c r="V29" s="127">
        <f>P42/H21</f>
        <v>0.2931034482758621</v>
      </c>
    </row>
    <row r="30" spans="2:36" ht="16.5" thickBot="1" x14ac:dyDescent="0.3">
      <c r="B30" s="54">
        <v>4</v>
      </c>
      <c r="C30" s="11">
        <f t="shared" si="31"/>
        <v>4.0000000000000008E-2</v>
      </c>
      <c r="D30" s="11">
        <f t="shared" si="17"/>
        <v>4.0000000000000008E-2</v>
      </c>
      <c r="E30" s="11">
        <f t="shared" si="18"/>
        <v>0.12</v>
      </c>
      <c r="F30" s="11">
        <f t="shared" si="19"/>
        <v>0.16000000000000003</v>
      </c>
      <c r="G30" s="11">
        <f t="shared" si="20"/>
        <v>0.16000000000000003</v>
      </c>
      <c r="H30" s="11">
        <f t="shared" si="21"/>
        <v>0.48</v>
      </c>
      <c r="I30" s="11">
        <f t="shared" si="22"/>
        <v>2.0000000000000004E-2</v>
      </c>
      <c r="J30" s="11">
        <f t="shared" si="23"/>
        <v>2.0000000000000004E-2</v>
      </c>
      <c r="K30" s="11">
        <f t="shared" si="24"/>
        <v>0.06</v>
      </c>
      <c r="L30" s="11">
        <f t="shared" si="25"/>
        <v>0.1</v>
      </c>
      <c r="M30" s="11">
        <f t="shared" si="26"/>
        <v>0.1</v>
      </c>
      <c r="N30" s="11">
        <f t="shared" si="27"/>
        <v>0.3</v>
      </c>
      <c r="O30" s="11">
        <f t="shared" si="28"/>
        <v>8.0000000000000016E-2</v>
      </c>
      <c r="P30" s="11">
        <f t="shared" si="29"/>
        <v>8.0000000000000016E-2</v>
      </c>
      <c r="Q30" s="24">
        <f t="shared" si="30"/>
        <v>0.24</v>
      </c>
      <c r="S30" s="30" t="s">
        <v>57</v>
      </c>
      <c r="T30" s="125">
        <f>K42/F21</f>
        <v>0.15416666666666667</v>
      </c>
      <c r="U30" s="131">
        <f>N42/G21</f>
        <v>0.53469387755102038</v>
      </c>
      <c r="V30" s="128">
        <f>Q42/H21</f>
        <v>0.43793103448275872</v>
      </c>
    </row>
    <row r="31" spans="2:36" ht="16.5" thickBot="1" x14ac:dyDescent="0.3">
      <c r="B31" s="54">
        <v>5</v>
      </c>
      <c r="C31" s="11">
        <f t="shared" si="31"/>
        <v>0</v>
      </c>
      <c r="D31" s="11">
        <f t="shared" si="17"/>
        <v>0</v>
      </c>
      <c r="E31" s="11">
        <f t="shared" si="18"/>
        <v>0</v>
      </c>
      <c r="F31" s="11">
        <f t="shared" si="19"/>
        <v>0.4</v>
      </c>
      <c r="G31" s="11">
        <f t="shared" si="20"/>
        <v>0.6</v>
      </c>
      <c r="H31" s="11">
        <f t="shared" si="21"/>
        <v>0</v>
      </c>
      <c r="I31" s="11">
        <f t="shared" si="22"/>
        <v>4.0000000000000008E-2</v>
      </c>
      <c r="J31" s="11">
        <f t="shared" si="23"/>
        <v>0.06</v>
      </c>
      <c r="K31" s="11">
        <f t="shared" si="24"/>
        <v>0</v>
      </c>
      <c r="L31" s="11">
        <f t="shared" si="25"/>
        <v>0.12</v>
      </c>
      <c r="M31" s="11">
        <f t="shared" si="26"/>
        <v>0.18</v>
      </c>
      <c r="N31" s="11">
        <f t="shared" si="27"/>
        <v>0</v>
      </c>
      <c r="O31" s="11">
        <f t="shared" si="28"/>
        <v>0.24</v>
      </c>
      <c r="P31" s="11">
        <f t="shared" si="29"/>
        <v>0.36</v>
      </c>
      <c r="Q31" s="24">
        <f t="shared" si="30"/>
        <v>0</v>
      </c>
      <c r="T31" s="44"/>
      <c r="U31" s="44"/>
      <c r="V31" s="44"/>
    </row>
    <row r="32" spans="2:36" ht="15.75" x14ac:dyDescent="0.25">
      <c r="B32" s="54">
        <v>6</v>
      </c>
      <c r="C32" s="11">
        <f t="shared" si="31"/>
        <v>4.0000000000000008E-2</v>
      </c>
      <c r="D32" s="11">
        <f t="shared" si="17"/>
        <v>0</v>
      </c>
      <c r="E32" s="11">
        <f t="shared" si="18"/>
        <v>0.16000000000000003</v>
      </c>
      <c r="F32" s="11">
        <f t="shared" si="19"/>
        <v>0.16000000000000003</v>
      </c>
      <c r="G32" s="11">
        <f t="shared" si="20"/>
        <v>0</v>
      </c>
      <c r="H32" s="11">
        <f t="shared" si="21"/>
        <v>0.64000000000000012</v>
      </c>
      <c r="I32" s="11">
        <f t="shared" si="22"/>
        <v>0</v>
      </c>
      <c r="J32" s="11">
        <f t="shared" si="23"/>
        <v>0</v>
      </c>
      <c r="K32" s="11">
        <f t="shared" si="24"/>
        <v>0</v>
      </c>
      <c r="L32" s="11">
        <f t="shared" si="25"/>
        <v>0.2</v>
      </c>
      <c r="M32" s="11">
        <f t="shared" si="26"/>
        <v>0</v>
      </c>
      <c r="N32" s="11">
        <f t="shared" si="27"/>
        <v>0.8</v>
      </c>
      <c r="O32" s="11">
        <f t="shared" si="28"/>
        <v>0</v>
      </c>
      <c r="P32" s="11">
        <f t="shared" si="29"/>
        <v>0</v>
      </c>
      <c r="Q32" s="24">
        <f t="shared" si="30"/>
        <v>0</v>
      </c>
      <c r="S32" s="71" t="s">
        <v>109</v>
      </c>
      <c r="T32" s="132">
        <f>F21/$U$3</f>
        <v>0.48000000000000004</v>
      </c>
    </row>
    <row r="33" spans="2:20" ht="15.75" x14ac:dyDescent="0.25">
      <c r="B33" s="54">
        <v>7</v>
      </c>
      <c r="C33" s="11">
        <f t="shared" si="31"/>
        <v>0</v>
      </c>
      <c r="D33" s="11">
        <f t="shared" si="17"/>
        <v>0</v>
      </c>
      <c r="E33" s="11">
        <f t="shared" si="18"/>
        <v>0</v>
      </c>
      <c r="F33" s="11">
        <f t="shared" si="19"/>
        <v>1</v>
      </c>
      <c r="G33" s="11">
        <f t="shared" si="20"/>
        <v>0</v>
      </c>
      <c r="H33" s="11">
        <f t="shared" si="21"/>
        <v>0</v>
      </c>
      <c r="I33" s="11">
        <f t="shared" si="22"/>
        <v>1</v>
      </c>
      <c r="J33" s="11">
        <f t="shared" si="23"/>
        <v>0</v>
      </c>
      <c r="K33" s="11">
        <f t="shared" si="24"/>
        <v>0</v>
      </c>
      <c r="L33" s="11">
        <f t="shared" si="25"/>
        <v>0</v>
      </c>
      <c r="M33" s="11">
        <f t="shared" si="26"/>
        <v>0</v>
      </c>
      <c r="N33" s="11">
        <f t="shared" si="27"/>
        <v>0</v>
      </c>
      <c r="O33" s="11">
        <f t="shared" si="28"/>
        <v>0</v>
      </c>
      <c r="P33" s="11">
        <f t="shared" si="29"/>
        <v>0</v>
      </c>
      <c r="Q33" s="24">
        <f t="shared" si="30"/>
        <v>0</v>
      </c>
      <c r="S33" s="73" t="s">
        <v>108</v>
      </c>
      <c r="T33" s="133">
        <f>G21/$U$3</f>
        <v>0.32666666666666672</v>
      </c>
    </row>
    <row r="34" spans="2:20" ht="16.5" thickBot="1" x14ac:dyDescent="0.3">
      <c r="B34" s="54">
        <v>8</v>
      </c>
      <c r="C34" s="11">
        <f t="shared" si="31"/>
        <v>2.0000000000000004E-2</v>
      </c>
      <c r="D34" s="11">
        <f t="shared" si="17"/>
        <v>2.0000000000000004E-2</v>
      </c>
      <c r="E34" s="11">
        <f t="shared" si="18"/>
        <v>0.16000000000000003</v>
      </c>
      <c r="F34" s="11">
        <f t="shared" si="19"/>
        <v>8.0000000000000016E-2</v>
      </c>
      <c r="G34" s="11">
        <f t="shared" si="20"/>
        <v>8.0000000000000016E-2</v>
      </c>
      <c r="H34" s="11">
        <f t="shared" si="21"/>
        <v>0.64000000000000012</v>
      </c>
      <c r="I34" s="11">
        <f t="shared" si="22"/>
        <v>2.0000000000000004E-2</v>
      </c>
      <c r="J34" s="11">
        <f t="shared" si="23"/>
        <v>2.0000000000000004E-2</v>
      </c>
      <c r="K34" s="11">
        <f t="shared" si="24"/>
        <v>0.16000000000000003</v>
      </c>
      <c r="L34" s="11">
        <f t="shared" si="25"/>
        <v>0.03</v>
      </c>
      <c r="M34" s="11">
        <f t="shared" si="26"/>
        <v>0.03</v>
      </c>
      <c r="N34" s="11">
        <f t="shared" si="27"/>
        <v>0.24</v>
      </c>
      <c r="O34" s="11">
        <f t="shared" si="28"/>
        <v>0.05</v>
      </c>
      <c r="P34" s="11">
        <f t="shared" si="29"/>
        <v>0.05</v>
      </c>
      <c r="Q34" s="24">
        <f t="shared" si="30"/>
        <v>0.4</v>
      </c>
      <c r="S34" s="72" t="s">
        <v>107</v>
      </c>
      <c r="T34" s="134">
        <f>H21/$U$3</f>
        <v>0.19333333333333333</v>
      </c>
    </row>
    <row r="35" spans="2:20" ht="15.75" x14ac:dyDescent="0.25">
      <c r="B35" s="54">
        <v>9</v>
      </c>
      <c r="C35" s="11">
        <f t="shared" si="31"/>
        <v>0</v>
      </c>
      <c r="D35" s="11">
        <f t="shared" si="17"/>
        <v>8.0000000000000016E-2</v>
      </c>
      <c r="E35" s="11">
        <f t="shared" si="18"/>
        <v>2.0000000000000004E-2</v>
      </c>
      <c r="F35" s="11">
        <f t="shared" si="19"/>
        <v>0</v>
      </c>
      <c r="G35" s="11">
        <f t="shared" si="20"/>
        <v>0.72000000000000008</v>
      </c>
      <c r="H35" s="11">
        <f t="shared" si="21"/>
        <v>0.18000000000000002</v>
      </c>
      <c r="I35" s="11">
        <f t="shared" si="22"/>
        <v>0</v>
      </c>
      <c r="J35" s="11">
        <f t="shared" si="23"/>
        <v>0.24</v>
      </c>
      <c r="K35" s="11">
        <f t="shared" si="24"/>
        <v>0.06</v>
      </c>
      <c r="L35" s="11">
        <f t="shared" si="25"/>
        <v>0</v>
      </c>
      <c r="M35" s="11">
        <f t="shared" si="26"/>
        <v>0.32000000000000006</v>
      </c>
      <c r="N35" s="11">
        <f t="shared" si="27"/>
        <v>8.0000000000000016E-2</v>
      </c>
      <c r="O35" s="11">
        <f t="shared" si="28"/>
        <v>0</v>
      </c>
      <c r="P35" s="11">
        <f t="shared" si="29"/>
        <v>0.24</v>
      </c>
      <c r="Q35" s="24">
        <f t="shared" si="30"/>
        <v>0.06</v>
      </c>
    </row>
    <row r="36" spans="2:20" ht="15.75" x14ac:dyDescent="0.25">
      <c r="B36" s="54">
        <v>10</v>
      </c>
      <c r="C36" s="11">
        <f t="shared" si="31"/>
        <v>0.9</v>
      </c>
      <c r="D36" s="11">
        <f t="shared" si="17"/>
        <v>0</v>
      </c>
      <c r="E36" s="11">
        <f t="shared" si="18"/>
        <v>0</v>
      </c>
      <c r="F36" s="11">
        <f t="shared" si="19"/>
        <v>0.1</v>
      </c>
      <c r="G36" s="11">
        <f t="shared" si="20"/>
        <v>0</v>
      </c>
      <c r="H36" s="11">
        <f t="shared" si="21"/>
        <v>0</v>
      </c>
      <c r="I36" s="11">
        <f t="shared" si="22"/>
        <v>0.7</v>
      </c>
      <c r="J36" s="11">
        <f t="shared" si="23"/>
        <v>0</v>
      </c>
      <c r="K36" s="11">
        <f t="shared" si="24"/>
        <v>0</v>
      </c>
      <c r="L36" s="11">
        <f t="shared" si="25"/>
        <v>0.3</v>
      </c>
      <c r="M36" s="11">
        <f t="shared" si="26"/>
        <v>0</v>
      </c>
      <c r="N36" s="11">
        <f t="shared" si="27"/>
        <v>0</v>
      </c>
      <c r="O36" s="11">
        <f t="shared" si="28"/>
        <v>0</v>
      </c>
      <c r="P36" s="11">
        <f t="shared" si="29"/>
        <v>0</v>
      </c>
      <c r="Q36" s="24">
        <f t="shared" si="30"/>
        <v>0</v>
      </c>
    </row>
    <row r="37" spans="2:20" ht="15.75" x14ac:dyDescent="0.25">
      <c r="B37" s="54">
        <v>11</v>
      </c>
      <c r="C37" s="11">
        <f t="shared" si="31"/>
        <v>0.21</v>
      </c>
      <c r="D37" s="11">
        <f t="shared" si="17"/>
        <v>0.48999999999999994</v>
      </c>
      <c r="E37" s="11">
        <f t="shared" si="18"/>
        <v>0</v>
      </c>
      <c r="F37" s="11">
        <f t="shared" si="19"/>
        <v>0.09</v>
      </c>
      <c r="G37" s="11">
        <f t="shared" si="20"/>
        <v>0.21</v>
      </c>
      <c r="H37" s="11">
        <f t="shared" si="21"/>
        <v>0</v>
      </c>
      <c r="I37" s="11">
        <f t="shared" si="22"/>
        <v>0.3</v>
      </c>
      <c r="J37" s="11">
        <f t="shared" si="23"/>
        <v>0.7</v>
      </c>
      <c r="K37" s="11">
        <f t="shared" si="24"/>
        <v>0</v>
      </c>
      <c r="L37" s="11">
        <f t="shared" si="25"/>
        <v>0</v>
      </c>
      <c r="M37" s="11">
        <f t="shared" si="26"/>
        <v>0</v>
      </c>
      <c r="N37" s="11">
        <f t="shared" si="27"/>
        <v>0</v>
      </c>
      <c r="O37" s="11">
        <f t="shared" si="28"/>
        <v>0</v>
      </c>
      <c r="P37" s="11">
        <f t="shared" si="29"/>
        <v>0</v>
      </c>
      <c r="Q37" s="24">
        <f t="shared" si="30"/>
        <v>0</v>
      </c>
    </row>
    <row r="38" spans="2:20" ht="15.75" x14ac:dyDescent="0.25">
      <c r="B38" s="54">
        <v>12</v>
      </c>
      <c r="C38" s="11">
        <f t="shared" si="31"/>
        <v>2.0000000000000004E-2</v>
      </c>
      <c r="D38" s="11">
        <f t="shared" si="17"/>
        <v>4.0000000000000008E-2</v>
      </c>
      <c r="E38" s="11">
        <f t="shared" si="18"/>
        <v>0.13999999999999999</v>
      </c>
      <c r="F38" s="11">
        <f t="shared" si="19"/>
        <v>8.0000000000000016E-2</v>
      </c>
      <c r="G38" s="11">
        <f t="shared" si="20"/>
        <v>0.16000000000000003</v>
      </c>
      <c r="H38" s="11">
        <f t="shared" si="21"/>
        <v>0.55999999999999994</v>
      </c>
      <c r="I38" s="11">
        <f t="shared" si="22"/>
        <v>1.0000000000000002E-2</v>
      </c>
      <c r="J38" s="11">
        <f t="shared" si="23"/>
        <v>2.0000000000000004E-2</v>
      </c>
      <c r="K38" s="11">
        <f t="shared" si="24"/>
        <v>6.9999999999999993E-2</v>
      </c>
      <c r="L38" s="11">
        <f t="shared" si="25"/>
        <v>8.0000000000000016E-2</v>
      </c>
      <c r="M38" s="11">
        <f t="shared" si="26"/>
        <v>0.16000000000000003</v>
      </c>
      <c r="N38" s="11">
        <f t="shared" si="27"/>
        <v>0.55999999999999994</v>
      </c>
      <c r="O38" s="11">
        <f t="shared" si="28"/>
        <v>1.0000000000000002E-2</v>
      </c>
      <c r="P38" s="11">
        <f t="shared" si="29"/>
        <v>2.0000000000000004E-2</v>
      </c>
      <c r="Q38" s="24">
        <f t="shared" si="30"/>
        <v>6.9999999999999993E-2</v>
      </c>
    </row>
    <row r="39" spans="2:20" ht="15.75" x14ac:dyDescent="0.25">
      <c r="B39" s="54">
        <v>13</v>
      </c>
      <c r="C39" s="11">
        <f t="shared" si="31"/>
        <v>0</v>
      </c>
      <c r="D39" s="11">
        <f t="shared" si="17"/>
        <v>0</v>
      </c>
      <c r="E39" s="11">
        <f t="shared" si="18"/>
        <v>0.9</v>
      </c>
      <c r="F39" s="11">
        <f t="shared" si="19"/>
        <v>0</v>
      </c>
      <c r="G39" s="11">
        <f t="shared" si="20"/>
        <v>0</v>
      </c>
      <c r="H39" s="11">
        <f t="shared" si="21"/>
        <v>0.1</v>
      </c>
      <c r="I39" s="11">
        <f t="shared" si="22"/>
        <v>0</v>
      </c>
      <c r="J39" s="11">
        <f t="shared" si="23"/>
        <v>0</v>
      </c>
      <c r="K39" s="11">
        <f t="shared" si="24"/>
        <v>0.5</v>
      </c>
      <c r="L39" s="11">
        <f t="shared" si="25"/>
        <v>0</v>
      </c>
      <c r="M39" s="11">
        <f t="shared" si="26"/>
        <v>0</v>
      </c>
      <c r="N39" s="11">
        <f t="shared" si="27"/>
        <v>0.4</v>
      </c>
      <c r="O39" s="11">
        <f t="shared" si="28"/>
        <v>0</v>
      </c>
      <c r="P39" s="11">
        <f t="shared" si="29"/>
        <v>0</v>
      </c>
      <c r="Q39" s="24">
        <f t="shared" si="30"/>
        <v>0.1</v>
      </c>
    </row>
    <row r="40" spans="2:20" ht="15.75" x14ac:dyDescent="0.25">
      <c r="B40" s="54">
        <v>14</v>
      </c>
      <c r="C40" s="11">
        <f t="shared" si="31"/>
        <v>0</v>
      </c>
      <c r="D40" s="11">
        <f t="shared" si="17"/>
        <v>0</v>
      </c>
      <c r="E40" s="11">
        <f t="shared" si="18"/>
        <v>0</v>
      </c>
      <c r="F40" s="11">
        <f t="shared" si="19"/>
        <v>0.8</v>
      </c>
      <c r="G40" s="11">
        <f t="shared" si="20"/>
        <v>0.1</v>
      </c>
      <c r="H40" s="11">
        <f t="shared" si="21"/>
        <v>0.1</v>
      </c>
      <c r="I40" s="11">
        <f t="shared" si="22"/>
        <v>0.8</v>
      </c>
      <c r="J40" s="11">
        <f t="shared" si="23"/>
        <v>0.1</v>
      </c>
      <c r="K40" s="11">
        <f t="shared" si="24"/>
        <v>0.1</v>
      </c>
      <c r="L40" s="11">
        <f t="shared" si="25"/>
        <v>0</v>
      </c>
      <c r="M40" s="11">
        <f t="shared" si="26"/>
        <v>0</v>
      </c>
      <c r="N40" s="11">
        <f t="shared" si="27"/>
        <v>0</v>
      </c>
      <c r="O40" s="11">
        <f t="shared" si="28"/>
        <v>0</v>
      </c>
      <c r="P40" s="11">
        <f t="shared" si="29"/>
        <v>0</v>
      </c>
      <c r="Q40" s="24">
        <f t="shared" si="30"/>
        <v>0</v>
      </c>
    </row>
    <row r="41" spans="2:20" ht="15.75" x14ac:dyDescent="0.25">
      <c r="B41" s="54">
        <v>15</v>
      </c>
      <c r="C41" s="11">
        <f t="shared" si="31"/>
        <v>0.5</v>
      </c>
      <c r="D41" s="11">
        <f t="shared" si="17"/>
        <v>0</v>
      </c>
      <c r="E41" s="11">
        <f t="shared" si="18"/>
        <v>0</v>
      </c>
      <c r="F41" s="11">
        <f t="shared" si="19"/>
        <v>0.5</v>
      </c>
      <c r="G41" s="11">
        <f t="shared" si="20"/>
        <v>0</v>
      </c>
      <c r="H41" s="11">
        <f t="shared" si="21"/>
        <v>0</v>
      </c>
      <c r="I41" s="11">
        <f t="shared" si="22"/>
        <v>0.2</v>
      </c>
      <c r="J41" s="11">
        <f t="shared" si="23"/>
        <v>0</v>
      </c>
      <c r="K41" s="11">
        <f t="shared" si="24"/>
        <v>0</v>
      </c>
      <c r="L41" s="11">
        <f t="shared" si="25"/>
        <v>0.5</v>
      </c>
      <c r="M41" s="11">
        <f t="shared" si="26"/>
        <v>0</v>
      </c>
      <c r="N41" s="11">
        <f t="shared" si="27"/>
        <v>0</v>
      </c>
      <c r="O41" s="11">
        <f t="shared" si="28"/>
        <v>0.3</v>
      </c>
      <c r="P41" s="11">
        <f t="shared" si="29"/>
        <v>0</v>
      </c>
      <c r="Q41" s="24">
        <f t="shared" si="30"/>
        <v>0</v>
      </c>
    </row>
    <row r="42" spans="2:20" ht="15.75" thickBot="1" x14ac:dyDescent="0.3">
      <c r="B42" s="55" t="s">
        <v>40</v>
      </c>
      <c r="C42" s="56">
        <f>SUM(C27:C41)</f>
        <v>2.83</v>
      </c>
      <c r="D42" s="56">
        <f>SUM(D27:D41)</f>
        <v>0.81</v>
      </c>
      <c r="E42" s="56">
        <f t="shared" ref="E42:Q42" si="32">SUM(E27:E41)</f>
        <v>2.06</v>
      </c>
      <c r="F42" s="56">
        <f t="shared" si="32"/>
        <v>4.2700000000000005</v>
      </c>
      <c r="G42" s="56">
        <f t="shared" si="32"/>
        <v>2.0900000000000003</v>
      </c>
      <c r="H42" s="56">
        <f t="shared" si="32"/>
        <v>2.9400000000000004</v>
      </c>
      <c r="I42" s="56">
        <f t="shared" si="32"/>
        <v>4.8899999999999997</v>
      </c>
      <c r="J42" s="56">
        <f t="shared" si="32"/>
        <v>1.2000000000000002</v>
      </c>
      <c r="K42" s="56">
        <f t="shared" si="32"/>
        <v>1.1100000000000001</v>
      </c>
      <c r="L42" s="56">
        <f t="shared" si="32"/>
        <v>1.4300000000000002</v>
      </c>
      <c r="M42" s="56">
        <f t="shared" si="32"/>
        <v>0.85000000000000009</v>
      </c>
      <c r="N42" s="56">
        <f t="shared" si="32"/>
        <v>2.62</v>
      </c>
      <c r="O42" s="56">
        <f t="shared" si="32"/>
        <v>0.78</v>
      </c>
      <c r="P42" s="56">
        <f t="shared" si="32"/>
        <v>0.85000000000000009</v>
      </c>
      <c r="Q42" s="57">
        <f t="shared" si="32"/>
        <v>1.2700000000000002</v>
      </c>
    </row>
    <row r="43" spans="2:20" ht="15.75" thickBot="1" x14ac:dyDescent="0.3"/>
    <row r="44" spans="2:20" x14ac:dyDescent="0.25">
      <c r="B44" s="12"/>
      <c r="C44" s="52" t="s">
        <v>41</v>
      </c>
      <c r="D44" s="52" t="s">
        <v>42</v>
      </c>
      <c r="E44" s="52" t="s">
        <v>43</v>
      </c>
      <c r="F44" s="52" t="s">
        <v>44</v>
      </c>
      <c r="G44" s="52" t="s">
        <v>45</v>
      </c>
      <c r="H44" s="52" t="s">
        <v>46</v>
      </c>
      <c r="I44" s="52" t="s">
        <v>47</v>
      </c>
      <c r="J44" s="52" t="s">
        <v>48</v>
      </c>
      <c r="K44" s="52" t="s">
        <v>49</v>
      </c>
      <c r="L44" s="52" t="s">
        <v>50</v>
      </c>
      <c r="M44" s="52" t="s">
        <v>51</v>
      </c>
      <c r="N44" s="53" t="s">
        <v>52</v>
      </c>
    </row>
    <row r="45" spans="2:20" ht="15.75" x14ac:dyDescent="0.25">
      <c r="B45" s="54">
        <v>1</v>
      </c>
      <c r="C45" s="11">
        <f>J4*P4</f>
        <v>0.2</v>
      </c>
      <c r="D45" s="11">
        <f>J4*Q4</f>
        <v>0</v>
      </c>
      <c r="E45" s="11">
        <f>J4*R4</f>
        <v>0</v>
      </c>
      <c r="F45" s="11">
        <f>K4*P4</f>
        <v>0.8</v>
      </c>
      <c r="G45" s="11">
        <f>K4*Q4</f>
        <v>0</v>
      </c>
      <c r="H45" s="11">
        <f>K4*R4</f>
        <v>0</v>
      </c>
      <c r="I45" s="11">
        <f>M4*P4</f>
        <v>0.4</v>
      </c>
      <c r="J45" s="11">
        <f>M4*Q4</f>
        <v>0</v>
      </c>
      <c r="K45" s="11">
        <f>M4*R4</f>
        <v>0</v>
      </c>
      <c r="L45" s="11">
        <f>N4*P4</f>
        <v>0.6</v>
      </c>
      <c r="M45" s="11">
        <f>N4*Q4</f>
        <v>0</v>
      </c>
      <c r="N45" s="24">
        <f>N4*R4</f>
        <v>0</v>
      </c>
    </row>
    <row r="46" spans="2:20" ht="15.75" x14ac:dyDescent="0.25">
      <c r="B46" s="54">
        <v>2</v>
      </c>
      <c r="C46" s="11">
        <f t="shared" ref="C46:C59" si="33">J5*P5</f>
        <v>0</v>
      </c>
      <c r="D46" s="11">
        <f t="shared" ref="D46:D59" si="34">J5*Q5</f>
        <v>0.18000000000000002</v>
      </c>
      <c r="E46" s="11">
        <f t="shared" ref="E46:E59" si="35">J5*R5</f>
        <v>0.72000000000000008</v>
      </c>
      <c r="F46" s="11">
        <f t="shared" ref="F46:F59" si="36">K5*P5</f>
        <v>0</v>
      </c>
      <c r="G46" s="11">
        <f t="shared" ref="G46:G59" si="37">K5*Q5</f>
        <v>2.0000000000000004E-2</v>
      </c>
      <c r="H46" s="11">
        <f t="shared" ref="H46:H59" si="38">K5*R5</f>
        <v>8.0000000000000016E-2</v>
      </c>
      <c r="I46" s="11">
        <f t="shared" ref="I46:I59" si="39">M5*P5</f>
        <v>0</v>
      </c>
      <c r="J46" s="11">
        <f t="shared" ref="J46:J59" si="40">M5*Q5</f>
        <v>4.0000000000000008E-2</v>
      </c>
      <c r="K46" s="11">
        <f t="shared" ref="K46:K59" si="41">M5*R5</f>
        <v>0.16000000000000003</v>
      </c>
      <c r="L46" s="11">
        <f t="shared" ref="L46:L59" si="42">N5*P5</f>
        <v>0</v>
      </c>
      <c r="M46" s="11">
        <f t="shared" ref="M46:M59" si="43">N5*Q5</f>
        <v>0.16000000000000003</v>
      </c>
      <c r="N46" s="24">
        <f t="shared" ref="N46:N59" si="44">N5*R5</f>
        <v>0.64000000000000012</v>
      </c>
    </row>
    <row r="47" spans="2:20" ht="15.75" x14ac:dyDescent="0.25">
      <c r="B47" s="54">
        <v>3</v>
      </c>
      <c r="C47" s="11">
        <f t="shared" si="33"/>
        <v>0.3</v>
      </c>
      <c r="D47" s="11">
        <f t="shared" si="34"/>
        <v>0</v>
      </c>
      <c r="E47" s="11">
        <f t="shared" si="35"/>
        <v>0</v>
      </c>
      <c r="F47" s="11">
        <f t="shared" si="36"/>
        <v>0.7</v>
      </c>
      <c r="G47" s="11">
        <f t="shared" si="37"/>
        <v>0</v>
      </c>
      <c r="H47" s="11">
        <f t="shared" si="38"/>
        <v>0</v>
      </c>
      <c r="I47" s="11">
        <f t="shared" si="39"/>
        <v>0.3</v>
      </c>
      <c r="J47" s="11">
        <f t="shared" si="40"/>
        <v>0</v>
      </c>
      <c r="K47" s="11">
        <f t="shared" si="41"/>
        <v>0</v>
      </c>
      <c r="L47" s="11">
        <f t="shared" si="42"/>
        <v>0.7</v>
      </c>
      <c r="M47" s="11">
        <f t="shared" si="43"/>
        <v>0</v>
      </c>
      <c r="N47" s="24">
        <f t="shared" si="44"/>
        <v>0</v>
      </c>
    </row>
    <row r="48" spans="2:20" ht="15.75" x14ac:dyDescent="0.25">
      <c r="B48" s="54">
        <v>4</v>
      </c>
      <c r="C48" s="11">
        <f t="shared" si="33"/>
        <v>4.0000000000000008E-2</v>
      </c>
      <c r="D48" s="11">
        <f t="shared" si="34"/>
        <v>4.0000000000000008E-2</v>
      </c>
      <c r="E48" s="11">
        <f t="shared" si="35"/>
        <v>0.12</v>
      </c>
      <c r="F48" s="11">
        <f t="shared" si="36"/>
        <v>0.16000000000000003</v>
      </c>
      <c r="G48" s="11">
        <f t="shared" si="37"/>
        <v>0.16000000000000003</v>
      </c>
      <c r="H48" s="11">
        <f t="shared" si="38"/>
        <v>0.48</v>
      </c>
      <c r="I48" s="11">
        <f t="shared" si="39"/>
        <v>0.1</v>
      </c>
      <c r="J48" s="11">
        <f t="shared" si="40"/>
        <v>0.1</v>
      </c>
      <c r="K48" s="11">
        <f t="shared" si="41"/>
        <v>0.3</v>
      </c>
      <c r="L48" s="11">
        <f t="shared" si="42"/>
        <v>0.1</v>
      </c>
      <c r="M48" s="11">
        <f t="shared" si="43"/>
        <v>0.1</v>
      </c>
      <c r="N48" s="24">
        <f t="shared" si="44"/>
        <v>0.3</v>
      </c>
    </row>
    <row r="49" spans="2:14" ht="15.75" x14ac:dyDescent="0.25">
      <c r="B49" s="54">
        <v>5</v>
      </c>
      <c r="C49" s="11">
        <f t="shared" si="33"/>
        <v>0.27999999999999997</v>
      </c>
      <c r="D49" s="11">
        <f t="shared" si="34"/>
        <v>0.42</v>
      </c>
      <c r="E49" s="11">
        <f t="shared" si="35"/>
        <v>0</v>
      </c>
      <c r="F49" s="11">
        <f t="shared" si="36"/>
        <v>0.12</v>
      </c>
      <c r="G49" s="11">
        <f t="shared" si="37"/>
        <v>0.18</v>
      </c>
      <c r="H49" s="11">
        <f t="shared" si="38"/>
        <v>0</v>
      </c>
      <c r="I49" s="11">
        <f t="shared" si="39"/>
        <v>0.2</v>
      </c>
      <c r="J49" s="11">
        <f t="shared" si="40"/>
        <v>0.3</v>
      </c>
      <c r="K49" s="11">
        <f t="shared" si="41"/>
        <v>0</v>
      </c>
      <c r="L49" s="11">
        <f t="shared" si="42"/>
        <v>0.2</v>
      </c>
      <c r="M49" s="11">
        <f t="shared" si="43"/>
        <v>0.3</v>
      </c>
      <c r="N49" s="24">
        <f t="shared" si="44"/>
        <v>0</v>
      </c>
    </row>
    <row r="50" spans="2:14" ht="15.75" x14ac:dyDescent="0.25">
      <c r="B50" s="54">
        <v>6</v>
      </c>
      <c r="C50" s="11">
        <f t="shared" si="33"/>
        <v>0.13999999999999999</v>
      </c>
      <c r="D50" s="11">
        <f t="shared" si="34"/>
        <v>0</v>
      </c>
      <c r="E50" s="11">
        <f t="shared" si="35"/>
        <v>0.55999999999999994</v>
      </c>
      <c r="F50" s="11">
        <f t="shared" si="36"/>
        <v>0.06</v>
      </c>
      <c r="G50" s="11">
        <f t="shared" si="37"/>
        <v>0</v>
      </c>
      <c r="H50" s="11">
        <f t="shared" si="38"/>
        <v>0.24</v>
      </c>
      <c r="I50" s="11">
        <f t="shared" si="39"/>
        <v>8.0000000000000016E-2</v>
      </c>
      <c r="J50" s="11">
        <f t="shared" si="40"/>
        <v>0</v>
      </c>
      <c r="K50" s="11">
        <f t="shared" si="41"/>
        <v>0.32000000000000006</v>
      </c>
      <c r="L50" s="11">
        <f t="shared" si="42"/>
        <v>0.12</v>
      </c>
      <c r="M50" s="11">
        <f t="shared" si="43"/>
        <v>0</v>
      </c>
      <c r="N50" s="24">
        <f t="shared" si="44"/>
        <v>0.48</v>
      </c>
    </row>
    <row r="51" spans="2:14" ht="15.75" x14ac:dyDescent="0.25">
      <c r="B51" s="54">
        <v>7</v>
      </c>
      <c r="C51" s="11">
        <f t="shared" si="33"/>
        <v>0.3</v>
      </c>
      <c r="D51" s="11">
        <f t="shared" si="34"/>
        <v>0</v>
      </c>
      <c r="E51" s="11">
        <f t="shared" si="35"/>
        <v>0</v>
      </c>
      <c r="F51" s="11">
        <f t="shared" si="36"/>
        <v>0.7</v>
      </c>
      <c r="G51" s="11">
        <f t="shared" si="37"/>
        <v>0</v>
      </c>
      <c r="H51" s="11">
        <f t="shared" si="38"/>
        <v>0</v>
      </c>
      <c r="I51" s="11">
        <f t="shared" si="39"/>
        <v>0.9</v>
      </c>
      <c r="J51" s="11">
        <f t="shared" si="40"/>
        <v>0</v>
      </c>
      <c r="K51" s="11">
        <f t="shared" si="41"/>
        <v>0</v>
      </c>
      <c r="L51" s="11">
        <f t="shared" si="42"/>
        <v>0.1</v>
      </c>
      <c r="M51" s="11">
        <f t="shared" si="43"/>
        <v>0</v>
      </c>
      <c r="N51" s="24">
        <f t="shared" si="44"/>
        <v>0</v>
      </c>
    </row>
    <row r="52" spans="2:14" ht="15.75" x14ac:dyDescent="0.25">
      <c r="B52" s="54">
        <v>8</v>
      </c>
      <c r="C52" s="11">
        <f t="shared" si="33"/>
        <v>8.0000000000000016E-2</v>
      </c>
      <c r="D52" s="11">
        <f t="shared" si="34"/>
        <v>8.0000000000000016E-2</v>
      </c>
      <c r="E52" s="11">
        <f t="shared" si="35"/>
        <v>0.64000000000000012</v>
      </c>
      <c r="F52" s="11">
        <f t="shared" si="36"/>
        <v>2.0000000000000004E-2</v>
      </c>
      <c r="G52" s="11">
        <f t="shared" si="37"/>
        <v>2.0000000000000004E-2</v>
      </c>
      <c r="H52" s="11">
        <f t="shared" si="38"/>
        <v>0.16000000000000003</v>
      </c>
      <c r="I52" s="11">
        <f t="shared" si="39"/>
        <v>9.0000000000000011E-2</v>
      </c>
      <c r="J52" s="11">
        <f t="shared" si="40"/>
        <v>9.0000000000000011E-2</v>
      </c>
      <c r="K52" s="11">
        <f t="shared" si="41"/>
        <v>0.72000000000000008</v>
      </c>
      <c r="L52" s="11">
        <f t="shared" si="42"/>
        <v>1.0000000000000002E-2</v>
      </c>
      <c r="M52" s="11">
        <f t="shared" si="43"/>
        <v>1.0000000000000002E-2</v>
      </c>
      <c r="N52" s="24">
        <f t="shared" si="44"/>
        <v>8.0000000000000016E-2</v>
      </c>
    </row>
    <row r="53" spans="2:14" ht="15.75" x14ac:dyDescent="0.25">
      <c r="B53" s="54">
        <v>9</v>
      </c>
      <c r="C53" s="11">
        <f t="shared" si="33"/>
        <v>0</v>
      </c>
      <c r="D53" s="11">
        <f t="shared" si="34"/>
        <v>0.24</v>
      </c>
      <c r="E53" s="11">
        <f t="shared" si="35"/>
        <v>0.06</v>
      </c>
      <c r="F53" s="11">
        <f t="shared" si="36"/>
        <v>0</v>
      </c>
      <c r="G53" s="11">
        <f t="shared" si="37"/>
        <v>0.55999999999999994</v>
      </c>
      <c r="H53" s="11">
        <f t="shared" si="38"/>
        <v>0.13999999999999999</v>
      </c>
      <c r="I53" s="11">
        <f t="shared" si="39"/>
        <v>0</v>
      </c>
      <c r="J53" s="11">
        <f t="shared" si="40"/>
        <v>0.55999999999999994</v>
      </c>
      <c r="K53" s="11">
        <f t="shared" si="41"/>
        <v>0.13999999999999999</v>
      </c>
      <c r="L53" s="11">
        <f t="shared" si="42"/>
        <v>0</v>
      </c>
      <c r="M53" s="11">
        <f t="shared" si="43"/>
        <v>0.24</v>
      </c>
      <c r="N53" s="24">
        <f t="shared" si="44"/>
        <v>0.06</v>
      </c>
    </row>
    <row r="54" spans="2:14" ht="15.75" x14ac:dyDescent="0.25">
      <c r="B54" s="54">
        <v>10</v>
      </c>
      <c r="C54" s="11">
        <f t="shared" si="33"/>
        <v>0.7</v>
      </c>
      <c r="D54" s="11">
        <f t="shared" si="34"/>
        <v>0</v>
      </c>
      <c r="E54" s="11">
        <f t="shared" si="35"/>
        <v>0</v>
      </c>
      <c r="F54" s="11">
        <f t="shared" si="36"/>
        <v>0.3</v>
      </c>
      <c r="G54" s="11">
        <f t="shared" si="37"/>
        <v>0</v>
      </c>
      <c r="H54" s="11">
        <f t="shared" si="38"/>
        <v>0</v>
      </c>
      <c r="I54" s="11">
        <f t="shared" si="39"/>
        <v>0.7</v>
      </c>
      <c r="J54" s="11">
        <f t="shared" si="40"/>
        <v>0</v>
      </c>
      <c r="K54" s="11">
        <f t="shared" si="41"/>
        <v>0</v>
      </c>
      <c r="L54" s="11">
        <f t="shared" si="42"/>
        <v>0.3</v>
      </c>
      <c r="M54" s="11">
        <f t="shared" si="43"/>
        <v>0</v>
      </c>
      <c r="N54" s="24">
        <f t="shared" si="44"/>
        <v>0</v>
      </c>
    </row>
    <row r="55" spans="2:14" ht="15.75" x14ac:dyDescent="0.25">
      <c r="B55" s="54">
        <v>11</v>
      </c>
      <c r="C55" s="11">
        <f t="shared" si="33"/>
        <v>0.12</v>
      </c>
      <c r="D55" s="11">
        <f t="shared" si="34"/>
        <v>0.27999999999999997</v>
      </c>
      <c r="E55" s="11">
        <f t="shared" si="35"/>
        <v>0</v>
      </c>
      <c r="F55" s="11">
        <f t="shared" si="36"/>
        <v>0.18</v>
      </c>
      <c r="G55" s="11">
        <f t="shared" si="37"/>
        <v>0.42</v>
      </c>
      <c r="H55" s="11">
        <f t="shared" si="38"/>
        <v>0</v>
      </c>
      <c r="I55" s="11">
        <f t="shared" si="39"/>
        <v>0.06</v>
      </c>
      <c r="J55" s="11">
        <f t="shared" si="40"/>
        <v>0.13999999999999999</v>
      </c>
      <c r="K55" s="11">
        <f t="shared" si="41"/>
        <v>0</v>
      </c>
      <c r="L55" s="11">
        <f t="shared" si="42"/>
        <v>0.24</v>
      </c>
      <c r="M55" s="11">
        <f t="shared" si="43"/>
        <v>0.55999999999999994</v>
      </c>
      <c r="N55" s="24">
        <f t="shared" si="44"/>
        <v>0</v>
      </c>
    </row>
    <row r="56" spans="2:14" ht="15.75" x14ac:dyDescent="0.25">
      <c r="B56" s="54">
        <v>12</v>
      </c>
      <c r="C56" s="11">
        <f t="shared" si="33"/>
        <v>0.03</v>
      </c>
      <c r="D56" s="11">
        <f t="shared" si="34"/>
        <v>0.06</v>
      </c>
      <c r="E56" s="11">
        <f t="shared" si="35"/>
        <v>0.21</v>
      </c>
      <c r="F56" s="11">
        <f t="shared" si="36"/>
        <v>6.9999999999999993E-2</v>
      </c>
      <c r="G56" s="11">
        <f t="shared" si="37"/>
        <v>0.13999999999999999</v>
      </c>
      <c r="H56" s="11">
        <f t="shared" si="38"/>
        <v>0.48999999999999994</v>
      </c>
      <c r="I56" s="11">
        <f t="shared" si="39"/>
        <v>6.9999999999999993E-2</v>
      </c>
      <c r="J56" s="11">
        <f t="shared" si="40"/>
        <v>0.13999999999999999</v>
      </c>
      <c r="K56" s="11">
        <f t="shared" si="41"/>
        <v>0.48999999999999994</v>
      </c>
      <c r="L56" s="11">
        <f t="shared" si="42"/>
        <v>0.03</v>
      </c>
      <c r="M56" s="11">
        <f t="shared" si="43"/>
        <v>0.06</v>
      </c>
      <c r="N56" s="24">
        <f t="shared" si="44"/>
        <v>0.21</v>
      </c>
    </row>
    <row r="57" spans="2:14" ht="15.75" x14ac:dyDescent="0.25">
      <c r="B57" s="54">
        <v>13</v>
      </c>
      <c r="C57" s="11">
        <f t="shared" si="33"/>
        <v>0</v>
      </c>
      <c r="D57" s="11">
        <f t="shared" si="34"/>
        <v>0</v>
      </c>
      <c r="E57" s="11">
        <f t="shared" si="35"/>
        <v>0.9</v>
      </c>
      <c r="F57" s="11">
        <f t="shared" si="36"/>
        <v>0</v>
      </c>
      <c r="G57" s="11">
        <f t="shared" si="37"/>
        <v>0</v>
      </c>
      <c r="H57" s="11">
        <f t="shared" si="38"/>
        <v>0.1</v>
      </c>
      <c r="I57" s="11">
        <f t="shared" si="39"/>
        <v>0</v>
      </c>
      <c r="J57" s="11">
        <f t="shared" si="40"/>
        <v>0</v>
      </c>
      <c r="K57" s="11">
        <f t="shared" si="41"/>
        <v>0.9</v>
      </c>
      <c r="L57" s="11">
        <f t="shared" si="42"/>
        <v>0</v>
      </c>
      <c r="M57" s="11">
        <f t="shared" si="43"/>
        <v>0</v>
      </c>
      <c r="N57" s="24">
        <f t="shared" si="44"/>
        <v>0.1</v>
      </c>
    </row>
    <row r="58" spans="2:14" ht="15.75" x14ac:dyDescent="0.25">
      <c r="B58" s="54">
        <v>14</v>
      </c>
      <c r="C58" s="11">
        <f t="shared" si="33"/>
        <v>0.4</v>
      </c>
      <c r="D58" s="11">
        <f t="shared" si="34"/>
        <v>0.05</v>
      </c>
      <c r="E58" s="11">
        <f t="shared" si="35"/>
        <v>0.05</v>
      </c>
      <c r="F58" s="11">
        <f t="shared" si="36"/>
        <v>0.4</v>
      </c>
      <c r="G58" s="11">
        <f t="shared" si="37"/>
        <v>0.05</v>
      </c>
      <c r="H58" s="11">
        <f t="shared" si="38"/>
        <v>0.05</v>
      </c>
      <c r="I58" s="11">
        <f t="shared" si="39"/>
        <v>0.32000000000000006</v>
      </c>
      <c r="J58" s="11">
        <f t="shared" si="40"/>
        <v>4.0000000000000008E-2</v>
      </c>
      <c r="K58" s="11">
        <f t="shared" si="41"/>
        <v>4.0000000000000008E-2</v>
      </c>
      <c r="L58" s="11">
        <f t="shared" si="42"/>
        <v>0.48</v>
      </c>
      <c r="M58" s="11">
        <f t="shared" si="43"/>
        <v>0.06</v>
      </c>
      <c r="N58" s="24">
        <f t="shared" si="44"/>
        <v>0.06</v>
      </c>
    </row>
    <row r="59" spans="2:14" ht="15.75" x14ac:dyDescent="0.25">
      <c r="B59" s="54">
        <v>15</v>
      </c>
      <c r="C59" s="11">
        <f t="shared" si="33"/>
        <v>0.8</v>
      </c>
      <c r="D59" s="11">
        <f t="shared" si="34"/>
        <v>0</v>
      </c>
      <c r="E59" s="11">
        <f t="shared" si="35"/>
        <v>0</v>
      </c>
      <c r="F59" s="11">
        <f t="shared" si="36"/>
        <v>0.2</v>
      </c>
      <c r="G59" s="11">
        <f t="shared" si="37"/>
        <v>0</v>
      </c>
      <c r="H59" s="11">
        <f t="shared" si="38"/>
        <v>0</v>
      </c>
      <c r="I59" s="11">
        <f t="shared" si="39"/>
        <v>0.8</v>
      </c>
      <c r="J59" s="11">
        <f t="shared" si="40"/>
        <v>0</v>
      </c>
      <c r="K59" s="11">
        <f t="shared" si="41"/>
        <v>0</v>
      </c>
      <c r="L59" s="11">
        <f t="shared" si="42"/>
        <v>0.2</v>
      </c>
      <c r="M59" s="11">
        <f t="shared" si="43"/>
        <v>0</v>
      </c>
      <c r="N59" s="24">
        <f t="shared" si="44"/>
        <v>0</v>
      </c>
    </row>
    <row r="60" spans="2:14" ht="15.75" thickBot="1" x14ac:dyDescent="0.3">
      <c r="B60" s="55" t="s">
        <v>40</v>
      </c>
      <c r="C60" s="56">
        <f>SUM(C45:C59)</f>
        <v>3.3899999999999997</v>
      </c>
      <c r="D60" s="56">
        <f t="shared" ref="D60:N60" si="45">SUM(D45:D59)</f>
        <v>1.35</v>
      </c>
      <c r="E60" s="56">
        <f t="shared" si="45"/>
        <v>3.26</v>
      </c>
      <c r="F60" s="56">
        <f t="shared" si="45"/>
        <v>3.71</v>
      </c>
      <c r="G60" s="56">
        <f t="shared" si="45"/>
        <v>1.5499999999999998</v>
      </c>
      <c r="H60" s="56">
        <f t="shared" si="45"/>
        <v>1.7400000000000002</v>
      </c>
      <c r="I60" s="56">
        <f t="shared" si="45"/>
        <v>4.0199999999999996</v>
      </c>
      <c r="J60" s="56">
        <f t="shared" si="45"/>
        <v>1.4099999999999997</v>
      </c>
      <c r="K60" s="56">
        <f t="shared" si="45"/>
        <v>3.07</v>
      </c>
      <c r="L60" s="56">
        <f t="shared" si="45"/>
        <v>3.08</v>
      </c>
      <c r="M60" s="56">
        <f t="shared" si="45"/>
        <v>1.4900000000000002</v>
      </c>
      <c r="N60" s="57">
        <f t="shared" si="45"/>
        <v>1.9300000000000004</v>
      </c>
    </row>
  </sheetData>
  <sheetProtection algorithmName="SHA-512" hashValue="CWPXhDRQK4fVfXXTwxDAyj2PNJziDdBw1ASiTOXL+qWVqAVqX42GrhTX0oTRNn4rFqfdFhDC1IfYCXiNoY/97w==" saltValue="Gqoqr/obnOQMCKf0G9wbog==" spinCount="100000" sheet="1" formatCells="0" formatColumns="0" formatRows="0" insertColumns="0" insertRows="0" insertHyperlinks="0" deleteColumns="0" deleteRows="0" sort="0" autoFilter="0" pivotTables="0"/>
  <mergeCells count="17">
    <mergeCell ref="U23:AE23"/>
    <mergeCell ref="T26:V26"/>
    <mergeCell ref="X5:Z5"/>
    <mergeCell ref="AA5:AC5"/>
    <mergeCell ref="AD5:AF5"/>
    <mergeCell ref="U10:AE10"/>
    <mergeCell ref="U15:AE15"/>
    <mergeCell ref="U19:AE19"/>
    <mergeCell ref="C2:D2"/>
    <mergeCell ref="J2:K2"/>
    <mergeCell ref="M2:N2"/>
    <mergeCell ref="P2:R2"/>
    <mergeCell ref="C1:D1"/>
    <mergeCell ref="F1:H1"/>
    <mergeCell ref="J1:K1"/>
    <mergeCell ref="M1:N1"/>
    <mergeCell ref="P1:R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zoomScale="85" zoomScaleNormal="85" workbookViewId="0">
      <selection activeCell="F24" sqref="F24"/>
    </sheetView>
  </sheetViews>
  <sheetFormatPr defaultRowHeight="15" x14ac:dyDescent="0.25"/>
  <cols>
    <col min="1" max="1" width="8.5703125" bestFit="1" customWidth="1"/>
    <col min="2" max="5" width="11.85546875" bestFit="1" customWidth="1"/>
    <col min="6" max="7" width="11.28515625" bestFit="1" customWidth="1"/>
    <col min="8" max="14" width="11.85546875" bestFit="1" customWidth="1"/>
    <col min="15" max="15" width="12.5703125" bestFit="1" customWidth="1"/>
    <col min="16" max="17" width="11.85546875" bestFit="1" customWidth="1"/>
    <col min="18" max="19" width="11.28515625" bestFit="1" customWidth="1"/>
  </cols>
  <sheetData>
    <row r="1" spans="2:19" ht="15.75" thickBot="1" x14ac:dyDescent="0.3">
      <c r="J1" s="44"/>
      <c r="M1" s="69" t="s">
        <v>103</v>
      </c>
      <c r="N1" s="70">
        <f>u0!AG12</f>
        <v>8.8255246644783956</v>
      </c>
    </row>
    <row r="2" spans="2:19" ht="16.5" thickBot="1" x14ac:dyDescent="0.3">
      <c r="B2" s="12"/>
      <c r="C2" s="32" t="s">
        <v>58</v>
      </c>
      <c r="D2" s="51" t="s">
        <v>59</v>
      </c>
      <c r="E2" s="287" t="s">
        <v>60</v>
      </c>
      <c r="F2" s="289"/>
      <c r="G2" s="288"/>
      <c r="H2" s="287" t="s">
        <v>61</v>
      </c>
      <c r="I2" s="289"/>
      <c r="J2" s="288"/>
      <c r="K2" s="287" t="s">
        <v>62</v>
      </c>
      <c r="L2" s="289"/>
      <c r="M2" s="288"/>
    </row>
    <row r="3" spans="2:19" ht="15.75" thickBot="1" x14ac:dyDescent="0.3">
      <c r="B3" s="23"/>
      <c r="C3" s="23"/>
      <c r="D3" s="33"/>
      <c r="E3" s="89">
        <v>51</v>
      </c>
      <c r="F3" s="36">
        <v>52</v>
      </c>
      <c r="G3" s="37">
        <v>53</v>
      </c>
      <c r="H3" s="89">
        <v>51</v>
      </c>
      <c r="I3" s="36">
        <v>52</v>
      </c>
      <c r="J3" s="37">
        <v>53</v>
      </c>
      <c r="K3" s="89">
        <v>51</v>
      </c>
      <c r="L3" s="36">
        <v>52</v>
      </c>
      <c r="M3" s="37">
        <v>53</v>
      </c>
      <c r="Q3" s="62"/>
      <c r="R3" s="300" t="s">
        <v>104</v>
      </c>
      <c r="S3" s="297"/>
    </row>
    <row r="4" spans="2:19" ht="16.5" thickBot="1" x14ac:dyDescent="0.3">
      <c r="B4" s="28" t="s">
        <v>11</v>
      </c>
      <c r="C4" s="28"/>
      <c r="D4" s="35"/>
      <c r="E4" s="12"/>
      <c r="F4" s="26"/>
      <c r="G4" s="27"/>
      <c r="H4" s="12"/>
      <c r="I4" s="26"/>
      <c r="J4" s="26"/>
      <c r="K4" s="12"/>
      <c r="L4" s="26"/>
      <c r="M4" s="27"/>
      <c r="Q4" s="30"/>
      <c r="R4" s="60">
        <v>1</v>
      </c>
      <c r="S4" s="61">
        <v>2</v>
      </c>
    </row>
    <row r="5" spans="2:19" x14ac:dyDescent="0.25">
      <c r="B5" s="29">
        <v>11</v>
      </c>
      <c r="C5" s="74">
        <f>-LOG(B$56,2)</f>
        <v>-1.6735564239901448</v>
      </c>
      <c r="D5" s="74">
        <f>LOG(15,2)-LOG(B56,2)</f>
        <v>2.2333341716183739</v>
      </c>
      <c r="E5" s="38">
        <f>LOG(15,2)-LOG($B$74,2)</f>
        <v>2.8996950942043149</v>
      </c>
      <c r="F5" s="39">
        <f>LOG(15,2)-LOG($B$92,2)</f>
        <v>4.7589327142214177</v>
      </c>
      <c r="G5" s="40">
        <f>LOG(15,2)-LOG($B$110,2)</f>
        <v>4.5826560333379875</v>
      </c>
      <c r="H5" s="38">
        <f>E5-$D5</f>
        <v>0.66636092258594104</v>
      </c>
      <c r="I5" s="39">
        <f t="shared" ref="I5:J6" si="0">F5-$D5</f>
        <v>2.5255985426030438</v>
      </c>
      <c r="J5" s="39">
        <f t="shared" si="0"/>
        <v>2.3493218617196137</v>
      </c>
      <c r="K5" s="38">
        <f>H5*$B$74</f>
        <v>1.3393854543977413</v>
      </c>
      <c r="L5" s="39">
        <f>I5*$B$92</f>
        <v>1.3991815926020861</v>
      </c>
      <c r="M5" s="40">
        <f>J5*$B$110</f>
        <v>1.4706754854364781</v>
      </c>
      <c r="N5" s="68">
        <f>SUM(K5:M5)</f>
        <v>4.2092425324363054</v>
      </c>
      <c r="Q5" s="29" t="s">
        <v>55</v>
      </c>
      <c r="R5" s="136">
        <f>D74/D56</f>
        <v>0.59848942598187316</v>
      </c>
      <c r="S5" s="137">
        <f>E74/E56</f>
        <v>0.7478149100257071</v>
      </c>
    </row>
    <row r="6" spans="2:19" ht="15.75" thickBot="1" x14ac:dyDescent="0.3">
      <c r="B6" s="30">
        <v>12</v>
      </c>
      <c r="C6" s="75">
        <f>-LOG(C$56,2)</f>
        <v>-2.0036022366801958</v>
      </c>
      <c r="D6" s="75">
        <f>LOG(15,2)-LOG(C56,2)</f>
        <v>1.9032883589283229</v>
      </c>
      <c r="E6" s="41">
        <f>LOG(15,2)-LOG($C$74,2)</f>
        <v>2.3808217839409309</v>
      </c>
      <c r="F6" s="42">
        <f>LOG(15,2)-LOG($C$92,2)</f>
        <v>4.5372845255766805</v>
      </c>
      <c r="G6" s="43">
        <f>LOG(15,2)-LOG($C$110,2)</f>
        <v>4.9538116429960111</v>
      </c>
      <c r="H6" s="41">
        <f>E6-$D6</f>
        <v>0.47753342501260798</v>
      </c>
      <c r="I6" s="42">
        <f t="shared" si="0"/>
        <v>2.6339961666483576</v>
      </c>
      <c r="J6" s="42">
        <f t="shared" si="0"/>
        <v>3.0505232840676881</v>
      </c>
      <c r="K6" s="41">
        <f>H6*$C$74</f>
        <v>1.3752962640363111</v>
      </c>
      <c r="L6" s="42">
        <f>I6*$C$92</f>
        <v>1.7015615236548389</v>
      </c>
      <c r="M6" s="43">
        <f>J6*$C$110</f>
        <v>1.4764532694887611</v>
      </c>
      <c r="N6" s="68">
        <f t="shared" ref="N6:N14" si="1">SUM(K6:M6)</f>
        <v>4.5533110571799114</v>
      </c>
      <c r="Q6" s="29" t="s">
        <v>56</v>
      </c>
      <c r="R6" s="138">
        <f>D92/D56</f>
        <v>0.1528700906344411</v>
      </c>
      <c r="S6" s="139">
        <f>E92/E56</f>
        <v>0.1784061696658098</v>
      </c>
    </row>
    <row r="7" spans="2:19" ht="15.75" thickBot="1" x14ac:dyDescent="0.3">
      <c r="B7" s="298" t="s">
        <v>63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4"/>
      <c r="N7" s="68">
        <f>SUM(N5:N6)</f>
        <v>8.7625535896162177</v>
      </c>
      <c r="O7" s="66">
        <f>(N1-N7)/B17</f>
        <v>6.29710748621779E-2</v>
      </c>
      <c r="Q7" s="30" t="s">
        <v>57</v>
      </c>
      <c r="R7" s="140">
        <f>D110/D56</f>
        <v>0.24864048338368586</v>
      </c>
      <c r="S7" s="141">
        <f>E110/E56</f>
        <v>7.3778920308483306E-2</v>
      </c>
    </row>
    <row r="8" spans="2:19" ht="16.5" thickBot="1" x14ac:dyDescent="0.3">
      <c r="B8" s="28" t="s">
        <v>15</v>
      </c>
      <c r="C8" s="28"/>
      <c r="D8" s="31"/>
      <c r="E8" s="12"/>
      <c r="F8" s="26"/>
      <c r="G8" s="27"/>
      <c r="H8" s="12"/>
      <c r="I8" s="26"/>
      <c r="J8" s="26"/>
      <c r="K8" s="12"/>
      <c r="L8" s="26"/>
      <c r="M8" s="27"/>
      <c r="N8" s="68"/>
    </row>
    <row r="9" spans="2:19" x14ac:dyDescent="0.25">
      <c r="B9" s="29">
        <v>31</v>
      </c>
      <c r="C9" s="74">
        <f>-LOG(D$56,2)</f>
        <v>-1.7268312170324931</v>
      </c>
      <c r="D9" s="63">
        <f>LOG(15,2)-LOG(D56,2)</f>
        <v>2.1800593785760256</v>
      </c>
      <c r="E9" s="38">
        <f>LOG(15,2)-LOG($D$74,2)</f>
        <v>2.9206617153811192</v>
      </c>
      <c r="F9" s="39">
        <f>LOG(15,2)-LOG($D$92,2)</f>
        <v>4.8896813055762953</v>
      </c>
      <c r="G9" s="40">
        <f>LOG(15,2)-LOG($D$110,2)</f>
        <v>4.1879262598489797</v>
      </c>
      <c r="H9" s="38">
        <f>E9-$D9</f>
        <v>0.74060233680509358</v>
      </c>
      <c r="I9" s="39">
        <f t="shared" ref="I9:J10" si="2">F9-$D9</f>
        <v>2.7096219270002697</v>
      </c>
      <c r="J9" s="39">
        <f t="shared" si="2"/>
        <v>2.0078668812729541</v>
      </c>
      <c r="K9" s="38">
        <f>H9*$D$74</f>
        <v>1.4671332292108905</v>
      </c>
      <c r="L9" s="39">
        <f>I9*$D$92</f>
        <v>1.3710686950621365</v>
      </c>
      <c r="M9" s="40">
        <f>J9*$D$110</f>
        <v>1.6524744432876415</v>
      </c>
      <c r="N9" s="68">
        <f t="shared" si="1"/>
        <v>4.4906763675606687</v>
      </c>
      <c r="Q9" s="71" t="s">
        <v>105</v>
      </c>
      <c r="R9" s="142">
        <f>D56/15</f>
        <v>0.22066666666666668</v>
      </c>
    </row>
    <row r="10" spans="2:19" ht="15.75" thickBot="1" x14ac:dyDescent="0.3">
      <c r="B10" s="30">
        <v>32</v>
      </c>
      <c r="C10" s="75">
        <f>-LOG(E$56,2)</f>
        <v>-1.959770155211467</v>
      </c>
      <c r="D10" s="64">
        <f>LOG(15,2)-LOG(E56,2)</f>
        <v>1.9471204403970517</v>
      </c>
      <c r="E10" s="41">
        <f>LOG(15,2)-LOG($E$74,2)</f>
        <v>2.3663672991702991</v>
      </c>
      <c r="F10" s="42">
        <f>LOG(15,2)-LOG($E$92,2)</f>
        <v>4.4338830276923451</v>
      </c>
      <c r="G10" s="43">
        <f>LOG(15,2)-LOG($E$110,2)</f>
        <v>5.7077679535949182</v>
      </c>
      <c r="H10" s="41">
        <f>E10-$D10</f>
        <v>0.41924685877324741</v>
      </c>
      <c r="I10" s="42">
        <f t="shared" si="2"/>
        <v>2.4867625872952934</v>
      </c>
      <c r="J10" s="42">
        <f t="shared" si="2"/>
        <v>3.7606475131978665</v>
      </c>
      <c r="K10" s="41">
        <f>H10*$E$74</f>
        <v>1.2195891121713769</v>
      </c>
      <c r="L10" s="42">
        <f>I10*$E$92</f>
        <v>1.7258132355829339</v>
      </c>
      <c r="M10" s="43">
        <f>J10*$E$110</f>
        <v>1.0793058362877879</v>
      </c>
      <c r="N10" s="68">
        <f t="shared" si="1"/>
        <v>4.0247081840420984</v>
      </c>
      <c r="Q10" s="72" t="s">
        <v>106</v>
      </c>
      <c r="R10" s="143">
        <f>E56/15</f>
        <v>0.2593333333333333</v>
      </c>
    </row>
    <row r="11" spans="2:19" ht="15.75" thickBot="1" x14ac:dyDescent="0.3">
      <c r="B11" s="298" t="s">
        <v>64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4"/>
      <c r="N11" s="144">
        <f>SUM(N9:N10)</f>
        <v>8.515384551602768</v>
      </c>
      <c r="O11" s="145">
        <f>(N1-N11)/G17</f>
        <v>0.31014011287562759</v>
      </c>
      <c r="R11" s="44">
        <f>SUM(R9:R10)</f>
        <v>0.48</v>
      </c>
    </row>
    <row r="12" spans="2:19" ht="15.75" x14ac:dyDescent="0.25">
      <c r="B12" s="28" t="s">
        <v>17</v>
      </c>
      <c r="C12" s="28"/>
      <c r="D12" s="31"/>
      <c r="E12" s="12"/>
      <c r="F12" s="26"/>
      <c r="G12" s="27"/>
      <c r="H12" s="12"/>
      <c r="I12" s="26"/>
      <c r="J12" s="26"/>
      <c r="K12" s="12"/>
      <c r="L12" s="26"/>
      <c r="M12" s="27"/>
      <c r="N12" s="68"/>
    </row>
    <row r="13" spans="2:19" x14ac:dyDescent="0.25">
      <c r="B13" s="29">
        <v>41</v>
      </c>
      <c r="C13" s="74">
        <f>-LOG(F$56,2)</f>
        <v>-1.9335726382610243</v>
      </c>
      <c r="D13" s="63">
        <f>LOG(15,2)-LOG(F56,2)</f>
        <v>1.9733179573474944</v>
      </c>
      <c r="E13" s="38">
        <f>LOG(15,2)-LOG($F$74,2)</f>
        <v>2.5256072231047346</v>
      </c>
      <c r="F13" s="39">
        <f>LOG(15,2)-LOG($F$92,2)</f>
        <v>5.1312078938694583</v>
      </c>
      <c r="G13" s="40">
        <f>LOG(15,2)-LOG($F$110,2)</f>
        <v>4.2524550547631188</v>
      </c>
      <c r="H13" s="38">
        <f>E13-$D13</f>
        <v>0.55228926575724024</v>
      </c>
      <c r="I13" s="39">
        <f t="shared" ref="I13:J14" si="3">F13-$D13</f>
        <v>3.1578899365219639</v>
      </c>
      <c r="J13" s="39">
        <f t="shared" si="3"/>
        <v>2.2791370974156244</v>
      </c>
      <c r="K13" s="38">
        <f>H13*$F$74</f>
        <v>1.438713537297611</v>
      </c>
      <c r="L13" s="39">
        <f>I13*$F$92</f>
        <v>1.3515768928314007</v>
      </c>
      <c r="M13" s="40">
        <f>J13*$F$110</f>
        <v>1.7936808956660968</v>
      </c>
      <c r="N13" s="68">
        <f t="shared" si="1"/>
        <v>4.5839713257951082</v>
      </c>
      <c r="P13" s="14" t="s">
        <v>115</v>
      </c>
      <c r="Q13" s="44">
        <f>N1-N11</f>
        <v>0.31014011287562759</v>
      </c>
    </row>
    <row r="14" spans="2:19" ht="15.75" thickBot="1" x14ac:dyDescent="0.3">
      <c r="B14" s="30">
        <v>42</v>
      </c>
      <c r="C14" s="75">
        <f>-LOG(G$56,2)</f>
        <v>-1.7570232465074596</v>
      </c>
      <c r="D14" s="64">
        <f>LOG(15,2)-LOG(G56,2)</f>
        <v>2.1498673491010591</v>
      </c>
      <c r="E14" s="41">
        <f>LOG(15,2)-LOG($G$74,2)</f>
        <v>2.7146964303251737</v>
      </c>
      <c r="F14" s="42">
        <f>LOG(15,2)-LOG($G$92,2)</f>
        <v>4.2802178430025251</v>
      </c>
      <c r="G14" s="43">
        <f>LOG(15,2)-LOG($G$110,2)</f>
        <v>5.5372845255766805</v>
      </c>
      <c r="H14" s="41">
        <f>E14-$D14</f>
        <v>0.56482908122411457</v>
      </c>
      <c r="I14" s="42">
        <f t="shared" si="3"/>
        <v>2.1303504939014659</v>
      </c>
      <c r="J14" s="42">
        <f t="shared" si="3"/>
        <v>3.3874171764756213</v>
      </c>
      <c r="K14" s="41">
        <f>H14*$G$74</f>
        <v>1.2906344505971019</v>
      </c>
      <c r="L14" s="42">
        <f>I14*$G$92</f>
        <v>1.6446305812919317</v>
      </c>
      <c r="M14" s="43">
        <f>J14*$G$110</f>
        <v>1.0941357480016258</v>
      </c>
      <c r="N14" s="68">
        <f t="shared" si="1"/>
        <v>4.0294007798906595</v>
      </c>
    </row>
    <row r="15" spans="2:19" ht="15.75" thickBot="1" x14ac:dyDescent="0.3">
      <c r="B15" s="293" t="s">
        <v>65</v>
      </c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5"/>
      <c r="N15" s="68">
        <f>SUM(N13:N14)</f>
        <v>8.6133721056857677</v>
      </c>
      <c r="O15" s="66">
        <f>(N1-N15)/I17</f>
        <v>0.21215255879262784</v>
      </c>
    </row>
    <row r="16" spans="2:19" ht="15.75" thickBot="1" x14ac:dyDescent="0.3"/>
    <row r="17" spans="1:22" ht="16.5" thickBot="1" x14ac:dyDescent="0.3">
      <c r="A17" s="16" t="s">
        <v>9</v>
      </c>
      <c r="B17" s="290">
        <v>1</v>
      </c>
      <c r="C17" s="291"/>
      <c r="D17" s="290">
        <v>1</v>
      </c>
      <c r="E17" s="292"/>
      <c r="F17" s="291"/>
      <c r="G17" s="290">
        <v>1</v>
      </c>
      <c r="H17" s="291"/>
      <c r="I17" s="290">
        <v>1</v>
      </c>
      <c r="J17" s="291"/>
      <c r="K17" s="290">
        <v>1</v>
      </c>
      <c r="L17" s="292"/>
      <c r="M17" s="291"/>
    </row>
    <row r="18" spans="1:22" x14ac:dyDescent="0.25">
      <c r="B18" s="287" t="s">
        <v>2</v>
      </c>
      <c r="C18" s="288"/>
      <c r="D18" s="110"/>
      <c r="E18" s="184" t="s">
        <v>3</v>
      </c>
      <c r="F18" s="183"/>
      <c r="G18" s="287" t="s">
        <v>4</v>
      </c>
      <c r="H18" s="288"/>
      <c r="I18" s="287" t="s">
        <v>5</v>
      </c>
      <c r="J18" s="288"/>
      <c r="K18" s="287" t="s">
        <v>6</v>
      </c>
      <c r="L18" s="289"/>
      <c r="M18" s="288"/>
      <c r="V18" s="83"/>
    </row>
    <row r="19" spans="1:22" ht="15.75" thickBot="1" x14ac:dyDescent="0.3">
      <c r="B19" s="81">
        <v>11</v>
      </c>
      <c r="C19" s="84">
        <v>12</v>
      </c>
      <c r="D19" s="81">
        <v>21</v>
      </c>
      <c r="E19" s="10">
        <v>22</v>
      </c>
      <c r="F19" s="84">
        <v>23</v>
      </c>
      <c r="G19" s="81">
        <v>31</v>
      </c>
      <c r="H19" s="84">
        <v>32</v>
      </c>
      <c r="I19" s="81">
        <v>41</v>
      </c>
      <c r="J19" s="84">
        <v>42</v>
      </c>
      <c r="K19" s="81">
        <v>51</v>
      </c>
      <c r="L19" s="10">
        <v>52</v>
      </c>
      <c r="M19" s="84">
        <v>53</v>
      </c>
      <c r="V19" s="10"/>
    </row>
    <row r="20" spans="1:22" ht="15.75" x14ac:dyDescent="0.25">
      <c r="A20" s="15">
        <v>1</v>
      </c>
      <c r="B20" s="110">
        <f>data!B5</f>
        <v>0.2</v>
      </c>
      <c r="C20" s="111">
        <f>data!C5</f>
        <v>0.8</v>
      </c>
      <c r="D20" s="228">
        <f>data!D5</f>
        <v>0.8</v>
      </c>
      <c r="E20" s="185">
        <f>data!E5</f>
        <v>0.1</v>
      </c>
      <c r="F20" s="111">
        <f>data!F5</f>
        <v>0.1</v>
      </c>
      <c r="G20" s="113">
        <f>data!G5</f>
        <v>0.2</v>
      </c>
      <c r="H20" s="111">
        <f>data!H5</f>
        <v>0.8</v>
      </c>
      <c r="I20" s="113">
        <f>data!I5</f>
        <v>0.4</v>
      </c>
      <c r="J20" s="111">
        <f>data!J5</f>
        <v>0.6</v>
      </c>
      <c r="K20" s="113">
        <f>data!K5</f>
        <v>1</v>
      </c>
      <c r="L20" s="185">
        <f>data!L5</f>
        <v>0</v>
      </c>
      <c r="M20" s="186">
        <f>data!M5</f>
        <v>0</v>
      </c>
      <c r="V20" s="65"/>
    </row>
    <row r="21" spans="1:22" ht="15.75" x14ac:dyDescent="0.25">
      <c r="A21" s="15">
        <v>2</v>
      </c>
      <c r="B21" s="13">
        <f>data!B6</f>
        <v>0.7</v>
      </c>
      <c r="C21" s="90">
        <f>data!C6</f>
        <v>0.3</v>
      </c>
      <c r="D21" s="229">
        <f>data!D6</f>
        <v>0.2</v>
      </c>
      <c r="E21" s="83">
        <f>data!E6</f>
        <v>0.3</v>
      </c>
      <c r="F21" s="90">
        <f>data!F6</f>
        <v>0.5</v>
      </c>
      <c r="G21" s="93">
        <f>data!G6</f>
        <v>0.9</v>
      </c>
      <c r="H21" s="90">
        <f>data!H6</f>
        <v>0.1</v>
      </c>
      <c r="I21" s="93">
        <f>data!I6</f>
        <v>0.2</v>
      </c>
      <c r="J21" s="90">
        <f>data!J6</f>
        <v>0.8</v>
      </c>
      <c r="K21" s="93">
        <f>data!K6</f>
        <v>0</v>
      </c>
      <c r="L21" s="83">
        <f>data!L6</f>
        <v>0.2</v>
      </c>
      <c r="M21" s="82">
        <f>data!M6</f>
        <v>0.8</v>
      </c>
      <c r="V21" s="65"/>
    </row>
    <row r="22" spans="1:22" ht="15.75" x14ac:dyDescent="0.25">
      <c r="A22" s="15">
        <v>3</v>
      </c>
      <c r="B22" s="13">
        <f>data!B7</f>
        <v>0.9</v>
      </c>
      <c r="C22" s="90">
        <f>data!C7</f>
        <v>0.1</v>
      </c>
      <c r="D22" s="229">
        <f>data!D7</f>
        <v>1</v>
      </c>
      <c r="E22" s="83">
        <f>data!E7</f>
        <v>0</v>
      </c>
      <c r="F22" s="90">
        <f>data!F7</f>
        <v>0</v>
      </c>
      <c r="G22" s="93">
        <f>data!G7</f>
        <v>0.3</v>
      </c>
      <c r="H22" s="90">
        <f>data!H7</f>
        <v>0.7</v>
      </c>
      <c r="I22" s="93">
        <f>data!I7</f>
        <v>0.3</v>
      </c>
      <c r="J22" s="90">
        <f>data!J7</f>
        <v>0.7</v>
      </c>
      <c r="K22" s="93">
        <f>data!K7</f>
        <v>1</v>
      </c>
      <c r="L22" s="83">
        <f>data!L7</f>
        <v>0</v>
      </c>
      <c r="M22" s="82">
        <f>data!M7</f>
        <v>0</v>
      </c>
      <c r="V22" s="65"/>
    </row>
    <row r="23" spans="1:22" ht="15.75" x14ac:dyDescent="0.25">
      <c r="A23" s="15">
        <v>4</v>
      </c>
      <c r="B23" s="13">
        <f>data!B8</f>
        <v>0.2</v>
      </c>
      <c r="C23" s="90">
        <f>data!C8</f>
        <v>0.8</v>
      </c>
      <c r="D23" s="229">
        <f>data!D8</f>
        <v>0.1</v>
      </c>
      <c r="E23" s="83">
        <f>data!E8</f>
        <v>0.5</v>
      </c>
      <c r="F23" s="90">
        <f>data!F8</f>
        <v>0.4</v>
      </c>
      <c r="G23" s="93">
        <f>data!G8</f>
        <v>0.2</v>
      </c>
      <c r="H23" s="90">
        <f>data!H8</f>
        <v>0.8</v>
      </c>
      <c r="I23" s="93">
        <f>data!I8</f>
        <v>0.5</v>
      </c>
      <c r="J23" s="90">
        <f>data!J8</f>
        <v>0.5</v>
      </c>
      <c r="K23" s="93">
        <f>data!K8</f>
        <v>0.2</v>
      </c>
      <c r="L23" s="83">
        <f>data!L8</f>
        <v>0.2</v>
      </c>
      <c r="M23" s="82">
        <f>data!M8</f>
        <v>0.6</v>
      </c>
    </row>
    <row r="24" spans="1:22" ht="15.75" x14ac:dyDescent="0.25">
      <c r="A24" s="15">
        <v>5</v>
      </c>
      <c r="B24" s="13">
        <f>data!B9</f>
        <v>0</v>
      </c>
      <c r="C24" s="90">
        <f>data!C9</f>
        <v>1</v>
      </c>
      <c r="D24" s="229">
        <f>data!D9</f>
        <v>0.1</v>
      </c>
      <c r="E24" s="83">
        <f>data!E9</f>
        <v>0.3</v>
      </c>
      <c r="F24" s="90">
        <f>data!F9</f>
        <v>0.6</v>
      </c>
      <c r="G24" s="93">
        <f>data!G9</f>
        <v>0.7</v>
      </c>
      <c r="H24" s="90">
        <f>data!H9</f>
        <v>0.3</v>
      </c>
      <c r="I24" s="93">
        <f>data!I9</f>
        <v>0.5</v>
      </c>
      <c r="J24" s="90">
        <f>data!J9</f>
        <v>0.5</v>
      </c>
      <c r="K24" s="93">
        <f>data!K9</f>
        <v>0.4</v>
      </c>
      <c r="L24" s="83">
        <f>data!L9</f>
        <v>0.6</v>
      </c>
      <c r="M24" s="82">
        <f>data!M9</f>
        <v>0</v>
      </c>
    </row>
    <row r="25" spans="1:22" ht="15.75" x14ac:dyDescent="0.25">
      <c r="A25" s="15">
        <v>6</v>
      </c>
      <c r="B25" s="13">
        <f>data!B10</f>
        <v>0.2</v>
      </c>
      <c r="C25" s="90">
        <f>data!C10</f>
        <v>0.8</v>
      </c>
      <c r="D25" s="229">
        <f>data!D10</f>
        <v>0</v>
      </c>
      <c r="E25" s="83">
        <f>data!E10</f>
        <v>1</v>
      </c>
      <c r="F25" s="90">
        <f>data!F10</f>
        <v>0</v>
      </c>
      <c r="G25" s="93">
        <f>data!G10</f>
        <v>0.7</v>
      </c>
      <c r="H25" s="90">
        <f>data!H10</f>
        <v>0.3</v>
      </c>
      <c r="I25" s="93">
        <f>data!I10</f>
        <v>0.4</v>
      </c>
      <c r="J25" s="90">
        <f>data!J10</f>
        <v>0.6</v>
      </c>
      <c r="K25" s="93">
        <f>data!K10</f>
        <v>0.2</v>
      </c>
      <c r="L25" s="83">
        <f>data!L10</f>
        <v>0</v>
      </c>
      <c r="M25" s="82">
        <f>data!M10</f>
        <v>0.8</v>
      </c>
    </row>
    <row r="26" spans="1:22" ht="15.75" x14ac:dyDescent="0.25">
      <c r="A26" s="15">
        <v>7</v>
      </c>
      <c r="B26" s="13">
        <f>data!B11</f>
        <v>0</v>
      </c>
      <c r="C26" s="90">
        <f>data!C11</f>
        <v>1</v>
      </c>
      <c r="D26" s="229">
        <f>data!D11</f>
        <v>1</v>
      </c>
      <c r="E26" s="83">
        <f>data!E11</f>
        <v>0</v>
      </c>
      <c r="F26" s="90">
        <f>data!F11</f>
        <v>0</v>
      </c>
      <c r="G26" s="93">
        <f>data!G11</f>
        <v>0.3</v>
      </c>
      <c r="H26" s="90">
        <f>data!H11</f>
        <v>0.7</v>
      </c>
      <c r="I26" s="93">
        <f>data!I11</f>
        <v>0.9</v>
      </c>
      <c r="J26" s="90">
        <f>data!J11</f>
        <v>0.1</v>
      </c>
      <c r="K26" s="93">
        <f>data!K11</f>
        <v>1</v>
      </c>
      <c r="L26" s="83">
        <f>data!L11</f>
        <v>0</v>
      </c>
      <c r="M26" s="82">
        <f>data!M11</f>
        <v>0</v>
      </c>
    </row>
    <row r="27" spans="1:22" ht="15.75" x14ac:dyDescent="0.25">
      <c r="A27" s="15">
        <v>8</v>
      </c>
      <c r="B27" s="13">
        <f>data!B12</f>
        <v>0.2</v>
      </c>
      <c r="C27" s="90">
        <f>data!C12</f>
        <v>0.8</v>
      </c>
      <c r="D27" s="229">
        <f>data!D12</f>
        <v>0.2</v>
      </c>
      <c r="E27" s="83">
        <f>data!E12</f>
        <v>0.3</v>
      </c>
      <c r="F27" s="90">
        <f>data!F12</f>
        <v>0.5</v>
      </c>
      <c r="G27" s="93">
        <f>data!G12</f>
        <v>0.8</v>
      </c>
      <c r="H27" s="90">
        <f>data!H12</f>
        <v>0.2</v>
      </c>
      <c r="I27" s="93">
        <f>data!I12</f>
        <v>0.9</v>
      </c>
      <c r="J27" s="90">
        <f>data!J12</f>
        <v>0.1</v>
      </c>
      <c r="K27" s="93">
        <f>data!K12</f>
        <v>0.1</v>
      </c>
      <c r="L27" s="83">
        <f>data!L12</f>
        <v>0.1</v>
      </c>
      <c r="M27" s="82">
        <f>data!M12</f>
        <v>0.8</v>
      </c>
      <c r="S27" s="44"/>
    </row>
    <row r="28" spans="1:22" ht="15.75" x14ac:dyDescent="0.25">
      <c r="A28" s="15">
        <v>9</v>
      </c>
      <c r="B28" s="13">
        <f>data!B13</f>
        <v>0.1</v>
      </c>
      <c r="C28" s="90">
        <f>data!C13</f>
        <v>0.9</v>
      </c>
      <c r="D28" s="229">
        <f>data!D13</f>
        <v>0.3</v>
      </c>
      <c r="E28" s="83">
        <f>data!E13</f>
        <v>0.4</v>
      </c>
      <c r="F28" s="90">
        <f>data!F13</f>
        <v>0.3</v>
      </c>
      <c r="G28" s="93">
        <f>data!G13</f>
        <v>0.3</v>
      </c>
      <c r="H28" s="90">
        <f>data!H13</f>
        <v>0.7</v>
      </c>
      <c r="I28" s="93">
        <f>data!I13</f>
        <v>0.7</v>
      </c>
      <c r="J28" s="90">
        <f>data!J13</f>
        <v>0.3</v>
      </c>
      <c r="K28" s="93">
        <f>data!K13</f>
        <v>0</v>
      </c>
      <c r="L28" s="83">
        <f>data!L13</f>
        <v>0.8</v>
      </c>
      <c r="M28" s="82">
        <f>data!M13</f>
        <v>0.2</v>
      </c>
    </row>
    <row r="29" spans="1:22" ht="15.75" x14ac:dyDescent="0.25">
      <c r="A29" s="15">
        <v>10</v>
      </c>
      <c r="B29" s="13">
        <f>data!B14</f>
        <v>0.9</v>
      </c>
      <c r="C29" s="90">
        <f>data!C14</f>
        <v>0.1</v>
      </c>
      <c r="D29" s="229">
        <f>data!D14</f>
        <v>0.7</v>
      </c>
      <c r="E29" s="83">
        <f>data!E14</f>
        <v>0.3</v>
      </c>
      <c r="F29" s="90">
        <f>data!F14</f>
        <v>0</v>
      </c>
      <c r="G29" s="93">
        <f>data!G14</f>
        <v>0.7</v>
      </c>
      <c r="H29" s="90">
        <f>data!H14</f>
        <v>0.3</v>
      </c>
      <c r="I29" s="93">
        <f>data!I14</f>
        <v>0.7</v>
      </c>
      <c r="J29" s="90">
        <f>data!J14</f>
        <v>0.3</v>
      </c>
      <c r="K29" s="93">
        <f>data!K14</f>
        <v>1</v>
      </c>
      <c r="L29" s="83">
        <f>data!L14</f>
        <v>0</v>
      </c>
      <c r="M29" s="82">
        <f>data!M14</f>
        <v>0</v>
      </c>
    </row>
    <row r="30" spans="1:22" ht="15.75" x14ac:dyDescent="0.25">
      <c r="A30" s="15">
        <v>11</v>
      </c>
      <c r="B30" s="13">
        <f>data!B15</f>
        <v>0.7</v>
      </c>
      <c r="C30" s="90">
        <f>data!C15</f>
        <v>0.3</v>
      </c>
      <c r="D30" s="229">
        <f>data!D15</f>
        <v>1</v>
      </c>
      <c r="E30" s="83">
        <f>data!E15</f>
        <v>0</v>
      </c>
      <c r="F30" s="90">
        <f>data!F15</f>
        <v>0</v>
      </c>
      <c r="G30" s="93">
        <f>data!G15</f>
        <v>0.4</v>
      </c>
      <c r="H30" s="90">
        <f>data!H15</f>
        <v>0.6</v>
      </c>
      <c r="I30" s="93">
        <f>data!I15</f>
        <v>0.2</v>
      </c>
      <c r="J30" s="90">
        <f>data!J15</f>
        <v>0.8</v>
      </c>
      <c r="K30" s="93">
        <f>data!K15</f>
        <v>0.3</v>
      </c>
      <c r="L30" s="83">
        <f>data!L15</f>
        <v>0.7</v>
      </c>
      <c r="M30" s="82">
        <f>data!M15</f>
        <v>0</v>
      </c>
    </row>
    <row r="31" spans="1:22" ht="15.75" x14ac:dyDescent="0.25">
      <c r="A31" s="15">
        <v>12</v>
      </c>
      <c r="B31" s="13">
        <f>data!B16</f>
        <v>0.2</v>
      </c>
      <c r="C31" s="90">
        <f>data!C16</f>
        <v>0.8</v>
      </c>
      <c r="D31" s="229">
        <f>data!D16</f>
        <v>0.1</v>
      </c>
      <c r="E31" s="83">
        <f>data!E16</f>
        <v>0.8</v>
      </c>
      <c r="F31" s="90">
        <f>data!F16</f>
        <v>0.1</v>
      </c>
      <c r="G31" s="93">
        <f>data!G16</f>
        <v>0.3</v>
      </c>
      <c r="H31" s="90">
        <f>data!H16</f>
        <v>0.7</v>
      </c>
      <c r="I31" s="93">
        <f>data!I16</f>
        <v>0.7</v>
      </c>
      <c r="J31" s="90">
        <f>data!J16</f>
        <v>0.3</v>
      </c>
      <c r="K31" s="93">
        <f>data!K16</f>
        <v>0.1</v>
      </c>
      <c r="L31" s="83">
        <f>data!L16</f>
        <v>0.2</v>
      </c>
      <c r="M31" s="82">
        <f>data!M16</f>
        <v>0.7</v>
      </c>
    </row>
    <row r="32" spans="1:22" ht="15.75" x14ac:dyDescent="0.25">
      <c r="A32" s="15">
        <v>13</v>
      </c>
      <c r="B32" s="13">
        <f>data!B17</f>
        <v>0.9</v>
      </c>
      <c r="C32" s="90">
        <f>data!C17</f>
        <v>0.1</v>
      </c>
      <c r="D32" s="229">
        <f>data!D17</f>
        <v>0.5</v>
      </c>
      <c r="E32" s="83">
        <f>data!E17</f>
        <v>0.4</v>
      </c>
      <c r="F32" s="90">
        <f>data!F17</f>
        <v>0.1</v>
      </c>
      <c r="G32" s="93">
        <f>data!G17</f>
        <v>0.9</v>
      </c>
      <c r="H32" s="90">
        <f>data!H17</f>
        <v>0.1</v>
      </c>
      <c r="I32" s="93">
        <f>data!I17</f>
        <v>0.9</v>
      </c>
      <c r="J32" s="90">
        <f>data!J17</f>
        <v>0.1</v>
      </c>
      <c r="K32" s="93">
        <f>data!K17</f>
        <v>0</v>
      </c>
      <c r="L32" s="83">
        <f>data!L17</f>
        <v>0</v>
      </c>
      <c r="M32" s="82">
        <f>data!M17</f>
        <v>1</v>
      </c>
    </row>
    <row r="33" spans="1:19" ht="15.75" x14ac:dyDescent="0.25">
      <c r="A33" s="15">
        <v>14</v>
      </c>
      <c r="B33" s="13">
        <f>data!B18</f>
        <v>0</v>
      </c>
      <c r="C33" s="90">
        <f>data!C18</f>
        <v>1</v>
      </c>
      <c r="D33" s="229">
        <f>data!D18</f>
        <v>1</v>
      </c>
      <c r="E33" s="83">
        <f>data!E18</f>
        <v>0</v>
      </c>
      <c r="F33" s="90">
        <f>data!F18</f>
        <v>0</v>
      </c>
      <c r="G33" s="93">
        <f>data!G18</f>
        <v>0.5</v>
      </c>
      <c r="H33" s="90">
        <f>data!H18</f>
        <v>0.5</v>
      </c>
      <c r="I33" s="93">
        <f>data!I18</f>
        <v>0.4</v>
      </c>
      <c r="J33" s="90">
        <f>data!J18</f>
        <v>0.6</v>
      </c>
      <c r="K33" s="93">
        <f>data!K18</f>
        <v>0.8</v>
      </c>
      <c r="L33" s="83">
        <f>data!L18</f>
        <v>0.1</v>
      </c>
      <c r="M33" s="82">
        <f>data!M18</f>
        <v>0.1</v>
      </c>
    </row>
    <row r="34" spans="1:19" ht="16.5" thickBot="1" x14ac:dyDescent="0.3">
      <c r="A34" s="15">
        <v>15</v>
      </c>
      <c r="B34" s="91">
        <f>data!B19</f>
        <v>0.5</v>
      </c>
      <c r="C34" s="92">
        <f>data!C19</f>
        <v>0.5</v>
      </c>
      <c r="D34" s="230">
        <f>data!D19</f>
        <v>0.2</v>
      </c>
      <c r="E34" s="95">
        <f>data!E19</f>
        <v>0.5</v>
      </c>
      <c r="F34" s="92">
        <f>data!F19</f>
        <v>0.3</v>
      </c>
      <c r="G34" s="94">
        <f>data!G19</f>
        <v>0.8</v>
      </c>
      <c r="H34" s="92">
        <f>data!H19</f>
        <v>0.2</v>
      </c>
      <c r="I34" s="94">
        <f>data!I19</f>
        <v>0.8</v>
      </c>
      <c r="J34" s="92">
        <f>data!J19</f>
        <v>0.2</v>
      </c>
      <c r="K34" s="94">
        <f>data!K19</f>
        <v>1</v>
      </c>
      <c r="L34" s="95">
        <f>data!L19</f>
        <v>0</v>
      </c>
      <c r="M34" s="96">
        <f>data!M19</f>
        <v>0</v>
      </c>
    </row>
    <row r="35" spans="1:19" ht="15.75" x14ac:dyDescent="0.25">
      <c r="A35" s="15">
        <v>16</v>
      </c>
      <c r="B35" s="23">
        <v>0.1</v>
      </c>
      <c r="C35" s="99">
        <v>0.9</v>
      </c>
      <c r="D35" s="3">
        <v>0.6</v>
      </c>
      <c r="E35" s="6">
        <v>0.3</v>
      </c>
      <c r="F35" s="4">
        <v>0.1</v>
      </c>
      <c r="G35" s="3">
        <v>0.3</v>
      </c>
      <c r="H35" s="4">
        <v>0.7</v>
      </c>
      <c r="I35" s="3">
        <v>0.5</v>
      </c>
      <c r="J35" s="4">
        <v>0.5</v>
      </c>
      <c r="K35" s="7" t="s">
        <v>7</v>
      </c>
      <c r="L35" s="8" t="s">
        <v>7</v>
      </c>
      <c r="M35" s="9" t="s">
        <v>7</v>
      </c>
    </row>
    <row r="36" spans="1:19" ht="16.5" thickBot="1" x14ac:dyDescent="0.3">
      <c r="A36" s="15">
        <v>17</v>
      </c>
      <c r="B36" s="80">
        <v>0.8</v>
      </c>
      <c r="C36" s="115">
        <v>0.2</v>
      </c>
      <c r="D36" s="116">
        <v>0.1</v>
      </c>
      <c r="E36" s="117">
        <v>0.3</v>
      </c>
      <c r="F36" s="118">
        <v>0.6</v>
      </c>
      <c r="G36" s="116">
        <v>0.7</v>
      </c>
      <c r="H36" s="118">
        <v>0.3</v>
      </c>
      <c r="I36" s="116">
        <v>0.4</v>
      </c>
      <c r="J36" s="118">
        <v>0.6</v>
      </c>
      <c r="K36" s="119" t="s">
        <v>7</v>
      </c>
      <c r="L36" s="120" t="s">
        <v>7</v>
      </c>
      <c r="M36" s="121" t="s">
        <v>7</v>
      </c>
    </row>
    <row r="37" spans="1:19" ht="16.5" thickBot="1" x14ac:dyDescent="0.3">
      <c r="A37" s="16" t="s">
        <v>8</v>
      </c>
      <c r="B37" s="100">
        <f t="shared" ref="B37:M37" si="4">SUM(B20:B34)</f>
        <v>5.7</v>
      </c>
      <c r="C37" s="101">
        <f t="shared" si="4"/>
        <v>9.2999999999999989</v>
      </c>
      <c r="D37" s="18">
        <f t="shared" si="4"/>
        <v>7.2</v>
      </c>
      <c r="E37" s="20">
        <f t="shared" si="4"/>
        <v>4.9000000000000004</v>
      </c>
      <c r="F37" s="19">
        <f t="shared" si="4"/>
        <v>2.9</v>
      </c>
      <c r="G37" s="18">
        <f t="shared" si="4"/>
        <v>8</v>
      </c>
      <c r="H37" s="19">
        <f t="shared" si="4"/>
        <v>7</v>
      </c>
      <c r="I37" s="18">
        <f t="shared" si="4"/>
        <v>8.5000000000000018</v>
      </c>
      <c r="J37" s="19">
        <f t="shared" si="4"/>
        <v>6.4999999999999991</v>
      </c>
      <c r="K37" s="18">
        <f t="shared" si="4"/>
        <v>7.1</v>
      </c>
      <c r="L37" s="20">
        <f t="shared" si="4"/>
        <v>2.9000000000000004</v>
      </c>
      <c r="M37" s="19">
        <f t="shared" si="4"/>
        <v>5</v>
      </c>
    </row>
    <row r="39" spans="1:19" ht="15.75" thickBot="1" x14ac:dyDescent="0.3"/>
    <row r="40" spans="1:19" x14ac:dyDescent="0.25">
      <c r="A40" s="12"/>
      <c r="B40" s="52" t="s">
        <v>82</v>
      </c>
      <c r="C40" s="52" t="s">
        <v>85</v>
      </c>
      <c r="D40" s="52" t="s">
        <v>88</v>
      </c>
      <c r="E40" s="52" t="s">
        <v>91</v>
      </c>
      <c r="F40" s="52" t="s">
        <v>94</v>
      </c>
      <c r="G40" s="53" t="s">
        <v>97</v>
      </c>
      <c r="P40" s="58"/>
      <c r="Q40" s="11"/>
      <c r="R40" s="58"/>
      <c r="S40" s="58"/>
    </row>
    <row r="41" spans="1:19" ht="15.75" x14ac:dyDescent="0.25">
      <c r="A41" s="54">
        <v>1</v>
      </c>
      <c r="B41" s="11">
        <f t="shared" ref="B41:B55" si="5">B20*D20</f>
        <v>0.16000000000000003</v>
      </c>
      <c r="C41" s="11">
        <f>C20*D20</f>
        <v>0.64000000000000012</v>
      </c>
      <c r="D41" s="11">
        <f t="shared" ref="D41:D55" si="6">G20*D20</f>
        <v>0.16000000000000003</v>
      </c>
      <c r="E41" s="11">
        <f t="shared" ref="E41:E55" si="7">H20*D20</f>
        <v>0.64000000000000012</v>
      </c>
      <c r="F41" s="11">
        <f t="shared" ref="F41:F55" si="8">I20*D20</f>
        <v>0.32000000000000006</v>
      </c>
      <c r="G41" s="24">
        <f t="shared" ref="G41:G55" si="9">J20*D20</f>
        <v>0.48</v>
      </c>
      <c r="P41" s="11"/>
      <c r="Q41" s="11"/>
      <c r="R41" s="11"/>
      <c r="S41" s="11"/>
    </row>
    <row r="42" spans="1:19" ht="15.75" x14ac:dyDescent="0.25">
      <c r="A42" s="54">
        <v>2</v>
      </c>
      <c r="B42" s="11">
        <f t="shared" si="5"/>
        <v>0.13999999999999999</v>
      </c>
      <c r="C42" s="11">
        <f t="shared" ref="C42:C55" si="10">C21*D21</f>
        <v>0.06</v>
      </c>
      <c r="D42" s="11">
        <f>G21*D21</f>
        <v>0.18000000000000002</v>
      </c>
      <c r="E42" s="11">
        <f t="shared" si="7"/>
        <v>2.0000000000000004E-2</v>
      </c>
      <c r="F42" s="11">
        <f t="shared" si="8"/>
        <v>4.0000000000000008E-2</v>
      </c>
      <c r="G42" s="24">
        <f t="shared" si="9"/>
        <v>0.16000000000000003</v>
      </c>
      <c r="P42" s="11"/>
      <c r="Q42" s="11"/>
      <c r="R42" s="11"/>
      <c r="S42" s="11"/>
    </row>
    <row r="43" spans="1:19" ht="15.75" x14ac:dyDescent="0.25">
      <c r="A43" s="54">
        <v>3</v>
      </c>
      <c r="B43" s="11">
        <f t="shared" si="5"/>
        <v>0.9</v>
      </c>
      <c r="C43" s="11">
        <f t="shared" si="10"/>
        <v>0.1</v>
      </c>
      <c r="D43" s="11">
        <f t="shared" si="6"/>
        <v>0.3</v>
      </c>
      <c r="E43" s="11">
        <f t="shared" si="7"/>
        <v>0.7</v>
      </c>
      <c r="F43" s="11">
        <f t="shared" si="8"/>
        <v>0.3</v>
      </c>
      <c r="G43" s="24">
        <f t="shared" si="9"/>
        <v>0.7</v>
      </c>
      <c r="P43" s="11"/>
      <c r="Q43" s="11"/>
      <c r="R43" s="11"/>
      <c r="S43" s="11"/>
    </row>
    <row r="44" spans="1:19" ht="15.75" x14ac:dyDescent="0.25">
      <c r="A44" s="54">
        <v>4</v>
      </c>
      <c r="B44" s="11">
        <f t="shared" si="5"/>
        <v>2.0000000000000004E-2</v>
      </c>
      <c r="C44" s="11">
        <f t="shared" si="10"/>
        <v>8.0000000000000016E-2</v>
      </c>
      <c r="D44" s="11">
        <f t="shared" si="6"/>
        <v>2.0000000000000004E-2</v>
      </c>
      <c r="E44" s="11">
        <f t="shared" si="7"/>
        <v>8.0000000000000016E-2</v>
      </c>
      <c r="F44" s="11">
        <f t="shared" si="8"/>
        <v>0.05</v>
      </c>
      <c r="G44" s="24">
        <f t="shared" si="9"/>
        <v>0.05</v>
      </c>
      <c r="P44" s="11"/>
      <c r="Q44" s="11"/>
      <c r="R44" s="11"/>
      <c r="S44" s="11"/>
    </row>
    <row r="45" spans="1:19" ht="15.75" x14ac:dyDescent="0.25">
      <c r="A45" s="54">
        <v>5</v>
      </c>
      <c r="B45" s="11">
        <f t="shared" si="5"/>
        <v>0</v>
      </c>
      <c r="C45" s="11">
        <f t="shared" si="10"/>
        <v>0.1</v>
      </c>
      <c r="D45" s="11">
        <f t="shared" si="6"/>
        <v>6.9999999999999993E-2</v>
      </c>
      <c r="E45" s="11">
        <f t="shared" si="7"/>
        <v>0.03</v>
      </c>
      <c r="F45" s="11">
        <f t="shared" si="8"/>
        <v>0.05</v>
      </c>
      <c r="G45" s="24">
        <f t="shared" si="9"/>
        <v>0.05</v>
      </c>
      <c r="P45" s="11"/>
      <c r="Q45" s="11"/>
      <c r="R45" s="11"/>
      <c r="S45" s="11"/>
    </row>
    <row r="46" spans="1:19" ht="15.75" x14ac:dyDescent="0.25">
      <c r="A46" s="54">
        <v>6</v>
      </c>
      <c r="B46" s="11">
        <f t="shared" si="5"/>
        <v>0</v>
      </c>
      <c r="C46" s="11">
        <f t="shared" si="10"/>
        <v>0</v>
      </c>
      <c r="D46" s="11">
        <f t="shared" si="6"/>
        <v>0</v>
      </c>
      <c r="E46" s="11">
        <f t="shared" si="7"/>
        <v>0</v>
      </c>
      <c r="F46" s="11">
        <f t="shared" si="8"/>
        <v>0</v>
      </c>
      <c r="G46" s="24">
        <f t="shared" si="9"/>
        <v>0</v>
      </c>
      <c r="P46" s="11"/>
      <c r="Q46" s="11"/>
      <c r="R46" s="11"/>
      <c r="S46" s="11"/>
    </row>
    <row r="47" spans="1:19" ht="15.75" x14ac:dyDescent="0.25">
      <c r="A47" s="54">
        <v>7</v>
      </c>
      <c r="B47" s="11">
        <f t="shared" si="5"/>
        <v>0</v>
      </c>
      <c r="C47" s="11">
        <f t="shared" si="10"/>
        <v>1</v>
      </c>
      <c r="D47" s="11">
        <f t="shared" si="6"/>
        <v>0.3</v>
      </c>
      <c r="E47" s="11">
        <f t="shared" si="7"/>
        <v>0.7</v>
      </c>
      <c r="F47" s="11">
        <f t="shared" si="8"/>
        <v>0.9</v>
      </c>
      <c r="G47" s="24">
        <f t="shared" si="9"/>
        <v>0.1</v>
      </c>
      <c r="P47" s="11"/>
      <c r="Q47" s="11"/>
      <c r="R47" s="11"/>
      <c r="S47" s="11"/>
    </row>
    <row r="48" spans="1:19" ht="15.75" x14ac:dyDescent="0.25">
      <c r="A48" s="54">
        <v>8</v>
      </c>
      <c r="B48" s="11">
        <f t="shared" si="5"/>
        <v>4.0000000000000008E-2</v>
      </c>
      <c r="C48" s="11">
        <f t="shared" si="10"/>
        <v>0.16000000000000003</v>
      </c>
      <c r="D48" s="11">
        <f t="shared" si="6"/>
        <v>0.16000000000000003</v>
      </c>
      <c r="E48" s="11">
        <f t="shared" si="7"/>
        <v>4.0000000000000008E-2</v>
      </c>
      <c r="F48" s="11">
        <f t="shared" si="8"/>
        <v>0.18000000000000002</v>
      </c>
      <c r="G48" s="24">
        <f t="shared" si="9"/>
        <v>2.0000000000000004E-2</v>
      </c>
      <c r="P48" s="11"/>
      <c r="Q48" s="11"/>
      <c r="R48" s="11"/>
      <c r="S48" s="11"/>
    </row>
    <row r="49" spans="1:19" ht="15.75" x14ac:dyDescent="0.25">
      <c r="A49" s="54">
        <v>9</v>
      </c>
      <c r="B49" s="11">
        <f t="shared" si="5"/>
        <v>0.03</v>
      </c>
      <c r="C49" s="11">
        <f t="shared" si="10"/>
        <v>0.27</v>
      </c>
      <c r="D49" s="11">
        <f t="shared" si="6"/>
        <v>0.09</v>
      </c>
      <c r="E49" s="11">
        <f t="shared" si="7"/>
        <v>0.21</v>
      </c>
      <c r="F49" s="11">
        <f t="shared" si="8"/>
        <v>0.21</v>
      </c>
      <c r="G49" s="24">
        <f t="shared" si="9"/>
        <v>0.09</v>
      </c>
      <c r="P49" s="11"/>
      <c r="Q49" s="11"/>
      <c r="R49" s="11"/>
      <c r="S49" s="11"/>
    </row>
    <row r="50" spans="1:19" ht="15.75" x14ac:dyDescent="0.25">
      <c r="A50" s="54">
        <v>10</v>
      </c>
      <c r="B50" s="11">
        <f t="shared" si="5"/>
        <v>0.63</v>
      </c>
      <c r="C50" s="11">
        <f t="shared" si="10"/>
        <v>6.9999999999999993E-2</v>
      </c>
      <c r="D50" s="11">
        <f t="shared" si="6"/>
        <v>0.48999999999999994</v>
      </c>
      <c r="E50" s="11">
        <f t="shared" si="7"/>
        <v>0.21</v>
      </c>
      <c r="F50" s="11">
        <f t="shared" si="8"/>
        <v>0.48999999999999994</v>
      </c>
      <c r="G50" s="24">
        <f t="shared" si="9"/>
        <v>0.21</v>
      </c>
      <c r="P50" s="11"/>
      <c r="Q50" s="11"/>
      <c r="R50" s="11"/>
      <c r="S50" s="11"/>
    </row>
    <row r="51" spans="1:19" ht="15.75" x14ac:dyDescent="0.25">
      <c r="A51" s="54">
        <v>11</v>
      </c>
      <c r="B51" s="11">
        <f t="shared" si="5"/>
        <v>0.7</v>
      </c>
      <c r="C51" s="11">
        <f t="shared" si="10"/>
        <v>0.3</v>
      </c>
      <c r="D51" s="11">
        <f t="shared" si="6"/>
        <v>0.4</v>
      </c>
      <c r="E51" s="11">
        <f t="shared" si="7"/>
        <v>0.6</v>
      </c>
      <c r="F51" s="11">
        <f t="shared" si="8"/>
        <v>0.2</v>
      </c>
      <c r="G51" s="24">
        <f t="shared" si="9"/>
        <v>0.8</v>
      </c>
      <c r="P51" s="11"/>
      <c r="Q51" s="11"/>
      <c r="R51" s="11"/>
      <c r="S51" s="11"/>
    </row>
    <row r="52" spans="1:19" ht="15.75" x14ac:dyDescent="0.25">
      <c r="A52" s="54">
        <v>12</v>
      </c>
      <c r="B52" s="11">
        <f t="shared" si="5"/>
        <v>2.0000000000000004E-2</v>
      </c>
      <c r="C52" s="11">
        <f t="shared" si="10"/>
        <v>8.0000000000000016E-2</v>
      </c>
      <c r="D52" s="11">
        <f t="shared" si="6"/>
        <v>0.03</v>
      </c>
      <c r="E52" s="11">
        <f t="shared" si="7"/>
        <v>6.9999999999999993E-2</v>
      </c>
      <c r="F52" s="11">
        <f t="shared" si="8"/>
        <v>6.9999999999999993E-2</v>
      </c>
      <c r="G52" s="24">
        <f t="shared" si="9"/>
        <v>0.03</v>
      </c>
      <c r="P52" s="11"/>
      <c r="Q52" s="11"/>
      <c r="R52" s="11"/>
      <c r="S52" s="11"/>
    </row>
    <row r="53" spans="1:19" ht="15.75" x14ac:dyDescent="0.25">
      <c r="A53" s="54">
        <v>13</v>
      </c>
      <c r="B53" s="11">
        <f t="shared" si="5"/>
        <v>0.45</v>
      </c>
      <c r="C53" s="11">
        <f t="shared" si="10"/>
        <v>0.05</v>
      </c>
      <c r="D53" s="11">
        <f t="shared" si="6"/>
        <v>0.45</v>
      </c>
      <c r="E53" s="11">
        <f t="shared" si="7"/>
        <v>0.05</v>
      </c>
      <c r="F53" s="11">
        <f t="shared" si="8"/>
        <v>0.45</v>
      </c>
      <c r="G53" s="24">
        <f t="shared" si="9"/>
        <v>0.05</v>
      </c>
      <c r="P53" s="11"/>
      <c r="Q53" s="11"/>
      <c r="R53" s="11"/>
      <c r="S53" s="11"/>
    </row>
    <row r="54" spans="1:19" ht="15.75" x14ac:dyDescent="0.25">
      <c r="A54" s="54">
        <v>14</v>
      </c>
      <c r="B54" s="11">
        <f t="shared" si="5"/>
        <v>0</v>
      </c>
      <c r="C54" s="11">
        <f t="shared" si="10"/>
        <v>1</v>
      </c>
      <c r="D54" s="11">
        <f t="shared" si="6"/>
        <v>0.5</v>
      </c>
      <c r="E54" s="11">
        <f t="shared" si="7"/>
        <v>0.5</v>
      </c>
      <c r="F54" s="11">
        <f t="shared" si="8"/>
        <v>0.4</v>
      </c>
      <c r="G54" s="24">
        <f t="shared" si="9"/>
        <v>0.6</v>
      </c>
      <c r="P54" s="11"/>
      <c r="Q54" s="11"/>
      <c r="R54" s="11"/>
      <c r="S54" s="11"/>
    </row>
    <row r="55" spans="1:19" ht="15.75" x14ac:dyDescent="0.25">
      <c r="A55" s="54">
        <v>15</v>
      </c>
      <c r="B55" s="11">
        <f t="shared" si="5"/>
        <v>0.1</v>
      </c>
      <c r="C55" s="11">
        <f t="shared" si="10"/>
        <v>0.1</v>
      </c>
      <c r="D55" s="11">
        <f t="shared" si="6"/>
        <v>0.16000000000000003</v>
      </c>
      <c r="E55" s="11">
        <f t="shared" si="7"/>
        <v>4.0000000000000008E-2</v>
      </c>
      <c r="F55" s="11">
        <f t="shared" si="8"/>
        <v>0.16000000000000003</v>
      </c>
      <c r="G55" s="24">
        <f t="shared" si="9"/>
        <v>4.0000000000000008E-2</v>
      </c>
      <c r="P55" s="11"/>
      <c r="Q55" s="11"/>
      <c r="R55" s="11"/>
      <c r="S55" s="11"/>
    </row>
    <row r="56" spans="1:19" ht="15.75" thickBot="1" x14ac:dyDescent="0.3">
      <c r="A56" s="55" t="s">
        <v>40</v>
      </c>
      <c r="B56" s="56">
        <f t="shared" ref="B56:G56" si="11">SUM(B41:B55)</f>
        <v>3.1900000000000004</v>
      </c>
      <c r="C56" s="56">
        <f t="shared" si="11"/>
        <v>4.01</v>
      </c>
      <c r="D56" s="56">
        <f t="shared" si="11"/>
        <v>3.31</v>
      </c>
      <c r="E56" s="56">
        <f t="shared" si="11"/>
        <v>3.8899999999999997</v>
      </c>
      <c r="F56" s="56">
        <f t="shared" si="11"/>
        <v>3.8200000000000003</v>
      </c>
      <c r="G56" s="57">
        <f t="shared" si="11"/>
        <v>3.38</v>
      </c>
      <c r="P56" s="58"/>
      <c r="Q56" s="11"/>
      <c r="R56" s="58"/>
      <c r="S56" s="58"/>
    </row>
    <row r="57" spans="1:19" ht="15.75" thickBot="1" x14ac:dyDescent="0.3">
      <c r="P57" s="11"/>
      <c r="Q57" s="11"/>
      <c r="R57" s="11"/>
      <c r="S57" s="11"/>
    </row>
    <row r="58" spans="1:19" x14ac:dyDescent="0.25">
      <c r="A58" s="67" t="s">
        <v>100</v>
      </c>
      <c r="B58" s="52" t="s">
        <v>82</v>
      </c>
      <c r="C58" s="52" t="s">
        <v>85</v>
      </c>
      <c r="D58" s="52" t="s">
        <v>88</v>
      </c>
      <c r="E58" s="52" t="s">
        <v>91</v>
      </c>
      <c r="F58" s="52" t="s">
        <v>94</v>
      </c>
      <c r="G58" s="53" t="s">
        <v>97</v>
      </c>
      <c r="P58" s="58"/>
      <c r="Q58" s="11"/>
      <c r="R58" s="58"/>
      <c r="S58" s="58"/>
    </row>
    <row r="59" spans="1:19" ht="15.75" x14ac:dyDescent="0.25">
      <c r="A59" s="54">
        <v>1</v>
      </c>
      <c r="B59" s="11">
        <f t="shared" ref="B59:G73" si="12">B41*$K20</f>
        <v>0.16000000000000003</v>
      </c>
      <c r="C59" s="11">
        <f t="shared" si="12"/>
        <v>0.64000000000000012</v>
      </c>
      <c r="D59" s="11">
        <f t="shared" si="12"/>
        <v>0.16000000000000003</v>
      </c>
      <c r="E59" s="11">
        <f t="shared" si="12"/>
        <v>0.64000000000000012</v>
      </c>
      <c r="F59" s="11">
        <f t="shared" si="12"/>
        <v>0.32000000000000006</v>
      </c>
      <c r="G59" s="24">
        <f t="shared" si="12"/>
        <v>0.48</v>
      </c>
      <c r="P59" s="11"/>
      <c r="Q59" s="11"/>
      <c r="R59" s="11"/>
      <c r="S59" s="11"/>
    </row>
    <row r="60" spans="1:19" ht="15.75" x14ac:dyDescent="0.25">
      <c r="A60" s="54">
        <v>2</v>
      </c>
      <c r="B60" s="11">
        <f t="shared" si="12"/>
        <v>0</v>
      </c>
      <c r="C60" s="11">
        <f t="shared" si="12"/>
        <v>0</v>
      </c>
      <c r="D60" s="11">
        <f t="shared" si="12"/>
        <v>0</v>
      </c>
      <c r="E60" s="11">
        <f t="shared" si="12"/>
        <v>0</v>
      </c>
      <c r="F60" s="11">
        <f t="shared" si="12"/>
        <v>0</v>
      </c>
      <c r="G60" s="24">
        <f t="shared" si="12"/>
        <v>0</v>
      </c>
      <c r="P60" s="11"/>
      <c r="Q60" s="11"/>
      <c r="R60" s="11"/>
      <c r="S60" s="11"/>
    </row>
    <row r="61" spans="1:19" ht="15.75" x14ac:dyDescent="0.25">
      <c r="A61" s="54">
        <v>3</v>
      </c>
      <c r="B61" s="11">
        <f t="shared" si="12"/>
        <v>0.9</v>
      </c>
      <c r="C61" s="11">
        <f t="shared" si="12"/>
        <v>0.1</v>
      </c>
      <c r="D61" s="11">
        <f t="shared" si="12"/>
        <v>0.3</v>
      </c>
      <c r="E61" s="11">
        <f t="shared" si="12"/>
        <v>0.7</v>
      </c>
      <c r="F61" s="11">
        <f t="shared" si="12"/>
        <v>0.3</v>
      </c>
      <c r="G61" s="24">
        <f t="shared" si="12"/>
        <v>0.7</v>
      </c>
      <c r="P61" s="11"/>
      <c r="Q61" s="11"/>
      <c r="R61" s="11"/>
      <c r="S61" s="11"/>
    </row>
    <row r="62" spans="1:19" ht="15.75" x14ac:dyDescent="0.25">
      <c r="A62" s="54">
        <v>4</v>
      </c>
      <c r="B62" s="11">
        <f t="shared" si="12"/>
        <v>4.000000000000001E-3</v>
      </c>
      <c r="C62" s="11">
        <f t="shared" si="12"/>
        <v>1.6000000000000004E-2</v>
      </c>
      <c r="D62" s="11">
        <f t="shared" si="12"/>
        <v>4.000000000000001E-3</v>
      </c>
      <c r="E62" s="11">
        <f t="shared" si="12"/>
        <v>1.6000000000000004E-2</v>
      </c>
      <c r="F62" s="11">
        <f t="shared" si="12"/>
        <v>1.0000000000000002E-2</v>
      </c>
      <c r="G62" s="24">
        <f t="shared" si="12"/>
        <v>1.0000000000000002E-2</v>
      </c>
      <c r="P62" s="11"/>
      <c r="Q62" s="11"/>
      <c r="R62" s="11"/>
      <c r="S62" s="11"/>
    </row>
    <row r="63" spans="1:19" ht="15.75" x14ac:dyDescent="0.25">
      <c r="A63" s="54">
        <v>5</v>
      </c>
      <c r="B63" s="11">
        <f t="shared" si="12"/>
        <v>0</v>
      </c>
      <c r="C63" s="11">
        <f t="shared" si="12"/>
        <v>4.0000000000000008E-2</v>
      </c>
      <c r="D63" s="11">
        <f t="shared" si="12"/>
        <v>2.7999999999999997E-2</v>
      </c>
      <c r="E63" s="11">
        <f t="shared" si="12"/>
        <v>1.2E-2</v>
      </c>
      <c r="F63" s="11">
        <f t="shared" si="12"/>
        <v>2.0000000000000004E-2</v>
      </c>
      <c r="G63" s="24">
        <f t="shared" si="12"/>
        <v>2.0000000000000004E-2</v>
      </c>
      <c r="P63" s="11"/>
      <c r="Q63" s="11"/>
      <c r="R63" s="11"/>
      <c r="S63" s="11"/>
    </row>
    <row r="64" spans="1:19" ht="15.75" x14ac:dyDescent="0.25">
      <c r="A64" s="54">
        <v>6</v>
      </c>
      <c r="B64" s="11">
        <f t="shared" si="12"/>
        <v>0</v>
      </c>
      <c r="C64" s="11">
        <f t="shared" si="12"/>
        <v>0</v>
      </c>
      <c r="D64" s="11">
        <f t="shared" si="12"/>
        <v>0</v>
      </c>
      <c r="E64" s="11">
        <f t="shared" si="12"/>
        <v>0</v>
      </c>
      <c r="F64" s="11">
        <f t="shared" si="12"/>
        <v>0</v>
      </c>
      <c r="G64" s="24">
        <f t="shared" si="12"/>
        <v>0</v>
      </c>
      <c r="P64" s="11"/>
      <c r="Q64" s="11"/>
      <c r="R64" s="11"/>
      <c r="S64" s="11"/>
    </row>
    <row r="65" spans="1:19" ht="15.75" x14ac:dyDescent="0.25">
      <c r="A65" s="54">
        <v>7</v>
      </c>
      <c r="B65" s="11">
        <f t="shared" si="12"/>
        <v>0</v>
      </c>
      <c r="C65" s="11">
        <f t="shared" si="12"/>
        <v>1</v>
      </c>
      <c r="D65" s="11">
        <f t="shared" si="12"/>
        <v>0.3</v>
      </c>
      <c r="E65" s="11">
        <f t="shared" si="12"/>
        <v>0.7</v>
      </c>
      <c r="F65" s="11">
        <f t="shared" si="12"/>
        <v>0.9</v>
      </c>
      <c r="G65" s="24">
        <f t="shared" si="12"/>
        <v>0.1</v>
      </c>
      <c r="P65" s="11"/>
      <c r="Q65" s="11"/>
      <c r="R65" s="11"/>
      <c r="S65" s="11"/>
    </row>
    <row r="66" spans="1:19" ht="15.75" x14ac:dyDescent="0.25">
      <c r="A66" s="54">
        <v>8</v>
      </c>
      <c r="B66" s="11">
        <f t="shared" si="12"/>
        <v>4.000000000000001E-3</v>
      </c>
      <c r="C66" s="11">
        <f t="shared" si="12"/>
        <v>1.6000000000000004E-2</v>
      </c>
      <c r="D66" s="11">
        <f t="shared" si="12"/>
        <v>1.6000000000000004E-2</v>
      </c>
      <c r="E66" s="11">
        <f t="shared" si="12"/>
        <v>4.000000000000001E-3</v>
      </c>
      <c r="F66" s="11">
        <f t="shared" si="12"/>
        <v>1.8000000000000002E-2</v>
      </c>
      <c r="G66" s="24">
        <f t="shared" si="12"/>
        <v>2.0000000000000005E-3</v>
      </c>
      <c r="P66" s="11"/>
      <c r="Q66" s="11"/>
      <c r="R66" s="11"/>
      <c r="S66" s="11"/>
    </row>
    <row r="67" spans="1:19" ht="15.75" x14ac:dyDescent="0.25">
      <c r="A67" s="54">
        <v>9</v>
      </c>
      <c r="B67" s="11">
        <f t="shared" si="12"/>
        <v>0</v>
      </c>
      <c r="C67" s="11">
        <f t="shared" si="12"/>
        <v>0</v>
      </c>
      <c r="D67" s="11">
        <f t="shared" si="12"/>
        <v>0</v>
      </c>
      <c r="E67" s="11">
        <f t="shared" si="12"/>
        <v>0</v>
      </c>
      <c r="F67" s="11">
        <f t="shared" si="12"/>
        <v>0</v>
      </c>
      <c r="G67" s="24">
        <f t="shared" si="12"/>
        <v>0</v>
      </c>
      <c r="P67" s="11"/>
      <c r="Q67" s="11"/>
      <c r="R67" s="11"/>
      <c r="S67" s="11"/>
    </row>
    <row r="68" spans="1:19" ht="15.75" x14ac:dyDescent="0.25">
      <c r="A68" s="54">
        <v>10</v>
      </c>
      <c r="B68" s="11">
        <f t="shared" si="12"/>
        <v>0.63</v>
      </c>
      <c r="C68" s="11">
        <f t="shared" si="12"/>
        <v>6.9999999999999993E-2</v>
      </c>
      <c r="D68" s="11">
        <f t="shared" si="12"/>
        <v>0.48999999999999994</v>
      </c>
      <c r="E68" s="11">
        <f t="shared" si="12"/>
        <v>0.21</v>
      </c>
      <c r="F68" s="11">
        <f t="shared" si="12"/>
        <v>0.48999999999999994</v>
      </c>
      <c r="G68" s="24">
        <f t="shared" si="12"/>
        <v>0.21</v>
      </c>
      <c r="P68" s="11"/>
      <c r="Q68" s="11"/>
      <c r="R68" s="11"/>
      <c r="S68" s="11"/>
    </row>
    <row r="69" spans="1:19" ht="15.75" x14ac:dyDescent="0.25">
      <c r="A69" s="54">
        <v>11</v>
      </c>
      <c r="B69" s="11">
        <f t="shared" si="12"/>
        <v>0.21</v>
      </c>
      <c r="C69" s="11">
        <f t="shared" si="12"/>
        <v>0.09</v>
      </c>
      <c r="D69" s="11">
        <f t="shared" si="12"/>
        <v>0.12</v>
      </c>
      <c r="E69" s="11">
        <f t="shared" si="12"/>
        <v>0.18</v>
      </c>
      <c r="F69" s="11">
        <f t="shared" si="12"/>
        <v>0.06</v>
      </c>
      <c r="G69" s="24">
        <f t="shared" si="12"/>
        <v>0.24</v>
      </c>
      <c r="P69" s="11"/>
      <c r="Q69" s="11"/>
      <c r="R69" s="11"/>
      <c r="S69" s="11"/>
    </row>
    <row r="70" spans="1:19" ht="15.75" x14ac:dyDescent="0.25">
      <c r="A70" s="54">
        <v>12</v>
      </c>
      <c r="B70" s="11">
        <f t="shared" si="12"/>
        <v>2.0000000000000005E-3</v>
      </c>
      <c r="C70" s="11">
        <f t="shared" si="12"/>
        <v>8.0000000000000019E-3</v>
      </c>
      <c r="D70" s="11">
        <f t="shared" si="12"/>
        <v>3.0000000000000001E-3</v>
      </c>
      <c r="E70" s="11">
        <f t="shared" si="12"/>
        <v>6.9999999999999993E-3</v>
      </c>
      <c r="F70" s="11">
        <f t="shared" si="12"/>
        <v>6.9999999999999993E-3</v>
      </c>
      <c r="G70" s="24">
        <f t="shared" si="12"/>
        <v>3.0000000000000001E-3</v>
      </c>
      <c r="P70" s="11"/>
      <c r="Q70" s="11"/>
      <c r="R70" s="11"/>
      <c r="S70" s="11"/>
    </row>
    <row r="71" spans="1:19" ht="15.75" x14ac:dyDescent="0.25">
      <c r="A71" s="54">
        <v>13</v>
      </c>
      <c r="B71" s="11">
        <f t="shared" si="12"/>
        <v>0</v>
      </c>
      <c r="C71" s="11">
        <f t="shared" si="12"/>
        <v>0</v>
      </c>
      <c r="D71" s="11">
        <f t="shared" si="12"/>
        <v>0</v>
      </c>
      <c r="E71" s="11">
        <f t="shared" si="12"/>
        <v>0</v>
      </c>
      <c r="F71" s="11">
        <f t="shared" si="12"/>
        <v>0</v>
      </c>
      <c r="G71" s="24">
        <f t="shared" si="12"/>
        <v>0</v>
      </c>
      <c r="P71" s="11"/>
      <c r="Q71" s="11"/>
      <c r="R71" s="11"/>
      <c r="S71" s="11"/>
    </row>
    <row r="72" spans="1:19" ht="15.75" x14ac:dyDescent="0.25">
      <c r="A72" s="54">
        <v>14</v>
      </c>
      <c r="B72" s="11">
        <f t="shared" si="12"/>
        <v>0</v>
      </c>
      <c r="C72" s="11">
        <f t="shared" si="12"/>
        <v>0.8</v>
      </c>
      <c r="D72" s="11">
        <f t="shared" si="12"/>
        <v>0.4</v>
      </c>
      <c r="E72" s="11">
        <f t="shared" si="12"/>
        <v>0.4</v>
      </c>
      <c r="F72" s="11">
        <f t="shared" si="12"/>
        <v>0.32000000000000006</v>
      </c>
      <c r="G72" s="24">
        <f t="shared" si="12"/>
        <v>0.48</v>
      </c>
      <c r="P72" s="11"/>
      <c r="Q72" s="11"/>
      <c r="R72" s="11"/>
      <c r="S72" s="11"/>
    </row>
    <row r="73" spans="1:19" ht="15.75" x14ac:dyDescent="0.25">
      <c r="A73" s="54">
        <v>15</v>
      </c>
      <c r="B73" s="11">
        <f t="shared" si="12"/>
        <v>0.1</v>
      </c>
      <c r="C73" s="11">
        <f t="shared" si="12"/>
        <v>0.1</v>
      </c>
      <c r="D73" s="11">
        <f t="shared" si="12"/>
        <v>0.16000000000000003</v>
      </c>
      <c r="E73" s="11">
        <f t="shared" si="12"/>
        <v>4.0000000000000008E-2</v>
      </c>
      <c r="F73" s="11">
        <f t="shared" si="12"/>
        <v>0.16000000000000003</v>
      </c>
      <c r="G73" s="24">
        <f t="shared" si="12"/>
        <v>4.0000000000000008E-2</v>
      </c>
      <c r="P73" s="11"/>
      <c r="Q73" s="11"/>
      <c r="R73" s="11"/>
      <c r="S73" s="11"/>
    </row>
    <row r="74" spans="1:19" ht="15.75" thickBot="1" x14ac:dyDescent="0.3">
      <c r="A74" s="55" t="s">
        <v>40</v>
      </c>
      <c r="B74" s="56">
        <f t="shared" ref="B74:G74" si="13">SUM(B59:B73)</f>
        <v>2.0099999999999998</v>
      </c>
      <c r="C74" s="56">
        <f t="shared" si="13"/>
        <v>2.8800000000000003</v>
      </c>
      <c r="D74" s="56">
        <f t="shared" si="13"/>
        <v>1.9810000000000003</v>
      </c>
      <c r="E74" s="56">
        <f t="shared" si="13"/>
        <v>2.9090000000000003</v>
      </c>
      <c r="F74" s="56">
        <f t="shared" si="13"/>
        <v>2.6050000000000004</v>
      </c>
      <c r="G74" s="57">
        <f t="shared" si="13"/>
        <v>2.2850000000000001</v>
      </c>
      <c r="P74" s="58"/>
      <c r="Q74" s="11"/>
      <c r="R74" s="58"/>
      <c r="S74" s="58"/>
    </row>
    <row r="75" spans="1:19" ht="15.75" thickBot="1" x14ac:dyDescent="0.3">
      <c r="P75" s="11"/>
      <c r="Q75" s="11"/>
      <c r="R75" s="11"/>
      <c r="S75" s="11"/>
    </row>
    <row r="76" spans="1:19" x14ac:dyDescent="0.25">
      <c r="A76" s="67" t="s">
        <v>101</v>
      </c>
      <c r="B76" s="52" t="s">
        <v>82</v>
      </c>
      <c r="C76" s="52" t="s">
        <v>85</v>
      </c>
      <c r="D76" s="52" t="s">
        <v>88</v>
      </c>
      <c r="E76" s="52" t="s">
        <v>91</v>
      </c>
      <c r="F76" s="52" t="s">
        <v>94</v>
      </c>
      <c r="G76" s="53" t="s">
        <v>97</v>
      </c>
      <c r="P76" s="58"/>
      <c r="Q76" s="11"/>
      <c r="R76" s="58"/>
      <c r="S76" s="58"/>
    </row>
    <row r="77" spans="1:19" ht="15.75" x14ac:dyDescent="0.25">
      <c r="A77" s="54">
        <v>1</v>
      </c>
      <c r="B77" s="11">
        <f t="shared" ref="B77:G91" si="14">B41*$L20</f>
        <v>0</v>
      </c>
      <c r="C77" s="11">
        <f t="shared" si="14"/>
        <v>0</v>
      </c>
      <c r="D77" s="11">
        <f t="shared" si="14"/>
        <v>0</v>
      </c>
      <c r="E77" s="11">
        <f t="shared" si="14"/>
        <v>0</v>
      </c>
      <c r="F77" s="11">
        <f t="shared" si="14"/>
        <v>0</v>
      </c>
      <c r="G77" s="24">
        <f t="shared" si="14"/>
        <v>0</v>
      </c>
      <c r="P77" s="11"/>
      <c r="Q77" s="11"/>
      <c r="R77" s="11"/>
      <c r="S77" s="11"/>
    </row>
    <row r="78" spans="1:19" ht="15.75" x14ac:dyDescent="0.25">
      <c r="A78" s="54">
        <v>2</v>
      </c>
      <c r="B78" s="11">
        <f t="shared" si="14"/>
        <v>2.7999999999999997E-2</v>
      </c>
      <c r="C78" s="11">
        <f t="shared" si="14"/>
        <v>1.2E-2</v>
      </c>
      <c r="D78" s="11">
        <f t="shared" si="14"/>
        <v>3.6000000000000004E-2</v>
      </c>
      <c r="E78" s="11">
        <f t="shared" si="14"/>
        <v>4.000000000000001E-3</v>
      </c>
      <c r="F78" s="11">
        <f t="shared" si="14"/>
        <v>8.0000000000000019E-3</v>
      </c>
      <c r="G78" s="24">
        <f t="shared" si="14"/>
        <v>3.2000000000000008E-2</v>
      </c>
      <c r="P78" s="11"/>
      <c r="Q78" s="11"/>
      <c r="R78" s="11"/>
      <c r="S78" s="11"/>
    </row>
    <row r="79" spans="1:19" ht="15.75" x14ac:dyDescent="0.25">
      <c r="A79" s="54">
        <v>3</v>
      </c>
      <c r="B79" s="11">
        <f t="shared" si="14"/>
        <v>0</v>
      </c>
      <c r="C79" s="11">
        <f t="shared" si="14"/>
        <v>0</v>
      </c>
      <c r="D79" s="11">
        <f t="shared" si="14"/>
        <v>0</v>
      </c>
      <c r="E79" s="11">
        <f t="shared" si="14"/>
        <v>0</v>
      </c>
      <c r="F79" s="11">
        <f t="shared" si="14"/>
        <v>0</v>
      </c>
      <c r="G79" s="24">
        <f t="shared" si="14"/>
        <v>0</v>
      </c>
      <c r="P79" s="11"/>
      <c r="Q79" s="11"/>
      <c r="R79" s="11"/>
      <c r="S79" s="11"/>
    </row>
    <row r="80" spans="1:19" ht="15.75" x14ac:dyDescent="0.25">
      <c r="A80" s="54">
        <v>4</v>
      </c>
      <c r="B80" s="11">
        <f t="shared" si="14"/>
        <v>4.000000000000001E-3</v>
      </c>
      <c r="C80" s="11">
        <f t="shared" si="14"/>
        <v>1.6000000000000004E-2</v>
      </c>
      <c r="D80" s="11">
        <f t="shared" si="14"/>
        <v>4.000000000000001E-3</v>
      </c>
      <c r="E80" s="11">
        <f t="shared" si="14"/>
        <v>1.6000000000000004E-2</v>
      </c>
      <c r="F80" s="11">
        <f t="shared" si="14"/>
        <v>1.0000000000000002E-2</v>
      </c>
      <c r="G80" s="24">
        <f t="shared" si="14"/>
        <v>1.0000000000000002E-2</v>
      </c>
      <c r="P80" s="11"/>
      <c r="Q80" s="11"/>
      <c r="R80" s="11"/>
      <c r="S80" s="11"/>
    </row>
    <row r="81" spans="1:19" ht="15.75" x14ac:dyDescent="0.25">
      <c r="A81" s="54">
        <v>5</v>
      </c>
      <c r="B81" s="11">
        <f t="shared" si="14"/>
        <v>0</v>
      </c>
      <c r="C81" s="11">
        <f t="shared" si="14"/>
        <v>0.06</v>
      </c>
      <c r="D81" s="11">
        <f t="shared" si="14"/>
        <v>4.1999999999999996E-2</v>
      </c>
      <c r="E81" s="11">
        <f t="shared" si="14"/>
        <v>1.7999999999999999E-2</v>
      </c>
      <c r="F81" s="11">
        <f t="shared" si="14"/>
        <v>0.03</v>
      </c>
      <c r="G81" s="24">
        <f t="shared" si="14"/>
        <v>0.03</v>
      </c>
      <c r="P81" s="11"/>
      <c r="Q81" s="11"/>
      <c r="R81" s="11"/>
      <c r="S81" s="11"/>
    </row>
    <row r="82" spans="1:19" ht="15.75" x14ac:dyDescent="0.25">
      <c r="A82" s="54">
        <v>6</v>
      </c>
      <c r="B82" s="11">
        <f t="shared" si="14"/>
        <v>0</v>
      </c>
      <c r="C82" s="11">
        <f t="shared" si="14"/>
        <v>0</v>
      </c>
      <c r="D82" s="11">
        <f t="shared" si="14"/>
        <v>0</v>
      </c>
      <c r="E82" s="11">
        <f t="shared" si="14"/>
        <v>0</v>
      </c>
      <c r="F82" s="11">
        <f t="shared" si="14"/>
        <v>0</v>
      </c>
      <c r="G82" s="24">
        <f t="shared" si="14"/>
        <v>0</v>
      </c>
      <c r="P82" s="11"/>
      <c r="Q82" s="11"/>
      <c r="R82" s="11"/>
      <c r="S82" s="11"/>
    </row>
    <row r="83" spans="1:19" ht="15.75" x14ac:dyDescent="0.25">
      <c r="A83" s="54">
        <v>7</v>
      </c>
      <c r="B83" s="11">
        <f t="shared" si="14"/>
        <v>0</v>
      </c>
      <c r="C83" s="11">
        <f t="shared" si="14"/>
        <v>0</v>
      </c>
      <c r="D83" s="11">
        <f t="shared" si="14"/>
        <v>0</v>
      </c>
      <c r="E83" s="11">
        <f t="shared" si="14"/>
        <v>0</v>
      </c>
      <c r="F83" s="11">
        <f t="shared" si="14"/>
        <v>0</v>
      </c>
      <c r="G83" s="24">
        <f t="shared" si="14"/>
        <v>0</v>
      </c>
      <c r="P83" s="11"/>
      <c r="Q83" s="11"/>
      <c r="R83" s="11"/>
      <c r="S83" s="11"/>
    </row>
    <row r="84" spans="1:19" ht="15.75" x14ac:dyDescent="0.25">
      <c r="A84" s="54">
        <v>8</v>
      </c>
      <c r="B84" s="11">
        <f t="shared" si="14"/>
        <v>4.000000000000001E-3</v>
      </c>
      <c r="C84" s="11">
        <f t="shared" si="14"/>
        <v>1.6000000000000004E-2</v>
      </c>
      <c r="D84" s="11">
        <f t="shared" si="14"/>
        <v>1.6000000000000004E-2</v>
      </c>
      <c r="E84" s="11">
        <f t="shared" si="14"/>
        <v>4.000000000000001E-3</v>
      </c>
      <c r="F84" s="11">
        <f t="shared" si="14"/>
        <v>1.8000000000000002E-2</v>
      </c>
      <c r="G84" s="24">
        <f t="shared" si="14"/>
        <v>2.0000000000000005E-3</v>
      </c>
      <c r="P84" s="11"/>
      <c r="Q84" s="11"/>
      <c r="R84" s="11"/>
      <c r="S84" s="11"/>
    </row>
    <row r="85" spans="1:19" ht="15.75" x14ac:dyDescent="0.25">
      <c r="A85" s="54">
        <v>9</v>
      </c>
      <c r="B85" s="11">
        <f t="shared" si="14"/>
        <v>2.4E-2</v>
      </c>
      <c r="C85" s="11">
        <f t="shared" si="14"/>
        <v>0.21600000000000003</v>
      </c>
      <c r="D85" s="11">
        <f t="shared" si="14"/>
        <v>7.1999999999999995E-2</v>
      </c>
      <c r="E85" s="11">
        <f t="shared" si="14"/>
        <v>0.16800000000000001</v>
      </c>
      <c r="F85" s="11">
        <f t="shared" si="14"/>
        <v>0.16800000000000001</v>
      </c>
      <c r="G85" s="24">
        <f t="shared" si="14"/>
        <v>7.1999999999999995E-2</v>
      </c>
      <c r="P85" s="11"/>
      <c r="Q85" s="11"/>
      <c r="R85" s="11"/>
      <c r="S85" s="11"/>
    </row>
    <row r="86" spans="1:19" ht="15.75" x14ac:dyDescent="0.25">
      <c r="A86" s="54">
        <v>10</v>
      </c>
      <c r="B86" s="11">
        <f t="shared" si="14"/>
        <v>0</v>
      </c>
      <c r="C86" s="11">
        <f t="shared" si="14"/>
        <v>0</v>
      </c>
      <c r="D86" s="11">
        <f t="shared" si="14"/>
        <v>0</v>
      </c>
      <c r="E86" s="11">
        <f t="shared" si="14"/>
        <v>0</v>
      </c>
      <c r="F86" s="11">
        <f t="shared" si="14"/>
        <v>0</v>
      </c>
      <c r="G86" s="24">
        <f t="shared" si="14"/>
        <v>0</v>
      </c>
      <c r="P86" s="11"/>
      <c r="Q86" s="11"/>
      <c r="R86" s="11"/>
      <c r="S86" s="11"/>
    </row>
    <row r="87" spans="1:19" ht="15.75" x14ac:dyDescent="0.25">
      <c r="A87" s="54">
        <v>11</v>
      </c>
      <c r="B87" s="11">
        <f t="shared" si="14"/>
        <v>0.48999999999999994</v>
      </c>
      <c r="C87" s="11">
        <f t="shared" si="14"/>
        <v>0.21</v>
      </c>
      <c r="D87" s="11">
        <f t="shared" si="14"/>
        <v>0.27999999999999997</v>
      </c>
      <c r="E87" s="11">
        <f t="shared" si="14"/>
        <v>0.42</v>
      </c>
      <c r="F87" s="11">
        <f t="shared" si="14"/>
        <v>0.13999999999999999</v>
      </c>
      <c r="G87" s="24">
        <f t="shared" si="14"/>
        <v>0.55999999999999994</v>
      </c>
      <c r="P87" s="11"/>
      <c r="Q87" s="11"/>
      <c r="R87" s="11"/>
      <c r="S87" s="11"/>
    </row>
    <row r="88" spans="1:19" ht="15.75" x14ac:dyDescent="0.25">
      <c r="A88" s="54">
        <v>12</v>
      </c>
      <c r="B88" s="11">
        <f t="shared" si="14"/>
        <v>4.000000000000001E-3</v>
      </c>
      <c r="C88" s="11">
        <f t="shared" si="14"/>
        <v>1.6000000000000004E-2</v>
      </c>
      <c r="D88" s="11">
        <f t="shared" si="14"/>
        <v>6.0000000000000001E-3</v>
      </c>
      <c r="E88" s="11">
        <f t="shared" si="14"/>
        <v>1.3999999999999999E-2</v>
      </c>
      <c r="F88" s="11">
        <f t="shared" si="14"/>
        <v>1.3999999999999999E-2</v>
      </c>
      <c r="G88" s="24">
        <f t="shared" si="14"/>
        <v>6.0000000000000001E-3</v>
      </c>
      <c r="P88" s="11"/>
      <c r="Q88" s="11"/>
      <c r="R88" s="11"/>
      <c r="S88" s="11"/>
    </row>
    <row r="89" spans="1:19" ht="15.75" x14ac:dyDescent="0.25">
      <c r="A89" s="54">
        <v>13</v>
      </c>
      <c r="B89" s="11">
        <f t="shared" si="14"/>
        <v>0</v>
      </c>
      <c r="C89" s="11">
        <f t="shared" si="14"/>
        <v>0</v>
      </c>
      <c r="D89" s="11">
        <f t="shared" si="14"/>
        <v>0</v>
      </c>
      <c r="E89" s="11">
        <f t="shared" si="14"/>
        <v>0</v>
      </c>
      <c r="F89" s="11">
        <f t="shared" si="14"/>
        <v>0</v>
      </c>
      <c r="G89" s="24">
        <f t="shared" si="14"/>
        <v>0</v>
      </c>
      <c r="P89" s="11"/>
      <c r="Q89" s="11"/>
      <c r="R89" s="11"/>
      <c r="S89" s="11"/>
    </row>
    <row r="90" spans="1:19" ht="15.75" x14ac:dyDescent="0.25">
      <c r="A90" s="54">
        <v>14</v>
      </c>
      <c r="B90" s="11">
        <f t="shared" si="14"/>
        <v>0</v>
      </c>
      <c r="C90" s="11">
        <f t="shared" si="14"/>
        <v>0.1</v>
      </c>
      <c r="D90" s="11">
        <f t="shared" si="14"/>
        <v>0.05</v>
      </c>
      <c r="E90" s="11">
        <f t="shared" si="14"/>
        <v>0.05</v>
      </c>
      <c r="F90" s="11">
        <f t="shared" si="14"/>
        <v>4.0000000000000008E-2</v>
      </c>
      <c r="G90" s="24">
        <f t="shared" si="14"/>
        <v>0.06</v>
      </c>
      <c r="P90" s="11"/>
      <c r="Q90" s="11"/>
      <c r="R90" s="11"/>
      <c r="S90" s="11"/>
    </row>
    <row r="91" spans="1:19" ht="15.75" x14ac:dyDescent="0.25">
      <c r="A91" s="54">
        <v>15</v>
      </c>
      <c r="B91" s="11">
        <f t="shared" si="14"/>
        <v>0</v>
      </c>
      <c r="C91" s="11">
        <f t="shared" si="14"/>
        <v>0</v>
      </c>
      <c r="D91" s="11">
        <f t="shared" si="14"/>
        <v>0</v>
      </c>
      <c r="E91" s="11">
        <f t="shared" si="14"/>
        <v>0</v>
      </c>
      <c r="F91" s="11">
        <f t="shared" si="14"/>
        <v>0</v>
      </c>
      <c r="G91" s="24">
        <f t="shared" si="14"/>
        <v>0</v>
      </c>
      <c r="P91" s="11"/>
      <c r="Q91" s="11"/>
      <c r="R91" s="11"/>
      <c r="S91" s="11"/>
    </row>
    <row r="92" spans="1:19" ht="15.75" thickBot="1" x14ac:dyDescent="0.3">
      <c r="A92" s="55" t="s">
        <v>40</v>
      </c>
      <c r="B92" s="56">
        <f t="shared" ref="B92:G92" si="15">SUM(B77:B91)</f>
        <v>0.55399999999999994</v>
      </c>
      <c r="C92" s="56">
        <f t="shared" si="15"/>
        <v>0.64600000000000002</v>
      </c>
      <c r="D92" s="56">
        <f t="shared" si="15"/>
        <v>0.50600000000000001</v>
      </c>
      <c r="E92" s="56">
        <f t="shared" si="15"/>
        <v>0.69400000000000006</v>
      </c>
      <c r="F92" s="56">
        <f t="shared" si="15"/>
        <v>0.42800000000000005</v>
      </c>
      <c r="G92" s="57">
        <f t="shared" si="15"/>
        <v>0.77200000000000002</v>
      </c>
      <c r="P92" s="58"/>
      <c r="Q92" s="11"/>
      <c r="R92" s="58"/>
      <c r="S92" s="58"/>
    </row>
    <row r="93" spans="1:19" ht="15.75" thickBot="1" x14ac:dyDescent="0.3">
      <c r="P93" s="11"/>
      <c r="Q93" s="11"/>
      <c r="R93" s="11"/>
      <c r="S93" s="11"/>
    </row>
    <row r="94" spans="1:19" x14ac:dyDescent="0.25">
      <c r="A94" s="67" t="s">
        <v>102</v>
      </c>
      <c r="B94" s="52" t="s">
        <v>82</v>
      </c>
      <c r="C94" s="52" t="s">
        <v>85</v>
      </c>
      <c r="D94" s="52" t="s">
        <v>88</v>
      </c>
      <c r="E94" s="52" t="s">
        <v>91</v>
      </c>
      <c r="F94" s="52" t="s">
        <v>94</v>
      </c>
      <c r="G94" s="53" t="s">
        <v>97</v>
      </c>
      <c r="P94" s="58"/>
      <c r="Q94" s="11"/>
      <c r="R94" s="58"/>
      <c r="S94" s="58"/>
    </row>
    <row r="95" spans="1:19" ht="15.75" x14ac:dyDescent="0.25">
      <c r="A95" s="54">
        <v>1</v>
      </c>
      <c r="B95" s="11">
        <f t="shared" ref="B95:G109" si="16">B41*$M20</f>
        <v>0</v>
      </c>
      <c r="C95" s="11">
        <f t="shared" si="16"/>
        <v>0</v>
      </c>
      <c r="D95" s="11">
        <f t="shared" si="16"/>
        <v>0</v>
      </c>
      <c r="E95" s="11">
        <f t="shared" si="16"/>
        <v>0</v>
      </c>
      <c r="F95" s="11">
        <f t="shared" si="16"/>
        <v>0</v>
      </c>
      <c r="G95" s="24">
        <f t="shared" si="16"/>
        <v>0</v>
      </c>
      <c r="P95" s="11"/>
      <c r="Q95" s="11"/>
      <c r="R95" s="11"/>
      <c r="S95" s="11"/>
    </row>
    <row r="96" spans="1:19" ht="15.75" x14ac:dyDescent="0.25">
      <c r="A96" s="54">
        <v>2</v>
      </c>
      <c r="B96" s="11">
        <f t="shared" si="16"/>
        <v>0.11199999999999999</v>
      </c>
      <c r="C96" s="11">
        <f t="shared" si="16"/>
        <v>4.8000000000000001E-2</v>
      </c>
      <c r="D96" s="11">
        <f t="shared" si="16"/>
        <v>0.14400000000000002</v>
      </c>
      <c r="E96" s="11">
        <f t="shared" si="16"/>
        <v>1.6000000000000004E-2</v>
      </c>
      <c r="F96" s="11">
        <f t="shared" si="16"/>
        <v>3.2000000000000008E-2</v>
      </c>
      <c r="G96" s="24">
        <f t="shared" si="16"/>
        <v>0.12800000000000003</v>
      </c>
      <c r="P96" s="11"/>
      <c r="Q96" s="11"/>
      <c r="R96" s="11"/>
      <c r="S96" s="11"/>
    </row>
    <row r="97" spans="1:19" ht="15.75" x14ac:dyDescent="0.25">
      <c r="A97" s="54">
        <v>3</v>
      </c>
      <c r="B97" s="11">
        <f t="shared" si="16"/>
        <v>0</v>
      </c>
      <c r="C97" s="11">
        <f t="shared" si="16"/>
        <v>0</v>
      </c>
      <c r="D97" s="11">
        <f t="shared" si="16"/>
        <v>0</v>
      </c>
      <c r="E97" s="11">
        <f t="shared" si="16"/>
        <v>0</v>
      </c>
      <c r="F97" s="11">
        <f t="shared" si="16"/>
        <v>0</v>
      </c>
      <c r="G97" s="24">
        <f t="shared" si="16"/>
        <v>0</v>
      </c>
      <c r="P97" s="11"/>
      <c r="Q97" s="11"/>
      <c r="R97" s="11"/>
      <c r="S97" s="11"/>
    </row>
    <row r="98" spans="1:19" ht="15.75" x14ac:dyDescent="0.25">
      <c r="A98" s="54">
        <v>4</v>
      </c>
      <c r="B98" s="11">
        <f t="shared" si="16"/>
        <v>1.2000000000000002E-2</v>
      </c>
      <c r="C98" s="11">
        <f t="shared" si="16"/>
        <v>4.8000000000000008E-2</v>
      </c>
      <c r="D98" s="11">
        <f t="shared" si="16"/>
        <v>1.2000000000000002E-2</v>
      </c>
      <c r="E98" s="11">
        <f t="shared" si="16"/>
        <v>4.8000000000000008E-2</v>
      </c>
      <c r="F98" s="11">
        <f t="shared" si="16"/>
        <v>0.03</v>
      </c>
      <c r="G98" s="24">
        <f t="shared" si="16"/>
        <v>0.03</v>
      </c>
      <c r="P98" s="11"/>
      <c r="Q98" s="11"/>
      <c r="R98" s="11"/>
      <c r="S98" s="11"/>
    </row>
    <row r="99" spans="1:19" ht="15.75" x14ac:dyDescent="0.25">
      <c r="A99" s="54">
        <v>5</v>
      </c>
      <c r="B99" s="11">
        <f t="shared" si="16"/>
        <v>0</v>
      </c>
      <c r="C99" s="11">
        <f t="shared" si="16"/>
        <v>0</v>
      </c>
      <c r="D99" s="11">
        <f t="shared" si="16"/>
        <v>0</v>
      </c>
      <c r="E99" s="11">
        <f t="shared" si="16"/>
        <v>0</v>
      </c>
      <c r="F99" s="11">
        <f t="shared" si="16"/>
        <v>0</v>
      </c>
      <c r="G99" s="24">
        <f t="shared" si="16"/>
        <v>0</v>
      </c>
      <c r="P99" s="11"/>
      <c r="Q99" s="11"/>
      <c r="R99" s="11"/>
      <c r="S99" s="11"/>
    </row>
    <row r="100" spans="1:19" ht="15.75" x14ac:dyDescent="0.25">
      <c r="A100" s="54">
        <v>6</v>
      </c>
      <c r="B100" s="11">
        <f t="shared" si="16"/>
        <v>0</v>
      </c>
      <c r="C100" s="11">
        <f t="shared" si="16"/>
        <v>0</v>
      </c>
      <c r="D100" s="11">
        <f t="shared" si="16"/>
        <v>0</v>
      </c>
      <c r="E100" s="11">
        <f t="shared" si="16"/>
        <v>0</v>
      </c>
      <c r="F100" s="11">
        <f t="shared" si="16"/>
        <v>0</v>
      </c>
      <c r="G100" s="24">
        <f t="shared" si="16"/>
        <v>0</v>
      </c>
      <c r="P100" s="11"/>
      <c r="Q100" s="11"/>
      <c r="R100" s="11"/>
      <c r="S100" s="11"/>
    </row>
    <row r="101" spans="1:19" ht="15.75" x14ac:dyDescent="0.25">
      <c r="A101" s="54">
        <v>7</v>
      </c>
      <c r="B101" s="11">
        <f t="shared" si="16"/>
        <v>0</v>
      </c>
      <c r="C101" s="11">
        <f t="shared" si="16"/>
        <v>0</v>
      </c>
      <c r="D101" s="11">
        <f t="shared" si="16"/>
        <v>0</v>
      </c>
      <c r="E101" s="11">
        <f t="shared" si="16"/>
        <v>0</v>
      </c>
      <c r="F101" s="11">
        <f t="shared" si="16"/>
        <v>0</v>
      </c>
      <c r="G101" s="24">
        <f t="shared" si="16"/>
        <v>0</v>
      </c>
      <c r="P101" s="11"/>
      <c r="Q101" s="11"/>
      <c r="R101" s="11"/>
      <c r="S101" s="11"/>
    </row>
    <row r="102" spans="1:19" ht="15.75" x14ac:dyDescent="0.25">
      <c r="A102" s="54">
        <v>8</v>
      </c>
      <c r="B102" s="11">
        <f t="shared" si="16"/>
        <v>3.2000000000000008E-2</v>
      </c>
      <c r="C102" s="11">
        <f t="shared" si="16"/>
        <v>0.12800000000000003</v>
      </c>
      <c r="D102" s="11">
        <f t="shared" si="16"/>
        <v>0.12800000000000003</v>
      </c>
      <c r="E102" s="11">
        <f t="shared" si="16"/>
        <v>3.2000000000000008E-2</v>
      </c>
      <c r="F102" s="11">
        <f t="shared" si="16"/>
        <v>0.14400000000000002</v>
      </c>
      <c r="G102" s="24">
        <f t="shared" si="16"/>
        <v>1.6000000000000004E-2</v>
      </c>
      <c r="P102" s="11"/>
      <c r="Q102" s="11"/>
      <c r="R102" s="11"/>
      <c r="S102" s="11"/>
    </row>
    <row r="103" spans="1:19" ht="15.75" x14ac:dyDescent="0.25">
      <c r="A103" s="54">
        <v>9</v>
      </c>
      <c r="B103" s="11">
        <f t="shared" si="16"/>
        <v>6.0000000000000001E-3</v>
      </c>
      <c r="C103" s="11">
        <f t="shared" si="16"/>
        <v>5.4000000000000006E-2</v>
      </c>
      <c r="D103" s="11">
        <f t="shared" si="16"/>
        <v>1.7999999999999999E-2</v>
      </c>
      <c r="E103" s="11">
        <f t="shared" si="16"/>
        <v>4.2000000000000003E-2</v>
      </c>
      <c r="F103" s="11">
        <f t="shared" si="16"/>
        <v>4.2000000000000003E-2</v>
      </c>
      <c r="G103" s="24">
        <f t="shared" si="16"/>
        <v>1.7999999999999999E-2</v>
      </c>
      <c r="P103" s="11"/>
      <c r="Q103" s="11"/>
      <c r="R103" s="11"/>
      <c r="S103" s="11"/>
    </row>
    <row r="104" spans="1:19" ht="15.75" x14ac:dyDescent="0.25">
      <c r="A104" s="54">
        <v>10</v>
      </c>
      <c r="B104" s="11">
        <f t="shared" si="16"/>
        <v>0</v>
      </c>
      <c r="C104" s="11">
        <f t="shared" si="16"/>
        <v>0</v>
      </c>
      <c r="D104" s="11">
        <f t="shared" si="16"/>
        <v>0</v>
      </c>
      <c r="E104" s="11">
        <f t="shared" si="16"/>
        <v>0</v>
      </c>
      <c r="F104" s="11">
        <f t="shared" si="16"/>
        <v>0</v>
      </c>
      <c r="G104" s="24">
        <f t="shared" si="16"/>
        <v>0</v>
      </c>
      <c r="P104" s="11"/>
      <c r="Q104" s="11"/>
      <c r="R104" s="11"/>
      <c r="S104" s="11"/>
    </row>
    <row r="105" spans="1:19" ht="15.75" x14ac:dyDescent="0.25">
      <c r="A105" s="54">
        <v>11</v>
      </c>
      <c r="B105" s="11">
        <f t="shared" si="16"/>
        <v>0</v>
      </c>
      <c r="C105" s="11">
        <f t="shared" si="16"/>
        <v>0</v>
      </c>
      <c r="D105" s="11">
        <f t="shared" si="16"/>
        <v>0</v>
      </c>
      <c r="E105" s="11">
        <f t="shared" si="16"/>
        <v>0</v>
      </c>
      <c r="F105" s="11">
        <f t="shared" si="16"/>
        <v>0</v>
      </c>
      <c r="G105" s="24">
        <f t="shared" si="16"/>
        <v>0</v>
      </c>
      <c r="P105" s="11"/>
      <c r="Q105" s="11"/>
      <c r="R105" s="11"/>
      <c r="S105" s="11"/>
    </row>
    <row r="106" spans="1:19" ht="15.75" x14ac:dyDescent="0.25">
      <c r="A106" s="54">
        <v>12</v>
      </c>
      <c r="B106" s="11">
        <f t="shared" si="16"/>
        <v>1.4000000000000002E-2</v>
      </c>
      <c r="C106" s="11">
        <f t="shared" si="16"/>
        <v>5.6000000000000008E-2</v>
      </c>
      <c r="D106" s="11">
        <f t="shared" si="16"/>
        <v>2.0999999999999998E-2</v>
      </c>
      <c r="E106" s="11">
        <f t="shared" si="16"/>
        <v>4.8999999999999995E-2</v>
      </c>
      <c r="F106" s="11">
        <f t="shared" si="16"/>
        <v>4.8999999999999995E-2</v>
      </c>
      <c r="G106" s="24">
        <f t="shared" si="16"/>
        <v>2.0999999999999998E-2</v>
      </c>
      <c r="P106" s="11"/>
      <c r="Q106" s="11"/>
      <c r="R106" s="11"/>
      <c r="S106" s="11"/>
    </row>
    <row r="107" spans="1:19" ht="15.75" x14ac:dyDescent="0.25">
      <c r="A107" s="54">
        <v>13</v>
      </c>
      <c r="B107" s="11">
        <f t="shared" si="16"/>
        <v>0.45</v>
      </c>
      <c r="C107" s="11">
        <f t="shared" si="16"/>
        <v>0.05</v>
      </c>
      <c r="D107" s="11">
        <f t="shared" si="16"/>
        <v>0.45</v>
      </c>
      <c r="E107" s="11">
        <f t="shared" si="16"/>
        <v>0.05</v>
      </c>
      <c r="F107" s="11">
        <f t="shared" si="16"/>
        <v>0.45</v>
      </c>
      <c r="G107" s="24">
        <f t="shared" si="16"/>
        <v>0.05</v>
      </c>
      <c r="P107" s="11"/>
      <c r="Q107" s="11"/>
      <c r="R107" s="11"/>
      <c r="S107" s="11"/>
    </row>
    <row r="108" spans="1:19" ht="15.75" x14ac:dyDescent="0.25">
      <c r="A108" s="54">
        <v>14</v>
      </c>
      <c r="B108" s="11">
        <f t="shared" si="16"/>
        <v>0</v>
      </c>
      <c r="C108" s="11">
        <f t="shared" si="16"/>
        <v>0.1</v>
      </c>
      <c r="D108" s="11">
        <f t="shared" si="16"/>
        <v>0.05</v>
      </c>
      <c r="E108" s="11">
        <f t="shared" si="16"/>
        <v>0.05</v>
      </c>
      <c r="F108" s="11">
        <f t="shared" si="16"/>
        <v>4.0000000000000008E-2</v>
      </c>
      <c r="G108" s="24">
        <f t="shared" si="16"/>
        <v>0.06</v>
      </c>
      <c r="P108" s="11"/>
      <c r="Q108" s="11"/>
      <c r="R108" s="11"/>
      <c r="S108" s="11"/>
    </row>
    <row r="109" spans="1:19" ht="15.75" x14ac:dyDescent="0.25">
      <c r="A109" s="54">
        <v>15</v>
      </c>
      <c r="B109" s="11">
        <f t="shared" si="16"/>
        <v>0</v>
      </c>
      <c r="C109" s="11">
        <f t="shared" si="16"/>
        <v>0</v>
      </c>
      <c r="D109" s="11">
        <f t="shared" si="16"/>
        <v>0</v>
      </c>
      <c r="E109" s="11">
        <f t="shared" si="16"/>
        <v>0</v>
      </c>
      <c r="F109" s="11">
        <f t="shared" si="16"/>
        <v>0</v>
      </c>
      <c r="G109" s="24">
        <f t="shared" si="16"/>
        <v>0</v>
      </c>
      <c r="P109" s="11"/>
      <c r="Q109" s="11"/>
      <c r="R109" s="11"/>
      <c r="S109" s="11"/>
    </row>
    <row r="110" spans="1:19" ht="15.75" thickBot="1" x14ac:dyDescent="0.3">
      <c r="A110" s="55" t="s">
        <v>40</v>
      </c>
      <c r="B110" s="56">
        <f t="shared" ref="B110:G110" si="17">SUM(B95:B109)</f>
        <v>0.626</v>
      </c>
      <c r="C110" s="56">
        <f t="shared" si="17"/>
        <v>0.48399999999999999</v>
      </c>
      <c r="D110" s="56">
        <f t="shared" si="17"/>
        <v>0.82300000000000018</v>
      </c>
      <c r="E110" s="56">
        <f t="shared" si="17"/>
        <v>0.28700000000000003</v>
      </c>
      <c r="F110" s="56">
        <f t="shared" si="17"/>
        <v>0.78700000000000014</v>
      </c>
      <c r="G110" s="57">
        <f t="shared" si="17"/>
        <v>0.32300000000000001</v>
      </c>
      <c r="P110" s="58"/>
      <c r="Q110" s="11"/>
      <c r="R110" s="58"/>
      <c r="S110" s="58"/>
    </row>
  </sheetData>
  <sheetProtection sheet="1" formatCells="0" formatColumns="0" formatRows="0" insertColumns="0" insertRows="0" insertHyperlinks="0" deleteColumns="0" deleteRows="0" sort="0" autoFilter="0" pivotTables="0"/>
  <mergeCells count="16">
    <mergeCell ref="E2:G2"/>
    <mergeCell ref="H2:J2"/>
    <mergeCell ref="K2:M2"/>
    <mergeCell ref="B18:C18"/>
    <mergeCell ref="G18:H18"/>
    <mergeCell ref="I18:J18"/>
    <mergeCell ref="K18:M18"/>
    <mergeCell ref="D17:F17"/>
    <mergeCell ref="G17:H17"/>
    <mergeCell ref="K17:M17"/>
    <mergeCell ref="R3:S3"/>
    <mergeCell ref="B7:L7"/>
    <mergeCell ref="B11:L11"/>
    <mergeCell ref="B15:L15"/>
    <mergeCell ref="B17:C17"/>
    <mergeCell ref="I17:J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zoomScale="70" zoomScaleNormal="70" workbookViewId="0">
      <selection activeCell="R12" sqref="R12"/>
    </sheetView>
  </sheetViews>
  <sheetFormatPr defaultRowHeight="15" x14ac:dyDescent="0.25"/>
  <cols>
    <col min="1" max="1" width="8.5703125" bestFit="1" customWidth="1"/>
    <col min="2" max="2" width="13.140625" bestFit="1" customWidth="1"/>
    <col min="3" max="10" width="11.42578125" bestFit="1" customWidth="1"/>
    <col min="11" max="11" width="11.5703125" bestFit="1" customWidth="1"/>
    <col min="12" max="19" width="11.42578125" bestFit="1" customWidth="1"/>
  </cols>
  <sheetData>
    <row r="1" spans="2:19" ht="15.75" thickBot="1" x14ac:dyDescent="0.3">
      <c r="N1" s="69" t="s">
        <v>112</v>
      </c>
      <c r="O1" s="70">
        <f>u0!AG13</f>
        <v>7.0553593297743351</v>
      </c>
    </row>
    <row r="2" spans="2:19" ht="16.5" thickBot="1" x14ac:dyDescent="0.3">
      <c r="B2" s="12"/>
      <c r="C2" s="32" t="s">
        <v>81</v>
      </c>
      <c r="D2" s="51" t="s">
        <v>80</v>
      </c>
      <c r="E2" s="85" t="s">
        <v>79</v>
      </c>
      <c r="F2" s="86"/>
      <c r="G2" s="87"/>
      <c r="H2" s="85" t="s">
        <v>78</v>
      </c>
      <c r="I2" s="86"/>
      <c r="J2" s="87"/>
      <c r="K2" s="85" t="s">
        <v>77</v>
      </c>
      <c r="L2" s="86"/>
      <c r="M2" s="87"/>
    </row>
    <row r="3" spans="2:19" ht="15.75" thickBot="1" x14ac:dyDescent="0.3">
      <c r="B3" s="23"/>
      <c r="C3" s="23"/>
      <c r="D3" s="33"/>
      <c r="E3" s="89">
        <v>51</v>
      </c>
      <c r="F3" s="36">
        <v>52</v>
      </c>
      <c r="G3" s="37">
        <v>53</v>
      </c>
      <c r="H3" s="89">
        <v>51</v>
      </c>
      <c r="I3" s="36">
        <v>52</v>
      </c>
      <c r="J3" s="37">
        <v>53</v>
      </c>
      <c r="K3" s="89">
        <v>51</v>
      </c>
      <c r="L3" s="36">
        <v>52</v>
      </c>
      <c r="M3" s="37">
        <v>53</v>
      </c>
      <c r="Q3" s="62"/>
      <c r="R3" s="300" t="s">
        <v>110</v>
      </c>
      <c r="S3" s="297"/>
    </row>
    <row r="4" spans="2:19" ht="16.5" thickBot="1" x14ac:dyDescent="0.3">
      <c r="B4" s="28" t="s">
        <v>11</v>
      </c>
      <c r="C4" s="28"/>
      <c r="D4" s="35"/>
      <c r="E4" s="12"/>
      <c r="F4" s="26"/>
      <c r="G4" s="27"/>
      <c r="H4" s="12"/>
      <c r="I4" s="26"/>
      <c r="J4" s="27"/>
      <c r="K4" s="23"/>
      <c r="L4" s="11"/>
      <c r="M4" s="24"/>
      <c r="Q4" s="30"/>
      <c r="R4" s="60">
        <v>1</v>
      </c>
      <c r="S4" s="61">
        <v>2</v>
      </c>
    </row>
    <row r="5" spans="2:19" x14ac:dyDescent="0.25">
      <c r="B5" s="29">
        <v>11</v>
      </c>
      <c r="C5" s="74">
        <f>-LOG(B56,2)</f>
        <v>-0.73984810269932777</v>
      </c>
      <c r="D5" s="74">
        <f>LOG(15,2)+C5</f>
        <v>3.1670424929091912</v>
      </c>
      <c r="E5" s="38">
        <f>LOG(15,2)-LOG($B$74,2)</f>
        <v>4.5919041101400033</v>
      </c>
      <c r="F5" s="39">
        <f>LOG(15,2)-LOG($B$92,2)</f>
        <v>6.8282807609121523</v>
      </c>
      <c r="G5" s="40">
        <f>LOG(15,2)-LOG($B$110,2)</f>
        <v>4.0334710921736612</v>
      </c>
      <c r="H5" s="38">
        <f>E5-$D5</f>
        <v>1.4248616172308122</v>
      </c>
      <c r="I5" s="39">
        <f t="shared" ref="I5:J6" si="0">F5-$D5</f>
        <v>3.6612382680029611</v>
      </c>
      <c r="J5" s="40">
        <f t="shared" si="0"/>
        <v>0.86642859926447002</v>
      </c>
      <c r="K5" s="46">
        <f>H5*$B$74</f>
        <v>0.88626392591756531</v>
      </c>
      <c r="L5" s="47">
        <f>I5*$B$92</f>
        <v>0.48328345137639089</v>
      </c>
      <c r="M5" s="48">
        <f>J5*$B$110</f>
        <v>0.79364859692625467</v>
      </c>
      <c r="N5" s="44">
        <f>SUM(K5:M5)</f>
        <v>2.1631959742202107</v>
      </c>
      <c r="Q5" s="29" t="s">
        <v>55</v>
      </c>
      <c r="R5" s="136">
        <f>B74/B56</f>
        <v>0.3724550898203593</v>
      </c>
      <c r="S5" s="146">
        <f>C74/C56</f>
        <v>0.25015479876160995</v>
      </c>
    </row>
    <row r="6" spans="2:19" ht="15.75" thickBot="1" x14ac:dyDescent="0.3">
      <c r="B6" s="30">
        <v>12</v>
      </c>
      <c r="C6" s="75">
        <f>-LOG(C56,2)</f>
        <v>-1.6915341649192002</v>
      </c>
      <c r="D6" s="74">
        <f>LOG(15,2)+C6</f>
        <v>2.2153564306893188</v>
      </c>
      <c r="E6" s="41">
        <f>LOG(15,2)-LOG($C$74,2)</f>
        <v>4.214463397518811</v>
      </c>
      <c r="F6" s="42">
        <f>LOG(15,2)-LOG($C$92,2)</f>
        <v>4.3848348464475544</v>
      </c>
      <c r="G6" s="43">
        <f>LOG(15,2)-LOG($C$110,2)</f>
        <v>3.1379652600447674</v>
      </c>
      <c r="H6" s="41">
        <f>E6-$D6</f>
        <v>1.9991069668294923</v>
      </c>
      <c r="I6" s="42">
        <f t="shared" si="0"/>
        <v>2.1694784157582356</v>
      </c>
      <c r="J6" s="43">
        <f t="shared" si="0"/>
        <v>0.92260882935544863</v>
      </c>
      <c r="K6" s="41">
        <f>H6*$C$74</f>
        <v>1.6152784291982301</v>
      </c>
      <c r="L6" s="42">
        <f>I6*$C$92</f>
        <v>1.5576855025144134</v>
      </c>
      <c r="M6" s="43">
        <f>J6*$C$110</f>
        <v>1.5721254452216846</v>
      </c>
      <c r="N6" s="44">
        <f t="shared" ref="N6:N14" si="1">SUM(K6:M6)</f>
        <v>4.7450893769343274</v>
      </c>
      <c r="Q6" s="29" t="s">
        <v>56</v>
      </c>
      <c r="R6" s="138">
        <f>B92/B56</f>
        <v>7.9041916167664664E-2</v>
      </c>
      <c r="S6" s="147">
        <f>C92/C56</f>
        <v>0.22229102167182666</v>
      </c>
    </row>
    <row r="7" spans="2:19" ht="15.75" thickBot="1" x14ac:dyDescent="0.3">
      <c r="B7" s="301" t="s">
        <v>76</v>
      </c>
      <c r="C7" s="302"/>
      <c r="D7" s="302"/>
      <c r="E7" s="303"/>
      <c r="F7" s="303"/>
      <c r="G7" s="303"/>
      <c r="H7" s="303"/>
      <c r="I7" s="303"/>
      <c r="J7" s="303"/>
      <c r="K7" s="303"/>
      <c r="L7" s="303"/>
      <c r="M7" s="24"/>
      <c r="N7" s="135">
        <f>SUM(N5:N6)</f>
        <v>6.9082853511545377</v>
      </c>
      <c r="O7" s="149">
        <f>(O1-N7)/B17</f>
        <v>0.14707397861979743</v>
      </c>
      <c r="Q7" s="30" t="s">
        <v>57</v>
      </c>
      <c r="R7" s="140">
        <f>B110/B56</f>
        <v>0.54850299401197611</v>
      </c>
      <c r="S7" s="148">
        <f>C110/C56</f>
        <v>0.52755417956656347</v>
      </c>
    </row>
    <row r="8" spans="2:19" ht="16.5" thickBot="1" x14ac:dyDescent="0.3">
      <c r="B8" s="28" t="s">
        <v>15</v>
      </c>
      <c r="C8" s="28"/>
      <c r="D8" s="31"/>
      <c r="E8" s="12"/>
      <c r="F8" s="26"/>
      <c r="G8" s="27"/>
      <c r="H8" s="12"/>
      <c r="I8" s="26"/>
      <c r="J8" s="27"/>
      <c r="K8" s="12"/>
      <c r="L8" s="26"/>
      <c r="M8" s="27"/>
      <c r="N8" s="44"/>
      <c r="R8" s="102">
        <f>SUM(R5:R7)</f>
        <v>1</v>
      </c>
      <c r="S8" s="79">
        <f>SUM(S5:S7)</f>
        <v>1</v>
      </c>
    </row>
    <row r="9" spans="2:19" x14ac:dyDescent="0.25">
      <c r="B9" s="29">
        <v>31</v>
      </c>
      <c r="C9" s="74">
        <f>-LOG(D56,2)</f>
        <v>-1.5210507369009627</v>
      </c>
      <c r="D9" s="63">
        <f>LOG(15,2)+C9</f>
        <v>2.385839858707556</v>
      </c>
      <c r="E9" s="38">
        <f>LOG(15,2)-LOG($D$74,2)</f>
        <v>4.024051939841268</v>
      </c>
      <c r="F9" s="39">
        <f>LOG(15,2)-LOG($D$92,2)</f>
        <v>5.3491129242135926</v>
      </c>
      <c r="G9" s="40">
        <f>LOG(15,2)-LOG($D$110,2)</f>
        <v>3.2469660372061404</v>
      </c>
      <c r="H9" s="38">
        <f>E9-$D9</f>
        <v>1.638212081133712</v>
      </c>
      <c r="I9" s="39">
        <f t="shared" ref="I9:J10" si="2">F9-$D9</f>
        <v>2.9632730655060366</v>
      </c>
      <c r="J9" s="40">
        <f t="shared" si="2"/>
        <v>0.86112617849858442</v>
      </c>
      <c r="K9" s="46">
        <f>H9*$D$74</f>
        <v>1.5104315388052825</v>
      </c>
      <c r="L9" s="47">
        <f>I9*$D$92</f>
        <v>1.0904844881062215</v>
      </c>
      <c r="M9" s="48">
        <f>J9*$D$110</f>
        <v>1.3605793620277635</v>
      </c>
      <c r="N9" s="44">
        <f t="shared" si="1"/>
        <v>3.9614953889392677</v>
      </c>
      <c r="Q9" s="71" t="s">
        <v>133</v>
      </c>
      <c r="R9" s="142">
        <f>B56/15</f>
        <v>0.11133333333333334</v>
      </c>
    </row>
    <row r="10" spans="2:19" ht="15.75" thickBot="1" x14ac:dyDescent="0.3">
      <c r="B10" s="30">
        <v>32</v>
      </c>
      <c r="C10" s="75">
        <f>-LOG(E56,2)</f>
        <v>-1.0214797274104519</v>
      </c>
      <c r="D10" s="63">
        <f>LOG(15,2)+C10</f>
        <v>2.8854108681980666</v>
      </c>
      <c r="E10" s="41">
        <f>LOG(15,2)-LOG($E$74,2)</f>
        <v>4.8839901934984402</v>
      </c>
      <c r="F10" s="42">
        <f>LOG(15,2)-LOG($E$92,2)</f>
        <v>4.9597855440406438</v>
      </c>
      <c r="G10" s="43">
        <f>LOG(15,2)-LOG($E$110,2)</f>
        <v>3.8503070672421513</v>
      </c>
      <c r="H10" s="41">
        <f>E10-$D10</f>
        <v>1.9985793253003736</v>
      </c>
      <c r="I10" s="42">
        <f t="shared" si="2"/>
        <v>2.0743746758425772</v>
      </c>
      <c r="J10" s="43">
        <f t="shared" si="2"/>
        <v>0.96489619904408475</v>
      </c>
      <c r="K10" s="41">
        <f>H10*$E$74</f>
        <v>1.0152782972525898</v>
      </c>
      <c r="L10" s="42">
        <f>I10*$E$92</f>
        <v>0.99984859375612212</v>
      </c>
      <c r="M10" s="43">
        <f>J10*$E$110</f>
        <v>1.0034920470058482</v>
      </c>
      <c r="N10" s="44">
        <f t="shared" si="1"/>
        <v>3.0186189380145598</v>
      </c>
      <c r="Q10" s="72" t="s">
        <v>134</v>
      </c>
      <c r="R10" s="143">
        <f>C56/15</f>
        <v>0.21533333333333332</v>
      </c>
    </row>
    <row r="11" spans="2:19" ht="15.75" thickBot="1" x14ac:dyDescent="0.3">
      <c r="B11" s="301" t="s">
        <v>75</v>
      </c>
      <c r="C11" s="304"/>
      <c r="D11" s="304"/>
      <c r="E11" s="305"/>
      <c r="F11" s="305"/>
      <c r="G11" s="305"/>
      <c r="H11" s="305"/>
      <c r="I11" s="305"/>
      <c r="J11" s="305"/>
      <c r="K11" s="305"/>
      <c r="L11" s="305"/>
      <c r="M11" s="76"/>
      <c r="N11" s="44">
        <f>SUM(N9:N10)</f>
        <v>6.9801143269538279</v>
      </c>
      <c r="O11" s="105">
        <f>(O1-N11)/G17</f>
        <v>7.5245002820507167E-2</v>
      </c>
      <c r="R11" s="44">
        <f>SUM(R9:R10)</f>
        <v>0.32666666666666666</v>
      </c>
    </row>
    <row r="12" spans="2:19" ht="16.5" thickBot="1" x14ac:dyDescent="0.3">
      <c r="B12" s="28" t="s">
        <v>17</v>
      </c>
      <c r="C12" s="28"/>
      <c r="D12" s="31"/>
      <c r="E12" s="12"/>
      <c r="F12" s="26"/>
      <c r="G12" s="27"/>
      <c r="H12" s="12"/>
      <c r="I12" s="26"/>
      <c r="J12" s="27"/>
      <c r="K12" s="12"/>
      <c r="L12" s="26"/>
      <c r="M12" s="27"/>
      <c r="N12" s="44"/>
    </row>
    <row r="13" spans="2:19" x14ac:dyDescent="0.25">
      <c r="B13" s="29">
        <v>41</v>
      </c>
      <c r="C13" s="74">
        <f>-LOG(F56,2)</f>
        <v>-1.5753123306874368</v>
      </c>
      <c r="D13" s="63">
        <f>LOG(15,2)+C13</f>
        <v>2.3315782649210819</v>
      </c>
      <c r="E13" s="38">
        <f>LOG(15,2)-LOG($F$74,2)</f>
        <v>4.0224880426248308</v>
      </c>
      <c r="F13" s="39">
        <f>LOG(15,2)-LOG($F$92,2)</f>
        <v>4.8642462582000254</v>
      </c>
      <c r="G13" s="40">
        <f>LOG(15,2)-LOG($F$110,2)</f>
        <v>3.2820878303555716</v>
      </c>
      <c r="H13" s="38">
        <f>E13-$D13</f>
        <v>1.690909777703749</v>
      </c>
      <c r="I13" s="39">
        <f t="shared" ref="I13:J14" si="3">F13-$D13</f>
        <v>2.5326679932789435</v>
      </c>
      <c r="J13" s="40">
        <f t="shared" si="3"/>
        <v>0.95050956543448972</v>
      </c>
      <c r="K13" s="46">
        <f>H13*$F$74</f>
        <v>1.5607097248205606</v>
      </c>
      <c r="L13" s="47">
        <f>I13*$F$92</f>
        <v>1.3043240165386556</v>
      </c>
      <c r="M13" s="48">
        <f>J13*$F$110</f>
        <v>1.4656857498999831</v>
      </c>
      <c r="N13" s="44">
        <f t="shared" si="1"/>
        <v>4.3307194912591989</v>
      </c>
      <c r="P13" s="201" t="s">
        <v>135</v>
      </c>
      <c r="Q13" s="202">
        <f>O1-N7</f>
        <v>0.14707397861979743</v>
      </c>
    </row>
    <row r="14" spans="2:19" ht="15.75" thickBot="1" x14ac:dyDescent="0.3">
      <c r="B14" s="30">
        <v>42</v>
      </c>
      <c r="C14" s="75">
        <f>-LOG(G56,2)</f>
        <v>-0.94110631094643182</v>
      </c>
      <c r="D14" s="63">
        <f>LOG(15,2)+C14</f>
        <v>2.965784284662087</v>
      </c>
      <c r="E14" s="41">
        <f>LOG(15,2)-LOG($G$74,2)</f>
        <v>4.8868329432672653</v>
      </c>
      <c r="F14" s="42">
        <f>LOG(15,2)-LOG($G$92,2)</f>
        <v>5.484657594925471</v>
      </c>
      <c r="G14" s="43">
        <f>LOG(15,2)-LOG($G$110,2)</f>
        <v>3.7985334175181</v>
      </c>
      <c r="H14" s="41">
        <f>E14-$D14</f>
        <v>1.9210486586051783</v>
      </c>
      <c r="I14" s="42">
        <f t="shared" si="3"/>
        <v>2.518873310263384</v>
      </c>
      <c r="J14" s="43">
        <f t="shared" si="3"/>
        <v>0.83274913285601304</v>
      </c>
      <c r="K14" s="41">
        <f>H14*$G$74</f>
        <v>0.97397166991282536</v>
      </c>
      <c r="L14" s="42">
        <f>I14*$G$92</f>
        <v>0.84382255893823366</v>
      </c>
      <c r="M14" s="43">
        <f>J14*$G$110</f>
        <v>0.89770356521878214</v>
      </c>
      <c r="N14" s="44">
        <f t="shared" si="1"/>
        <v>2.715497794069841</v>
      </c>
    </row>
    <row r="15" spans="2:19" ht="15.75" thickBot="1" x14ac:dyDescent="0.3">
      <c r="B15" s="301" t="s">
        <v>74</v>
      </c>
      <c r="C15" s="302"/>
      <c r="D15" s="302"/>
      <c r="E15" s="303"/>
      <c r="F15" s="303"/>
      <c r="G15" s="303"/>
      <c r="H15" s="303"/>
      <c r="I15" s="303"/>
      <c r="J15" s="303"/>
      <c r="K15" s="303"/>
      <c r="L15" s="303"/>
      <c r="M15" s="25"/>
      <c r="N15" s="44">
        <f>SUM(N13:N14)</f>
        <v>7.0462172853290399</v>
      </c>
      <c r="O15">
        <f>(O1-N15)/I17</f>
        <v>9.1420444452952054E-3</v>
      </c>
    </row>
    <row r="16" spans="2:19" ht="15.75" thickBot="1" x14ac:dyDescent="0.3"/>
    <row r="17" spans="1:22" ht="16.5" thickBot="1" x14ac:dyDescent="0.3">
      <c r="A17" s="16" t="s">
        <v>9</v>
      </c>
      <c r="B17" s="290">
        <v>1</v>
      </c>
      <c r="C17" s="291"/>
      <c r="D17" s="162">
        <v>1</v>
      </c>
      <c r="E17" s="163"/>
      <c r="F17" s="164"/>
      <c r="G17" s="162">
        <v>1</v>
      </c>
      <c r="H17" s="164"/>
      <c r="I17" s="162">
        <v>1</v>
      </c>
      <c r="J17" s="164"/>
      <c r="K17" s="162">
        <v>1</v>
      </c>
      <c r="L17" s="163"/>
      <c r="M17" s="164"/>
    </row>
    <row r="18" spans="1:22" x14ac:dyDescent="0.25">
      <c r="B18" s="287" t="s">
        <v>2</v>
      </c>
      <c r="C18" s="288"/>
      <c r="D18" s="110"/>
      <c r="E18" s="184" t="s">
        <v>3</v>
      </c>
      <c r="F18" s="183"/>
      <c r="G18" s="287" t="s">
        <v>4</v>
      </c>
      <c r="H18" s="288"/>
      <c r="I18" s="287" t="s">
        <v>5</v>
      </c>
      <c r="J18" s="288"/>
      <c r="K18" s="287" t="s">
        <v>6</v>
      </c>
      <c r="L18" s="289"/>
      <c r="M18" s="288"/>
      <c r="V18" s="83"/>
    </row>
    <row r="19" spans="1:22" ht="15.75" thickBot="1" x14ac:dyDescent="0.3">
      <c r="B19" s="81">
        <v>11</v>
      </c>
      <c r="C19" s="84">
        <v>12</v>
      </c>
      <c r="D19" s="81">
        <v>21</v>
      </c>
      <c r="E19" s="10">
        <v>22</v>
      </c>
      <c r="F19" s="84">
        <v>23</v>
      </c>
      <c r="G19" s="81">
        <v>31</v>
      </c>
      <c r="H19" s="84">
        <v>32</v>
      </c>
      <c r="I19" s="81">
        <v>41</v>
      </c>
      <c r="J19" s="84">
        <v>42</v>
      </c>
      <c r="K19" s="81">
        <v>51</v>
      </c>
      <c r="L19" s="10">
        <v>52</v>
      </c>
      <c r="M19" s="84">
        <v>53</v>
      </c>
      <c r="V19" s="10"/>
    </row>
    <row r="20" spans="1:22" ht="15.75" x14ac:dyDescent="0.25">
      <c r="A20" s="15">
        <v>1</v>
      </c>
      <c r="B20" s="110">
        <f>data!B5</f>
        <v>0.2</v>
      </c>
      <c r="C20" s="111">
        <f>data!C5</f>
        <v>0.8</v>
      </c>
      <c r="D20" s="113">
        <f>data!D5</f>
        <v>0.8</v>
      </c>
      <c r="E20" s="231">
        <f>data!E5</f>
        <v>0.1</v>
      </c>
      <c r="F20" s="111">
        <f>data!F5</f>
        <v>0.1</v>
      </c>
      <c r="G20" s="113">
        <f>data!G5</f>
        <v>0.2</v>
      </c>
      <c r="H20" s="111">
        <f>data!H5</f>
        <v>0.8</v>
      </c>
      <c r="I20" s="113">
        <f>data!I5</f>
        <v>0.4</v>
      </c>
      <c r="J20" s="111">
        <f>data!J5</f>
        <v>0.6</v>
      </c>
      <c r="K20" s="113">
        <f>data!K5</f>
        <v>1</v>
      </c>
      <c r="L20" s="185">
        <f>data!L5</f>
        <v>0</v>
      </c>
      <c r="M20" s="186">
        <f>data!M5</f>
        <v>0</v>
      </c>
      <c r="V20" s="65"/>
    </row>
    <row r="21" spans="1:22" ht="15.75" x14ac:dyDescent="0.25">
      <c r="A21" s="15">
        <v>2</v>
      </c>
      <c r="B21" s="13">
        <f>data!B6</f>
        <v>0.7</v>
      </c>
      <c r="C21" s="90">
        <f>data!C6</f>
        <v>0.3</v>
      </c>
      <c r="D21" s="93">
        <f>data!D6</f>
        <v>0.2</v>
      </c>
      <c r="E21" s="232">
        <f>data!E6</f>
        <v>0.3</v>
      </c>
      <c r="F21" s="90">
        <f>data!F6</f>
        <v>0.5</v>
      </c>
      <c r="G21" s="93">
        <f>data!G6</f>
        <v>0.9</v>
      </c>
      <c r="H21" s="90">
        <f>data!H6</f>
        <v>0.1</v>
      </c>
      <c r="I21" s="93">
        <f>data!I6</f>
        <v>0.2</v>
      </c>
      <c r="J21" s="90">
        <f>data!J6</f>
        <v>0.8</v>
      </c>
      <c r="K21" s="93">
        <f>data!K6</f>
        <v>0</v>
      </c>
      <c r="L21" s="83">
        <f>data!L6</f>
        <v>0.2</v>
      </c>
      <c r="M21" s="82">
        <f>data!M6</f>
        <v>0.8</v>
      </c>
      <c r="V21" s="65"/>
    </row>
    <row r="22" spans="1:22" ht="15.75" x14ac:dyDescent="0.25">
      <c r="A22" s="15">
        <v>3</v>
      </c>
      <c r="B22" s="13">
        <f>data!B7</f>
        <v>0.9</v>
      </c>
      <c r="C22" s="90">
        <f>data!C7</f>
        <v>0.1</v>
      </c>
      <c r="D22" s="93">
        <f>data!D7</f>
        <v>1</v>
      </c>
      <c r="E22" s="232">
        <f>data!E7</f>
        <v>0</v>
      </c>
      <c r="F22" s="90">
        <f>data!F7</f>
        <v>0</v>
      </c>
      <c r="G22" s="93">
        <f>data!G7</f>
        <v>0.3</v>
      </c>
      <c r="H22" s="90">
        <f>data!H7</f>
        <v>0.7</v>
      </c>
      <c r="I22" s="93">
        <f>data!I7</f>
        <v>0.3</v>
      </c>
      <c r="J22" s="90">
        <f>data!J7</f>
        <v>0.7</v>
      </c>
      <c r="K22" s="93">
        <f>data!K7</f>
        <v>1</v>
      </c>
      <c r="L22" s="83">
        <f>data!L7</f>
        <v>0</v>
      </c>
      <c r="M22" s="82">
        <f>data!M7</f>
        <v>0</v>
      </c>
      <c r="V22" s="65"/>
    </row>
    <row r="23" spans="1:22" ht="15.75" x14ac:dyDescent="0.25">
      <c r="A23" s="15">
        <v>4</v>
      </c>
      <c r="B23" s="13">
        <f>data!B8</f>
        <v>0.2</v>
      </c>
      <c r="C23" s="90">
        <f>data!C8</f>
        <v>0.8</v>
      </c>
      <c r="D23" s="93">
        <f>data!D8</f>
        <v>0.1</v>
      </c>
      <c r="E23" s="232">
        <f>data!E8</f>
        <v>0.5</v>
      </c>
      <c r="F23" s="90">
        <f>data!F8</f>
        <v>0.4</v>
      </c>
      <c r="G23" s="93">
        <f>data!G8</f>
        <v>0.2</v>
      </c>
      <c r="H23" s="90">
        <f>data!H8</f>
        <v>0.8</v>
      </c>
      <c r="I23" s="93">
        <f>data!I8</f>
        <v>0.5</v>
      </c>
      <c r="J23" s="90">
        <f>data!J8</f>
        <v>0.5</v>
      </c>
      <c r="K23" s="93">
        <f>data!K8</f>
        <v>0.2</v>
      </c>
      <c r="L23" s="83">
        <f>data!L8</f>
        <v>0.2</v>
      </c>
      <c r="M23" s="82">
        <f>data!M8</f>
        <v>0.6</v>
      </c>
    </row>
    <row r="24" spans="1:22" ht="15.75" x14ac:dyDescent="0.25">
      <c r="A24" s="15">
        <v>5</v>
      </c>
      <c r="B24" s="13">
        <f>data!B9</f>
        <v>0</v>
      </c>
      <c r="C24" s="90">
        <f>data!C9</f>
        <v>1</v>
      </c>
      <c r="D24" s="93">
        <f>data!D9</f>
        <v>0.1</v>
      </c>
      <c r="E24" s="232">
        <f>data!E9</f>
        <v>0.3</v>
      </c>
      <c r="F24" s="90">
        <f>data!F9</f>
        <v>0.6</v>
      </c>
      <c r="G24" s="93">
        <f>data!G9</f>
        <v>0.7</v>
      </c>
      <c r="H24" s="90">
        <f>data!H9</f>
        <v>0.3</v>
      </c>
      <c r="I24" s="93">
        <f>data!I9</f>
        <v>0.5</v>
      </c>
      <c r="J24" s="90">
        <f>data!J9</f>
        <v>0.5</v>
      </c>
      <c r="K24" s="93">
        <f>data!K9</f>
        <v>0.4</v>
      </c>
      <c r="L24" s="83">
        <f>data!L9</f>
        <v>0.6</v>
      </c>
      <c r="M24" s="82">
        <f>data!M9</f>
        <v>0</v>
      </c>
    </row>
    <row r="25" spans="1:22" ht="15.75" x14ac:dyDescent="0.25">
      <c r="A25" s="15">
        <v>6</v>
      </c>
      <c r="B25" s="13">
        <f>data!B10</f>
        <v>0.2</v>
      </c>
      <c r="C25" s="90">
        <f>data!C10</f>
        <v>0.8</v>
      </c>
      <c r="D25" s="93">
        <f>data!D10</f>
        <v>0</v>
      </c>
      <c r="E25" s="232">
        <f>data!E10</f>
        <v>1</v>
      </c>
      <c r="F25" s="90">
        <f>data!F10</f>
        <v>0</v>
      </c>
      <c r="G25" s="93">
        <f>data!G10</f>
        <v>0.7</v>
      </c>
      <c r="H25" s="90">
        <f>data!H10</f>
        <v>0.3</v>
      </c>
      <c r="I25" s="93">
        <f>data!I10</f>
        <v>0.4</v>
      </c>
      <c r="J25" s="90">
        <f>data!J10</f>
        <v>0.6</v>
      </c>
      <c r="K25" s="93">
        <f>data!K10</f>
        <v>0.2</v>
      </c>
      <c r="L25" s="83">
        <f>data!L10</f>
        <v>0</v>
      </c>
      <c r="M25" s="82">
        <f>data!M10</f>
        <v>0.8</v>
      </c>
    </row>
    <row r="26" spans="1:22" ht="15.75" x14ac:dyDescent="0.25">
      <c r="A26" s="15">
        <v>7</v>
      </c>
      <c r="B26" s="13">
        <f>data!B11</f>
        <v>0</v>
      </c>
      <c r="C26" s="90">
        <f>data!C11</f>
        <v>1</v>
      </c>
      <c r="D26" s="93">
        <f>data!D11</f>
        <v>1</v>
      </c>
      <c r="E26" s="232">
        <f>data!E11</f>
        <v>0</v>
      </c>
      <c r="F26" s="90">
        <f>data!F11</f>
        <v>0</v>
      </c>
      <c r="G26" s="93">
        <f>data!G11</f>
        <v>0.3</v>
      </c>
      <c r="H26" s="90">
        <f>data!H11</f>
        <v>0.7</v>
      </c>
      <c r="I26" s="93">
        <f>data!I11</f>
        <v>0.9</v>
      </c>
      <c r="J26" s="90">
        <f>data!J11</f>
        <v>0.1</v>
      </c>
      <c r="K26" s="93">
        <f>data!K11</f>
        <v>1</v>
      </c>
      <c r="L26" s="83">
        <f>data!L11</f>
        <v>0</v>
      </c>
      <c r="M26" s="82">
        <f>data!M11</f>
        <v>0</v>
      </c>
    </row>
    <row r="27" spans="1:22" ht="15.75" x14ac:dyDescent="0.25">
      <c r="A27" s="15">
        <v>8</v>
      </c>
      <c r="B27" s="13">
        <f>data!B12</f>
        <v>0.2</v>
      </c>
      <c r="C27" s="90">
        <f>data!C12</f>
        <v>0.8</v>
      </c>
      <c r="D27" s="93">
        <f>data!D12</f>
        <v>0.2</v>
      </c>
      <c r="E27" s="232">
        <f>data!E12</f>
        <v>0.3</v>
      </c>
      <c r="F27" s="90">
        <f>data!F12</f>
        <v>0.5</v>
      </c>
      <c r="G27" s="93">
        <f>data!G12</f>
        <v>0.8</v>
      </c>
      <c r="H27" s="90">
        <f>data!H12</f>
        <v>0.2</v>
      </c>
      <c r="I27" s="93">
        <f>data!I12</f>
        <v>0.9</v>
      </c>
      <c r="J27" s="90">
        <f>data!J12</f>
        <v>0.1</v>
      </c>
      <c r="K27" s="93">
        <f>data!K12</f>
        <v>0.1</v>
      </c>
      <c r="L27" s="83">
        <f>data!L12</f>
        <v>0.1</v>
      </c>
      <c r="M27" s="82">
        <f>data!M12</f>
        <v>0.8</v>
      </c>
      <c r="S27" s="44"/>
    </row>
    <row r="28" spans="1:22" ht="15.75" x14ac:dyDescent="0.25">
      <c r="A28" s="15">
        <v>9</v>
      </c>
      <c r="B28" s="13">
        <f>data!B13</f>
        <v>0.1</v>
      </c>
      <c r="C28" s="90">
        <f>data!C13</f>
        <v>0.9</v>
      </c>
      <c r="D28" s="93">
        <f>data!D13</f>
        <v>0.3</v>
      </c>
      <c r="E28" s="232">
        <f>data!E13</f>
        <v>0.4</v>
      </c>
      <c r="F28" s="90">
        <f>data!F13</f>
        <v>0.3</v>
      </c>
      <c r="G28" s="93">
        <f>data!G13</f>
        <v>0.3</v>
      </c>
      <c r="H28" s="90">
        <f>data!H13</f>
        <v>0.7</v>
      </c>
      <c r="I28" s="93">
        <f>data!I13</f>
        <v>0.7</v>
      </c>
      <c r="J28" s="90">
        <f>data!J13</f>
        <v>0.3</v>
      </c>
      <c r="K28" s="93">
        <f>data!K13</f>
        <v>0</v>
      </c>
      <c r="L28" s="83">
        <f>data!L13</f>
        <v>0.8</v>
      </c>
      <c r="M28" s="82">
        <f>data!M13</f>
        <v>0.2</v>
      </c>
    </row>
    <row r="29" spans="1:22" ht="15.75" x14ac:dyDescent="0.25">
      <c r="A29" s="15">
        <v>10</v>
      </c>
      <c r="B29" s="13">
        <f>data!B14</f>
        <v>0.9</v>
      </c>
      <c r="C29" s="90">
        <f>data!C14</f>
        <v>0.1</v>
      </c>
      <c r="D29" s="93">
        <f>data!D14</f>
        <v>0.7</v>
      </c>
      <c r="E29" s="232">
        <f>data!E14</f>
        <v>0.3</v>
      </c>
      <c r="F29" s="90">
        <f>data!F14</f>
        <v>0</v>
      </c>
      <c r="G29" s="93">
        <f>data!G14</f>
        <v>0.7</v>
      </c>
      <c r="H29" s="90">
        <f>data!H14</f>
        <v>0.3</v>
      </c>
      <c r="I29" s="93">
        <f>data!I14</f>
        <v>0.7</v>
      </c>
      <c r="J29" s="90">
        <f>data!J14</f>
        <v>0.3</v>
      </c>
      <c r="K29" s="93">
        <f>data!K14</f>
        <v>1</v>
      </c>
      <c r="L29" s="83">
        <f>data!L14</f>
        <v>0</v>
      </c>
      <c r="M29" s="82">
        <f>data!M14</f>
        <v>0</v>
      </c>
    </row>
    <row r="30" spans="1:22" ht="15.75" x14ac:dyDescent="0.25">
      <c r="A30" s="15">
        <v>11</v>
      </c>
      <c r="B30" s="13">
        <f>data!B15</f>
        <v>0.7</v>
      </c>
      <c r="C30" s="90">
        <f>data!C15</f>
        <v>0.3</v>
      </c>
      <c r="D30" s="93">
        <f>data!D15</f>
        <v>1</v>
      </c>
      <c r="E30" s="232">
        <f>data!E15</f>
        <v>0</v>
      </c>
      <c r="F30" s="90">
        <f>data!F15</f>
        <v>0</v>
      </c>
      <c r="G30" s="93">
        <f>data!G15</f>
        <v>0.4</v>
      </c>
      <c r="H30" s="90">
        <f>data!H15</f>
        <v>0.6</v>
      </c>
      <c r="I30" s="93">
        <f>data!I15</f>
        <v>0.2</v>
      </c>
      <c r="J30" s="90">
        <f>data!J15</f>
        <v>0.8</v>
      </c>
      <c r="K30" s="93">
        <f>data!K15</f>
        <v>0.3</v>
      </c>
      <c r="L30" s="83">
        <f>data!L15</f>
        <v>0.7</v>
      </c>
      <c r="M30" s="82">
        <f>data!M15</f>
        <v>0</v>
      </c>
    </row>
    <row r="31" spans="1:22" ht="15.75" x14ac:dyDescent="0.25">
      <c r="A31" s="15">
        <v>12</v>
      </c>
      <c r="B31" s="13">
        <f>data!B16</f>
        <v>0.2</v>
      </c>
      <c r="C31" s="90">
        <f>data!C16</f>
        <v>0.8</v>
      </c>
      <c r="D31" s="93">
        <f>data!D16</f>
        <v>0.1</v>
      </c>
      <c r="E31" s="232">
        <f>data!E16</f>
        <v>0.8</v>
      </c>
      <c r="F31" s="90">
        <f>data!F16</f>
        <v>0.1</v>
      </c>
      <c r="G31" s="93">
        <f>data!G16</f>
        <v>0.3</v>
      </c>
      <c r="H31" s="90">
        <f>data!H16</f>
        <v>0.7</v>
      </c>
      <c r="I31" s="93">
        <f>data!I16</f>
        <v>0.7</v>
      </c>
      <c r="J31" s="90">
        <f>data!J16</f>
        <v>0.3</v>
      </c>
      <c r="K31" s="93">
        <f>data!K16</f>
        <v>0.1</v>
      </c>
      <c r="L31" s="83">
        <f>data!L16</f>
        <v>0.2</v>
      </c>
      <c r="M31" s="82">
        <f>data!M16</f>
        <v>0.7</v>
      </c>
    </row>
    <row r="32" spans="1:22" ht="15.75" x14ac:dyDescent="0.25">
      <c r="A32" s="15">
        <v>13</v>
      </c>
      <c r="B32" s="13">
        <f>data!B17</f>
        <v>0.9</v>
      </c>
      <c r="C32" s="90">
        <f>data!C17</f>
        <v>0.1</v>
      </c>
      <c r="D32" s="93">
        <f>data!D17</f>
        <v>0.5</v>
      </c>
      <c r="E32" s="232">
        <f>data!E17</f>
        <v>0.4</v>
      </c>
      <c r="F32" s="90">
        <f>data!F17</f>
        <v>0.1</v>
      </c>
      <c r="G32" s="93">
        <f>data!G17</f>
        <v>0.9</v>
      </c>
      <c r="H32" s="90">
        <f>data!H17</f>
        <v>0.1</v>
      </c>
      <c r="I32" s="93">
        <f>data!I17</f>
        <v>0.9</v>
      </c>
      <c r="J32" s="90">
        <f>data!J17</f>
        <v>0.1</v>
      </c>
      <c r="K32" s="93">
        <f>data!K17</f>
        <v>0</v>
      </c>
      <c r="L32" s="83">
        <f>data!L17</f>
        <v>0</v>
      </c>
      <c r="M32" s="82">
        <f>data!M17</f>
        <v>1</v>
      </c>
    </row>
    <row r="33" spans="1:19" ht="15.75" x14ac:dyDescent="0.25">
      <c r="A33" s="15">
        <v>14</v>
      </c>
      <c r="B33" s="13">
        <f>data!B18</f>
        <v>0</v>
      </c>
      <c r="C33" s="90">
        <f>data!C18</f>
        <v>1</v>
      </c>
      <c r="D33" s="93">
        <f>data!D18</f>
        <v>1</v>
      </c>
      <c r="E33" s="232">
        <f>data!E18</f>
        <v>0</v>
      </c>
      <c r="F33" s="90">
        <f>data!F18</f>
        <v>0</v>
      </c>
      <c r="G33" s="93">
        <f>data!G18</f>
        <v>0.5</v>
      </c>
      <c r="H33" s="90">
        <f>data!H18</f>
        <v>0.5</v>
      </c>
      <c r="I33" s="93">
        <f>data!I18</f>
        <v>0.4</v>
      </c>
      <c r="J33" s="90">
        <f>data!J18</f>
        <v>0.6</v>
      </c>
      <c r="K33" s="93">
        <f>data!K18</f>
        <v>0.8</v>
      </c>
      <c r="L33" s="83">
        <f>data!L18</f>
        <v>0.1</v>
      </c>
      <c r="M33" s="82">
        <f>data!M18</f>
        <v>0.1</v>
      </c>
    </row>
    <row r="34" spans="1:19" ht="16.5" thickBot="1" x14ac:dyDescent="0.3">
      <c r="A34" s="15">
        <v>15</v>
      </c>
      <c r="B34" s="91">
        <f>data!B19</f>
        <v>0.5</v>
      </c>
      <c r="C34" s="92">
        <f>data!C19</f>
        <v>0.5</v>
      </c>
      <c r="D34" s="94">
        <f>data!D19</f>
        <v>0.2</v>
      </c>
      <c r="E34" s="233">
        <f>data!E19</f>
        <v>0.5</v>
      </c>
      <c r="F34" s="92">
        <f>data!F19</f>
        <v>0.3</v>
      </c>
      <c r="G34" s="94">
        <f>data!G19</f>
        <v>0.8</v>
      </c>
      <c r="H34" s="92">
        <f>data!H19</f>
        <v>0.2</v>
      </c>
      <c r="I34" s="94">
        <f>data!I19</f>
        <v>0.8</v>
      </c>
      <c r="J34" s="92">
        <f>data!J19</f>
        <v>0.2</v>
      </c>
      <c r="K34" s="94">
        <f>data!K19</f>
        <v>1</v>
      </c>
      <c r="L34" s="95">
        <f>data!L19</f>
        <v>0</v>
      </c>
      <c r="M34" s="96">
        <f>data!M19</f>
        <v>0</v>
      </c>
    </row>
    <row r="35" spans="1:19" ht="15.75" x14ac:dyDescent="0.25">
      <c r="A35" s="15">
        <v>16</v>
      </c>
      <c r="B35" s="23">
        <v>0.1</v>
      </c>
      <c r="C35" s="99">
        <v>0.9</v>
      </c>
      <c r="D35" s="3">
        <v>0.6</v>
      </c>
      <c r="E35" s="6">
        <v>0.3</v>
      </c>
      <c r="F35" s="4">
        <v>0.1</v>
      </c>
      <c r="G35" s="3">
        <v>0.3</v>
      </c>
      <c r="H35" s="4">
        <v>0.7</v>
      </c>
      <c r="I35" s="3">
        <v>0.5</v>
      </c>
      <c r="J35" s="4">
        <v>0.5</v>
      </c>
      <c r="K35" s="7" t="s">
        <v>7</v>
      </c>
      <c r="L35" s="8" t="s">
        <v>7</v>
      </c>
      <c r="M35" s="9" t="s">
        <v>7</v>
      </c>
    </row>
    <row r="36" spans="1:19" ht="16.5" thickBot="1" x14ac:dyDescent="0.3">
      <c r="A36" s="15">
        <v>17</v>
      </c>
      <c r="B36" s="80">
        <v>0.8</v>
      </c>
      <c r="C36" s="115">
        <v>0.2</v>
      </c>
      <c r="D36" s="116">
        <v>0.1</v>
      </c>
      <c r="E36" s="117">
        <v>0.3</v>
      </c>
      <c r="F36" s="118">
        <v>0.6</v>
      </c>
      <c r="G36" s="116">
        <v>0.7</v>
      </c>
      <c r="H36" s="118">
        <v>0.3</v>
      </c>
      <c r="I36" s="116">
        <v>0.4</v>
      </c>
      <c r="J36" s="118">
        <v>0.6</v>
      </c>
      <c r="K36" s="119" t="s">
        <v>7</v>
      </c>
      <c r="L36" s="120" t="s">
        <v>7</v>
      </c>
      <c r="M36" s="121" t="s">
        <v>7</v>
      </c>
    </row>
    <row r="37" spans="1:19" ht="16.5" thickBot="1" x14ac:dyDescent="0.3">
      <c r="A37" s="16" t="s">
        <v>8</v>
      </c>
      <c r="B37" s="100">
        <f t="shared" ref="B37:M37" si="4">SUM(B20:B34)</f>
        <v>5.7</v>
      </c>
      <c r="C37" s="101">
        <f t="shared" si="4"/>
        <v>9.2999999999999989</v>
      </c>
      <c r="D37" s="18">
        <f t="shared" si="4"/>
        <v>7.2</v>
      </c>
      <c r="E37" s="20">
        <f t="shared" si="4"/>
        <v>4.9000000000000004</v>
      </c>
      <c r="F37" s="19">
        <f t="shared" si="4"/>
        <v>2.9</v>
      </c>
      <c r="G37" s="18">
        <f t="shared" si="4"/>
        <v>8</v>
      </c>
      <c r="H37" s="19">
        <f t="shared" si="4"/>
        <v>7</v>
      </c>
      <c r="I37" s="18">
        <f t="shared" si="4"/>
        <v>8.5000000000000018</v>
      </c>
      <c r="J37" s="19">
        <f t="shared" si="4"/>
        <v>6.4999999999999991</v>
      </c>
      <c r="K37" s="18">
        <f t="shared" si="4"/>
        <v>7.1</v>
      </c>
      <c r="L37" s="20">
        <f t="shared" si="4"/>
        <v>2.9000000000000004</v>
      </c>
      <c r="M37" s="19">
        <f t="shared" si="4"/>
        <v>5</v>
      </c>
    </row>
    <row r="39" spans="1:19" ht="15.75" thickBot="1" x14ac:dyDescent="0.3"/>
    <row r="40" spans="1:19" x14ac:dyDescent="0.25">
      <c r="A40" s="12"/>
      <c r="B40" s="52" t="s">
        <v>83</v>
      </c>
      <c r="C40" s="52" t="s">
        <v>86</v>
      </c>
      <c r="D40" s="52" t="s">
        <v>89</v>
      </c>
      <c r="E40" s="52" t="s">
        <v>92</v>
      </c>
      <c r="F40" s="52" t="s">
        <v>95</v>
      </c>
      <c r="G40" s="53" t="s">
        <v>98</v>
      </c>
      <c r="Q40" s="58"/>
      <c r="R40" s="11"/>
      <c r="S40" s="58"/>
    </row>
    <row r="41" spans="1:19" ht="15.75" x14ac:dyDescent="0.25">
      <c r="A41" s="54">
        <v>1</v>
      </c>
      <c r="B41" s="11">
        <f t="shared" ref="B41:B55" si="5">B20*E20</f>
        <v>2.0000000000000004E-2</v>
      </c>
      <c r="C41" s="11">
        <f t="shared" ref="C41:C55" si="6">C20*E20</f>
        <v>8.0000000000000016E-2</v>
      </c>
      <c r="D41" s="11">
        <f t="shared" ref="D41:D55" si="7">G20*E20</f>
        <v>2.0000000000000004E-2</v>
      </c>
      <c r="E41" s="11">
        <f t="shared" ref="E41:E55" si="8">H20*E20</f>
        <v>8.0000000000000016E-2</v>
      </c>
      <c r="F41" s="11">
        <f t="shared" ref="F41:F55" si="9">I20*E20</f>
        <v>4.0000000000000008E-2</v>
      </c>
      <c r="G41" s="24">
        <f t="shared" ref="G41:G55" si="10">J20*E20</f>
        <v>0.06</v>
      </c>
      <c r="Q41" s="11"/>
      <c r="R41" s="11"/>
      <c r="S41" s="11"/>
    </row>
    <row r="42" spans="1:19" ht="15.75" x14ac:dyDescent="0.25">
      <c r="A42" s="54">
        <v>2</v>
      </c>
      <c r="B42" s="11">
        <f t="shared" si="5"/>
        <v>0.21</v>
      </c>
      <c r="C42" s="11">
        <f t="shared" si="6"/>
        <v>0.09</v>
      </c>
      <c r="D42" s="11">
        <f t="shared" si="7"/>
        <v>0.27</v>
      </c>
      <c r="E42" s="11">
        <f t="shared" si="8"/>
        <v>0.03</v>
      </c>
      <c r="F42" s="11">
        <f t="shared" si="9"/>
        <v>0.06</v>
      </c>
      <c r="G42" s="24">
        <f t="shared" si="10"/>
        <v>0.24</v>
      </c>
      <c r="Q42" s="11"/>
      <c r="R42" s="11"/>
      <c r="S42" s="11"/>
    </row>
    <row r="43" spans="1:19" ht="15.75" x14ac:dyDescent="0.25">
      <c r="A43" s="54">
        <v>3</v>
      </c>
      <c r="B43" s="11">
        <f t="shared" si="5"/>
        <v>0</v>
      </c>
      <c r="C43" s="11">
        <f t="shared" si="6"/>
        <v>0</v>
      </c>
      <c r="D43" s="11">
        <f t="shared" si="7"/>
        <v>0</v>
      </c>
      <c r="E43" s="11">
        <f t="shared" si="8"/>
        <v>0</v>
      </c>
      <c r="F43" s="11">
        <f t="shared" si="9"/>
        <v>0</v>
      </c>
      <c r="G43" s="24">
        <f t="shared" si="10"/>
        <v>0</v>
      </c>
      <c r="Q43" s="11"/>
      <c r="R43" s="11"/>
      <c r="S43" s="11"/>
    </row>
    <row r="44" spans="1:19" ht="15.75" x14ac:dyDescent="0.25">
      <c r="A44" s="54">
        <v>4</v>
      </c>
      <c r="B44" s="11">
        <f t="shared" si="5"/>
        <v>0.1</v>
      </c>
      <c r="C44" s="11">
        <f t="shared" si="6"/>
        <v>0.4</v>
      </c>
      <c r="D44" s="11">
        <f t="shared" si="7"/>
        <v>0.1</v>
      </c>
      <c r="E44" s="11">
        <f t="shared" si="8"/>
        <v>0.4</v>
      </c>
      <c r="F44" s="11">
        <f t="shared" si="9"/>
        <v>0.25</v>
      </c>
      <c r="G44" s="24">
        <f t="shared" si="10"/>
        <v>0.25</v>
      </c>
      <c r="Q44" s="11"/>
      <c r="R44" s="11"/>
      <c r="S44" s="11"/>
    </row>
    <row r="45" spans="1:19" ht="15.75" x14ac:dyDescent="0.25">
      <c r="A45" s="54">
        <v>5</v>
      </c>
      <c r="B45" s="11">
        <f t="shared" si="5"/>
        <v>0</v>
      </c>
      <c r="C45" s="11">
        <f t="shared" si="6"/>
        <v>0.3</v>
      </c>
      <c r="D45" s="11">
        <f t="shared" si="7"/>
        <v>0.21</v>
      </c>
      <c r="E45" s="11">
        <f t="shared" si="8"/>
        <v>0.09</v>
      </c>
      <c r="F45" s="11">
        <f t="shared" si="9"/>
        <v>0.15</v>
      </c>
      <c r="G45" s="24">
        <f t="shared" si="10"/>
        <v>0.15</v>
      </c>
      <c r="Q45" s="11"/>
      <c r="R45" s="11"/>
      <c r="S45" s="11"/>
    </row>
    <row r="46" spans="1:19" ht="15.75" x14ac:dyDescent="0.25">
      <c r="A46" s="54">
        <v>6</v>
      </c>
      <c r="B46" s="11">
        <f t="shared" si="5"/>
        <v>0.2</v>
      </c>
      <c r="C46" s="11">
        <f t="shared" si="6"/>
        <v>0.8</v>
      </c>
      <c r="D46" s="11">
        <f t="shared" si="7"/>
        <v>0.7</v>
      </c>
      <c r="E46" s="11">
        <f t="shared" si="8"/>
        <v>0.3</v>
      </c>
      <c r="F46" s="11">
        <f t="shared" si="9"/>
        <v>0.4</v>
      </c>
      <c r="G46" s="24">
        <f t="shared" si="10"/>
        <v>0.6</v>
      </c>
      <c r="Q46" s="11"/>
      <c r="R46" s="11"/>
      <c r="S46" s="11"/>
    </row>
    <row r="47" spans="1:19" ht="15.75" x14ac:dyDescent="0.25">
      <c r="A47" s="54">
        <v>7</v>
      </c>
      <c r="B47" s="11">
        <f t="shared" si="5"/>
        <v>0</v>
      </c>
      <c r="C47" s="11">
        <f t="shared" si="6"/>
        <v>0</v>
      </c>
      <c r="D47" s="11">
        <f t="shared" si="7"/>
        <v>0</v>
      </c>
      <c r="E47" s="11">
        <f t="shared" si="8"/>
        <v>0</v>
      </c>
      <c r="F47" s="11">
        <f t="shared" si="9"/>
        <v>0</v>
      </c>
      <c r="G47" s="24">
        <f t="shared" si="10"/>
        <v>0</v>
      </c>
      <c r="Q47" s="11"/>
      <c r="R47" s="11"/>
      <c r="S47" s="11"/>
    </row>
    <row r="48" spans="1:19" ht="15.75" x14ac:dyDescent="0.25">
      <c r="A48" s="54">
        <v>8</v>
      </c>
      <c r="B48" s="11">
        <f t="shared" si="5"/>
        <v>0.06</v>
      </c>
      <c r="C48" s="11">
        <f t="shared" si="6"/>
        <v>0.24</v>
      </c>
      <c r="D48" s="11">
        <f t="shared" si="7"/>
        <v>0.24</v>
      </c>
      <c r="E48" s="11">
        <f t="shared" si="8"/>
        <v>0.06</v>
      </c>
      <c r="F48" s="11">
        <f t="shared" si="9"/>
        <v>0.27</v>
      </c>
      <c r="G48" s="24">
        <f t="shared" si="10"/>
        <v>0.03</v>
      </c>
      <c r="Q48" s="11"/>
      <c r="R48" s="11"/>
      <c r="S48" s="11"/>
    </row>
    <row r="49" spans="1:19" ht="15.75" x14ac:dyDescent="0.25">
      <c r="A49" s="54">
        <v>9</v>
      </c>
      <c r="B49" s="11">
        <f t="shared" si="5"/>
        <v>4.0000000000000008E-2</v>
      </c>
      <c r="C49" s="11">
        <f t="shared" si="6"/>
        <v>0.36000000000000004</v>
      </c>
      <c r="D49" s="11">
        <f t="shared" si="7"/>
        <v>0.12</v>
      </c>
      <c r="E49" s="11">
        <f t="shared" si="8"/>
        <v>0.27999999999999997</v>
      </c>
      <c r="F49" s="11">
        <f t="shared" si="9"/>
        <v>0.27999999999999997</v>
      </c>
      <c r="G49" s="24">
        <f t="shared" si="10"/>
        <v>0.12</v>
      </c>
      <c r="Q49" s="11"/>
      <c r="R49" s="11"/>
      <c r="S49" s="11"/>
    </row>
    <row r="50" spans="1:19" ht="15.75" x14ac:dyDescent="0.25">
      <c r="A50" s="54">
        <v>10</v>
      </c>
      <c r="B50" s="11">
        <f t="shared" si="5"/>
        <v>0.27</v>
      </c>
      <c r="C50" s="11">
        <f t="shared" si="6"/>
        <v>0.03</v>
      </c>
      <c r="D50" s="11">
        <f t="shared" si="7"/>
        <v>0.21</v>
      </c>
      <c r="E50" s="11">
        <f t="shared" si="8"/>
        <v>0.09</v>
      </c>
      <c r="F50" s="11">
        <f t="shared" si="9"/>
        <v>0.21</v>
      </c>
      <c r="G50" s="24">
        <f t="shared" si="10"/>
        <v>0.09</v>
      </c>
      <c r="Q50" s="11"/>
      <c r="R50" s="11"/>
      <c r="S50" s="11"/>
    </row>
    <row r="51" spans="1:19" ht="15.75" x14ac:dyDescent="0.25">
      <c r="A51" s="54">
        <v>11</v>
      </c>
      <c r="B51" s="11">
        <f t="shared" si="5"/>
        <v>0</v>
      </c>
      <c r="C51" s="11">
        <f t="shared" si="6"/>
        <v>0</v>
      </c>
      <c r="D51" s="11">
        <f t="shared" si="7"/>
        <v>0</v>
      </c>
      <c r="E51" s="11">
        <f t="shared" si="8"/>
        <v>0</v>
      </c>
      <c r="F51" s="11">
        <f t="shared" si="9"/>
        <v>0</v>
      </c>
      <c r="G51" s="24">
        <f t="shared" si="10"/>
        <v>0</v>
      </c>
      <c r="Q51" s="11"/>
      <c r="R51" s="11"/>
      <c r="S51" s="11"/>
    </row>
    <row r="52" spans="1:19" ht="15.75" x14ac:dyDescent="0.25">
      <c r="A52" s="54">
        <v>12</v>
      </c>
      <c r="B52" s="11">
        <f t="shared" si="5"/>
        <v>0.16000000000000003</v>
      </c>
      <c r="C52" s="11">
        <f t="shared" si="6"/>
        <v>0.64000000000000012</v>
      </c>
      <c r="D52" s="11">
        <f t="shared" si="7"/>
        <v>0.24</v>
      </c>
      <c r="E52" s="11">
        <f t="shared" si="8"/>
        <v>0.55999999999999994</v>
      </c>
      <c r="F52" s="11">
        <f t="shared" si="9"/>
        <v>0.55999999999999994</v>
      </c>
      <c r="G52" s="24">
        <f t="shared" si="10"/>
        <v>0.24</v>
      </c>
      <c r="Q52" s="11"/>
      <c r="R52" s="11"/>
      <c r="S52" s="11"/>
    </row>
    <row r="53" spans="1:19" ht="15.75" x14ac:dyDescent="0.25">
      <c r="A53" s="54">
        <v>13</v>
      </c>
      <c r="B53" s="11">
        <f t="shared" si="5"/>
        <v>0.36000000000000004</v>
      </c>
      <c r="C53" s="11">
        <f t="shared" si="6"/>
        <v>4.0000000000000008E-2</v>
      </c>
      <c r="D53" s="11">
        <f t="shared" si="7"/>
        <v>0.36000000000000004</v>
      </c>
      <c r="E53" s="11">
        <f t="shared" si="8"/>
        <v>4.0000000000000008E-2</v>
      </c>
      <c r="F53" s="11">
        <f t="shared" si="9"/>
        <v>0.36000000000000004</v>
      </c>
      <c r="G53" s="24">
        <f t="shared" si="10"/>
        <v>4.0000000000000008E-2</v>
      </c>
      <c r="Q53" s="11"/>
      <c r="R53" s="11"/>
      <c r="S53" s="11"/>
    </row>
    <row r="54" spans="1:19" ht="15.75" x14ac:dyDescent="0.25">
      <c r="A54" s="54">
        <v>14</v>
      </c>
      <c r="B54" s="11">
        <f t="shared" si="5"/>
        <v>0</v>
      </c>
      <c r="C54" s="11">
        <f t="shared" si="6"/>
        <v>0</v>
      </c>
      <c r="D54" s="11">
        <f t="shared" si="7"/>
        <v>0</v>
      </c>
      <c r="E54" s="11">
        <f t="shared" si="8"/>
        <v>0</v>
      </c>
      <c r="F54" s="11">
        <f t="shared" si="9"/>
        <v>0</v>
      </c>
      <c r="G54" s="24">
        <f t="shared" si="10"/>
        <v>0</v>
      </c>
      <c r="Q54" s="11"/>
      <c r="R54" s="11"/>
      <c r="S54" s="11"/>
    </row>
    <row r="55" spans="1:19" ht="15.75" x14ac:dyDescent="0.25">
      <c r="A55" s="54">
        <v>15</v>
      </c>
      <c r="B55" s="11">
        <f t="shared" si="5"/>
        <v>0.25</v>
      </c>
      <c r="C55" s="11">
        <f t="shared" si="6"/>
        <v>0.25</v>
      </c>
      <c r="D55" s="11">
        <f t="shared" si="7"/>
        <v>0.4</v>
      </c>
      <c r="E55" s="11">
        <f t="shared" si="8"/>
        <v>0.1</v>
      </c>
      <c r="F55" s="11">
        <f t="shared" si="9"/>
        <v>0.4</v>
      </c>
      <c r="G55" s="24">
        <f t="shared" si="10"/>
        <v>0.1</v>
      </c>
      <c r="Q55" s="11"/>
      <c r="R55" s="11"/>
      <c r="S55" s="11"/>
    </row>
    <row r="56" spans="1:19" ht="15.75" thickBot="1" x14ac:dyDescent="0.3">
      <c r="A56" s="55" t="s">
        <v>40</v>
      </c>
      <c r="B56" s="56">
        <f t="shared" ref="B56:G56" si="11">SUM(B41:B55)</f>
        <v>1.6700000000000002</v>
      </c>
      <c r="C56" s="56">
        <f t="shared" si="11"/>
        <v>3.23</v>
      </c>
      <c r="D56" s="56">
        <f t="shared" si="11"/>
        <v>2.8699999999999992</v>
      </c>
      <c r="E56" s="56">
        <f t="shared" si="11"/>
        <v>2.0300000000000002</v>
      </c>
      <c r="F56" s="56">
        <f t="shared" si="11"/>
        <v>2.9799999999999995</v>
      </c>
      <c r="G56" s="57">
        <f t="shared" si="11"/>
        <v>1.9200000000000004</v>
      </c>
      <c r="Q56" s="58"/>
      <c r="R56" s="11"/>
      <c r="S56" s="58"/>
    </row>
    <row r="57" spans="1:19" ht="15.75" thickBot="1" x14ac:dyDescent="0.3">
      <c r="Q57" s="11"/>
      <c r="R57" s="11"/>
      <c r="S57" s="11"/>
    </row>
    <row r="58" spans="1:19" x14ac:dyDescent="0.25">
      <c r="A58" s="67" t="s">
        <v>100</v>
      </c>
      <c r="B58" s="52" t="s">
        <v>83</v>
      </c>
      <c r="C58" s="52" t="s">
        <v>86</v>
      </c>
      <c r="D58" s="52" t="s">
        <v>89</v>
      </c>
      <c r="E58" s="52" t="s">
        <v>92</v>
      </c>
      <c r="F58" s="52" t="s">
        <v>95</v>
      </c>
      <c r="G58" s="53" t="s">
        <v>98</v>
      </c>
      <c r="Q58" s="58"/>
      <c r="R58" s="11"/>
      <c r="S58" s="58"/>
    </row>
    <row r="59" spans="1:19" ht="15.75" x14ac:dyDescent="0.25">
      <c r="A59" s="54">
        <v>1</v>
      </c>
      <c r="B59" s="11">
        <f t="shared" ref="B59:G73" si="12">B41*$K20</f>
        <v>2.0000000000000004E-2</v>
      </c>
      <c r="C59" s="11">
        <f t="shared" si="12"/>
        <v>8.0000000000000016E-2</v>
      </c>
      <c r="D59" s="11">
        <f t="shared" si="12"/>
        <v>2.0000000000000004E-2</v>
      </c>
      <c r="E59" s="11">
        <f t="shared" si="12"/>
        <v>8.0000000000000016E-2</v>
      </c>
      <c r="F59" s="11">
        <f t="shared" si="12"/>
        <v>4.0000000000000008E-2</v>
      </c>
      <c r="G59" s="24">
        <f t="shared" si="12"/>
        <v>0.06</v>
      </c>
      <c r="Q59" s="11"/>
      <c r="R59" s="11"/>
      <c r="S59" s="11"/>
    </row>
    <row r="60" spans="1:19" ht="15.75" x14ac:dyDescent="0.25">
      <c r="A60" s="54">
        <v>2</v>
      </c>
      <c r="B60" s="11">
        <f t="shared" si="12"/>
        <v>0</v>
      </c>
      <c r="C60" s="11">
        <f t="shared" si="12"/>
        <v>0</v>
      </c>
      <c r="D60" s="11">
        <f t="shared" si="12"/>
        <v>0</v>
      </c>
      <c r="E60" s="11">
        <f t="shared" si="12"/>
        <v>0</v>
      </c>
      <c r="F60" s="11">
        <f t="shared" si="12"/>
        <v>0</v>
      </c>
      <c r="G60" s="24">
        <f t="shared" si="12"/>
        <v>0</v>
      </c>
      <c r="Q60" s="11"/>
      <c r="R60" s="11"/>
      <c r="S60" s="11"/>
    </row>
    <row r="61" spans="1:19" ht="15.75" x14ac:dyDescent="0.25">
      <c r="A61" s="54">
        <v>3</v>
      </c>
      <c r="B61" s="11">
        <f t="shared" si="12"/>
        <v>0</v>
      </c>
      <c r="C61" s="11">
        <f t="shared" si="12"/>
        <v>0</v>
      </c>
      <c r="D61" s="11">
        <f t="shared" si="12"/>
        <v>0</v>
      </c>
      <c r="E61" s="11">
        <f t="shared" si="12"/>
        <v>0</v>
      </c>
      <c r="F61" s="11">
        <f t="shared" si="12"/>
        <v>0</v>
      </c>
      <c r="G61" s="24">
        <f t="shared" si="12"/>
        <v>0</v>
      </c>
      <c r="Q61" s="11"/>
      <c r="R61" s="11"/>
      <c r="S61" s="11"/>
    </row>
    <row r="62" spans="1:19" ht="15.75" x14ac:dyDescent="0.25">
      <c r="A62" s="54">
        <v>4</v>
      </c>
      <c r="B62" s="11">
        <f t="shared" si="12"/>
        <v>2.0000000000000004E-2</v>
      </c>
      <c r="C62" s="11">
        <f t="shared" si="12"/>
        <v>8.0000000000000016E-2</v>
      </c>
      <c r="D62" s="11">
        <f t="shared" si="12"/>
        <v>2.0000000000000004E-2</v>
      </c>
      <c r="E62" s="11">
        <f t="shared" si="12"/>
        <v>8.0000000000000016E-2</v>
      </c>
      <c r="F62" s="11">
        <f t="shared" si="12"/>
        <v>0.05</v>
      </c>
      <c r="G62" s="24">
        <f t="shared" si="12"/>
        <v>0.05</v>
      </c>
      <c r="Q62" s="11"/>
      <c r="R62" s="11"/>
      <c r="S62" s="11"/>
    </row>
    <row r="63" spans="1:19" ht="15.75" x14ac:dyDescent="0.25">
      <c r="A63" s="54">
        <v>5</v>
      </c>
      <c r="B63" s="11">
        <f t="shared" si="12"/>
        <v>0</v>
      </c>
      <c r="C63" s="11">
        <f t="shared" si="12"/>
        <v>0.12</v>
      </c>
      <c r="D63" s="11">
        <f t="shared" si="12"/>
        <v>8.4000000000000005E-2</v>
      </c>
      <c r="E63" s="11">
        <f t="shared" si="12"/>
        <v>3.5999999999999997E-2</v>
      </c>
      <c r="F63" s="11">
        <f t="shared" si="12"/>
        <v>0.06</v>
      </c>
      <c r="G63" s="24">
        <f t="shared" si="12"/>
        <v>0.06</v>
      </c>
      <c r="Q63" s="11"/>
      <c r="R63" s="11"/>
      <c r="S63" s="11"/>
    </row>
    <row r="64" spans="1:19" ht="15.75" x14ac:dyDescent="0.25">
      <c r="A64" s="54">
        <v>6</v>
      </c>
      <c r="B64" s="11">
        <f t="shared" si="12"/>
        <v>4.0000000000000008E-2</v>
      </c>
      <c r="C64" s="11">
        <f t="shared" si="12"/>
        <v>0.16000000000000003</v>
      </c>
      <c r="D64" s="11">
        <f t="shared" si="12"/>
        <v>0.13999999999999999</v>
      </c>
      <c r="E64" s="11">
        <f t="shared" si="12"/>
        <v>0.06</v>
      </c>
      <c r="F64" s="11">
        <f t="shared" si="12"/>
        <v>8.0000000000000016E-2</v>
      </c>
      <c r="G64" s="24">
        <f t="shared" si="12"/>
        <v>0.12</v>
      </c>
      <c r="Q64" s="11"/>
      <c r="R64" s="11"/>
      <c r="S64" s="11"/>
    </row>
    <row r="65" spans="1:19" ht="15.75" x14ac:dyDescent="0.25">
      <c r="A65" s="54">
        <v>7</v>
      </c>
      <c r="B65" s="11">
        <f t="shared" si="12"/>
        <v>0</v>
      </c>
      <c r="C65" s="11">
        <f t="shared" si="12"/>
        <v>0</v>
      </c>
      <c r="D65" s="11">
        <f t="shared" si="12"/>
        <v>0</v>
      </c>
      <c r="E65" s="11">
        <f t="shared" si="12"/>
        <v>0</v>
      </c>
      <c r="F65" s="11">
        <f t="shared" si="12"/>
        <v>0</v>
      </c>
      <c r="G65" s="24">
        <f t="shared" si="12"/>
        <v>0</v>
      </c>
      <c r="Q65" s="11"/>
      <c r="R65" s="11"/>
      <c r="S65" s="11"/>
    </row>
    <row r="66" spans="1:19" ht="15.75" x14ac:dyDescent="0.25">
      <c r="A66" s="54">
        <v>8</v>
      </c>
      <c r="B66" s="11">
        <f t="shared" si="12"/>
        <v>6.0000000000000001E-3</v>
      </c>
      <c r="C66" s="11">
        <f t="shared" si="12"/>
        <v>2.4E-2</v>
      </c>
      <c r="D66" s="11">
        <f t="shared" si="12"/>
        <v>2.4E-2</v>
      </c>
      <c r="E66" s="11">
        <f t="shared" si="12"/>
        <v>6.0000000000000001E-3</v>
      </c>
      <c r="F66" s="11">
        <f t="shared" si="12"/>
        <v>2.7000000000000003E-2</v>
      </c>
      <c r="G66" s="24">
        <f t="shared" si="12"/>
        <v>3.0000000000000001E-3</v>
      </c>
      <c r="Q66" s="11"/>
      <c r="R66" s="11"/>
      <c r="S66" s="11"/>
    </row>
    <row r="67" spans="1:19" ht="15.75" x14ac:dyDescent="0.25">
      <c r="A67" s="54">
        <v>9</v>
      </c>
      <c r="B67" s="11">
        <f t="shared" si="12"/>
        <v>0</v>
      </c>
      <c r="C67" s="11">
        <f t="shared" si="12"/>
        <v>0</v>
      </c>
      <c r="D67" s="11">
        <f t="shared" si="12"/>
        <v>0</v>
      </c>
      <c r="E67" s="11">
        <f t="shared" si="12"/>
        <v>0</v>
      </c>
      <c r="F67" s="11">
        <f t="shared" si="12"/>
        <v>0</v>
      </c>
      <c r="G67" s="24">
        <f t="shared" si="12"/>
        <v>0</v>
      </c>
      <c r="Q67" s="11"/>
      <c r="R67" s="11"/>
      <c r="S67" s="11"/>
    </row>
    <row r="68" spans="1:19" ht="15.75" x14ac:dyDescent="0.25">
      <c r="A68" s="54">
        <v>10</v>
      </c>
      <c r="B68" s="11">
        <f t="shared" si="12"/>
        <v>0.27</v>
      </c>
      <c r="C68" s="11">
        <f t="shared" si="12"/>
        <v>0.03</v>
      </c>
      <c r="D68" s="11">
        <f t="shared" si="12"/>
        <v>0.21</v>
      </c>
      <c r="E68" s="11">
        <f t="shared" si="12"/>
        <v>0.09</v>
      </c>
      <c r="F68" s="11">
        <f t="shared" si="12"/>
        <v>0.21</v>
      </c>
      <c r="G68" s="24">
        <f t="shared" si="12"/>
        <v>0.09</v>
      </c>
      <c r="Q68" s="11"/>
      <c r="R68" s="11"/>
      <c r="S68" s="11"/>
    </row>
    <row r="69" spans="1:19" ht="15.75" x14ac:dyDescent="0.25">
      <c r="A69" s="54">
        <v>11</v>
      </c>
      <c r="B69" s="11">
        <f t="shared" si="12"/>
        <v>0</v>
      </c>
      <c r="C69" s="11">
        <f t="shared" si="12"/>
        <v>0</v>
      </c>
      <c r="D69" s="11">
        <f t="shared" si="12"/>
        <v>0</v>
      </c>
      <c r="E69" s="11">
        <f t="shared" si="12"/>
        <v>0</v>
      </c>
      <c r="F69" s="11">
        <f t="shared" si="12"/>
        <v>0</v>
      </c>
      <c r="G69" s="24">
        <f t="shared" si="12"/>
        <v>0</v>
      </c>
      <c r="Q69" s="11"/>
      <c r="R69" s="11"/>
      <c r="S69" s="11"/>
    </row>
    <row r="70" spans="1:19" ht="15.75" x14ac:dyDescent="0.25">
      <c r="A70" s="54">
        <v>12</v>
      </c>
      <c r="B70" s="11">
        <f t="shared" si="12"/>
        <v>1.6000000000000004E-2</v>
      </c>
      <c r="C70" s="11">
        <f t="shared" si="12"/>
        <v>6.4000000000000015E-2</v>
      </c>
      <c r="D70" s="11">
        <f t="shared" si="12"/>
        <v>2.4E-2</v>
      </c>
      <c r="E70" s="11">
        <f t="shared" si="12"/>
        <v>5.5999999999999994E-2</v>
      </c>
      <c r="F70" s="11">
        <f t="shared" si="12"/>
        <v>5.5999999999999994E-2</v>
      </c>
      <c r="G70" s="24">
        <f t="shared" si="12"/>
        <v>2.4E-2</v>
      </c>
      <c r="Q70" s="11"/>
      <c r="R70" s="11"/>
      <c r="S70" s="11"/>
    </row>
    <row r="71" spans="1:19" ht="15.75" x14ac:dyDescent="0.25">
      <c r="A71" s="54">
        <v>13</v>
      </c>
      <c r="B71" s="11">
        <f t="shared" si="12"/>
        <v>0</v>
      </c>
      <c r="C71" s="11">
        <f t="shared" si="12"/>
        <v>0</v>
      </c>
      <c r="D71" s="11">
        <f t="shared" si="12"/>
        <v>0</v>
      </c>
      <c r="E71" s="11">
        <f t="shared" si="12"/>
        <v>0</v>
      </c>
      <c r="F71" s="11">
        <f t="shared" si="12"/>
        <v>0</v>
      </c>
      <c r="G71" s="24">
        <f t="shared" si="12"/>
        <v>0</v>
      </c>
      <c r="Q71" s="11"/>
      <c r="R71" s="11"/>
      <c r="S71" s="11"/>
    </row>
    <row r="72" spans="1:19" ht="15.75" x14ac:dyDescent="0.25">
      <c r="A72" s="54">
        <v>14</v>
      </c>
      <c r="B72" s="11">
        <f t="shared" si="12"/>
        <v>0</v>
      </c>
      <c r="C72" s="11">
        <f t="shared" si="12"/>
        <v>0</v>
      </c>
      <c r="D72" s="11">
        <f t="shared" si="12"/>
        <v>0</v>
      </c>
      <c r="E72" s="11">
        <f t="shared" si="12"/>
        <v>0</v>
      </c>
      <c r="F72" s="11">
        <f t="shared" si="12"/>
        <v>0</v>
      </c>
      <c r="G72" s="24">
        <f t="shared" si="12"/>
        <v>0</v>
      </c>
      <c r="Q72" s="11"/>
      <c r="R72" s="11"/>
      <c r="S72" s="11"/>
    </row>
    <row r="73" spans="1:19" ht="15.75" x14ac:dyDescent="0.25">
      <c r="A73" s="54">
        <v>15</v>
      </c>
      <c r="B73" s="11">
        <f t="shared" si="12"/>
        <v>0.25</v>
      </c>
      <c r="C73" s="11">
        <f t="shared" si="12"/>
        <v>0.25</v>
      </c>
      <c r="D73" s="11">
        <f t="shared" si="12"/>
        <v>0.4</v>
      </c>
      <c r="E73" s="11">
        <f t="shared" si="12"/>
        <v>0.1</v>
      </c>
      <c r="F73" s="11">
        <f t="shared" si="12"/>
        <v>0.4</v>
      </c>
      <c r="G73" s="24">
        <f t="shared" si="12"/>
        <v>0.1</v>
      </c>
      <c r="Q73" s="11"/>
      <c r="R73" s="11"/>
      <c r="S73" s="11"/>
    </row>
    <row r="74" spans="1:19" ht="15.75" thickBot="1" x14ac:dyDescent="0.3">
      <c r="A74" s="55" t="s">
        <v>40</v>
      </c>
      <c r="B74" s="56">
        <f t="shared" ref="B74:G74" si="13">SUM(B59:B73)</f>
        <v>0.62200000000000011</v>
      </c>
      <c r="C74" s="56">
        <f t="shared" si="13"/>
        <v>0.80800000000000016</v>
      </c>
      <c r="D74" s="56">
        <f t="shared" si="13"/>
        <v>0.92200000000000004</v>
      </c>
      <c r="E74" s="56">
        <f t="shared" si="13"/>
        <v>0.50800000000000001</v>
      </c>
      <c r="F74" s="56">
        <f t="shared" si="13"/>
        <v>0.92300000000000015</v>
      </c>
      <c r="G74" s="57">
        <f t="shared" si="13"/>
        <v>0.50700000000000001</v>
      </c>
      <c r="Q74" s="58"/>
      <c r="R74" s="11"/>
      <c r="S74" s="58"/>
    </row>
    <row r="75" spans="1:19" ht="15.75" thickBot="1" x14ac:dyDescent="0.3">
      <c r="Q75" s="11"/>
      <c r="R75" s="11"/>
      <c r="S75" s="11"/>
    </row>
    <row r="76" spans="1:19" x14ac:dyDescent="0.25">
      <c r="A76" s="67" t="s">
        <v>101</v>
      </c>
      <c r="B76" s="52" t="s">
        <v>83</v>
      </c>
      <c r="C76" s="52" t="s">
        <v>86</v>
      </c>
      <c r="D76" s="52" t="s">
        <v>89</v>
      </c>
      <c r="E76" s="52" t="s">
        <v>92</v>
      </c>
      <c r="F76" s="52" t="s">
        <v>95</v>
      </c>
      <c r="G76" s="53" t="s">
        <v>98</v>
      </c>
      <c r="Q76" s="58"/>
      <c r="R76" s="11"/>
      <c r="S76" s="58"/>
    </row>
    <row r="77" spans="1:19" ht="15.75" x14ac:dyDescent="0.25">
      <c r="A77" s="54">
        <v>1</v>
      </c>
      <c r="B77" s="11">
        <f t="shared" ref="B77:G91" si="14">B41*$L20</f>
        <v>0</v>
      </c>
      <c r="C77" s="11">
        <f t="shared" si="14"/>
        <v>0</v>
      </c>
      <c r="D77" s="11">
        <f t="shared" si="14"/>
        <v>0</v>
      </c>
      <c r="E77" s="11">
        <f t="shared" si="14"/>
        <v>0</v>
      </c>
      <c r="F77" s="11">
        <f t="shared" si="14"/>
        <v>0</v>
      </c>
      <c r="G77" s="24">
        <f t="shared" si="14"/>
        <v>0</v>
      </c>
      <c r="Q77" s="11"/>
      <c r="R77" s="11"/>
      <c r="S77" s="11"/>
    </row>
    <row r="78" spans="1:19" ht="15.75" x14ac:dyDescent="0.25">
      <c r="A78" s="54">
        <v>2</v>
      </c>
      <c r="B78" s="11">
        <f t="shared" si="14"/>
        <v>4.2000000000000003E-2</v>
      </c>
      <c r="C78" s="11">
        <f t="shared" si="14"/>
        <v>1.7999999999999999E-2</v>
      </c>
      <c r="D78" s="11">
        <f t="shared" si="14"/>
        <v>5.4000000000000006E-2</v>
      </c>
      <c r="E78" s="11">
        <f t="shared" si="14"/>
        <v>6.0000000000000001E-3</v>
      </c>
      <c r="F78" s="11">
        <f t="shared" si="14"/>
        <v>1.2E-2</v>
      </c>
      <c r="G78" s="24">
        <f t="shared" si="14"/>
        <v>4.8000000000000001E-2</v>
      </c>
      <c r="Q78" s="11"/>
      <c r="R78" s="11"/>
      <c r="S78" s="11"/>
    </row>
    <row r="79" spans="1:19" ht="15.75" x14ac:dyDescent="0.25">
      <c r="A79" s="54">
        <v>3</v>
      </c>
      <c r="B79" s="11">
        <f t="shared" si="14"/>
        <v>0</v>
      </c>
      <c r="C79" s="11">
        <f t="shared" si="14"/>
        <v>0</v>
      </c>
      <c r="D79" s="11">
        <f t="shared" si="14"/>
        <v>0</v>
      </c>
      <c r="E79" s="11">
        <f t="shared" si="14"/>
        <v>0</v>
      </c>
      <c r="F79" s="11">
        <f t="shared" si="14"/>
        <v>0</v>
      </c>
      <c r="G79" s="24">
        <f t="shared" si="14"/>
        <v>0</v>
      </c>
      <c r="Q79" s="11"/>
      <c r="R79" s="11"/>
      <c r="S79" s="11"/>
    </row>
    <row r="80" spans="1:19" ht="15.75" x14ac:dyDescent="0.25">
      <c r="A80" s="54">
        <v>4</v>
      </c>
      <c r="B80" s="11">
        <f t="shared" si="14"/>
        <v>2.0000000000000004E-2</v>
      </c>
      <c r="C80" s="11">
        <f t="shared" si="14"/>
        <v>8.0000000000000016E-2</v>
      </c>
      <c r="D80" s="11">
        <f t="shared" si="14"/>
        <v>2.0000000000000004E-2</v>
      </c>
      <c r="E80" s="11">
        <f t="shared" si="14"/>
        <v>8.0000000000000016E-2</v>
      </c>
      <c r="F80" s="11">
        <f t="shared" si="14"/>
        <v>0.05</v>
      </c>
      <c r="G80" s="24">
        <f t="shared" si="14"/>
        <v>0.05</v>
      </c>
      <c r="Q80" s="11"/>
      <c r="R80" s="11"/>
      <c r="S80" s="11"/>
    </row>
    <row r="81" spans="1:19" ht="15.75" x14ac:dyDescent="0.25">
      <c r="A81" s="54">
        <v>5</v>
      </c>
      <c r="B81" s="11">
        <f t="shared" si="14"/>
        <v>0</v>
      </c>
      <c r="C81" s="11">
        <f t="shared" si="14"/>
        <v>0.18</v>
      </c>
      <c r="D81" s="11">
        <f t="shared" si="14"/>
        <v>0.126</v>
      </c>
      <c r="E81" s="11">
        <f t="shared" si="14"/>
        <v>5.3999999999999999E-2</v>
      </c>
      <c r="F81" s="11">
        <f t="shared" si="14"/>
        <v>0.09</v>
      </c>
      <c r="G81" s="24">
        <f t="shared" si="14"/>
        <v>0.09</v>
      </c>
      <c r="Q81" s="11"/>
      <c r="R81" s="11"/>
      <c r="S81" s="11"/>
    </row>
    <row r="82" spans="1:19" ht="15.75" x14ac:dyDescent="0.25">
      <c r="A82" s="54">
        <v>6</v>
      </c>
      <c r="B82" s="11">
        <f t="shared" si="14"/>
        <v>0</v>
      </c>
      <c r="C82" s="11">
        <f t="shared" si="14"/>
        <v>0</v>
      </c>
      <c r="D82" s="11">
        <f t="shared" si="14"/>
        <v>0</v>
      </c>
      <c r="E82" s="11">
        <f t="shared" si="14"/>
        <v>0</v>
      </c>
      <c r="F82" s="11">
        <f t="shared" si="14"/>
        <v>0</v>
      </c>
      <c r="G82" s="24">
        <f t="shared" si="14"/>
        <v>0</v>
      </c>
      <c r="Q82" s="11"/>
      <c r="R82" s="11"/>
      <c r="S82" s="11"/>
    </row>
    <row r="83" spans="1:19" ht="15.75" x14ac:dyDescent="0.25">
      <c r="A83" s="54">
        <v>7</v>
      </c>
      <c r="B83" s="11">
        <f t="shared" si="14"/>
        <v>0</v>
      </c>
      <c r="C83" s="11">
        <f t="shared" si="14"/>
        <v>0</v>
      </c>
      <c r="D83" s="11">
        <f t="shared" si="14"/>
        <v>0</v>
      </c>
      <c r="E83" s="11">
        <f t="shared" si="14"/>
        <v>0</v>
      </c>
      <c r="F83" s="11">
        <f t="shared" si="14"/>
        <v>0</v>
      </c>
      <c r="G83" s="24">
        <f t="shared" si="14"/>
        <v>0</v>
      </c>
      <c r="Q83" s="11"/>
      <c r="R83" s="11"/>
      <c r="S83" s="11"/>
    </row>
    <row r="84" spans="1:19" ht="15.75" x14ac:dyDescent="0.25">
      <c r="A84" s="54">
        <v>8</v>
      </c>
      <c r="B84" s="11">
        <f t="shared" si="14"/>
        <v>6.0000000000000001E-3</v>
      </c>
      <c r="C84" s="11">
        <f t="shared" si="14"/>
        <v>2.4E-2</v>
      </c>
      <c r="D84" s="11">
        <f t="shared" si="14"/>
        <v>2.4E-2</v>
      </c>
      <c r="E84" s="11">
        <f t="shared" si="14"/>
        <v>6.0000000000000001E-3</v>
      </c>
      <c r="F84" s="11">
        <f t="shared" si="14"/>
        <v>2.7000000000000003E-2</v>
      </c>
      <c r="G84" s="24">
        <f t="shared" si="14"/>
        <v>3.0000000000000001E-3</v>
      </c>
      <c r="Q84" s="11"/>
      <c r="R84" s="11"/>
      <c r="S84" s="11"/>
    </row>
    <row r="85" spans="1:19" ht="15.75" x14ac:dyDescent="0.25">
      <c r="A85" s="54">
        <v>9</v>
      </c>
      <c r="B85" s="11">
        <f t="shared" si="14"/>
        <v>3.2000000000000008E-2</v>
      </c>
      <c r="C85" s="11">
        <f t="shared" si="14"/>
        <v>0.28800000000000003</v>
      </c>
      <c r="D85" s="11">
        <f t="shared" si="14"/>
        <v>9.6000000000000002E-2</v>
      </c>
      <c r="E85" s="11">
        <f t="shared" si="14"/>
        <v>0.22399999999999998</v>
      </c>
      <c r="F85" s="11">
        <f t="shared" si="14"/>
        <v>0.22399999999999998</v>
      </c>
      <c r="G85" s="24">
        <f t="shared" si="14"/>
        <v>9.6000000000000002E-2</v>
      </c>
      <c r="Q85" s="11"/>
      <c r="R85" s="11"/>
      <c r="S85" s="11"/>
    </row>
    <row r="86" spans="1:19" ht="15.75" x14ac:dyDescent="0.25">
      <c r="A86" s="54">
        <v>10</v>
      </c>
      <c r="B86" s="11">
        <f t="shared" si="14"/>
        <v>0</v>
      </c>
      <c r="C86" s="11">
        <f t="shared" si="14"/>
        <v>0</v>
      </c>
      <c r="D86" s="11">
        <f t="shared" si="14"/>
        <v>0</v>
      </c>
      <c r="E86" s="11">
        <f t="shared" si="14"/>
        <v>0</v>
      </c>
      <c r="F86" s="11">
        <f t="shared" si="14"/>
        <v>0</v>
      </c>
      <c r="G86" s="24">
        <f t="shared" si="14"/>
        <v>0</v>
      </c>
      <c r="Q86" s="11"/>
      <c r="R86" s="11"/>
      <c r="S86" s="11"/>
    </row>
    <row r="87" spans="1:19" ht="15.75" x14ac:dyDescent="0.25">
      <c r="A87" s="54">
        <v>11</v>
      </c>
      <c r="B87" s="11">
        <f t="shared" si="14"/>
        <v>0</v>
      </c>
      <c r="C87" s="11">
        <f t="shared" si="14"/>
        <v>0</v>
      </c>
      <c r="D87" s="11">
        <f t="shared" si="14"/>
        <v>0</v>
      </c>
      <c r="E87" s="11">
        <f t="shared" si="14"/>
        <v>0</v>
      </c>
      <c r="F87" s="11">
        <f t="shared" si="14"/>
        <v>0</v>
      </c>
      <c r="G87" s="24">
        <f t="shared" si="14"/>
        <v>0</v>
      </c>
      <c r="Q87" s="11"/>
      <c r="R87" s="11"/>
      <c r="S87" s="11"/>
    </row>
    <row r="88" spans="1:19" ht="15.75" x14ac:dyDescent="0.25">
      <c r="A88" s="54">
        <v>12</v>
      </c>
      <c r="B88" s="11">
        <f t="shared" si="14"/>
        <v>3.2000000000000008E-2</v>
      </c>
      <c r="C88" s="11">
        <f t="shared" si="14"/>
        <v>0.12800000000000003</v>
      </c>
      <c r="D88" s="11">
        <f t="shared" si="14"/>
        <v>4.8000000000000001E-2</v>
      </c>
      <c r="E88" s="11">
        <f t="shared" si="14"/>
        <v>0.11199999999999999</v>
      </c>
      <c r="F88" s="11">
        <f t="shared" si="14"/>
        <v>0.11199999999999999</v>
      </c>
      <c r="G88" s="24">
        <f t="shared" si="14"/>
        <v>4.8000000000000001E-2</v>
      </c>
      <c r="Q88" s="11"/>
      <c r="R88" s="11"/>
      <c r="S88" s="11"/>
    </row>
    <row r="89" spans="1:19" ht="15.75" x14ac:dyDescent="0.25">
      <c r="A89" s="54">
        <v>13</v>
      </c>
      <c r="B89" s="11">
        <f t="shared" si="14"/>
        <v>0</v>
      </c>
      <c r="C89" s="11">
        <f t="shared" si="14"/>
        <v>0</v>
      </c>
      <c r="D89" s="11">
        <f t="shared" si="14"/>
        <v>0</v>
      </c>
      <c r="E89" s="11">
        <f t="shared" si="14"/>
        <v>0</v>
      </c>
      <c r="F89" s="11">
        <f t="shared" si="14"/>
        <v>0</v>
      </c>
      <c r="G89" s="24">
        <f t="shared" si="14"/>
        <v>0</v>
      </c>
      <c r="Q89" s="11"/>
      <c r="R89" s="11"/>
      <c r="S89" s="11"/>
    </row>
    <row r="90" spans="1:19" ht="15.75" x14ac:dyDescent="0.25">
      <c r="A90" s="54">
        <v>14</v>
      </c>
      <c r="B90" s="11">
        <f t="shared" si="14"/>
        <v>0</v>
      </c>
      <c r="C90" s="11">
        <f t="shared" si="14"/>
        <v>0</v>
      </c>
      <c r="D90" s="11">
        <f t="shared" si="14"/>
        <v>0</v>
      </c>
      <c r="E90" s="11">
        <f t="shared" si="14"/>
        <v>0</v>
      </c>
      <c r="F90" s="11">
        <f t="shared" si="14"/>
        <v>0</v>
      </c>
      <c r="G90" s="24">
        <f t="shared" si="14"/>
        <v>0</v>
      </c>
      <c r="Q90" s="11"/>
      <c r="R90" s="11"/>
      <c r="S90" s="11"/>
    </row>
    <row r="91" spans="1:19" ht="15.75" x14ac:dyDescent="0.25">
      <c r="A91" s="54">
        <v>15</v>
      </c>
      <c r="B91" s="11">
        <f t="shared" si="14"/>
        <v>0</v>
      </c>
      <c r="C91" s="11">
        <f t="shared" si="14"/>
        <v>0</v>
      </c>
      <c r="D91" s="11">
        <f t="shared" si="14"/>
        <v>0</v>
      </c>
      <c r="E91" s="11">
        <f t="shared" si="14"/>
        <v>0</v>
      </c>
      <c r="F91" s="11">
        <f t="shared" si="14"/>
        <v>0</v>
      </c>
      <c r="G91" s="24">
        <f t="shared" si="14"/>
        <v>0</v>
      </c>
      <c r="Q91" s="11"/>
      <c r="R91" s="11"/>
      <c r="S91" s="11"/>
    </row>
    <row r="92" spans="1:19" ht="15.75" thickBot="1" x14ac:dyDescent="0.3">
      <c r="A92" s="55" t="s">
        <v>40</v>
      </c>
      <c r="B92" s="56">
        <f t="shared" ref="B92:G92" si="15">SUM(B77:B91)</f>
        <v>0.13200000000000001</v>
      </c>
      <c r="C92" s="56">
        <f t="shared" si="15"/>
        <v>0.71800000000000008</v>
      </c>
      <c r="D92" s="56">
        <f t="shared" si="15"/>
        <v>0.36799999999999999</v>
      </c>
      <c r="E92" s="56">
        <f t="shared" si="15"/>
        <v>0.48199999999999998</v>
      </c>
      <c r="F92" s="56">
        <f t="shared" si="15"/>
        <v>0.5149999999999999</v>
      </c>
      <c r="G92" s="57">
        <f t="shared" si="15"/>
        <v>0.33500000000000002</v>
      </c>
      <c r="Q92" s="58"/>
      <c r="R92" s="11"/>
      <c r="S92" s="58"/>
    </row>
    <row r="93" spans="1:19" ht="15.75" thickBot="1" x14ac:dyDescent="0.3">
      <c r="Q93" s="11"/>
      <c r="R93" s="11"/>
      <c r="S93" s="11"/>
    </row>
    <row r="94" spans="1:19" x14ac:dyDescent="0.25">
      <c r="A94" s="67" t="s">
        <v>102</v>
      </c>
      <c r="B94" s="52" t="s">
        <v>83</v>
      </c>
      <c r="C94" s="52" t="s">
        <v>86</v>
      </c>
      <c r="D94" s="52" t="s">
        <v>89</v>
      </c>
      <c r="E94" s="52" t="s">
        <v>92</v>
      </c>
      <c r="F94" s="52" t="s">
        <v>95</v>
      </c>
      <c r="G94" s="53" t="s">
        <v>98</v>
      </c>
      <c r="Q94" s="58"/>
      <c r="R94" s="11"/>
      <c r="S94" s="58"/>
    </row>
    <row r="95" spans="1:19" ht="15.75" x14ac:dyDescent="0.25">
      <c r="A95" s="54">
        <v>1</v>
      </c>
      <c r="B95" s="11">
        <f t="shared" ref="B95:G109" si="16">B41*$M20</f>
        <v>0</v>
      </c>
      <c r="C95" s="11">
        <f t="shared" si="16"/>
        <v>0</v>
      </c>
      <c r="D95" s="11">
        <f t="shared" si="16"/>
        <v>0</v>
      </c>
      <c r="E95" s="11">
        <f t="shared" si="16"/>
        <v>0</v>
      </c>
      <c r="F95" s="11">
        <f t="shared" si="16"/>
        <v>0</v>
      </c>
      <c r="G95" s="24">
        <f t="shared" si="16"/>
        <v>0</v>
      </c>
      <c r="Q95" s="11"/>
      <c r="R95" s="11"/>
      <c r="S95" s="11"/>
    </row>
    <row r="96" spans="1:19" ht="15.75" x14ac:dyDescent="0.25">
      <c r="A96" s="54">
        <v>2</v>
      </c>
      <c r="B96" s="11">
        <f t="shared" si="16"/>
        <v>0.16800000000000001</v>
      </c>
      <c r="C96" s="11">
        <f t="shared" si="16"/>
        <v>7.1999999999999995E-2</v>
      </c>
      <c r="D96" s="11">
        <f t="shared" si="16"/>
        <v>0.21600000000000003</v>
      </c>
      <c r="E96" s="11">
        <f t="shared" si="16"/>
        <v>2.4E-2</v>
      </c>
      <c r="F96" s="11">
        <f t="shared" si="16"/>
        <v>4.8000000000000001E-2</v>
      </c>
      <c r="G96" s="24">
        <f t="shared" si="16"/>
        <v>0.192</v>
      </c>
      <c r="Q96" s="11"/>
      <c r="R96" s="11"/>
      <c r="S96" s="11"/>
    </row>
    <row r="97" spans="1:19" ht="15.75" x14ac:dyDescent="0.25">
      <c r="A97" s="54">
        <v>3</v>
      </c>
      <c r="B97" s="11">
        <f t="shared" si="16"/>
        <v>0</v>
      </c>
      <c r="C97" s="11">
        <f t="shared" si="16"/>
        <v>0</v>
      </c>
      <c r="D97" s="11">
        <f t="shared" si="16"/>
        <v>0</v>
      </c>
      <c r="E97" s="11">
        <f t="shared" si="16"/>
        <v>0</v>
      </c>
      <c r="F97" s="11">
        <f t="shared" si="16"/>
        <v>0</v>
      </c>
      <c r="G97" s="24">
        <f t="shared" si="16"/>
        <v>0</v>
      </c>
      <c r="Q97" s="11"/>
      <c r="R97" s="11"/>
      <c r="S97" s="11"/>
    </row>
    <row r="98" spans="1:19" ht="15.75" x14ac:dyDescent="0.25">
      <c r="A98" s="54">
        <v>4</v>
      </c>
      <c r="B98" s="11">
        <f t="shared" si="16"/>
        <v>0.06</v>
      </c>
      <c r="C98" s="11">
        <f t="shared" si="16"/>
        <v>0.24</v>
      </c>
      <c r="D98" s="11">
        <f t="shared" si="16"/>
        <v>0.06</v>
      </c>
      <c r="E98" s="11">
        <f t="shared" si="16"/>
        <v>0.24</v>
      </c>
      <c r="F98" s="11">
        <f t="shared" si="16"/>
        <v>0.15</v>
      </c>
      <c r="G98" s="24">
        <f t="shared" si="16"/>
        <v>0.15</v>
      </c>
      <c r="Q98" s="11"/>
      <c r="R98" s="11"/>
      <c r="S98" s="11"/>
    </row>
    <row r="99" spans="1:19" ht="15.75" x14ac:dyDescent="0.25">
      <c r="A99" s="54">
        <v>5</v>
      </c>
      <c r="B99" s="11">
        <f t="shared" si="16"/>
        <v>0</v>
      </c>
      <c r="C99" s="11">
        <f t="shared" si="16"/>
        <v>0</v>
      </c>
      <c r="D99" s="11">
        <f t="shared" si="16"/>
        <v>0</v>
      </c>
      <c r="E99" s="11">
        <f t="shared" si="16"/>
        <v>0</v>
      </c>
      <c r="F99" s="11">
        <f t="shared" si="16"/>
        <v>0</v>
      </c>
      <c r="G99" s="24">
        <f t="shared" si="16"/>
        <v>0</v>
      </c>
      <c r="Q99" s="11"/>
      <c r="R99" s="11"/>
      <c r="S99" s="11"/>
    </row>
    <row r="100" spans="1:19" ht="15.75" x14ac:dyDescent="0.25">
      <c r="A100" s="54">
        <v>6</v>
      </c>
      <c r="B100" s="11">
        <f t="shared" si="16"/>
        <v>0.16000000000000003</v>
      </c>
      <c r="C100" s="11">
        <f t="shared" si="16"/>
        <v>0.64000000000000012</v>
      </c>
      <c r="D100" s="11">
        <f t="shared" si="16"/>
        <v>0.55999999999999994</v>
      </c>
      <c r="E100" s="11">
        <f t="shared" si="16"/>
        <v>0.24</v>
      </c>
      <c r="F100" s="11">
        <f t="shared" si="16"/>
        <v>0.32000000000000006</v>
      </c>
      <c r="G100" s="24">
        <f t="shared" si="16"/>
        <v>0.48</v>
      </c>
      <c r="Q100" s="11"/>
      <c r="R100" s="11"/>
      <c r="S100" s="11"/>
    </row>
    <row r="101" spans="1:19" ht="15.75" x14ac:dyDescent="0.25">
      <c r="A101" s="54">
        <v>7</v>
      </c>
      <c r="B101" s="11">
        <f t="shared" si="16"/>
        <v>0</v>
      </c>
      <c r="C101" s="11">
        <f t="shared" si="16"/>
        <v>0</v>
      </c>
      <c r="D101" s="11">
        <f t="shared" si="16"/>
        <v>0</v>
      </c>
      <c r="E101" s="11">
        <f t="shared" si="16"/>
        <v>0</v>
      </c>
      <c r="F101" s="11">
        <f t="shared" si="16"/>
        <v>0</v>
      </c>
      <c r="G101" s="24">
        <f t="shared" si="16"/>
        <v>0</v>
      </c>
      <c r="Q101" s="11"/>
      <c r="R101" s="11"/>
      <c r="S101" s="11"/>
    </row>
    <row r="102" spans="1:19" ht="15.75" x14ac:dyDescent="0.25">
      <c r="A102" s="54">
        <v>8</v>
      </c>
      <c r="B102" s="11">
        <f t="shared" si="16"/>
        <v>4.8000000000000001E-2</v>
      </c>
      <c r="C102" s="11">
        <f t="shared" si="16"/>
        <v>0.192</v>
      </c>
      <c r="D102" s="11">
        <f t="shared" si="16"/>
        <v>0.192</v>
      </c>
      <c r="E102" s="11">
        <f t="shared" si="16"/>
        <v>4.8000000000000001E-2</v>
      </c>
      <c r="F102" s="11">
        <f t="shared" si="16"/>
        <v>0.21600000000000003</v>
      </c>
      <c r="G102" s="24">
        <f t="shared" si="16"/>
        <v>2.4E-2</v>
      </c>
      <c r="Q102" s="11"/>
      <c r="R102" s="11"/>
      <c r="S102" s="11"/>
    </row>
    <row r="103" spans="1:19" ht="15.75" x14ac:dyDescent="0.25">
      <c r="A103" s="54">
        <v>9</v>
      </c>
      <c r="B103" s="11">
        <f t="shared" si="16"/>
        <v>8.0000000000000019E-3</v>
      </c>
      <c r="C103" s="11">
        <f t="shared" si="16"/>
        <v>7.2000000000000008E-2</v>
      </c>
      <c r="D103" s="11">
        <f t="shared" si="16"/>
        <v>2.4E-2</v>
      </c>
      <c r="E103" s="11">
        <f t="shared" si="16"/>
        <v>5.5999999999999994E-2</v>
      </c>
      <c r="F103" s="11">
        <f t="shared" si="16"/>
        <v>5.5999999999999994E-2</v>
      </c>
      <c r="G103" s="24">
        <f t="shared" si="16"/>
        <v>2.4E-2</v>
      </c>
      <c r="Q103" s="11"/>
      <c r="R103" s="11"/>
      <c r="S103" s="11"/>
    </row>
    <row r="104" spans="1:19" ht="15.75" x14ac:dyDescent="0.25">
      <c r="A104" s="54">
        <v>10</v>
      </c>
      <c r="B104" s="11">
        <f t="shared" si="16"/>
        <v>0</v>
      </c>
      <c r="C104" s="11">
        <f t="shared" si="16"/>
        <v>0</v>
      </c>
      <c r="D104" s="11">
        <f t="shared" si="16"/>
        <v>0</v>
      </c>
      <c r="E104" s="11">
        <f t="shared" si="16"/>
        <v>0</v>
      </c>
      <c r="F104" s="11">
        <f t="shared" si="16"/>
        <v>0</v>
      </c>
      <c r="G104" s="24">
        <f t="shared" si="16"/>
        <v>0</v>
      </c>
      <c r="Q104" s="11"/>
      <c r="R104" s="11"/>
      <c r="S104" s="11"/>
    </row>
    <row r="105" spans="1:19" ht="15.75" x14ac:dyDescent="0.25">
      <c r="A105" s="54">
        <v>11</v>
      </c>
      <c r="B105" s="11">
        <f t="shared" si="16"/>
        <v>0</v>
      </c>
      <c r="C105" s="11">
        <f t="shared" si="16"/>
        <v>0</v>
      </c>
      <c r="D105" s="11">
        <f t="shared" si="16"/>
        <v>0</v>
      </c>
      <c r="E105" s="11">
        <f t="shared" si="16"/>
        <v>0</v>
      </c>
      <c r="F105" s="11">
        <f t="shared" si="16"/>
        <v>0</v>
      </c>
      <c r="G105" s="24">
        <f t="shared" si="16"/>
        <v>0</v>
      </c>
      <c r="Q105" s="11"/>
      <c r="R105" s="11"/>
      <c r="S105" s="11"/>
    </row>
    <row r="106" spans="1:19" ht="15.75" x14ac:dyDescent="0.25">
      <c r="A106" s="54">
        <v>12</v>
      </c>
      <c r="B106" s="11">
        <f t="shared" si="16"/>
        <v>0.11200000000000002</v>
      </c>
      <c r="C106" s="11">
        <f t="shared" si="16"/>
        <v>0.44800000000000006</v>
      </c>
      <c r="D106" s="11">
        <f t="shared" si="16"/>
        <v>0.16799999999999998</v>
      </c>
      <c r="E106" s="11">
        <f t="shared" si="16"/>
        <v>0.39199999999999996</v>
      </c>
      <c r="F106" s="11">
        <f t="shared" si="16"/>
        <v>0.39199999999999996</v>
      </c>
      <c r="G106" s="24">
        <f t="shared" si="16"/>
        <v>0.16799999999999998</v>
      </c>
      <c r="Q106" s="11"/>
      <c r="R106" s="11"/>
      <c r="S106" s="11"/>
    </row>
    <row r="107" spans="1:19" ht="15.75" x14ac:dyDescent="0.25">
      <c r="A107" s="54">
        <v>13</v>
      </c>
      <c r="B107" s="11">
        <f t="shared" si="16"/>
        <v>0.36000000000000004</v>
      </c>
      <c r="C107" s="11">
        <f t="shared" si="16"/>
        <v>4.0000000000000008E-2</v>
      </c>
      <c r="D107" s="11">
        <f t="shared" si="16"/>
        <v>0.36000000000000004</v>
      </c>
      <c r="E107" s="11">
        <f t="shared" si="16"/>
        <v>4.0000000000000008E-2</v>
      </c>
      <c r="F107" s="11">
        <f t="shared" si="16"/>
        <v>0.36000000000000004</v>
      </c>
      <c r="G107" s="24">
        <f t="shared" si="16"/>
        <v>4.0000000000000008E-2</v>
      </c>
      <c r="Q107" s="11"/>
      <c r="R107" s="11"/>
      <c r="S107" s="11"/>
    </row>
    <row r="108" spans="1:19" ht="15.75" x14ac:dyDescent="0.25">
      <c r="A108" s="54">
        <v>14</v>
      </c>
      <c r="B108" s="11">
        <f t="shared" si="16"/>
        <v>0</v>
      </c>
      <c r="C108" s="11">
        <f t="shared" si="16"/>
        <v>0</v>
      </c>
      <c r="D108" s="11">
        <f t="shared" si="16"/>
        <v>0</v>
      </c>
      <c r="E108" s="11">
        <f t="shared" si="16"/>
        <v>0</v>
      </c>
      <c r="F108" s="11">
        <f t="shared" si="16"/>
        <v>0</v>
      </c>
      <c r="G108" s="24">
        <f t="shared" si="16"/>
        <v>0</v>
      </c>
      <c r="Q108" s="11"/>
      <c r="R108" s="11"/>
      <c r="S108" s="11"/>
    </row>
    <row r="109" spans="1:19" ht="15.75" x14ac:dyDescent="0.25">
      <c r="A109" s="54">
        <v>15</v>
      </c>
      <c r="B109" s="11">
        <f t="shared" si="16"/>
        <v>0</v>
      </c>
      <c r="C109" s="11">
        <f t="shared" si="16"/>
        <v>0</v>
      </c>
      <c r="D109" s="11">
        <f t="shared" si="16"/>
        <v>0</v>
      </c>
      <c r="E109" s="11">
        <f t="shared" si="16"/>
        <v>0</v>
      </c>
      <c r="F109" s="11">
        <f t="shared" si="16"/>
        <v>0</v>
      </c>
      <c r="G109" s="24">
        <f t="shared" si="16"/>
        <v>0</v>
      </c>
      <c r="Q109" s="11"/>
      <c r="R109" s="11"/>
      <c r="S109" s="11"/>
    </row>
    <row r="110" spans="1:19" ht="15.75" thickBot="1" x14ac:dyDescent="0.3">
      <c r="A110" s="55" t="s">
        <v>40</v>
      </c>
      <c r="B110" s="56">
        <f t="shared" ref="B110:G110" si="17">SUM(B95:B109)</f>
        <v>0.91600000000000015</v>
      </c>
      <c r="C110" s="56">
        <f t="shared" si="17"/>
        <v>1.7040000000000002</v>
      </c>
      <c r="D110" s="56">
        <f t="shared" si="17"/>
        <v>1.58</v>
      </c>
      <c r="E110" s="56">
        <f t="shared" si="17"/>
        <v>1.04</v>
      </c>
      <c r="F110" s="56">
        <f t="shared" si="17"/>
        <v>1.542</v>
      </c>
      <c r="G110" s="57">
        <f t="shared" si="17"/>
        <v>1.0780000000000001</v>
      </c>
      <c r="Q110" s="58"/>
      <c r="R110" s="11"/>
      <c r="S110" s="58"/>
    </row>
  </sheetData>
  <sheetProtection algorithmName="SHA-512" hashValue="WEq7QdpWQlLwI7dxsxoi9If5MevmOz0Nc+LTB8Nh0faJeCKnhWFxHlgJmlCjUlUFW3foMJzhREn45h3VOewKyw==" saltValue="O0r+qH0L+kcD5664qCqx8A==" spinCount="100000" sheet="1" formatCells="0" formatColumns="0" formatRows="0" insertColumns="0" insertRows="0" insertHyperlinks="0" deleteColumns="0" deleteRows="0" sort="0" autoFilter="0" pivotTables="0"/>
  <mergeCells count="9">
    <mergeCell ref="I18:J18"/>
    <mergeCell ref="K18:M18"/>
    <mergeCell ref="B18:C18"/>
    <mergeCell ref="G18:H18"/>
    <mergeCell ref="R3:S3"/>
    <mergeCell ref="B7:L7"/>
    <mergeCell ref="B11:L11"/>
    <mergeCell ref="B15:L15"/>
    <mergeCell ref="B17:C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zoomScale="70" zoomScaleNormal="70" workbookViewId="0">
      <selection activeCell="N6" sqref="N6"/>
    </sheetView>
  </sheetViews>
  <sheetFormatPr defaultRowHeight="15" x14ac:dyDescent="0.25"/>
  <cols>
    <col min="1" max="1" width="8.5703125" bestFit="1" customWidth="1"/>
    <col min="2" max="2" width="13.140625" bestFit="1" customWidth="1"/>
    <col min="3" max="10" width="11.42578125" bestFit="1" customWidth="1"/>
    <col min="11" max="11" width="11.5703125" bestFit="1" customWidth="1"/>
    <col min="12" max="15" width="11.42578125" bestFit="1" customWidth="1"/>
    <col min="16" max="16" width="11.85546875" bestFit="1" customWidth="1"/>
    <col min="17" max="19" width="11.42578125" bestFit="1" customWidth="1"/>
  </cols>
  <sheetData>
    <row r="1" spans="2:19" ht="15.75" thickBot="1" x14ac:dyDescent="0.3">
      <c r="N1" s="69" t="s">
        <v>111</v>
      </c>
      <c r="O1" s="70">
        <f>u0!AG14</f>
        <v>4.4955107824130582</v>
      </c>
    </row>
    <row r="2" spans="2:19" ht="16.5" thickBot="1" x14ac:dyDescent="0.3">
      <c r="B2" s="12"/>
      <c r="C2" s="32" t="s">
        <v>73</v>
      </c>
      <c r="D2" s="51" t="s">
        <v>72</v>
      </c>
      <c r="E2" s="85" t="s">
        <v>71</v>
      </c>
      <c r="F2" s="86"/>
      <c r="G2" s="87"/>
      <c r="H2" s="85" t="s">
        <v>70</v>
      </c>
      <c r="I2" s="86"/>
      <c r="J2" s="87"/>
      <c r="K2" s="85" t="s">
        <v>69</v>
      </c>
      <c r="L2" s="86"/>
      <c r="M2" s="87"/>
    </row>
    <row r="3" spans="2:19" ht="15.75" thickBot="1" x14ac:dyDescent="0.3">
      <c r="B3" s="23"/>
      <c r="C3" s="23"/>
      <c r="D3" s="33"/>
      <c r="E3" s="89">
        <v>51</v>
      </c>
      <c r="F3" s="36">
        <v>52</v>
      </c>
      <c r="G3" s="37">
        <v>53</v>
      </c>
      <c r="H3" s="89">
        <v>51</v>
      </c>
      <c r="I3" s="36">
        <v>52</v>
      </c>
      <c r="J3" s="37">
        <v>53</v>
      </c>
      <c r="K3" s="89">
        <v>51</v>
      </c>
      <c r="L3" s="36">
        <v>52</v>
      </c>
      <c r="M3" s="37">
        <v>53</v>
      </c>
      <c r="Q3" s="62"/>
      <c r="R3" s="300" t="s">
        <v>116</v>
      </c>
      <c r="S3" s="297"/>
    </row>
    <row r="4" spans="2:19" ht="16.5" thickBot="1" x14ac:dyDescent="0.3">
      <c r="B4" s="28" t="s">
        <v>11</v>
      </c>
      <c r="C4" s="28"/>
      <c r="D4" s="35"/>
      <c r="E4" s="12"/>
      <c r="F4" s="26"/>
      <c r="G4" s="27"/>
      <c r="H4" s="12"/>
      <c r="I4" s="26"/>
      <c r="J4" s="27"/>
      <c r="K4" s="11"/>
      <c r="L4" s="11"/>
      <c r="M4" s="24"/>
      <c r="Q4" s="30"/>
      <c r="R4" s="60">
        <v>1</v>
      </c>
      <c r="S4" s="61">
        <v>2</v>
      </c>
    </row>
    <row r="5" spans="2:19" x14ac:dyDescent="0.25">
      <c r="B5" s="29">
        <v>11</v>
      </c>
      <c r="C5" s="74">
        <f>-LOG(B56,2)</f>
        <v>0.25153876699596428</v>
      </c>
      <c r="D5" s="74">
        <f>LOG(15,2)+C5</f>
        <v>4.1584293626044833</v>
      </c>
      <c r="E5" s="38">
        <f>LOG(15,2)-LOG($B$74,2)</f>
        <v>6.2433182601909962</v>
      </c>
      <c r="F5" s="39">
        <f>LOG(15,2)-LOG($B$92,2)</f>
        <v>6.9184785698837308</v>
      </c>
      <c r="G5" s="39">
        <f>LOG(15,2)-LOG($B$110,2)</f>
        <v>4.8558665925840518</v>
      </c>
      <c r="H5" s="38">
        <f>E5-$D5</f>
        <v>2.084888897586513</v>
      </c>
      <c r="I5" s="39">
        <f t="shared" ref="I5:J6" si="0">F5-$D5</f>
        <v>2.7600492072792475</v>
      </c>
      <c r="J5" s="40">
        <f t="shared" si="0"/>
        <v>0.69743722997956858</v>
      </c>
      <c r="K5" s="46">
        <f>H5*$B$74</f>
        <v>0.41280800172212961</v>
      </c>
      <c r="L5" s="47">
        <f>I5*$B$92</f>
        <v>0.3422461017026267</v>
      </c>
      <c r="M5" s="48">
        <f>J5*$B$110</f>
        <v>0.36127248512941657</v>
      </c>
      <c r="N5" s="44">
        <f>SUM(K5:M5)</f>
        <v>1.1163265885541729</v>
      </c>
      <c r="O5" s="44"/>
      <c r="Q5" s="29" t="s">
        <v>55</v>
      </c>
      <c r="R5" s="151">
        <f>B74/B56</f>
        <v>0.23571428571428571</v>
      </c>
      <c r="S5" s="152">
        <f>C74/C56</f>
        <v>0.28252427184466022</v>
      </c>
    </row>
    <row r="6" spans="2:19" ht="15.75" thickBot="1" x14ac:dyDescent="0.3">
      <c r="B6" s="30">
        <v>12</v>
      </c>
      <c r="C6" s="75">
        <f>-LOG(C56,2)</f>
        <v>-1.0426443374084939</v>
      </c>
      <c r="D6" s="75">
        <f>LOG(15,2)+C6</f>
        <v>2.8642462582000245</v>
      </c>
      <c r="E6" s="41">
        <f>LOG(15,2)-LOG($C$74,2)</f>
        <v>4.6877995373623218</v>
      </c>
      <c r="F6" s="42">
        <f>LOG(15,2)-LOG($C$92,2)</f>
        <v>4.368849142274855</v>
      </c>
      <c r="G6" s="42">
        <f>LOG(15,2)-LOG($C$110,2)</f>
        <v>4.3180860285929681</v>
      </c>
      <c r="H6" s="41">
        <f>E6-$D6</f>
        <v>1.8235532791622973</v>
      </c>
      <c r="I6" s="42">
        <f t="shared" si="0"/>
        <v>1.5046028840748304</v>
      </c>
      <c r="J6" s="43">
        <f t="shared" si="0"/>
        <v>1.4538397703929435</v>
      </c>
      <c r="K6" s="41">
        <f>H6*$C$74</f>
        <v>1.0613080084724571</v>
      </c>
      <c r="L6" s="42">
        <f>I6*$C$92</f>
        <v>1.0923416938383268</v>
      </c>
      <c r="M6" s="43">
        <f>J6*$C$110</f>
        <v>1.093287507335494</v>
      </c>
      <c r="N6" s="44">
        <f t="shared" ref="N6:N14" si="1">SUM(K6:M6)</f>
        <v>3.2469372096462781</v>
      </c>
      <c r="O6" s="44"/>
      <c r="Q6" s="29" t="s">
        <v>56</v>
      </c>
      <c r="R6" s="153">
        <f>B92/B56</f>
        <v>0.14761904761904759</v>
      </c>
      <c r="S6" s="154">
        <f>C92/C56</f>
        <v>0.35242718446601939</v>
      </c>
    </row>
    <row r="7" spans="2:19" ht="15.75" thickBot="1" x14ac:dyDescent="0.3">
      <c r="B7" s="293" t="s">
        <v>68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24"/>
      <c r="N7" s="135">
        <f>SUM(N5:N6)</f>
        <v>4.3632637982004514</v>
      </c>
      <c r="O7" s="150">
        <f>(O1-N7)/B17</f>
        <v>0.13224698421260683</v>
      </c>
      <c r="Q7" s="30" t="s">
        <v>57</v>
      </c>
      <c r="R7" s="155">
        <f>B110/B56</f>
        <v>0.61666666666666659</v>
      </c>
      <c r="S7" s="156">
        <f>C110/C56</f>
        <v>0.36504854368932049</v>
      </c>
    </row>
    <row r="8" spans="2:19" ht="16.5" thickBot="1" x14ac:dyDescent="0.3">
      <c r="B8" s="28" t="s">
        <v>15</v>
      </c>
      <c r="C8" s="28"/>
      <c r="D8" s="28"/>
      <c r="E8" s="12"/>
      <c r="F8" s="26"/>
      <c r="G8" s="27"/>
      <c r="H8" s="12"/>
      <c r="I8" s="26"/>
      <c r="J8" s="27"/>
      <c r="K8" s="26"/>
      <c r="L8" s="26"/>
      <c r="M8" s="27"/>
      <c r="N8" s="44"/>
      <c r="O8" s="44"/>
    </row>
    <row r="9" spans="2:19" x14ac:dyDescent="0.25">
      <c r="B9" s="29">
        <v>31</v>
      </c>
      <c r="C9" s="74">
        <f>-LOG(D56,2)</f>
        <v>-0.86393845042397177</v>
      </c>
      <c r="D9" s="74">
        <f>LOG(15,2)+C9</f>
        <v>3.0429521451845467</v>
      </c>
      <c r="E9" s="38">
        <f>LOG(15,2)-LOG($D$74,2)</f>
        <v>4.9448969181882632</v>
      </c>
      <c r="F9" s="39">
        <f>LOG(15,2)-LOG($D$92,2)</f>
        <v>4.977857116962662</v>
      </c>
      <c r="G9" s="39">
        <f>LOG(15,2)-LOG($D$110,2)</f>
        <v>4.1295234861581056</v>
      </c>
      <c r="H9" s="38">
        <f>E9-$D9</f>
        <v>1.9019447730037164</v>
      </c>
      <c r="I9" s="39">
        <f t="shared" ref="I9:J10" si="2">F9-$D9</f>
        <v>1.9349049717781153</v>
      </c>
      <c r="J9" s="40">
        <f t="shared" si="2"/>
        <v>1.0865713409735589</v>
      </c>
      <c r="K9" s="46">
        <f>H9*$D$74</f>
        <v>0.92624710445280989</v>
      </c>
      <c r="L9" s="47">
        <f>I9*$D$92</f>
        <v>0.92101476656638293</v>
      </c>
      <c r="M9" s="48">
        <f>J9*$D$110</f>
        <v>0.93119163921434012</v>
      </c>
      <c r="N9" s="44">
        <f t="shared" si="1"/>
        <v>2.778453510233533</v>
      </c>
      <c r="O9" s="44"/>
      <c r="Q9" s="71" t="s">
        <v>175</v>
      </c>
      <c r="R9" s="142">
        <f>B56/15</f>
        <v>5.6000000000000008E-2</v>
      </c>
    </row>
    <row r="10" spans="2:19" ht="15.75" thickBot="1" x14ac:dyDescent="0.3">
      <c r="B10" s="30">
        <v>32</v>
      </c>
      <c r="C10" s="75">
        <f>-LOG(E56,2)</f>
        <v>-0.11103131238874395</v>
      </c>
      <c r="D10" s="75">
        <f>LOG(15,2)+C10</f>
        <v>3.7958592832197748</v>
      </c>
      <c r="E10" s="41">
        <f>LOG(15,2)-LOG($E$74,2)</f>
        <v>5.6779180258483581</v>
      </c>
      <c r="F10" s="42">
        <f>LOG(15,2)-LOG($E$92,2)</f>
        <v>5.3257804203829693</v>
      </c>
      <c r="G10" s="42">
        <f>LOG(15,2)-LOG($E$110,2)</f>
        <v>5.1826769088511604</v>
      </c>
      <c r="H10" s="41">
        <f>E10-$D10</f>
        <v>1.8820587426285833</v>
      </c>
      <c r="I10" s="42">
        <f t="shared" si="2"/>
        <v>1.5299211371631944</v>
      </c>
      <c r="J10" s="43">
        <f t="shared" si="2"/>
        <v>1.3868176256313856</v>
      </c>
      <c r="K10" s="41">
        <f>H10*$E$74</f>
        <v>0.55144321159017495</v>
      </c>
      <c r="L10" s="42">
        <f>I10*$E$92</f>
        <v>0.5721905052990347</v>
      </c>
      <c r="M10" s="43">
        <f>J10*$E$110</f>
        <v>0.57275567938576233</v>
      </c>
      <c r="N10" s="44">
        <f t="shared" si="1"/>
        <v>1.6963893962749719</v>
      </c>
      <c r="O10" s="44"/>
      <c r="Q10" s="72" t="s">
        <v>176</v>
      </c>
      <c r="R10" s="143">
        <f>C56/15</f>
        <v>0.13733333333333334</v>
      </c>
    </row>
    <row r="11" spans="2:19" ht="15.75" thickBot="1" x14ac:dyDescent="0.3">
      <c r="B11" s="293" t="s">
        <v>67</v>
      </c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24"/>
      <c r="N11" s="44">
        <f>SUM(N9:N10)</f>
        <v>4.4748429065085045</v>
      </c>
      <c r="O11" s="108">
        <f>(O1-N11)</f>
        <v>2.0667875904553767E-2</v>
      </c>
      <c r="R11" s="44">
        <f>SUM(R9:R10)</f>
        <v>0.19333333333333336</v>
      </c>
      <c r="S11" s="44">
        <f>R11+'u1-A22'!R11+'u1-A21'!R11</f>
        <v>1</v>
      </c>
    </row>
    <row r="12" spans="2:19" ht="16.5" thickBot="1" x14ac:dyDescent="0.3">
      <c r="B12" s="28" t="s">
        <v>17</v>
      </c>
      <c r="C12" s="28"/>
      <c r="D12" s="28"/>
      <c r="E12" s="12"/>
      <c r="F12" s="26"/>
      <c r="G12" s="27"/>
      <c r="H12" s="12"/>
      <c r="I12" s="26"/>
      <c r="J12" s="27"/>
      <c r="K12" s="26"/>
      <c r="L12" s="26"/>
      <c r="M12" s="27"/>
      <c r="N12" s="44"/>
      <c r="O12" s="44"/>
    </row>
    <row r="13" spans="2:19" x14ac:dyDescent="0.25">
      <c r="B13" s="29">
        <v>41</v>
      </c>
      <c r="C13" s="74">
        <f>-LOG(F56,2)</f>
        <v>-0.76553474636297725</v>
      </c>
      <c r="D13" s="74">
        <f>LOG(15,2)+C13</f>
        <v>3.1413558492455413</v>
      </c>
      <c r="E13" s="38">
        <f>LOG(15,2)-LOG($F$74,2)</f>
        <v>4.9301603749313658</v>
      </c>
      <c r="F13" s="39">
        <f>LOG(15,2)-LOG($F$92,2)</f>
        <v>5.0053961405609435</v>
      </c>
      <c r="G13" s="39">
        <f>LOG(15,2)-LOG($F$110,2)</f>
        <v>4.3393451479647718</v>
      </c>
      <c r="H13" s="38">
        <f>E13-$D13</f>
        <v>1.7888045256858245</v>
      </c>
      <c r="I13" s="39">
        <f t="shared" ref="I13:J14" si="3">F13-$D13</f>
        <v>1.8640402913154022</v>
      </c>
      <c r="J13" s="40">
        <f t="shared" si="3"/>
        <v>1.1979892987192304</v>
      </c>
      <c r="K13" s="46">
        <f>H13*$F$74</f>
        <v>0.88009182663742569</v>
      </c>
      <c r="L13" s="47">
        <f>I13*$F$92</f>
        <v>0.87050681604429281</v>
      </c>
      <c r="M13" s="48">
        <f>J13*$F$110</f>
        <v>0.88771007035094984</v>
      </c>
      <c r="N13" s="44">
        <f t="shared" si="1"/>
        <v>2.6383087130326683</v>
      </c>
      <c r="O13" s="44"/>
      <c r="P13" s="14" t="s">
        <v>114</v>
      </c>
      <c r="Q13" s="44">
        <f>O1-N7</f>
        <v>0.13224698421260683</v>
      </c>
    </row>
    <row r="14" spans="2:19" ht="15.75" thickBot="1" x14ac:dyDescent="0.3">
      <c r="B14" s="30">
        <v>42</v>
      </c>
      <c r="C14" s="75">
        <f>-LOG(G56,2)</f>
        <v>-0.26303440583379406</v>
      </c>
      <c r="D14" s="75">
        <f>LOG(15,2)+C14</f>
        <v>3.6438561897747248</v>
      </c>
      <c r="E14" s="41">
        <f>LOG(15,2)-LOG($G$74,2)</f>
        <v>5.7027498788282927</v>
      </c>
      <c r="F14" s="42">
        <f>LOG(15,2)-LOG($G$92,2)</f>
        <v>5.2914742983456486</v>
      </c>
      <c r="G14" s="42">
        <f>LOG(15,2)-LOG($G$110,2)</f>
        <v>4.8255509681565796</v>
      </c>
      <c r="H14" s="41">
        <f>E14-$D14</f>
        <v>2.0588936890535678</v>
      </c>
      <c r="I14" s="42">
        <f t="shared" si="3"/>
        <v>1.6476181085709238</v>
      </c>
      <c r="J14" s="43">
        <f t="shared" si="3"/>
        <v>1.1816947783818548</v>
      </c>
      <c r="K14" s="41">
        <f>H14*$G$74</f>
        <v>0.59296138244742758</v>
      </c>
      <c r="L14" s="42">
        <f>I14*$G$92</f>
        <v>0.63103773558266396</v>
      </c>
      <c r="M14" s="43">
        <f>J14*$G$110</f>
        <v>0.62511653776400133</v>
      </c>
      <c r="N14" s="44">
        <f t="shared" si="1"/>
        <v>1.8491156557940929</v>
      </c>
      <c r="O14" s="44"/>
    </row>
    <row r="15" spans="2:19" ht="15.75" thickBot="1" x14ac:dyDescent="0.3">
      <c r="B15" s="293" t="s">
        <v>66</v>
      </c>
      <c r="C15" s="303"/>
      <c r="D15" s="303"/>
      <c r="E15" s="303"/>
      <c r="F15" s="303"/>
      <c r="G15" s="303"/>
      <c r="H15" s="303"/>
      <c r="I15" s="303"/>
      <c r="J15" s="303"/>
      <c r="K15" s="303"/>
      <c r="L15" s="303"/>
      <c r="M15" s="25"/>
      <c r="N15" s="44">
        <f>SUM(N13:N14)</f>
        <v>4.487424368826761</v>
      </c>
      <c r="O15" s="44">
        <f>(O1-N15)/I17</f>
        <v>8.0864135862972475E-3</v>
      </c>
    </row>
    <row r="16" spans="2:19" ht="15.75" thickBot="1" x14ac:dyDescent="0.3"/>
    <row r="17" spans="1:22" ht="16.5" thickBot="1" x14ac:dyDescent="0.3">
      <c r="A17" s="16" t="s">
        <v>9</v>
      </c>
      <c r="B17" s="290">
        <v>1</v>
      </c>
      <c r="C17" s="291"/>
      <c r="D17" s="290">
        <v>1</v>
      </c>
      <c r="E17" s="292"/>
      <c r="F17" s="291"/>
      <c r="G17" s="290">
        <v>1</v>
      </c>
      <c r="H17" s="291"/>
      <c r="I17" s="290">
        <v>1</v>
      </c>
      <c r="J17" s="291"/>
      <c r="K17" s="290">
        <v>1</v>
      </c>
      <c r="L17" s="292"/>
      <c r="M17" s="291"/>
    </row>
    <row r="18" spans="1:22" x14ac:dyDescent="0.25">
      <c r="B18" s="287" t="s">
        <v>2</v>
      </c>
      <c r="C18" s="288"/>
      <c r="D18" s="110"/>
      <c r="E18" s="184" t="s">
        <v>3</v>
      </c>
      <c r="F18" s="183"/>
      <c r="G18" s="287" t="s">
        <v>4</v>
      </c>
      <c r="H18" s="288"/>
      <c r="I18" s="287" t="s">
        <v>5</v>
      </c>
      <c r="J18" s="288"/>
      <c r="K18" s="287" t="s">
        <v>6</v>
      </c>
      <c r="L18" s="289"/>
      <c r="M18" s="288"/>
      <c r="V18" s="83"/>
    </row>
    <row r="19" spans="1:22" ht="15.75" thickBot="1" x14ac:dyDescent="0.3">
      <c r="B19" s="81">
        <v>11</v>
      </c>
      <c r="C19" s="84">
        <v>12</v>
      </c>
      <c r="D19" s="81">
        <v>21</v>
      </c>
      <c r="E19" s="10">
        <v>22</v>
      </c>
      <c r="F19" s="84">
        <v>23</v>
      </c>
      <c r="G19" s="81">
        <v>31</v>
      </c>
      <c r="H19" s="84">
        <v>32</v>
      </c>
      <c r="I19" s="81">
        <v>41</v>
      </c>
      <c r="J19" s="84">
        <v>42</v>
      </c>
      <c r="K19" s="81">
        <v>51</v>
      </c>
      <c r="L19" s="10">
        <v>52</v>
      </c>
      <c r="M19" s="84">
        <v>53</v>
      </c>
      <c r="V19" s="10"/>
    </row>
    <row r="20" spans="1:22" ht="15.75" x14ac:dyDescent="0.25">
      <c r="A20" s="15">
        <v>1</v>
      </c>
      <c r="B20" s="110">
        <f>data!B5</f>
        <v>0.2</v>
      </c>
      <c r="C20" s="111">
        <f>data!C5</f>
        <v>0.8</v>
      </c>
      <c r="D20" s="113">
        <f>data!D5</f>
        <v>0.8</v>
      </c>
      <c r="E20" s="185">
        <f>data!E5</f>
        <v>0.1</v>
      </c>
      <c r="F20" s="234">
        <f>data!F5</f>
        <v>0.1</v>
      </c>
      <c r="G20" s="113">
        <f>data!G5</f>
        <v>0.2</v>
      </c>
      <c r="H20" s="111">
        <f>data!H5</f>
        <v>0.8</v>
      </c>
      <c r="I20" s="113">
        <f>data!I5</f>
        <v>0.4</v>
      </c>
      <c r="J20" s="111">
        <f>data!J5</f>
        <v>0.6</v>
      </c>
      <c r="K20" s="113">
        <f>data!K5</f>
        <v>1</v>
      </c>
      <c r="L20" s="185">
        <f>data!L5</f>
        <v>0</v>
      </c>
      <c r="M20" s="186">
        <f>data!M5</f>
        <v>0</v>
      </c>
      <c r="V20" s="65"/>
    </row>
    <row r="21" spans="1:22" ht="15.75" x14ac:dyDescent="0.25">
      <c r="A21" s="15">
        <v>2</v>
      </c>
      <c r="B21" s="13">
        <f>data!B6</f>
        <v>0.7</v>
      </c>
      <c r="C21" s="90">
        <f>data!C6</f>
        <v>0.3</v>
      </c>
      <c r="D21" s="93">
        <f>data!D6</f>
        <v>0.2</v>
      </c>
      <c r="E21" s="83">
        <f>data!E6</f>
        <v>0.3</v>
      </c>
      <c r="F21" s="235">
        <f>data!F6</f>
        <v>0.5</v>
      </c>
      <c r="G21" s="93">
        <f>data!G6</f>
        <v>0.9</v>
      </c>
      <c r="H21" s="90">
        <f>data!H6</f>
        <v>0.1</v>
      </c>
      <c r="I21" s="93">
        <f>data!I6</f>
        <v>0.2</v>
      </c>
      <c r="J21" s="90">
        <f>data!J6</f>
        <v>0.8</v>
      </c>
      <c r="K21" s="93">
        <f>data!K6</f>
        <v>0</v>
      </c>
      <c r="L21" s="83">
        <f>data!L6</f>
        <v>0.2</v>
      </c>
      <c r="M21" s="82">
        <f>data!M6</f>
        <v>0.8</v>
      </c>
      <c r="V21" s="65"/>
    </row>
    <row r="22" spans="1:22" ht="15.75" x14ac:dyDescent="0.25">
      <c r="A22" s="15">
        <v>3</v>
      </c>
      <c r="B22" s="13">
        <f>data!B7</f>
        <v>0.9</v>
      </c>
      <c r="C22" s="90">
        <f>data!C7</f>
        <v>0.1</v>
      </c>
      <c r="D22" s="93">
        <f>data!D7</f>
        <v>1</v>
      </c>
      <c r="E22" s="83">
        <f>data!E7</f>
        <v>0</v>
      </c>
      <c r="F22" s="235">
        <f>data!F7</f>
        <v>0</v>
      </c>
      <c r="G22" s="93">
        <f>data!G7</f>
        <v>0.3</v>
      </c>
      <c r="H22" s="90">
        <f>data!H7</f>
        <v>0.7</v>
      </c>
      <c r="I22" s="93">
        <f>data!I7</f>
        <v>0.3</v>
      </c>
      <c r="J22" s="90">
        <f>data!J7</f>
        <v>0.7</v>
      </c>
      <c r="K22" s="93">
        <f>data!K7</f>
        <v>1</v>
      </c>
      <c r="L22" s="83">
        <f>data!L7</f>
        <v>0</v>
      </c>
      <c r="M22" s="82">
        <f>data!M7</f>
        <v>0</v>
      </c>
      <c r="V22" s="65"/>
    </row>
    <row r="23" spans="1:22" ht="15.75" x14ac:dyDescent="0.25">
      <c r="A23" s="15">
        <v>4</v>
      </c>
      <c r="B23" s="13">
        <f>data!B8</f>
        <v>0.2</v>
      </c>
      <c r="C23" s="90">
        <f>data!C8</f>
        <v>0.8</v>
      </c>
      <c r="D23" s="93">
        <f>data!D8</f>
        <v>0.1</v>
      </c>
      <c r="E23" s="83">
        <f>data!E8</f>
        <v>0.5</v>
      </c>
      <c r="F23" s="235">
        <f>data!F8</f>
        <v>0.4</v>
      </c>
      <c r="G23" s="93">
        <f>data!G8</f>
        <v>0.2</v>
      </c>
      <c r="H23" s="90">
        <f>data!H8</f>
        <v>0.8</v>
      </c>
      <c r="I23" s="93">
        <f>data!I8</f>
        <v>0.5</v>
      </c>
      <c r="J23" s="90">
        <f>data!J8</f>
        <v>0.5</v>
      </c>
      <c r="K23" s="93">
        <f>data!K8</f>
        <v>0.2</v>
      </c>
      <c r="L23" s="83">
        <f>data!L8</f>
        <v>0.2</v>
      </c>
      <c r="M23" s="82">
        <f>data!M8</f>
        <v>0.6</v>
      </c>
    </row>
    <row r="24" spans="1:22" ht="15.75" x14ac:dyDescent="0.25">
      <c r="A24" s="15">
        <v>5</v>
      </c>
      <c r="B24" s="13">
        <f>data!B9</f>
        <v>0</v>
      </c>
      <c r="C24" s="90">
        <f>data!C9</f>
        <v>1</v>
      </c>
      <c r="D24" s="93">
        <f>data!D9</f>
        <v>0.1</v>
      </c>
      <c r="E24" s="83">
        <f>data!E9</f>
        <v>0.3</v>
      </c>
      <c r="F24" s="235">
        <f>data!F9</f>
        <v>0.6</v>
      </c>
      <c r="G24" s="93">
        <f>data!G9</f>
        <v>0.7</v>
      </c>
      <c r="H24" s="90">
        <f>data!H9</f>
        <v>0.3</v>
      </c>
      <c r="I24" s="93">
        <f>data!I9</f>
        <v>0.5</v>
      </c>
      <c r="J24" s="90">
        <f>data!J9</f>
        <v>0.5</v>
      </c>
      <c r="K24" s="93">
        <f>data!K9</f>
        <v>0.4</v>
      </c>
      <c r="L24" s="83">
        <f>data!L9</f>
        <v>0.6</v>
      </c>
      <c r="M24" s="82">
        <f>data!M9</f>
        <v>0</v>
      </c>
    </row>
    <row r="25" spans="1:22" ht="15.75" x14ac:dyDescent="0.25">
      <c r="A25" s="15">
        <v>6</v>
      </c>
      <c r="B25" s="13">
        <f>data!B10</f>
        <v>0.2</v>
      </c>
      <c r="C25" s="90">
        <f>data!C10</f>
        <v>0.8</v>
      </c>
      <c r="D25" s="93">
        <f>data!D10</f>
        <v>0</v>
      </c>
      <c r="E25" s="83">
        <f>data!E10</f>
        <v>1</v>
      </c>
      <c r="F25" s="235">
        <f>data!F10</f>
        <v>0</v>
      </c>
      <c r="G25" s="93">
        <f>data!G10</f>
        <v>0.7</v>
      </c>
      <c r="H25" s="90">
        <f>data!H10</f>
        <v>0.3</v>
      </c>
      <c r="I25" s="93">
        <f>data!I10</f>
        <v>0.4</v>
      </c>
      <c r="J25" s="90">
        <f>data!J10</f>
        <v>0.6</v>
      </c>
      <c r="K25" s="93">
        <f>data!K10</f>
        <v>0.2</v>
      </c>
      <c r="L25" s="83">
        <f>data!L10</f>
        <v>0</v>
      </c>
      <c r="M25" s="82">
        <f>data!M10</f>
        <v>0.8</v>
      </c>
    </row>
    <row r="26" spans="1:22" ht="15.75" x14ac:dyDescent="0.25">
      <c r="A26" s="15">
        <v>7</v>
      </c>
      <c r="B26" s="13">
        <f>data!B11</f>
        <v>0</v>
      </c>
      <c r="C26" s="90">
        <f>data!C11</f>
        <v>1</v>
      </c>
      <c r="D26" s="93">
        <f>data!D11</f>
        <v>1</v>
      </c>
      <c r="E26" s="83">
        <f>data!E11</f>
        <v>0</v>
      </c>
      <c r="F26" s="235">
        <f>data!F11</f>
        <v>0</v>
      </c>
      <c r="G26" s="93">
        <f>data!G11</f>
        <v>0.3</v>
      </c>
      <c r="H26" s="90">
        <f>data!H11</f>
        <v>0.7</v>
      </c>
      <c r="I26" s="93">
        <f>data!I11</f>
        <v>0.9</v>
      </c>
      <c r="J26" s="90">
        <f>data!J11</f>
        <v>0.1</v>
      </c>
      <c r="K26" s="93">
        <f>data!K11</f>
        <v>1</v>
      </c>
      <c r="L26" s="83">
        <f>data!L11</f>
        <v>0</v>
      </c>
      <c r="M26" s="82">
        <f>data!M11</f>
        <v>0</v>
      </c>
    </row>
    <row r="27" spans="1:22" ht="15.75" x14ac:dyDescent="0.25">
      <c r="A27" s="15">
        <v>8</v>
      </c>
      <c r="B27" s="13">
        <f>data!B12</f>
        <v>0.2</v>
      </c>
      <c r="C27" s="90">
        <f>data!C12</f>
        <v>0.8</v>
      </c>
      <c r="D27" s="93">
        <f>data!D12</f>
        <v>0.2</v>
      </c>
      <c r="E27" s="83">
        <f>data!E12</f>
        <v>0.3</v>
      </c>
      <c r="F27" s="235">
        <f>data!F12</f>
        <v>0.5</v>
      </c>
      <c r="G27" s="93">
        <f>data!G12</f>
        <v>0.8</v>
      </c>
      <c r="H27" s="90">
        <f>data!H12</f>
        <v>0.2</v>
      </c>
      <c r="I27" s="93">
        <f>data!I12</f>
        <v>0.9</v>
      </c>
      <c r="J27" s="90">
        <f>data!J12</f>
        <v>0.1</v>
      </c>
      <c r="K27" s="93">
        <f>data!K12</f>
        <v>0.1</v>
      </c>
      <c r="L27" s="83">
        <f>data!L12</f>
        <v>0.1</v>
      </c>
      <c r="M27" s="82">
        <f>data!M12</f>
        <v>0.8</v>
      </c>
      <c r="S27" s="44"/>
    </row>
    <row r="28" spans="1:22" ht="15.75" x14ac:dyDescent="0.25">
      <c r="A28" s="15">
        <v>9</v>
      </c>
      <c r="B28" s="13">
        <f>data!B13</f>
        <v>0.1</v>
      </c>
      <c r="C28" s="90">
        <f>data!C13</f>
        <v>0.9</v>
      </c>
      <c r="D28" s="93">
        <f>data!D13</f>
        <v>0.3</v>
      </c>
      <c r="E28" s="83">
        <f>data!E13</f>
        <v>0.4</v>
      </c>
      <c r="F28" s="235">
        <f>data!F13</f>
        <v>0.3</v>
      </c>
      <c r="G28" s="93">
        <f>data!G13</f>
        <v>0.3</v>
      </c>
      <c r="H28" s="90">
        <f>data!H13</f>
        <v>0.7</v>
      </c>
      <c r="I28" s="93">
        <f>data!I13</f>
        <v>0.7</v>
      </c>
      <c r="J28" s="90">
        <f>data!J13</f>
        <v>0.3</v>
      </c>
      <c r="K28" s="93">
        <f>data!K13</f>
        <v>0</v>
      </c>
      <c r="L28" s="83">
        <f>data!L13</f>
        <v>0.8</v>
      </c>
      <c r="M28" s="82">
        <f>data!M13</f>
        <v>0.2</v>
      </c>
    </row>
    <row r="29" spans="1:22" ht="15.75" x14ac:dyDescent="0.25">
      <c r="A29" s="15">
        <v>10</v>
      </c>
      <c r="B29" s="13">
        <f>data!B14</f>
        <v>0.9</v>
      </c>
      <c r="C29" s="90">
        <f>data!C14</f>
        <v>0.1</v>
      </c>
      <c r="D29" s="93">
        <f>data!D14</f>
        <v>0.7</v>
      </c>
      <c r="E29" s="83">
        <f>data!E14</f>
        <v>0.3</v>
      </c>
      <c r="F29" s="235">
        <f>data!F14</f>
        <v>0</v>
      </c>
      <c r="G29" s="93">
        <f>data!G14</f>
        <v>0.7</v>
      </c>
      <c r="H29" s="90">
        <f>data!H14</f>
        <v>0.3</v>
      </c>
      <c r="I29" s="93">
        <f>data!I14</f>
        <v>0.7</v>
      </c>
      <c r="J29" s="90">
        <f>data!J14</f>
        <v>0.3</v>
      </c>
      <c r="K29" s="93">
        <f>data!K14</f>
        <v>1</v>
      </c>
      <c r="L29" s="83">
        <f>data!L14</f>
        <v>0</v>
      </c>
      <c r="M29" s="82">
        <f>data!M14</f>
        <v>0</v>
      </c>
    </row>
    <row r="30" spans="1:22" ht="15.75" x14ac:dyDescent="0.25">
      <c r="A30" s="15">
        <v>11</v>
      </c>
      <c r="B30" s="13">
        <f>data!B15</f>
        <v>0.7</v>
      </c>
      <c r="C30" s="90">
        <f>data!C15</f>
        <v>0.3</v>
      </c>
      <c r="D30" s="93">
        <f>data!D15</f>
        <v>1</v>
      </c>
      <c r="E30" s="83">
        <f>data!E15</f>
        <v>0</v>
      </c>
      <c r="F30" s="235">
        <f>data!F15</f>
        <v>0</v>
      </c>
      <c r="G30" s="93">
        <f>data!G15</f>
        <v>0.4</v>
      </c>
      <c r="H30" s="90">
        <f>data!H15</f>
        <v>0.6</v>
      </c>
      <c r="I30" s="93">
        <f>data!I15</f>
        <v>0.2</v>
      </c>
      <c r="J30" s="90">
        <f>data!J15</f>
        <v>0.8</v>
      </c>
      <c r="K30" s="93">
        <f>data!K15</f>
        <v>0.3</v>
      </c>
      <c r="L30" s="83">
        <f>data!L15</f>
        <v>0.7</v>
      </c>
      <c r="M30" s="82">
        <f>data!M15</f>
        <v>0</v>
      </c>
    </row>
    <row r="31" spans="1:22" ht="15.75" x14ac:dyDescent="0.25">
      <c r="A31" s="15">
        <v>12</v>
      </c>
      <c r="B31" s="13">
        <f>data!B16</f>
        <v>0.2</v>
      </c>
      <c r="C31" s="90">
        <f>data!C16</f>
        <v>0.8</v>
      </c>
      <c r="D31" s="93">
        <f>data!D16</f>
        <v>0.1</v>
      </c>
      <c r="E31" s="83">
        <f>data!E16</f>
        <v>0.8</v>
      </c>
      <c r="F31" s="235">
        <f>data!F16</f>
        <v>0.1</v>
      </c>
      <c r="G31" s="93">
        <f>data!G16</f>
        <v>0.3</v>
      </c>
      <c r="H31" s="90">
        <f>data!H16</f>
        <v>0.7</v>
      </c>
      <c r="I31" s="93">
        <f>data!I16</f>
        <v>0.7</v>
      </c>
      <c r="J31" s="90">
        <f>data!J16</f>
        <v>0.3</v>
      </c>
      <c r="K31" s="93">
        <f>data!K16</f>
        <v>0.1</v>
      </c>
      <c r="L31" s="83">
        <f>data!L16</f>
        <v>0.2</v>
      </c>
      <c r="M31" s="82">
        <f>data!M16</f>
        <v>0.7</v>
      </c>
    </row>
    <row r="32" spans="1:22" ht="15.75" x14ac:dyDescent="0.25">
      <c r="A32" s="15">
        <v>13</v>
      </c>
      <c r="B32" s="13">
        <f>data!B17</f>
        <v>0.9</v>
      </c>
      <c r="C32" s="90">
        <f>data!C17</f>
        <v>0.1</v>
      </c>
      <c r="D32" s="93">
        <f>data!D17</f>
        <v>0.5</v>
      </c>
      <c r="E32" s="83">
        <f>data!E17</f>
        <v>0.4</v>
      </c>
      <c r="F32" s="235">
        <f>data!F17</f>
        <v>0.1</v>
      </c>
      <c r="G32" s="93">
        <f>data!G17</f>
        <v>0.9</v>
      </c>
      <c r="H32" s="90">
        <f>data!H17</f>
        <v>0.1</v>
      </c>
      <c r="I32" s="93">
        <f>data!I17</f>
        <v>0.9</v>
      </c>
      <c r="J32" s="90">
        <f>data!J17</f>
        <v>0.1</v>
      </c>
      <c r="K32" s="93">
        <f>data!K17</f>
        <v>0</v>
      </c>
      <c r="L32" s="83">
        <f>data!L17</f>
        <v>0</v>
      </c>
      <c r="M32" s="82">
        <f>data!M17</f>
        <v>1</v>
      </c>
    </row>
    <row r="33" spans="1:18" ht="15.75" x14ac:dyDescent="0.25">
      <c r="A33" s="15">
        <v>14</v>
      </c>
      <c r="B33" s="13">
        <f>data!B18</f>
        <v>0</v>
      </c>
      <c r="C33" s="90">
        <f>data!C18</f>
        <v>1</v>
      </c>
      <c r="D33" s="93">
        <f>data!D18</f>
        <v>1</v>
      </c>
      <c r="E33" s="83">
        <f>data!E18</f>
        <v>0</v>
      </c>
      <c r="F33" s="235">
        <f>data!F18</f>
        <v>0</v>
      </c>
      <c r="G33" s="93">
        <f>data!G18</f>
        <v>0.5</v>
      </c>
      <c r="H33" s="90">
        <f>data!H18</f>
        <v>0.5</v>
      </c>
      <c r="I33" s="93">
        <f>data!I18</f>
        <v>0.4</v>
      </c>
      <c r="J33" s="90">
        <f>data!J18</f>
        <v>0.6</v>
      </c>
      <c r="K33" s="93">
        <f>data!K18</f>
        <v>0.8</v>
      </c>
      <c r="L33" s="83">
        <f>data!L18</f>
        <v>0.1</v>
      </c>
      <c r="M33" s="82">
        <f>data!M18</f>
        <v>0.1</v>
      </c>
    </row>
    <row r="34" spans="1:18" ht="16.5" thickBot="1" x14ac:dyDescent="0.3">
      <c r="A34" s="15">
        <v>15</v>
      </c>
      <c r="B34" s="91">
        <f>data!B19</f>
        <v>0.5</v>
      </c>
      <c r="C34" s="92">
        <f>data!C19</f>
        <v>0.5</v>
      </c>
      <c r="D34" s="94">
        <f>data!D19</f>
        <v>0.2</v>
      </c>
      <c r="E34" s="95">
        <f>data!E19</f>
        <v>0.5</v>
      </c>
      <c r="F34" s="236">
        <f>data!F19</f>
        <v>0.3</v>
      </c>
      <c r="G34" s="94">
        <f>data!G19</f>
        <v>0.8</v>
      </c>
      <c r="H34" s="92">
        <f>data!H19</f>
        <v>0.2</v>
      </c>
      <c r="I34" s="94">
        <f>data!I19</f>
        <v>0.8</v>
      </c>
      <c r="J34" s="92">
        <f>data!J19</f>
        <v>0.2</v>
      </c>
      <c r="K34" s="94">
        <f>data!K19</f>
        <v>1</v>
      </c>
      <c r="L34" s="95">
        <f>data!L19</f>
        <v>0</v>
      </c>
      <c r="M34" s="96">
        <f>data!M19</f>
        <v>0</v>
      </c>
    </row>
    <row r="35" spans="1:18" ht="15.75" x14ac:dyDescent="0.25">
      <c r="A35" s="15">
        <v>16</v>
      </c>
      <c r="B35" s="23">
        <v>0.1</v>
      </c>
      <c r="C35" s="99">
        <v>0.9</v>
      </c>
      <c r="D35" s="3">
        <v>0.6</v>
      </c>
      <c r="E35" s="6">
        <v>0.3</v>
      </c>
      <c r="F35" s="4">
        <v>0.1</v>
      </c>
      <c r="G35" s="3">
        <v>0.3</v>
      </c>
      <c r="H35" s="4">
        <v>0.7</v>
      </c>
      <c r="I35" s="3">
        <v>0.5</v>
      </c>
      <c r="J35" s="4">
        <v>0.5</v>
      </c>
      <c r="K35" s="7" t="s">
        <v>7</v>
      </c>
      <c r="L35" s="8" t="s">
        <v>7</v>
      </c>
      <c r="M35" s="9" t="s">
        <v>7</v>
      </c>
    </row>
    <row r="36" spans="1:18" ht="16.5" thickBot="1" x14ac:dyDescent="0.3">
      <c r="A36" s="15">
        <v>17</v>
      </c>
      <c r="B36" s="80">
        <v>0.8</v>
      </c>
      <c r="C36" s="115">
        <v>0.2</v>
      </c>
      <c r="D36" s="116">
        <v>0.1</v>
      </c>
      <c r="E36" s="117">
        <v>0.3</v>
      </c>
      <c r="F36" s="118">
        <v>0.6</v>
      </c>
      <c r="G36" s="116">
        <v>0.7</v>
      </c>
      <c r="H36" s="118">
        <v>0.3</v>
      </c>
      <c r="I36" s="116">
        <v>0.4</v>
      </c>
      <c r="J36" s="118">
        <v>0.6</v>
      </c>
      <c r="K36" s="119" t="s">
        <v>7</v>
      </c>
      <c r="L36" s="120" t="s">
        <v>7</v>
      </c>
      <c r="M36" s="121" t="s">
        <v>7</v>
      </c>
    </row>
    <row r="37" spans="1:18" ht="16.5" thickBot="1" x14ac:dyDescent="0.3">
      <c r="A37" s="16" t="s">
        <v>8</v>
      </c>
      <c r="B37" s="100">
        <f t="shared" ref="B37:M37" si="4">SUM(B20:B34)</f>
        <v>5.7</v>
      </c>
      <c r="C37" s="101">
        <f t="shared" si="4"/>
        <v>9.2999999999999989</v>
      </c>
      <c r="D37" s="18">
        <f t="shared" si="4"/>
        <v>7.2</v>
      </c>
      <c r="E37" s="20">
        <f t="shared" si="4"/>
        <v>4.9000000000000004</v>
      </c>
      <c r="F37" s="19">
        <f t="shared" si="4"/>
        <v>2.9</v>
      </c>
      <c r="G37" s="18">
        <f t="shared" si="4"/>
        <v>8</v>
      </c>
      <c r="H37" s="19">
        <f t="shared" si="4"/>
        <v>7</v>
      </c>
      <c r="I37" s="18">
        <f t="shared" si="4"/>
        <v>8.5000000000000018</v>
      </c>
      <c r="J37" s="19">
        <f t="shared" si="4"/>
        <v>6.4999999999999991</v>
      </c>
      <c r="K37" s="18">
        <f t="shared" si="4"/>
        <v>7.1</v>
      </c>
      <c r="L37" s="20">
        <f t="shared" si="4"/>
        <v>2.9000000000000004</v>
      </c>
      <c r="M37" s="19">
        <f t="shared" si="4"/>
        <v>5</v>
      </c>
    </row>
    <row r="39" spans="1:18" ht="15.75" thickBot="1" x14ac:dyDescent="0.3"/>
    <row r="40" spans="1:18" x14ac:dyDescent="0.25">
      <c r="A40" s="12"/>
      <c r="B40" s="52" t="s">
        <v>84</v>
      </c>
      <c r="C40" s="52" t="s">
        <v>87</v>
      </c>
      <c r="D40" s="52" t="s">
        <v>90</v>
      </c>
      <c r="E40" s="52" t="s">
        <v>93</v>
      </c>
      <c r="F40" s="52" t="s">
        <v>96</v>
      </c>
      <c r="G40" s="53" t="s">
        <v>99</v>
      </c>
      <c r="R40" s="58"/>
    </row>
    <row r="41" spans="1:18" ht="15.75" x14ac:dyDescent="0.25">
      <c r="A41" s="54">
        <v>1</v>
      </c>
      <c r="B41" s="11">
        <f t="shared" ref="B41:B55" si="5">B20*F20</f>
        <v>2.0000000000000004E-2</v>
      </c>
      <c r="C41" s="11">
        <f t="shared" ref="C41:C55" si="6">C20*F20</f>
        <v>8.0000000000000016E-2</v>
      </c>
      <c r="D41" s="11">
        <f t="shared" ref="D41:D55" si="7">G20*F20</f>
        <v>2.0000000000000004E-2</v>
      </c>
      <c r="E41" s="11">
        <f t="shared" ref="E41:E55" si="8">H20*F20</f>
        <v>8.0000000000000016E-2</v>
      </c>
      <c r="F41" s="11">
        <f t="shared" ref="F41:F55" si="9">I20*F20</f>
        <v>4.0000000000000008E-2</v>
      </c>
      <c r="G41" s="24">
        <f t="shared" ref="G41:G55" si="10">J20*F20</f>
        <v>0.06</v>
      </c>
      <c r="R41" s="11"/>
    </row>
    <row r="42" spans="1:18" ht="15.75" x14ac:dyDescent="0.25">
      <c r="A42" s="54">
        <v>2</v>
      </c>
      <c r="B42" s="11">
        <f t="shared" si="5"/>
        <v>0.35</v>
      </c>
      <c r="C42" s="11">
        <f t="shared" si="6"/>
        <v>0.15</v>
      </c>
      <c r="D42" s="11">
        <f t="shared" si="7"/>
        <v>0.45</v>
      </c>
      <c r="E42" s="11">
        <f t="shared" si="8"/>
        <v>0.05</v>
      </c>
      <c r="F42" s="11">
        <f t="shared" si="9"/>
        <v>0.1</v>
      </c>
      <c r="G42" s="24">
        <f t="shared" si="10"/>
        <v>0.4</v>
      </c>
      <c r="R42" s="11"/>
    </row>
    <row r="43" spans="1:18" ht="15.75" x14ac:dyDescent="0.25">
      <c r="A43" s="54">
        <v>3</v>
      </c>
      <c r="B43" s="11">
        <f t="shared" si="5"/>
        <v>0</v>
      </c>
      <c r="C43" s="11">
        <f t="shared" si="6"/>
        <v>0</v>
      </c>
      <c r="D43" s="11">
        <f t="shared" si="7"/>
        <v>0</v>
      </c>
      <c r="E43" s="11">
        <f t="shared" si="8"/>
        <v>0</v>
      </c>
      <c r="F43" s="11">
        <f t="shared" si="9"/>
        <v>0</v>
      </c>
      <c r="G43" s="24">
        <f t="shared" si="10"/>
        <v>0</v>
      </c>
      <c r="R43" s="11"/>
    </row>
    <row r="44" spans="1:18" ht="15.75" x14ac:dyDescent="0.25">
      <c r="A44" s="54">
        <v>4</v>
      </c>
      <c r="B44" s="11">
        <f t="shared" si="5"/>
        <v>8.0000000000000016E-2</v>
      </c>
      <c r="C44" s="11">
        <f t="shared" si="6"/>
        <v>0.32000000000000006</v>
      </c>
      <c r="D44" s="11">
        <f t="shared" si="7"/>
        <v>8.0000000000000016E-2</v>
      </c>
      <c r="E44" s="11">
        <f t="shared" si="8"/>
        <v>0.32000000000000006</v>
      </c>
      <c r="F44" s="11">
        <f t="shared" si="9"/>
        <v>0.2</v>
      </c>
      <c r="G44" s="24">
        <f t="shared" si="10"/>
        <v>0.2</v>
      </c>
      <c r="R44" s="11"/>
    </row>
    <row r="45" spans="1:18" ht="15.75" x14ac:dyDescent="0.25">
      <c r="A45" s="54">
        <v>5</v>
      </c>
      <c r="B45" s="11">
        <f t="shared" si="5"/>
        <v>0</v>
      </c>
      <c r="C45" s="11">
        <f t="shared" si="6"/>
        <v>0.6</v>
      </c>
      <c r="D45" s="11">
        <f t="shared" si="7"/>
        <v>0.42</v>
      </c>
      <c r="E45" s="11">
        <f t="shared" si="8"/>
        <v>0.18</v>
      </c>
      <c r="F45" s="11">
        <f t="shared" si="9"/>
        <v>0.3</v>
      </c>
      <c r="G45" s="24">
        <f t="shared" si="10"/>
        <v>0.3</v>
      </c>
      <c r="R45" s="11"/>
    </row>
    <row r="46" spans="1:18" ht="15.75" x14ac:dyDescent="0.25">
      <c r="A46" s="54">
        <v>6</v>
      </c>
      <c r="B46" s="11">
        <f t="shared" si="5"/>
        <v>0</v>
      </c>
      <c r="C46" s="11">
        <f t="shared" si="6"/>
        <v>0</v>
      </c>
      <c r="D46" s="11">
        <f t="shared" si="7"/>
        <v>0</v>
      </c>
      <c r="E46" s="11">
        <f t="shared" si="8"/>
        <v>0</v>
      </c>
      <c r="F46" s="11">
        <f t="shared" si="9"/>
        <v>0</v>
      </c>
      <c r="G46" s="24">
        <f t="shared" si="10"/>
        <v>0</v>
      </c>
      <c r="R46" s="11"/>
    </row>
    <row r="47" spans="1:18" ht="15.75" x14ac:dyDescent="0.25">
      <c r="A47" s="54">
        <v>7</v>
      </c>
      <c r="B47" s="11">
        <f t="shared" si="5"/>
        <v>0</v>
      </c>
      <c r="C47" s="11">
        <f t="shared" si="6"/>
        <v>0</v>
      </c>
      <c r="D47" s="11">
        <f t="shared" si="7"/>
        <v>0</v>
      </c>
      <c r="E47" s="11">
        <f t="shared" si="8"/>
        <v>0</v>
      </c>
      <c r="F47" s="11">
        <f t="shared" si="9"/>
        <v>0</v>
      </c>
      <c r="G47" s="24">
        <f t="shared" si="10"/>
        <v>0</v>
      </c>
      <c r="R47" s="11"/>
    </row>
    <row r="48" spans="1:18" ht="15.75" x14ac:dyDescent="0.25">
      <c r="A48" s="54">
        <v>8</v>
      </c>
      <c r="B48" s="11">
        <f t="shared" si="5"/>
        <v>0.1</v>
      </c>
      <c r="C48" s="11">
        <f t="shared" si="6"/>
        <v>0.4</v>
      </c>
      <c r="D48" s="11">
        <f t="shared" si="7"/>
        <v>0.4</v>
      </c>
      <c r="E48" s="11">
        <f t="shared" si="8"/>
        <v>0.1</v>
      </c>
      <c r="F48" s="11">
        <f t="shared" si="9"/>
        <v>0.45</v>
      </c>
      <c r="G48" s="24">
        <f t="shared" si="10"/>
        <v>0.05</v>
      </c>
      <c r="R48" s="11"/>
    </row>
    <row r="49" spans="1:18" ht="15.75" x14ac:dyDescent="0.25">
      <c r="A49" s="54">
        <v>9</v>
      </c>
      <c r="B49" s="11">
        <f t="shared" si="5"/>
        <v>0.03</v>
      </c>
      <c r="C49" s="11">
        <f t="shared" si="6"/>
        <v>0.27</v>
      </c>
      <c r="D49" s="11">
        <f t="shared" si="7"/>
        <v>0.09</v>
      </c>
      <c r="E49" s="11">
        <f t="shared" si="8"/>
        <v>0.21</v>
      </c>
      <c r="F49" s="11">
        <f t="shared" si="9"/>
        <v>0.21</v>
      </c>
      <c r="G49" s="24">
        <f t="shared" si="10"/>
        <v>0.09</v>
      </c>
      <c r="R49" s="11"/>
    </row>
    <row r="50" spans="1:18" ht="15.75" x14ac:dyDescent="0.25">
      <c r="A50" s="54">
        <v>10</v>
      </c>
      <c r="B50" s="11">
        <f t="shared" si="5"/>
        <v>0</v>
      </c>
      <c r="C50" s="11">
        <f t="shared" si="6"/>
        <v>0</v>
      </c>
      <c r="D50" s="11">
        <f t="shared" si="7"/>
        <v>0</v>
      </c>
      <c r="E50" s="11">
        <f t="shared" si="8"/>
        <v>0</v>
      </c>
      <c r="F50" s="11">
        <f t="shared" si="9"/>
        <v>0</v>
      </c>
      <c r="G50" s="24">
        <f t="shared" si="10"/>
        <v>0</v>
      </c>
      <c r="R50" s="11"/>
    </row>
    <row r="51" spans="1:18" ht="15.75" x14ac:dyDescent="0.25">
      <c r="A51" s="54">
        <v>11</v>
      </c>
      <c r="B51" s="11">
        <f t="shared" si="5"/>
        <v>0</v>
      </c>
      <c r="C51" s="11">
        <f t="shared" si="6"/>
        <v>0</v>
      </c>
      <c r="D51" s="11">
        <f t="shared" si="7"/>
        <v>0</v>
      </c>
      <c r="E51" s="11">
        <f t="shared" si="8"/>
        <v>0</v>
      </c>
      <c r="F51" s="11">
        <f t="shared" si="9"/>
        <v>0</v>
      </c>
      <c r="G51" s="24">
        <f t="shared" si="10"/>
        <v>0</v>
      </c>
      <c r="R51" s="11"/>
    </row>
    <row r="52" spans="1:18" ht="15.75" x14ac:dyDescent="0.25">
      <c r="A52" s="54">
        <v>12</v>
      </c>
      <c r="B52" s="11">
        <f t="shared" si="5"/>
        <v>2.0000000000000004E-2</v>
      </c>
      <c r="C52" s="11">
        <f t="shared" si="6"/>
        <v>8.0000000000000016E-2</v>
      </c>
      <c r="D52" s="11">
        <f t="shared" si="7"/>
        <v>0.03</v>
      </c>
      <c r="E52" s="11">
        <f t="shared" si="8"/>
        <v>6.9999999999999993E-2</v>
      </c>
      <c r="F52" s="11">
        <f t="shared" si="9"/>
        <v>6.9999999999999993E-2</v>
      </c>
      <c r="G52" s="24">
        <f t="shared" si="10"/>
        <v>0.03</v>
      </c>
      <c r="R52" s="11"/>
    </row>
    <row r="53" spans="1:18" ht="15.75" x14ac:dyDescent="0.25">
      <c r="A53" s="54">
        <v>13</v>
      </c>
      <c r="B53" s="11">
        <f t="shared" si="5"/>
        <v>9.0000000000000011E-2</v>
      </c>
      <c r="C53" s="11">
        <f t="shared" si="6"/>
        <v>1.0000000000000002E-2</v>
      </c>
      <c r="D53" s="11">
        <f t="shared" si="7"/>
        <v>9.0000000000000011E-2</v>
      </c>
      <c r="E53" s="11">
        <f t="shared" si="8"/>
        <v>1.0000000000000002E-2</v>
      </c>
      <c r="F53" s="11">
        <f t="shared" si="9"/>
        <v>9.0000000000000011E-2</v>
      </c>
      <c r="G53" s="24">
        <f t="shared" si="10"/>
        <v>1.0000000000000002E-2</v>
      </c>
      <c r="R53" s="11"/>
    </row>
    <row r="54" spans="1:18" ht="15.75" x14ac:dyDescent="0.25">
      <c r="A54" s="54">
        <v>14</v>
      </c>
      <c r="B54" s="11">
        <f t="shared" si="5"/>
        <v>0</v>
      </c>
      <c r="C54" s="11">
        <f t="shared" si="6"/>
        <v>0</v>
      </c>
      <c r="D54" s="11">
        <f t="shared" si="7"/>
        <v>0</v>
      </c>
      <c r="E54" s="11">
        <f t="shared" si="8"/>
        <v>0</v>
      </c>
      <c r="F54" s="11">
        <f t="shared" si="9"/>
        <v>0</v>
      </c>
      <c r="G54" s="24">
        <f t="shared" si="10"/>
        <v>0</v>
      </c>
      <c r="R54" s="11"/>
    </row>
    <row r="55" spans="1:18" ht="15.75" x14ac:dyDescent="0.25">
      <c r="A55" s="54">
        <v>15</v>
      </c>
      <c r="B55" s="11">
        <f t="shared" si="5"/>
        <v>0.15</v>
      </c>
      <c r="C55" s="11">
        <f t="shared" si="6"/>
        <v>0.15</v>
      </c>
      <c r="D55" s="11">
        <f t="shared" si="7"/>
        <v>0.24</v>
      </c>
      <c r="E55" s="11">
        <f t="shared" si="8"/>
        <v>0.06</v>
      </c>
      <c r="F55" s="11">
        <f t="shared" si="9"/>
        <v>0.24</v>
      </c>
      <c r="G55" s="24">
        <f t="shared" si="10"/>
        <v>0.06</v>
      </c>
      <c r="R55" s="11"/>
    </row>
    <row r="56" spans="1:18" ht="15.75" thickBot="1" x14ac:dyDescent="0.3">
      <c r="A56" s="55" t="s">
        <v>40</v>
      </c>
      <c r="B56" s="56">
        <f t="shared" ref="B56:G56" si="11">SUM(B41:B55)</f>
        <v>0.84000000000000008</v>
      </c>
      <c r="C56" s="56">
        <f t="shared" si="11"/>
        <v>2.06</v>
      </c>
      <c r="D56" s="56">
        <f>SUM(D41:D55)</f>
        <v>1.8200000000000003</v>
      </c>
      <c r="E56" s="56">
        <f t="shared" si="11"/>
        <v>1.08</v>
      </c>
      <c r="F56" s="56">
        <f t="shared" si="11"/>
        <v>1.7000000000000002</v>
      </c>
      <c r="G56" s="57">
        <f t="shared" si="11"/>
        <v>1.2000000000000002</v>
      </c>
      <c r="R56" s="58"/>
    </row>
    <row r="57" spans="1:18" ht="15.75" thickBot="1" x14ac:dyDescent="0.3">
      <c r="R57" s="11"/>
    </row>
    <row r="58" spans="1:18" x14ac:dyDescent="0.25">
      <c r="A58" s="67" t="s">
        <v>100</v>
      </c>
      <c r="B58" s="52" t="s">
        <v>84</v>
      </c>
      <c r="C58" s="52" t="s">
        <v>87</v>
      </c>
      <c r="D58" s="52" t="s">
        <v>90</v>
      </c>
      <c r="E58" s="52" t="s">
        <v>93</v>
      </c>
      <c r="F58" s="52" t="s">
        <v>96</v>
      </c>
      <c r="G58" s="53" t="s">
        <v>99</v>
      </c>
      <c r="R58" s="58"/>
    </row>
    <row r="59" spans="1:18" ht="15.75" x14ac:dyDescent="0.25">
      <c r="A59" s="54">
        <v>1</v>
      </c>
      <c r="B59" s="11">
        <f t="shared" ref="B59:G73" si="12">B41*$K20</f>
        <v>2.0000000000000004E-2</v>
      </c>
      <c r="C59" s="11">
        <f t="shared" si="12"/>
        <v>8.0000000000000016E-2</v>
      </c>
      <c r="D59" s="11">
        <f t="shared" si="12"/>
        <v>2.0000000000000004E-2</v>
      </c>
      <c r="E59" s="11">
        <f t="shared" si="12"/>
        <v>8.0000000000000016E-2</v>
      </c>
      <c r="F59" s="11">
        <f t="shared" si="12"/>
        <v>4.0000000000000008E-2</v>
      </c>
      <c r="G59" s="24">
        <f t="shared" si="12"/>
        <v>0.06</v>
      </c>
      <c r="R59" s="11"/>
    </row>
    <row r="60" spans="1:18" ht="15.75" x14ac:dyDescent="0.25">
      <c r="A60" s="54">
        <v>2</v>
      </c>
      <c r="B60" s="11">
        <f t="shared" si="12"/>
        <v>0</v>
      </c>
      <c r="C60" s="11">
        <f t="shared" si="12"/>
        <v>0</v>
      </c>
      <c r="D60" s="11">
        <f t="shared" si="12"/>
        <v>0</v>
      </c>
      <c r="E60" s="11">
        <f t="shared" si="12"/>
        <v>0</v>
      </c>
      <c r="F60" s="11">
        <f t="shared" si="12"/>
        <v>0</v>
      </c>
      <c r="G60" s="24">
        <f t="shared" si="12"/>
        <v>0</v>
      </c>
      <c r="R60" s="11"/>
    </row>
    <row r="61" spans="1:18" ht="15.75" x14ac:dyDescent="0.25">
      <c r="A61" s="54">
        <v>3</v>
      </c>
      <c r="B61" s="11">
        <f t="shared" si="12"/>
        <v>0</v>
      </c>
      <c r="C61" s="11">
        <f t="shared" si="12"/>
        <v>0</v>
      </c>
      <c r="D61" s="11">
        <f t="shared" si="12"/>
        <v>0</v>
      </c>
      <c r="E61" s="11">
        <f t="shared" si="12"/>
        <v>0</v>
      </c>
      <c r="F61" s="11">
        <f t="shared" si="12"/>
        <v>0</v>
      </c>
      <c r="G61" s="24">
        <f t="shared" si="12"/>
        <v>0</v>
      </c>
      <c r="R61" s="11"/>
    </row>
    <row r="62" spans="1:18" ht="15.75" x14ac:dyDescent="0.25">
      <c r="A62" s="54">
        <v>4</v>
      </c>
      <c r="B62" s="11">
        <f t="shared" si="12"/>
        <v>1.6000000000000004E-2</v>
      </c>
      <c r="C62" s="11">
        <f t="shared" si="12"/>
        <v>6.4000000000000015E-2</v>
      </c>
      <c r="D62" s="11">
        <f t="shared" si="12"/>
        <v>1.6000000000000004E-2</v>
      </c>
      <c r="E62" s="11">
        <f t="shared" si="12"/>
        <v>6.4000000000000015E-2</v>
      </c>
      <c r="F62" s="11">
        <f t="shared" si="12"/>
        <v>4.0000000000000008E-2</v>
      </c>
      <c r="G62" s="24">
        <f t="shared" si="12"/>
        <v>4.0000000000000008E-2</v>
      </c>
      <c r="R62" s="11"/>
    </row>
    <row r="63" spans="1:18" ht="15.75" x14ac:dyDescent="0.25">
      <c r="A63" s="54">
        <v>5</v>
      </c>
      <c r="B63" s="11">
        <f t="shared" si="12"/>
        <v>0</v>
      </c>
      <c r="C63" s="11">
        <f t="shared" si="12"/>
        <v>0.24</v>
      </c>
      <c r="D63" s="11">
        <f t="shared" si="12"/>
        <v>0.16800000000000001</v>
      </c>
      <c r="E63" s="11">
        <f t="shared" si="12"/>
        <v>7.1999999999999995E-2</v>
      </c>
      <c r="F63" s="11">
        <f t="shared" si="12"/>
        <v>0.12</v>
      </c>
      <c r="G63" s="24">
        <f t="shared" si="12"/>
        <v>0.12</v>
      </c>
      <c r="R63" s="11"/>
    </row>
    <row r="64" spans="1:18" ht="15.75" x14ac:dyDescent="0.25">
      <c r="A64" s="54">
        <v>6</v>
      </c>
      <c r="B64" s="11">
        <f t="shared" si="12"/>
        <v>0</v>
      </c>
      <c r="C64" s="11">
        <f t="shared" si="12"/>
        <v>0</v>
      </c>
      <c r="D64" s="11">
        <f t="shared" si="12"/>
        <v>0</v>
      </c>
      <c r="E64" s="11">
        <f t="shared" si="12"/>
        <v>0</v>
      </c>
      <c r="F64" s="11">
        <f t="shared" si="12"/>
        <v>0</v>
      </c>
      <c r="G64" s="24">
        <f t="shared" si="12"/>
        <v>0</v>
      </c>
      <c r="R64" s="11"/>
    </row>
    <row r="65" spans="1:18" ht="15.75" x14ac:dyDescent="0.25">
      <c r="A65" s="54">
        <v>7</v>
      </c>
      <c r="B65" s="11">
        <f t="shared" si="12"/>
        <v>0</v>
      </c>
      <c r="C65" s="11">
        <f t="shared" si="12"/>
        <v>0</v>
      </c>
      <c r="D65" s="11">
        <f t="shared" si="12"/>
        <v>0</v>
      </c>
      <c r="E65" s="11">
        <f t="shared" si="12"/>
        <v>0</v>
      </c>
      <c r="F65" s="11">
        <f t="shared" si="12"/>
        <v>0</v>
      </c>
      <c r="G65" s="24">
        <f t="shared" si="12"/>
        <v>0</v>
      </c>
      <c r="R65" s="11"/>
    </row>
    <row r="66" spans="1:18" ht="15.75" x14ac:dyDescent="0.25">
      <c r="A66" s="54">
        <v>8</v>
      </c>
      <c r="B66" s="11">
        <f t="shared" si="12"/>
        <v>1.0000000000000002E-2</v>
      </c>
      <c r="C66" s="11">
        <f t="shared" si="12"/>
        <v>4.0000000000000008E-2</v>
      </c>
      <c r="D66" s="11">
        <f t="shared" si="12"/>
        <v>4.0000000000000008E-2</v>
      </c>
      <c r="E66" s="11">
        <f t="shared" si="12"/>
        <v>1.0000000000000002E-2</v>
      </c>
      <c r="F66" s="11">
        <f t="shared" si="12"/>
        <v>4.5000000000000005E-2</v>
      </c>
      <c r="G66" s="24">
        <f t="shared" si="12"/>
        <v>5.000000000000001E-3</v>
      </c>
      <c r="R66" s="11"/>
    </row>
    <row r="67" spans="1:18" ht="15.75" x14ac:dyDescent="0.25">
      <c r="A67" s="54">
        <v>9</v>
      </c>
      <c r="B67" s="11">
        <f t="shared" si="12"/>
        <v>0</v>
      </c>
      <c r="C67" s="11">
        <f t="shared" si="12"/>
        <v>0</v>
      </c>
      <c r="D67" s="11">
        <f t="shared" si="12"/>
        <v>0</v>
      </c>
      <c r="E67" s="11">
        <f t="shared" si="12"/>
        <v>0</v>
      </c>
      <c r="F67" s="11">
        <f t="shared" si="12"/>
        <v>0</v>
      </c>
      <c r="G67" s="24">
        <f t="shared" si="12"/>
        <v>0</v>
      </c>
      <c r="R67" s="11"/>
    </row>
    <row r="68" spans="1:18" ht="15.75" x14ac:dyDescent="0.25">
      <c r="A68" s="54">
        <v>10</v>
      </c>
      <c r="B68" s="11">
        <f t="shared" si="12"/>
        <v>0</v>
      </c>
      <c r="C68" s="11">
        <f t="shared" si="12"/>
        <v>0</v>
      </c>
      <c r="D68" s="11">
        <f t="shared" si="12"/>
        <v>0</v>
      </c>
      <c r="E68" s="11">
        <f t="shared" si="12"/>
        <v>0</v>
      </c>
      <c r="F68" s="11">
        <f t="shared" si="12"/>
        <v>0</v>
      </c>
      <c r="G68" s="24">
        <f t="shared" si="12"/>
        <v>0</v>
      </c>
      <c r="R68" s="11"/>
    </row>
    <row r="69" spans="1:18" ht="15.75" x14ac:dyDescent="0.25">
      <c r="A69" s="54">
        <v>11</v>
      </c>
      <c r="B69" s="11">
        <f t="shared" si="12"/>
        <v>0</v>
      </c>
      <c r="C69" s="11">
        <f t="shared" si="12"/>
        <v>0</v>
      </c>
      <c r="D69" s="11">
        <f t="shared" si="12"/>
        <v>0</v>
      </c>
      <c r="E69" s="11">
        <f t="shared" si="12"/>
        <v>0</v>
      </c>
      <c r="F69" s="11">
        <f t="shared" si="12"/>
        <v>0</v>
      </c>
      <c r="G69" s="24">
        <f t="shared" si="12"/>
        <v>0</v>
      </c>
      <c r="R69" s="11"/>
    </row>
    <row r="70" spans="1:18" ht="15.75" x14ac:dyDescent="0.25">
      <c r="A70" s="54">
        <v>12</v>
      </c>
      <c r="B70" s="11">
        <f t="shared" si="12"/>
        <v>2.0000000000000005E-3</v>
      </c>
      <c r="C70" s="11">
        <f t="shared" si="12"/>
        <v>8.0000000000000019E-3</v>
      </c>
      <c r="D70" s="11">
        <f t="shared" si="12"/>
        <v>3.0000000000000001E-3</v>
      </c>
      <c r="E70" s="11">
        <f t="shared" si="12"/>
        <v>6.9999999999999993E-3</v>
      </c>
      <c r="F70" s="11">
        <f t="shared" si="12"/>
        <v>6.9999999999999993E-3</v>
      </c>
      <c r="G70" s="24">
        <f t="shared" si="12"/>
        <v>3.0000000000000001E-3</v>
      </c>
      <c r="R70" s="11"/>
    </row>
    <row r="71" spans="1:18" ht="15.75" x14ac:dyDescent="0.25">
      <c r="A71" s="54">
        <v>13</v>
      </c>
      <c r="B71" s="11">
        <f t="shared" si="12"/>
        <v>0</v>
      </c>
      <c r="C71" s="11">
        <f t="shared" si="12"/>
        <v>0</v>
      </c>
      <c r="D71" s="11">
        <f t="shared" si="12"/>
        <v>0</v>
      </c>
      <c r="E71" s="11">
        <f t="shared" si="12"/>
        <v>0</v>
      </c>
      <c r="F71" s="11">
        <f t="shared" si="12"/>
        <v>0</v>
      </c>
      <c r="G71" s="24">
        <f t="shared" si="12"/>
        <v>0</v>
      </c>
      <c r="R71" s="11"/>
    </row>
    <row r="72" spans="1:18" ht="15.75" x14ac:dyDescent="0.25">
      <c r="A72" s="54">
        <v>14</v>
      </c>
      <c r="B72" s="11">
        <f t="shared" si="12"/>
        <v>0</v>
      </c>
      <c r="C72" s="11">
        <f t="shared" si="12"/>
        <v>0</v>
      </c>
      <c r="D72" s="11">
        <f t="shared" si="12"/>
        <v>0</v>
      </c>
      <c r="E72" s="11">
        <f t="shared" si="12"/>
        <v>0</v>
      </c>
      <c r="F72" s="11">
        <f t="shared" si="12"/>
        <v>0</v>
      </c>
      <c r="G72" s="24">
        <f t="shared" si="12"/>
        <v>0</v>
      </c>
      <c r="R72" s="11"/>
    </row>
    <row r="73" spans="1:18" ht="15.75" x14ac:dyDescent="0.25">
      <c r="A73" s="54">
        <v>15</v>
      </c>
      <c r="B73" s="11">
        <f t="shared" si="12"/>
        <v>0.15</v>
      </c>
      <c r="C73" s="11">
        <f t="shared" si="12"/>
        <v>0.15</v>
      </c>
      <c r="D73" s="11">
        <f t="shared" si="12"/>
        <v>0.24</v>
      </c>
      <c r="E73" s="11">
        <f t="shared" si="12"/>
        <v>0.06</v>
      </c>
      <c r="F73" s="11">
        <f t="shared" si="12"/>
        <v>0.24</v>
      </c>
      <c r="G73" s="24">
        <f t="shared" si="12"/>
        <v>0.06</v>
      </c>
      <c r="R73" s="11"/>
    </row>
    <row r="74" spans="1:18" ht="15.75" thickBot="1" x14ac:dyDescent="0.3">
      <c r="A74" s="55" t="s">
        <v>40</v>
      </c>
      <c r="B74" s="56">
        <f t="shared" ref="B74:G74" si="13">SUM(B59:B73)</f>
        <v>0.19800000000000001</v>
      </c>
      <c r="C74" s="56">
        <f t="shared" si="13"/>
        <v>0.58200000000000007</v>
      </c>
      <c r="D74" s="56">
        <f>SUM(D59:D73)</f>
        <v>0.48699999999999999</v>
      </c>
      <c r="E74" s="56">
        <f t="shared" si="13"/>
        <v>0.29300000000000004</v>
      </c>
      <c r="F74" s="56">
        <f t="shared" si="13"/>
        <v>0.49199999999999999</v>
      </c>
      <c r="G74" s="57">
        <f t="shared" si="13"/>
        <v>0.28800000000000003</v>
      </c>
      <c r="R74" s="58"/>
    </row>
    <row r="75" spans="1:18" ht="15.75" thickBot="1" x14ac:dyDescent="0.3">
      <c r="R75" s="11"/>
    </row>
    <row r="76" spans="1:18" x14ac:dyDescent="0.25">
      <c r="A76" s="67" t="s">
        <v>101</v>
      </c>
      <c r="B76" s="52" t="s">
        <v>84</v>
      </c>
      <c r="C76" s="52" t="s">
        <v>87</v>
      </c>
      <c r="D76" s="52" t="s">
        <v>90</v>
      </c>
      <c r="E76" s="52" t="s">
        <v>93</v>
      </c>
      <c r="F76" s="52" t="s">
        <v>96</v>
      </c>
      <c r="G76" s="53" t="s">
        <v>99</v>
      </c>
      <c r="R76" s="58"/>
    </row>
    <row r="77" spans="1:18" ht="15.75" x14ac:dyDescent="0.25">
      <c r="A77" s="54">
        <v>1</v>
      </c>
      <c r="B77" s="11">
        <f t="shared" ref="B77:G91" si="14">B41*$L20</f>
        <v>0</v>
      </c>
      <c r="C77" s="11">
        <f t="shared" si="14"/>
        <v>0</v>
      </c>
      <c r="D77" s="11">
        <f t="shared" si="14"/>
        <v>0</v>
      </c>
      <c r="E77" s="11">
        <f t="shared" si="14"/>
        <v>0</v>
      </c>
      <c r="F77" s="11">
        <f t="shared" si="14"/>
        <v>0</v>
      </c>
      <c r="G77" s="24">
        <f t="shared" si="14"/>
        <v>0</v>
      </c>
      <c r="R77" s="11"/>
    </row>
    <row r="78" spans="1:18" ht="15.75" x14ac:dyDescent="0.25">
      <c r="A78" s="54">
        <v>2</v>
      </c>
      <c r="B78" s="11">
        <f t="shared" si="14"/>
        <v>6.9999999999999993E-2</v>
      </c>
      <c r="C78" s="11">
        <f t="shared" si="14"/>
        <v>0.03</v>
      </c>
      <c r="D78" s="11">
        <f t="shared" si="14"/>
        <v>9.0000000000000011E-2</v>
      </c>
      <c r="E78" s="11">
        <f t="shared" si="14"/>
        <v>1.0000000000000002E-2</v>
      </c>
      <c r="F78" s="11">
        <f t="shared" si="14"/>
        <v>2.0000000000000004E-2</v>
      </c>
      <c r="G78" s="24">
        <f t="shared" si="14"/>
        <v>8.0000000000000016E-2</v>
      </c>
      <c r="R78" s="11"/>
    </row>
    <row r="79" spans="1:18" ht="15.75" x14ac:dyDescent="0.25">
      <c r="A79" s="54">
        <v>3</v>
      </c>
      <c r="B79" s="11">
        <f t="shared" si="14"/>
        <v>0</v>
      </c>
      <c r="C79" s="11">
        <f t="shared" si="14"/>
        <v>0</v>
      </c>
      <c r="D79" s="11">
        <f t="shared" si="14"/>
        <v>0</v>
      </c>
      <c r="E79" s="11">
        <f t="shared" si="14"/>
        <v>0</v>
      </c>
      <c r="F79" s="11">
        <f t="shared" si="14"/>
        <v>0</v>
      </c>
      <c r="G79" s="24">
        <f t="shared" si="14"/>
        <v>0</v>
      </c>
      <c r="R79" s="11"/>
    </row>
    <row r="80" spans="1:18" ht="15.75" x14ac:dyDescent="0.25">
      <c r="A80" s="54">
        <v>4</v>
      </c>
      <c r="B80" s="11">
        <f t="shared" si="14"/>
        <v>1.6000000000000004E-2</v>
      </c>
      <c r="C80" s="11">
        <f t="shared" si="14"/>
        <v>6.4000000000000015E-2</v>
      </c>
      <c r="D80" s="11">
        <f t="shared" si="14"/>
        <v>1.6000000000000004E-2</v>
      </c>
      <c r="E80" s="11">
        <f t="shared" si="14"/>
        <v>6.4000000000000015E-2</v>
      </c>
      <c r="F80" s="11">
        <f t="shared" si="14"/>
        <v>4.0000000000000008E-2</v>
      </c>
      <c r="G80" s="24">
        <f t="shared" si="14"/>
        <v>4.0000000000000008E-2</v>
      </c>
      <c r="R80" s="11"/>
    </row>
    <row r="81" spans="1:18" ht="15.75" x14ac:dyDescent="0.25">
      <c r="A81" s="54">
        <v>5</v>
      </c>
      <c r="B81" s="11">
        <f t="shared" si="14"/>
        <v>0</v>
      </c>
      <c r="C81" s="11">
        <f t="shared" si="14"/>
        <v>0.36</v>
      </c>
      <c r="D81" s="11">
        <f t="shared" si="14"/>
        <v>0.252</v>
      </c>
      <c r="E81" s="11">
        <f t="shared" si="14"/>
        <v>0.108</v>
      </c>
      <c r="F81" s="11">
        <f t="shared" si="14"/>
        <v>0.18</v>
      </c>
      <c r="G81" s="24">
        <f t="shared" si="14"/>
        <v>0.18</v>
      </c>
      <c r="R81" s="11"/>
    </row>
    <row r="82" spans="1:18" ht="15.75" x14ac:dyDescent="0.25">
      <c r="A82" s="54">
        <v>6</v>
      </c>
      <c r="B82" s="11">
        <f t="shared" si="14"/>
        <v>0</v>
      </c>
      <c r="C82" s="11">
        <f t="shared" si="14"/>
        <v>0</v>
      </c>
      <c r="D82" s="11">
        <f t="shared" si="14"/>
        <v>0</v>
      </c>
      <c r="E82" s="11">
        <f t="shared" si="14"/>
        <v>0</v>
      </c>
      <c r="F82" s="11">
        <f t="shared" si="14"/>
        <v>0</v>
      </c>
      <c r="G82" s="24">
        <f t="shared" si="14"/>
        <v>0</v>
      </c>
      <c r="R82" s="11"/>
    </row>
    <row r="83" spans="1:18" ht="15.75" x14ac:dyDescent="0.25">
      <c r="A83" s="54">
        <v>7</v>
      </c>
      <c r="B83" s="11">
        <f t="shared" si="14"/>
        <v>0</v>
      </c>
      <c r="C83" s="11">
        <f t="shared" si="14"/>
        <v>0</v>
      </c>
      <c r="D83" s="11">
        <f t="shared" si="14"/>
        <v>0</v>
      </c>
      <c r="E83" s="11">
        <f t="shared" si="14"/>
        <v>0</v>
      </c>
      <c r="F83" s="11">
        <f t="shared" si="14"/>
        <v>0</v>
      </c>
      <c r="G83" s="24">
        <f t="shared" si="14"/>
        <v>0</v>
      </c>
      <c r="R83" s="11"/>
    </row>
    <row r="84" spans="1:18" ht="15.75" x14ac:dyDescent="0.25">
      <c r="A84" s="54">
        <v>8</v>
      </c>
      <c r="B84" s="11">
        <f t="shared" si="14"/>
        <v>1.0000000000000002E-2</v>
      </c>
      <c r="C84" s="11">
        <f t="shared" si="14"/>
        <v>4.0000000000000008E-2</v>
      </c>
      <c r="D84" s="11">
        <f t="shared" si="14"/>
        <v>4.0000000000000008E-2</v>
      </c>
      <c r="E84" s="11">
        <f t="shared" si="14"/>
        <v>1.0000000000000002E-2</v>
      </c>
      <c r="F84" s="11">
        <f t="shared" si="14"/>
        <v>4.5000000000000005E-2</v>
      </c>
      <c r="G84" s="24">
        <f t="shared" si="14"/>
        <v>5.000000000000001E-3</v>
      </c>
      <c r="R84" s="11"/>
    </row>
    <row r="85" spans="1:18" ht="15.75" x14ac:dyDescent="0.25">
      <c r="A85" s="54">
        <v>9</v>
      </c>
      <c r="B85" s="11">
        <f t="shared" si="14"/>
        <v>2.4E-2</v>
      </c>
      <c r="C85" s="11">
        <f t="shared" si="14"/>
        <v>0.21600000000000003</v>
      </c>
      <c r="D85" s="11">
        <f t="shared" si="14"/>
        <v>7.1999999999999995E-2</v>
      </c>
      <c r="E85" s="11">
        <f t="shared" si="14"/>
        <v>0.16800000000000001</v>
      </c>
      <c r="F85" s="11">
        <f t="shared" si="14"/>
        <v>0.16800000000000001</v>
      </c>
      <c r="G85" s="24">
        <f t="shared" si="14"/>
        <v>7.1999999999999995E-2</v>
      </c>
      <c r="R85" s="11"/>
    </row>
    <row r="86" spans="1:18" ht="15.75" x14ac:dyDescent="0.25">
      <c r="A86" s="54">
        <v>10</v>
      </c>
      <c r="B86" s="11">
        <f t="shared" si="14"/>
        <v>0</v>
      </c>
      <c r="C86" s="11">
        <f t="shared" si="14"/>
        <v>0</v>
      </c>
      <c r="D86" s="11">
        <f t="shared" si="14"/>
        <v>0</v>
      </c>
      <c r="E86" s="11">
        <f t="shared" si="14"/>
        <v>0</v>
      </c>
      <c r="F86" s="11">
        <f t="shared" si="14"/>
        <v>0</v>
      </c>
      <c r="G86" s="24">
        <f t="shared" si="14"/>
        <v>0</v>
      </c>
      <c r="R86" s="11"/>
    </row>
    <row r="87" spans="1:18" ht="15.75" x14ac:dyDescent="0.25">
      <c r="A87" s="54">
        <v>11</v>
      </c>
      <c r="B87" s="11">
        <f t="shared" si="14"/>
        <v>0</v>
      </c>
      <c r="C87" s="11">
        <f t="shared" si="14"/>
        <v>0</v>
      </c>
      <c r="D87" s="11">
        <f t="shared" si="14"/>
        <v>0</v>
      </c>
      <c r="E87" s="11">
        <f t="shared" si="14"/>
        <v>0</v>
      </c>
      <c r="F87" s="11">
        <f t="shared" si="14"/>
        <v>0</v>
      </c>
      <c r="G87" s="24">
        <f t="shared" si="14"/>
        <v>0</v>
      </c>
      <c r="R87" s="11"/>
    </row>
    <row r="88" spans="1:18" ht="15.75" x14ac:dyDescent="0.25">
      <c r="A88" s="54">
        <v>12</v>
      </c>
      <c r="B88" s="11">
        <f t="shared" si="14"/>
        <v>4.000000000000001E-3</v>
      </c>
      <c r="C88" s="11">
        <f t="shared" si="14"/>
        <v>1.6000000000000004E-2</v>
      </c>
      <c r="D88" s="11">
        <f t="shared" si="14"/>
        <v>6.0000000000000001E-3</v>
      </c>
      <c r="E88" s="11">
        <f t="shared" si="14"/>
        <v>1.3999999999999999E-2</v>
      </c>
      <c r="F88" s="11">
        <f t="shared" si="14"/>
        <v>1.3999999999999999E-2</v>
      </c>
      <c r="G88" s="24">
        <f t="shared" si="14"/>
        <v>6.0000000000000001E-3</v>
      </c>
      <c r="R88" s="11"/>
    </row>
    <row r="89" spans="1:18" ht="15.75" x14ac:dyDescent="0.25">
      <c r="A89" s="54">
        <v>13</v>
      </c>
      <c r="B89" s="11">
        <f t="shared" si="14"/>
        <v>0</v>
      </c>
      <c r="C89" s="11">
        <f t="shared" si="14"/>
        <v>0</v>
      </c>
      <c r="D89" s="11">
        <f t="shared" si="14"/>
        <v>0</v>
      </c>
      <c r="E89" s="11">
        <f t="shared" si="14"/>
        <v>0</v>
      </c>
      <c r="F89" s="11">
        <f t="shared" si="14"/>
        <v>0</v>
      </c>
      <c r="G89" s="24">
        <f t="shared" si="14"/>
        <v>0</v>
      </c>
      <c r="R89" s="11"/>
    </row>
    <row r="90" spans="1:18" ht="15.75" x14ac:dyDescent="0.25">
      <c r="A90" s="54">
        <v>14</v>
      </c>
      <c r="B90" s="11">
        <f t="shared" si="14"/>
        <v>0</v>
      </c>
      <c r="C90" s="11">
        <f t="shared" si="14"/>
        <v>0</v>
      </c>
      <c r="D90" s="11">
        <f t="shared" si="14"/>
        <v>0</v>
      </c>
      <c r="E90" s="11">
        <f t="shared" si="14"/>
        <v>0</v>
      </c>
      <c r="F90" s="11">
        <f t="shared" si="14"/>
        <v>0</v>
      </c>
      <c r="G90" s="24">
        <f t="shared" si="14"/>
        <v>0</v>
      </c>
      <c r="R90" s="11"/>
    </row>
    <row r="91" spans="1:18" ht="15.75" x14ac:dyDescent="0.25">
      <c r="A91" s="54">
        <v>15</v>
      </c>
      <c r="B91" s="11">
        <f t="shared" si="14"/>
        <v>0</v>
      </c>
      <c r="C91" s="11">
        <f t="shared" si="14"/>
        <v>0</v>
      </c>
      <c r="D91" s="11">
        <f t="shared" si="14"/>
        <v>0</v>
      </c>
      <c r="E91" s="11">
        <f t="shared" si="14"/>
        <v>0</v>
      </c>
      <c r="F91" s="11">
        <f t="shared" si="14"/>
        <v>0</v>
      </c>
      <c r="G91" s="24">
        <f t="shared" si="14"/>
        <v>0</v>
      </c>
      <c r="R91" s="11"/>
    </row>
    <row r="92" spans="1:18" ht="15.75" thickBot="1" x14ac:dyDescent="0.3">
      <c r="A92" s="55" t="s">
        <v>40</v>
      </c>
      <c r="B92" s="56">
        <f t="shared" ref="B92:G92" si="15">SUM(B77:B91)</f>
        <v>0.124</v>
      </c>
      <c r="C92" s="56">
        <f t="shared" si="15"/>
        <v>0.72599999999999998</v>
      </c>
      <c r="D92" s="56">
        <f t="shared" si="15"/>
        <v>0.47600000000000003</v>
      </c>
      <c r="E92" s="56">
        <f t="shared" si="15"/>
        <v>0.374</v>
      </c>
      <c r="F92" s="56">
        <f t="shared" si="15"/>
        <v>0.46699999999999997</v>
      </c>
      <c r="G92" s="57">
        <f t="shared" si="15"/>
        <v>0.38300000000000006</v>
      </c>
      <c r="R92" s="58"/>
    </row>
    <row r="93" spans="1:18" ht="15.75" thickBot="1" x14ac:dyDescent="0.3">
      <c r="R93" s="11"/>
    </row>
    <row r="94" spans="1:18" x14ac:dyDescent="0.25">
      <c r="A94" s="67" t="s">
        <v>102</v>
      </c>
      <c r="B94" s="52" t="s">
        <v>84</v>
      </c>
      <c r="C94" s="52" t="s">
        <v>87</v>
      </c>
      <c r="D94" s="52" t="s">
        <v>90</v>
      </c>
      <c r="E94" s="52" t="s">
        <v>93</v>
      </c>
      <c r="F94" s="52" t="s">
        <v>96</v>
      </c>
      <c r="G94" s="53" t="s">
        <v>99</v>
      </c>
      <c r="R94" s="58"/>
    </row>
    <row r="95" spans="1:18" ht="15.75" x14ac:dyDescent="0.25">
      <c r="A95" s="54">
        <v>1</v>
      </c>
      <c r="B95" s="11">
        <f t="shared" ref="B95:G109" si="16">B41*$M20</f>
        <v>0</v>
      </c>
      <c r="C95" s="11">
        <f t="shared" si="16"/>
        <v>0</v>
      </c>
      <c r="D95" s="11">
        <f t="shared" si="16"/>
        <v>0</v>
      </c>
      <c r="E95" s="11">
        <f t="shared" si="16"/>
        <v>0</v>
      </c>
      <c r="F95" s="11">
        <f t="shared" si="16"/>
        <v>0</v>
      </c>
      <c r="G95" s="24">
        <f t="shared" si="16"/>
        <v>0</v>
      </c>
      <c r="R95" s="11"/>
    </row>
    <row r="96" spans="1:18" ht="15.75" x14ac:dyDescent="0.25">
      <c r="A96" s="54">
        <v>2</v>
      </c>
      <c r="B96" s="11">
        <f t="shared" si="16"/>
        <v>0.27999999999999997</v>
      </c>
      <c r="C96" s="11">
        <f t="shared" si="16"/>
        <v>0.12</v>
      </c>
      <c r="D96" s="11">
        <f t="shared" si="16"/>
        <v>0.36000000000000004</v>
      </c>
      <c r="E96" s="11">
        <f t="shared" si="16"/>
        <v>4.0000000000000008E-2</v>
      </c>
      <c r="F96" s="11">
        <f t="shared" si="16"/>
        <v>8.0000000000000016E-2</v>
      </c>
      <c r="G96" s="24">
        <f t="shared" si="16"/>
        <v>0.32000000000000006</v>
      </c>
      <c r="R96" s="11"/>
    </row>
    <row r="97" spans="1:18" ht="15.75" x14ac:dyDescent="0.25">
      <c r="A97" s="54">
        <v>3</v>
      </c>
      <c r="B97" s="11">
        <f t="shared" si="16"/>
        <v>0</v>
      </c>
      <c r="C97" s="11">
        <f t="shared" si="16"/>
        <v>0</v>
      </c>
      <c r="D97" s="11">
        <f t="shared" si="16"/>
        <v>0</v>
      </c>
      <c r="E97" s="11">
        <f t="shared" si="16"/>
        <v>0</v>
      </c>
      <c r="F97" s="11">
        <f t="shared" si="16"/>
        <v>0</v>
      </c>
      <c r="G97" s="24">
        <f t="shared" si="16"/>
        <v>0</v>
      </c>
      <c r="R97" s="11"/>
    </row>
    <row r="98" spans="1:18" ht="15.75" x14ac:dyDescent="0.25">
      <c r="A98" s="54">
        <v>4</v>
      </c>
      <c r="B98" s="11">
        <f t="shared" si="16"/>
        <v>4.8000000000000008E-2</v>
      </c>
      <c r="C98" s="11">
        <f t="shared" si="16"/>
        <v>0.19200000000000003</v>
      </c>
      <c r="D98" s="11">
        <f t="shared" si="16"/>
        <v>4.8000000000000008E-2</v>
      </c>
      <c r="E98" s="11">
        <f t="shared" si="16"/>
        <v>0.19200000000000003</v>
      </c>
      <c r="F98" s="11">
        <f t="shared" si="16"/>
        <v>0.12</v>
      </c>
      <c r="G98" s="24">
        <f t="shared" si="16"/>
        <v>0.12</v>
      </c>
      <c r="R98" s="11"/>
    </row>
    <row r="99" spans="1:18" ht="15.75" x14ac:dyDescent="0.25">
      <c r="A99" s="54">
        <v>5</v>
      </c>
      <c r="B99" s="11">
        <f t="shared" si="16"/>
        <v>0</v>
      </c>
      <c r="C99" s="11">
        <f t="shared" si="16"/>
        <v>0</v>
      </c>
      <c r="D99" s="11">
        <f t="shared" si="16"/>
        <v>0</v>
      </c>
      <c r="E99" s="11">
        <f t="shared" si="16"/>
        <v>0</v>
      </c>
      <c r="F99" s="11">
        <f t="shared" si="16"/>
        <v>0</v>
      </c>
      <c r="G99" s="24">
        <f t="shared" si="16"/>
        <v>0</v>
      </c>
      <c r="R99" s="11"/>
    </row>
    <row r="100" spans="1:18" ht="15.75" x14ac:dyDescent="0.25">
      <c r="A100" s="54">
        <v>6</v>
      </c>
      <c r="B100" s="11">
        <f t="shared" si="16"/>
        <v>0</v>
      </c>
      <c r="C100" s="11">
        <f t="shared" si="16"/>
        <v>0</v>
      </c>
      <c r="D100" s="11">
        <f t="shared" si="16"/>
        <v>0</v>
      </c>
      <c r="E100" s="11">
        <f t="shared" si="16"/>
        <v>0</v>
      </c>
      <c r="F100" s="11">
        <f t="shared" si="16"/>
        <v>0</v>
      </c>
      <c r="G100" s="24">
        <f t="shared" si="16"/>
        <v>0</v>
      </c>
      <c r="R100" s="11"/>
    </row>
    <row r="101" spans="1:18" ht="15.75" x14ac:dyDescent="0.25">
      <c r="A101" s="54">
        <v>7</v>
      </c>
      <c r="B101" s="11">
        <f t="shared" si="16"/>
        <v>0</v>
      </c>
      <c r="C101" s="11">
        <f t="shared" si="16"/>
        <v>0</v>
      </c>
      <c r="D101" s="11">
        <f t="shared" si="16"/>
        <v>0</v>
      </c>
      <c r="E101" s="11">
        <f t="shared" si="16"/>
        <v>0</v>
      </c>
      <c r="F101" s="11">
        <f t="shared" si="16"/>
        <v>0</v>
      </c>
      <c r="G101" s="24">
        <f t="shared" si="16"/>
        <v>0</v>
      </c>
      <c r="R101" s="11"/>
    </row>
    <row r="102" spans="1:18" ht="15.75" x14ac:dyDescent="0.25">
      <c r="A102" s="54">
        <v>8</v>
      </c>
      <c r="B102" s="11">
        <f t="shared" si="16"/>
        <v>8.0000000000000016E-2</v>
      </c>
      <c r="C102" s="11">
        <f t="shared" si="16"/>
        <v>0.32000000000000006</v>
      </c>
      <c r="D102" s="11">
        <f t="shared" si="16"/>
        <v>0.32000000000000006</v>
      </c>
      <c r="E102" s="11">
        <f t="shared" si="16"/>
        <v>8.0000000000000016E-2</v>
      </c>
      <c r="F102" s="11">
        <f t="shared" si="16"/>
        <v>0.36000000000000004</v>
      </c>
      <c r="G102" s="24">
        <f t="shared" si="16"/>
        <v>4.0000000000000008E-2</v>
      </c>
      <c r="R102" s="11"/>
    </row>
    <row r="103" spans="1:18" ht="15.75" x14ac:dyDescent="0.25">
      <c r="A103" s="54">
        <v>9</v>
      </c>
      <c r="B103" s="11">
        <f t="shared" si="16"/>
        <v>6.0000000000000001E-3</v>
      </c>
      <c r="C103" s="11">
        <f t="shared" si="16"/>
        <v>5.4000000000000006E-2</v>
      </c>
      <c r="D103" s="11">
        <f t="shared" si="16"/>
        <v>1.7999999999999999E-2</v>
      </c>
      <c r="E103" s="11">
        <f t="shared" si="16"/>
        <v>4.2000000000000003E-2</v>
      </c>
      <c r="F103" s="11">
        <f t="shared" si="16"/>
        <v>4.2000000000000003E-2</v>
      </c>
      <c r="G103" s="24">
        <f t="shared" si="16"/>
        <v>1.7999999999999999E-2</v>
      </c>
      <c r="R103" s="11"/>
    </row>
    <row r="104" spans="1:18" ht="15.75" x14ac:dyDescent="0.25">
      <c r="A104" s="54">
        <v>10</v>
      </c>
      <c r="B104" s="11">
        <f t="shared" si="16"/>
        <v>0</v>
      </c>
      <c r="C104" s="11">
        <f t="shared" si="16"/>
        <v>0</v>
      </c>
      <c r="D104" s="11">
        <f t="shared" si="16"/>
        <v>0</v>
      </c>
      <c r="E104" s="11">
        <f t="shared" si="16"/>
        <v>0</v>
      </c>
      <c r="F104" s="11">
        <f t="shared" si="16"/>
        <v>0</v>
      </c>
      <c r="G104" s="24">
        <f t="shared" si="16"/>
        <v>0</v>
      </c>
      <c r="R104" s="11"/>
    </row>
    <row r="105" spans="1:18" ht="15.75" x14ac:dyDescent="0.25">
      <c r="A105" s="54">
        <v>11</v>
      </c>
      <c r="B105" s="11">
        <f t="shared" si="16"/>
        <v>0</v>
      </c>
      <c r="C105" s="11">
        <f t="shared" si="16"/>
        <v>0</v>
      </c>
      <c r="D105" s="11">
        <f t="shared" si="16"/>
        <v>0</v>
      </c>
      <c r="E105" s="11">
        <f t="shared" si="16"/>
        <v>0</v>
      </c>
      <c r="F105" s="11">
        <f t="shared" si="16"/>
        <v>0</v>
      </c>
      <c r="G105" s="24">
        <f t="shared" si="16"/>
        <v>0</v>
      </c>
      <c r="R105" s="11"/>
    </row>
    <row r="106" spans="1:18" ht="15.75" x14ac:dyDescent="0.25">
      <c r="A106" s="54">
        <v>12</v>
      </c>
      <c r="B106" s="11">
        <f t="shared" si="16"/>
        <v>1.4000000000000002E-2</v>
      </c>
      <c r="C106" s="11">
        <f t="shared" si="16"/>
        <v>5.6000000000000008E-2</v>
      </c>
      <c r="D106" s="11">
        <f t="shared" si="16"/>
        <v>2.0999999999999998E-2</v>
      </c>
      <c r="E106" s="11">
        <f t="shared" si="16"/>
        <v>4.8999999999999995E-2</v>
      </c>
      <c r="F106" s="11">
        <f t="shared" si="16"/>
        <v>4.8999999999999995E-2</v>
      </c>
      <c r="G106" s="24">
        <f t="shared" si="16"/>
        <v>2.0999999999999998E-2</v>
      </c>
      <c r="R106" s="11"/>
    </row>
    <row r="107" spans="1:18" ht="15.75" x14ac:dyDescent="0.25">
      <c r="A107" s="54">
        <v>13</v>
      </c>
      <c r="B107" s="11">
        <f t="shared" si="16"/>
        <v>9.0000000000000011E-2</v>
      </c>
      <c r="C107" s="11">
        <f t="shared" si="16"/>
        <v>1.0000000000000002E-2</v>
      </c>
      <c r="D107" s="11">
        <f t="shared" si="16"/>
        <v>9.0000000000000011E-2</v>
      </c>
      <c r="E107" s="11">
        <f t="shared" si="16"/>
        <v>1.0000000000000002E-2</v>
      </c>
      <c r="F107" s="11">
        <f t="shared" si="16"/>
        <v>9.0000000000000011E-2</v>
      </c>
      <c r="G107" s="24">
        <f t="shared" si="16"/>
        <v>1.0000000000000002E-2</v>
      </c>
      <c r="R107" s="11"/>
    </row>
    <row r="108" spans="1:18" ht="15.75" x14ac:dyDescent="0.25">
      <c r="A108" s="54">
        <v>14</v>
      </c>
      <c r="B108" s="11">
        <f t="shared" si="16"/>
        <v>0</v>
      </c>
      <c r="C108" s="11">
        <f t="shared" si="16"/>
        <v>0</v>
      </c>
      <c r="D108" s="11">
        <f t="shared" si="16"/>
        <v>0</v>
      </c>
      <c r="E108" s="11">
        <f t="shared" si="16"/>
        <v>0</v>
      </c>
      <c r="F108" s="11">
        <f t="shared" si="16"/>
        <v>0</v>
      </c>
      <c r="G108" s="24">
        <f t="shared" si="16"/>
        <v>0</v>
      </c>
      <c r="R108" s="11"/>
    </row>
    <row r="109" spans="1:18" ht="15.75" x14ac:dyDescent="0.25">
      <c r="A109" s="54">
        <v>15</v>
      </c>
      <c r="B109" s="11">
        <f t="shared" si="16"/>
        <v>0</v>
      </c>
      <c r="C109" s="11">
        <f t="shared" si="16"/>
        <v>0</v>
      </c>
      <c r="D109" s="11">
        <f t="shared" si="16"/>
        <v>0</v>
      </c>
      <c r="E109" s="11">
        <f t="shared" si="16"/>
        <v>0</v>
      </c>
      <c r="F109" s="11">
        <f t="shared" si="16"/>
        <v>0</v>
      </c>
      <c r="G109" s="24">
        <f t="shared" si="16"/>
        <v>0</v>
      </c>
      <c r="R109" s="11"/>
    </row>
    <row r="110" spans="1:18" ht="15.75" thickBot="1" x14ac:dyDescent="0.3">
      <c r="A110" s="55" t="s">
        <v>40</v>
      </c>
      <c r="B110" s="56">
        <f t="shared" ref="B110:G110" si="17">SUM(B95:B109)</f>
        <v>0.51800000000000002</v>
      </c>
      <c r="C110" s="56">
        <f t="shared" si="17"/>
        <v>0.75200000000000022</v>
      </c>
      <c r="D110" s="56">
        <f t="shared" si="17"/>
        <v>0.8570000000000001</v>
      </c>
      <c r="E110" s="56">
        <f t="shared" si="17"/>
        <v>0.41300000000000003</v>
      </c>
      <c r="F110" s="56">
        <f t="shared" si="17"/>
        <v>0.7410000000000001</v>
      </c>
      <c r="G110" s="57">
        <f t="shared" si="17"/>
        <v>0.52900000000000014</v>
      </c>
      <c r="R110" s="58"/>
    </row>
    <row r="111" spans="1:18" x14ac:dyDescent="0.25">
      <c r="R111" s="11"/>
    </row>
  </sheetData>
  <sheetProtection algorithmName="SHA-512" hashValue="H+53I9MPZCov7zaTqTTEntgFRlxEpnMHWzS5a1s5SM2Bu5pQYQD44ym66TTg2OuoWPiin5iIjZi3tQaOtyFiUA==" saltValue="ahXGC5/04uBjCF4vanuWJw==" spinCount="100000" sheet="1" formatCells="0" formatColumns="0" formatRows="0" insertColumns="0" insertRows="0" insertHyperlinks="0" deleteColumns="0" deleteRows="0" sort="0" autoFilter="0" pivotTables="0"/>
  <mergeCells count="13">
    <mergeCell ref="B18:C18"/>
    <mergeCell ref="G18:H18"/>
    <mergeCell ref="I18:J18"/>
    <mergeCell ref="K18:M18"/>
    <mergeCell ref="D17:F17"/>
    <mergeCell ref="R3:S3"/>
    <mergeCell ref="B7:L7"/>
    <mergeCell ref="B11:L11"/>
    <mergeCell ref="B15:L15"/>
    <mergeCell ref="B17:C17"/>
    <mergeCell ref="G17:H17"/>
    <mergeCell ref="I17:J17"/>
    <mergeCell ref="K17:M17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zoomScale="70" zoomScaleNormal="70" workbookViewId="0">
      <selection activeCell="G18" sqref="G18:H18"/>
    </sheetView>
  </sheetViews>
  <sheetFormatPr defaultRowHeight="15" x14ac:dyDescent="0.25"/>
  <cols>
    <col min="1" max="1" width="8.5703125" bestFit="1" customWidth="1"/>
    <col min="2" max="5" width="15.42578125" bestFit="1" customWidth="1"/>
    <col min="6" max="6" width="8.7109375" bestFit="1" customWidth="1"/>
    <col min="7" max="13" width="7.7109375" bestFit="1" customWidth="1"/>
    <col min="14" max="14" width="17" customWidth="1"/>
    <col min="15" max="15" width="14.140625" bestFit="1" customWidth="1"/>
    <col min="16" max="17" width="7.5703125" bestFit="1" customWidth="1"/>
    <col min="18" max="18" width="15.85546875" bestFit="1" customWidth="1"/>
    <col min="19" max="19" width="11.7109375" bestFit="1" customWidth="1"/>
    <col min="20" max="20" width="11" bestFit="1" customWidth="1"/>
  </cols>
  <sheetData>
    <row r="1" spans="2:20" ht="15.75" thickBot="1" x14ac:dyDescent="0.3">
      <c r="O1" s="69" t="s">
        <v>192</v>
      </c>
      <c r="P1" s="45">
        <f>'u1-A21'!N11</f>
        <v>8.515384551602768</v>
      </c>
    </row>
    <row r="2" spans="2:20" ht="16.5" thickBot="1" x14ac:dyDescent="0.3">
      <c r="B2" s="12"/>
      <c r="C2" s="32" t="s">
        <v>117</v>
      </c>
      <c r="D2" s="51" t="s">
        <v>204</v>
      </c>
      <c r="E2" s="306" t="s">
        <v>203</v>
      </c>
      <c r="F2" s="307"/>
      <c r="G2" s="308"/>
      <c r="H2" s="306" t="s">
        <v>205</v>
      </c>
      <c r="I2" s="307"/>
      <c r="J2" s="308"/>
      <c r="K2" s="306" t="s">
        <v>206</v>
      </c>
      <c r="L2" s="307"/>
      <c r="M2" s="308"/>
    </row>
    <row r="3" spans="2:20" ht="15.75" thickBot="1" x14ac:dyDescent="0.3">
      <c r="B3" s="23"/>
      <c r="C3" s="23"/>
      <c r="D3" s="33"/>
      <c r="E3" s="89">
        <v>51</v>
      </c>
      <c r="F3" s="36">
        <v>52</v>
      </c>
      <c r="G3" s="37">
        <v>53</v>
      </c>
      <c r="H3" s="89">
        <v>51</v>
      </c>
      <c r="I3" s="36">
        <v>52</v>
      </c>
      <c r="J3" s="37">
        <v>53</v>
      </c>
      <c r="K3" s="89">
        <v>51</v>
      </c>
      <c r="L3" s="36">
        <v>52</v>
      </c>
      <c r="M3" s="37">
        <v>53</v>
      </c>
      <c r="R3" s="62"/>
      <c r="S3" s="300" t="s">
        <v>139</v>
      </c>
      <c r="T3" s="297"/>
    </row>
    <row r="4" spans="2:20" ht="16.5" thickBot="1" x14ac:dyDescent="0.3">
      <c r="B4" s="28" t="s">
        <v>11</v>
      </c>
      <c r="C4" s="28"/>
      <c r="D4" s="35"/>
      <c r="E4" s="12"/>
      <c r="F4" s="26"/>
      <c r="G4" s="27"/>
      <c r="H4" s="12"/>
      <c r="I4" s="26"/>
      <c r="J4" s="27"/>
      <c r="K4" s="11"/>
      <c r="L4" s="11"/>
      <c r="M4" s="24"/>
      <c r="R4" s="30"/>
      <c r="S4" s="60">
        <v>1</v>
      </c>
      <c r="T4" s="61">
        <v>2</v>
      </c>
    </row>
    <row r="5" spans="2:20" x14ac:dyDescent="0.25">
      <c r="B5" s="29">
        <v>11</v>
      </c>
      <c r="C5" s="74">
        <f>-LOG(B56,2)</f>
        <v>-0.75274859140713379</v>
      </c>
      <c r="D5" s="74">
        <f>LOG(15,2)+C5</f>
        <v>3.1541420042013848</v>
      </c>
      <c r="E5" s="38">
        <f>LOG(15,2)-LOG(B$74,2)</f>
        <v>4.0404177658926708</v>
      </c>
      <c r="F5" s="39">
        <f>LOG(15,2)-LOG($B$92,2)</f>
        <v>6.0047784162779507</v>
      </c>
      <c r="G5" s="39">
        <f>LOG(15,2)-LOG($B$110,2)</f>
        <v>4.7963937136911161</v>
      </c>
      <c r="H5" s="38">
        <f>E5-$D5</f>
        <v>0.88627576169128597</v>
      </c>
      <c r="I5" s="39">
        <f t="shared" ref="I5:J6" si="0">F5-$D5</f>
        <v>2.8506364120765659</v>
      </c>
      <c r="J5" s="40">
        <f t="shared" si="0"/>
        <v>1.6422517094897313</v>
      </c>
      <c r="K5" s="46">
        <f>H5*$B$74</f>
        <v>0.80792898435777627</v>
      </c>
      <c r="L5" s="47">
        <f>I5*$B$92</f>
        <v>0.66590866586108577</v>
      </c>
      <c r="M5" s="48">
        <f>J5*$B$110</f>
        <v>0.88648747278255702</v>
      </c>
      <c r="N5" s="44">
        <f>SUM(K5:M5)</f>
        <v>2.3603251230014188</v>
      </c>
      <c r="R5" s="29" t="s">
        <v>55</v>
      </c>
      <c r="S5" s="151">
        <f>D74/D56</f>
        <v>0.58840656431974592</v>
      </c>
      <c r="T5" s="152">
        <f>E74/E56</f>
        <v>0.61189303307529908</v>
      </c>
    </row>
    <row r="6" spans="2:20" ht="15.75" thickBot="1" x14ac:dyDescent="0.3">
      <c r="B6" s="30">
        <v>12</v>
      </c>
      <c r="C6" s="75">
        <f>-LOG(C56,2)</f>
        <v>-0.70043971814109218</v>
      </c>
      <c r="D6" s="75">
        <f>LOG(15,2)+C6</f>
        <v>3.2064508774674265</v>
      </c>
      <c r="E6" s="38">
        <f>LOG(15,2)-LOG(C$74,2)</f>
        <v>3.8100890137593497</v>
      </c>
      <c r="F6" s="42">
        <f>LOG(15,2)-LOG($C$92,2)</f>
        <v>5.7830919871458972</v>
      </c>
      <c r="G6" s="42">
        <f>LOG(15,2)-LOG($C$110,2)</f>
        <v>5.7269974250749698</v>
      </c>
      <c r="H6" s="41">
        <f>E6-$D6</f>
        <v>0.6036381362919232</v>
      </c>
      <c r="I6" s="42">
        <f t="shared" si="0"/>
        <v>2.5766411096784707</v>
      </c>
      <c r="J6" s="43">
        <f t="shared" si="0"/>
        <v>2.5205465476075433</v>
      </c>
      <c r="K6" s="41">
        <f>H6*$C$74</f>
        <v>0.64553062295058272</v>
      </c>
      <c r="L6" s="42">
        <f>I6*$C$92</f>
        <v>0.70187703827641534</v>
      </c>
      <c r="M6" s="43">
        <f>J6*$C$110</f>
        <v>0.71381878228245643</v>
      </c>
      <c r="N6" s="44">
        <f t="shared" ref="N6:N10" si="1">SUM(K6:M6)</f>
        <v>2.0612264435094545</v>
      </c>
      <c r="R6" s="29" t="s">
        <v>56</v>
      </c>
      <c r="S6" s="153">
        <f>D92/D56</f>
        <v>9.2747485442032818E-2</v>
      </c>
      <c r="T6" s="154">
        <f>E92/E56</f>
        <v>0.23279380717804368</v>
      </c>
    </row>
    <row r="7" spans="2:20" ht="15.75" thickBot="1" x14ac:dyDescent="0.3">
      <c r="B7" s="298" t="s">
        <v>218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24"/>
      <c r="N7" s="44">
        <f>SUM(N5:N6)</f>
        <v>4.4215515665108729</v>
      </c>
      <c r="O7" s="105">
        <f>(P1-N7)/B17</f>
        <v>4.0938329850918951</v>
      </c>
      <c r="R7" s="30" t="s">
        <v>57</v>
      </c>
      <c r="S7" s="155">
        <f>D110/D56</f>
        <v>0.31884595023822127</v>
      </c>
      <c r="T7" s="156">
        <f>E110/E56</f>
        <v>0.1553131597466573</v>
      </c>
    </row>
    <row r="8" spans="2:20" ht="16.5" thickBot="1" x14ac:dyDescent="0.3">
      <c r="B8" s="28" t="s">
        <v>17</v>
      </c>
      <c r="C8" s="28"/>
      <c r="D8" s="28"/>
      <c r="E8" s="12"/>
      <c r="F8" s="26"/>
      <c r="G8" s="27"/>
      <c r="H8" s="12"/>
      <c r="I8" s="26"/>
      <c r="J8" s="27"/>
      <c r="K8" s="26"/>
      <c r="L8" s="26"/>
      <c r="M8" s="27"/>
      <c r="N8" s="44"/>
      <c r="S8" s="102">
        <f>SUM(S5:S7)</f>
        <v>1</v>
      </c>
      <c r="T8" s="102">
        <f>SUM(T5:T7)</f>
        <v>1</v>
      </c>
    </row>
    <row r="9" spans="2:20" x14ac:dyDescent="0.25">
      <c r="B9" s="29">
        <v>41</v>
      </c>
      <c r="C9" s="74">
        <f>-LOG(D56,2)</f>
        <v>-0.91762270172628291</v>
      </c>
      <c r="D9" s="74">
        <f>LOG(15,2)+C9</f>
        <v>2.9892678938822357</v>
      </c>
      <c r="E9" s="38">
        <f>LOG(15,2)-LOG($D$74,2)</f>
        <v>3.7543826472436157</v>
      </c>
      <c r="F9" s="39">
        <f>LOG(15,2)-LOG($D$92,2)</f>
        <v>6.4198159155567946</v>
      </c>
      <c r="G9" s="39">
        <f>LOG(15,2)-LOG($D$110,2)</f>
        <v>4.6383364315749755</v>
      </c>
      <c r="H9" s="38">
        <f t="shared" ref="H9:J10" si="2">E9-$D9</f>
        <v>0.76511475336138002</v>
      </c>
      <c r="I9" s="39">
        <f t="shared" si="2"/>
        <v>3.430548021674559</v>
      </c>
      <c r="J9" s="40">
        <f t="shared" si="2"/>
        <v>1.6490685376927399</v>
      </c>
      <c r="K9" s="46">
        <f>H9*$D$74</f>
        <v>0.85042504836117405</v>
      </c>
      <c r="L9" s="47">
        <f>I9*$D$92</f>
        <v>0.60103201339738277</v>
      </c>
      <c r="M9" s="48">
        <f>J9*$D$110</f>
        <v>0.99323398025233733</v>
      </c>
      <c r="N9" s="44">
        <f t="shared" si="1"/>
        <v>2.444691042010894</v>
      </c>
      <c r="R9" s="71" t="s">
        <v>140</v>
      </c>
      <c r="S9" s="142">
        <f>D56/15</f>
        <v>0.12593333333333334</v>
      </c>
    </row>
    <row r="10" spans="2:20" ht="15.75" thickBot="1" x14ac:dyDescent="0.3">
      <c r="B10" s="30">
        <v>42</v>
      </c>
      <c r="C10" s="75">
        <f>-LOG(E56,2)</f>
        <v>-0.50690655458069334</v>
      </c>
      <c r="D10" s="75">
        <f>LOG(15,2)+C10</f>
        <v>3.3999840410278255</v>
      </c>
      <c r="E10" s="41">
        <f>LOG(15,2)-LOG($E$74,2)</f>
        <v>4.1086326629640189</v>
      </c>
      <c r="F10" s="42">
        <f>LOG(15,2)-LOG($E$92,2)</f>
        <v>5.5028594559866928</v>
      </c>
      <c r="G10" s="42">
        <f>LOG(15,2)-LOG($E$110,2)</f>
        <v>6.0867320608783544</v>
      </c>
      <c r="H10" s="41">
        <f t="shared" si="2"/>
        <v>0.70864862193619338</v>
      </c>
      <c r="I10" s="42">
        <f t="shared" si="2"/>
        <v>2.1028754149588673</v>
      </c>
      <c r="J10" s="43">
        <f t="shared" si="2"/>
        <v>2.6867480198505289</v>
      </c>
      <c r="K10" s="41">
        <f>H10*$E$74</f>
        <v>0.61616997677352014</v>
      </c>
      <c r="L10" s="42">
        <f>I10*$E$92</f>
        <v>0.69563118726839346</v>
      </c>
      <c r="M10" s="43">
        <f>J10*$E$110</f>
        <v>0.59296528798101178</v>
      </c>
      <c r="N10" s="44">
        <f t="shared" si="1"/>
        <v>1.9047664520229253</v>
      </c>
      <c r="R10" s="72" t="s">
        <v>141</v>
      </c>
      <c r="S10" s="143">
        <f>E56/15</f>
        <v>9.4733333333333336E-2</v>
      </c>
    </row>
    <row r="11" spans="2:20" ht="15.75" thickBot="1" x14ac:dyDescent="0.3">
      <c r="B11" s="293" t="s">
        <v>118</v>
      </c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25"/>
      <c r="N11" s="157">
        <f>SUM(N9:N10)</f>
        <v>4.3494574940338193</v>
      </c>
      <c r="O11" s="149">
        <f>(P1-N11)/I17</f>
        <v>4.1659270575689487</v>
      </c>
    </row>
    <row r="13" spans="2:20" x14ac:dyDescent="0.25">
      <c r="N13" s="201" t="s">
        <v>130</v>
      </c>
      <c r="O13" s="202">
        <f>P1-N11</f>
        <v>4.1659270575689487</v>
      </c>
    </row>
    <row r="16" spans="2:20" ht="15" customHeight="1" thickBot="1" x14ac:dyDescent="0.3"/>
    <row r="17" spans="1:22" ht="16.5" thickBot="1" x14ac:dyDescent="0.3">
      <c r="A17" s="16" t="s">
        <v>9</v>
      </c>
      <c r="B17" s="290">
        <v>1</v>
      </c>
      <c r="C17" s="291"/>
      <c r="D17" s="290">
        <v>1</v>
      </c>
      <c r="E17" s="292"/>
      <c r="F17" s="291"/>
      <c r="G17" s="290">
        <v>1</v>
      </c>
      <c r="H17" s="291"/>
      <c r="I17" s="290">
        <v>1</v>
      </c>
      <c r="J17" s="291"/>
      <c r="K17" s="290">
        <v>1</v>
      </c>
      <c r="L17" s="292"/>
      <c r="M17" s="291"/>
    </row>
    <row r="18" spans="1:22" x14ac:dyDescent="0.25">
      <c r="B18" s="287" t="s">
        <v>2</v>
      </c>
      <c r="C18" s="288"/>
      <c r="D18" s="110"/>
      <c r="E18" s="184" t="s">
        <v>3</v>
      </c>
      <c r="F18" s="183"/>
      <c r="G18" s="287" t="s">
        <v>4</v>
      </c>
      <c r="H18" s="288"/>
      <c r="I18" s="287" t="s">
        <v>5</v>
      </c>
      <c r="J18" s="288"/>
      <c r="K18" s="287" t="s">
        <v>6</v>
      </c>
      <c r="L18" s="289"/>
      <c r="M18" s="288"/>
      <c r="V18" s="83"/>
    </row>
    <row r="19" spans="1:22" ht="15.75" thickBot="1" x14ac:dyDescent="0.3">
      <c r="B19" s="81">
        <v>11</v>
      </c>
      <c r="C19" s="84">
        <v>12</v>
      </c>
      <c r="D19" s="81">
        <v>21</v>
      </c>
      <c r="E19" s="10">
        <v>22</v>
      </c>
      <c r="F19" s="84">
        <v>23</v>
      </c>
      <c r="G19" s="81">
        <v>31</v>
      </c>
      <c r="H19" s="84">
        <v>32</v>
      </c>
      <c r="I19" s="81">
        <v>41</v>
      </c>
      <c r="J19" s="84">
        <v>42</v>
      </c>
      <c r="K19" s="81">
        <v>51</v>
      </c>
      <c r="L19" s="10">
        <v>52</v>
      </c>
      <c r="M19" s="84">
        <v>53</v>
      </c>
      <c r="V19" s="10"/>
    </row>
    <row r="20" spans="1:22" ht="15.75" x14ac:dyDescent="0.25">
      <c r="A20" s="15">
        <v>1</v>
      </c>
      <c r="B20" s="110">
        <f>data!B5</f>
        <v>0.2</v>
      </c>
      <c r="C20" s="111">
        <f>data!C5</f>
        <v>0.8</v>
      </c>
      <c r="D20" s="237">
        <f>data!D5</f>
        <v>0.8</v>
      </c>
      <c r="E20" s="185">
        <f>data!E5</f>
        <v>0.1</v>
      </c>
      <c r="F20" s="111">
        <f>data!F5</f>
        <v>0.1</v>
      </c>
      <c r="G20" s="237">
        <f>data!G5</f>
        <v>0.2</v>
      </c>
      <c r="H20" s="111">
        <f>data!H5</f>
        <v>0.8</v>
      </c>
      <c r="I20" s="113">
        <f>data!I5</f>
        <v>0.4</v>
      </c>
      <c r="J20" s="111">
        <f>data!J5</f>
        <v>0.6</v>
      </c>
      <c r="K20" s="113">
        <f>data!K5</f>
        <v>1</v>
      </c>
      <c r="L20" s="185">
        <f>data!L5</f>
        <v>0</v>
      </c>
      <c r="M20" s="186">
        <f>data!M5</f>
        <v>0</v>
      </c>
      <c r="V20" s="65"/>
    </row>
    <row r="21" spans="1:22" ht="15.75" x14ac:dyDescent="0.25">
      <c r="A21" s="15">
        <v>2</v>
      </c>
      <c r="B21" s="13">
        <f>data!B6</f>
        <v>0.7</v>
      </c>
      <c r="C21" s="90">
        <f>data!C6</f>
        <v>0.3</v>
      </c>
      <c r="D21" s="238">
        <f>data!D6</f>
        <v>0.2</v>
      </c>
      <c r="E21" s="83">
        <f>data!E6</f>
        <v>0.3</v>
      </c>
      <c r="F21" s="90">
        <f>data!F6</f>
        <v>0.5</v>
      </c>
      <c r="G21" s="238">
        <f>data!G6</f>
        <v>0.9</v>
      </c>
      <c r="H21" s="90">
        <f>data!H6</f>
        <v>0.1</v>
      </c>
      <c r="I21" s="93">
        <f>data!I6</f>
        <v>0.2</v>
      </c>
      <c r="J21" s="90">
        <f>data!J6</f>
        <v>0.8</v>
      </c>
      <c r="K21" s="93">
        <f>data!K6</f>
        <v>0</v>
      </c>
      <c r="L21" s="83">
        <f>data!L6</f>
        <v>0.2</v>
      </c>
      <c r="M21" s="82">
        <f>data!M6</f>
        <v>0.8</v>
      </c>
      <c r="V21" s="65"/>
    </row>
    <row r="22" spans="1:22" ht="15.75" x14ac:dyDescent="0.25">
      <c r="A22" s="15">
        <v>3</v>
      </c>
      <c r="B22" s="13">
        <f>data!B7</f>
        <v>0.9</v>
      </c>
      <c r="C22" s="90">
        <f>data!C7</f>
        <v>0.1</v>
      </c>
      <c r="D22" s="238">
        <f>data!D7</f>
        <v>1</v>
      </c>
      <c r="E22" s="83">
        <f>data!E7</f>
        <v>0</v>
      </c>
      <c r="F22" s="90">
        <f>data!F7</f>
        <v>0</v>
      </c>
      <c r="G22" s="238">
        <f>data!G7</f>
        <v>0.3</v>
      </c>
      <c r="H22" s="90">
        <f>data!H7</f>
        <v>0.7</v>
      </c>
      <c r="I22" s="93">
        <f>data!I7</f>
        <v>0.3</v>
      </c>
      <c r="J22" s="90">
        <f>data!J7</f>
        <v>0.7</v>
      </c>
      <c r="K22" s="93">
        <f>data!K7</f>
        <v>1</v>
      </c>
      <c r="L22" s="83">
        <f>data!L7</f>
        <v>0</v>
      </c>
      <c r="M22" s="82">
        <f>data!M7</f>
        <v>0</v>
      </c>
      <c r="V22" s="65"/>
    </row>
    <row r="23" spans="1:22" ht="15.75" x14ac:dyDescent="0.25">
      <c r="A23" s="15">
        <v>4</v>
      </c>
      <c r="B23" s="13">
        <f>data!B8</f>
        <v>0.2</v>
      </c>
      <c r="C23" s="90">
        <f>data!C8</f>
        <v>0.8</v>
      </c>
      <c r="D23" s="238">
        <f>data!D8</f>
        <v>0.1</v>
      </c>
      <c r="E23" s="83">
        <f>data!E8</f>
        <v>0.5</v>
      </c>
      <c r="F23" s="90">
        <f>data!F8</f>
        <v>0.4</v>
      </c>
      <c r="G23" s="238">
        <f>data!G8</f>
        <v>0.2</v>
      </c>
      <c r="H23" s="90">
        <f>data!H8</f>
        <v>0.8</v>
      </c>
      <c r="I23" s="93">
        <f>data!I8</f>
        <v>0.5</v>
      </c>
      <c r="J23" s="90">
        <f>data!J8</f>
        <v>0.5</v>
      </c>
      <c r="K23" s="93">
        <f>data!K8</f>
        <v>0.2</v>
      </c>
      <c r="L23" s="83">
        <f>data!L8</f>
        <v>0.2</v>
      </c>
      <c r="M23" s="82">
        <f>data!M8</f>
        <v>0.6</v>
      </c>
    </row>
    <row r="24" spans="1:22" ht="15.75" x14ac:dyDescent="0.25">
      <c r="A24" s="15">
        <v>5</v>
      </c>
      <c r="B24" s="13">
        <f>data!B9</f>
        <v>0</v>
      </c>
      <c r="C24" s="90">
        <f>data!C9</f>
        <v>1</v>
      </c>
      <c r="D24" s="238">
        <f>data!D9</f>
        <v>0.1</v>
      </c>
      <c r="E24" s="83">
        <f>data!E9</f>
        <v>0.3</v>
      </c>
      <c r="F24" s="90">
        <f>data!F9</f>
        <v>0.6</v>
      </c>
      <c r="G24" s="238">
        <f>data!G9</f>
        <v>0.7</v>
      </c>
      <c r="H24" s="90">
        <f>data!H9</f>
        <v>0.3</v>
      </c>
      <c r="I24" s="93">
        <f>data!I9</f>
        <v>0.5</v>
      </c>
      <c r="J24" s="90">
        <f>data!J9</f>
        <v>0.5</v>
      </c>
      <c r="K24" s="93">
        <f>data!K9</f>
        <v>0.4</v>
      </c>
      <c r="L24" s="83">
        <f>data!L9</f>
        <v>0.6</v>
      </c>
      <c r="M24" s="82">
        <f>data!M9</f>
        <v>0</v>
      </c>
    </row>
    <row r="25" spans="1:22" ht="15.75" x14ac:dyDescent="0.25">
      <c r="A25" s="15">
        <v>6</v>
      </c>
      <c r="B25" s="13">
        <f>data!B10</f>
        <v>0.2</v>
      </c>
      <c r="C25" s="90">
        <f>data!C10</f>
        <v>0.8</v>
      </c>
      <c r="D25" s="238">
        <f>data!D10</f>
        <v>0</v>
      </c>
      <c r="E25" s="83">
        <f>data!E10</f>
        <v>1</v>
      </c>
      <c r="F25" s="90">
        <f>data!F10</f>
        <v>0</v>
      </c>
      <c r="G25" s="238">
        <f>data!G10</f>
        <v>0.7</v>
      </c>
      <c r="H25" s="90">
        <f>data!H10</f>
        <v>0.3</v>
      </c>
      <c r="I25" s="93">
        <f>data!I10</f>
        <v>0.4</v>
      </c>
      <c r="J25" s="90">
        <f>data!J10</f>
        <v>0.6</v>
      </c>
      <c r="K25" s="93">
        <f>data!K10</f>
        <v>0.2</v>
      </c>
      <c r="L25" s="83">
        <f>data!L10</f>
        <v>0</v>
      </c>
      <c r="M25" s="82">
        <f>data!M10</f>
        <v>0.8</v>
      </c>
    </row>
    <row r="26" spans="1:22" ht="15.75" x14ac:dyDescent="0.25">
      <c r="A26" s="15">
        <v>7</v>
      </c>
      <c r="B26" s="13">
        <f>data!B11</f>
        <v>0</v>
      </c>
      <c r="C26" s="90">
        <f>data!C11</f>
        <v>1</v>
      </c>
      <c r="D26" s="238">
        <f>data!D11</f>
        <v>1</v>
      </c>
      <c r="E26" s="83">
        <f>data!E11</f>
        <v>0</v>
      </c>
      <c r="F26" s="90">
        <f>data!F11</f>
        <v>0</v>
      </c>
      <c r="G26" s="238">
        <f>data!G11</f>
        <v>0.3</v>
      </c>
      <c r="H26" s="90">
        <f>data!H11</f>
        <v>0.7</v>
      </c>
      <c r="I26" s="93">
        <f>data!I11</f>
        <v>0.9</v>
      </c>
      <c r="J26" s="90">
        <f>data!J11</f>
        <v>0.1</v>
      </c>
      <c r="K26" s="93">
        <f>data!K11</f>
        <v>1</v>
      </c>
      <c r="L26" s="83">
        <f>data!L11</f>
        <v>0</v>
      </c>
      <c r="M26" s="82">
        <f>data!M11</f>
        <v>0</v>
      </c>
    </row>
    <row r="27" spans="1:22" ht="15.75" x14ac:dyDescent="0.25">
      <c r="A27" s="15">
        <v>8</v>
      </c>
      <c r="B27" s="13">
        <f>data!B12</f>
        <v>0.2</v>
      </c>
      <c r="C27" s="90">
        <f>data!C12</f>
        <v>0.8</v>
      </c>
      <c r="D27" s="238">
        <f>data!D12</f>
        <v>0.2</v>
      </c>
      <c r="E27" s="83">
        <f>data!E12</f>
        <v>0.3</v>
      </c>
      <c r="F27" s="90">
        <f>data!F12</f>
        <v>0.5</v>
      </c>
      <c r="G27" s="238">
        <f>data!G12</f>
        <v>0.8</v>
      </c>
      <c r="H27" s="90">
        <f>data!H12</f>
        <v>0.2</v>
      </c>
      <c r="I27" s="93">
        <f>data!I12</f>
        <v>0.9</v>
      </c>
      <c r="J27" s="90">
        <f>data!J12</f>
        <v>0.1</v>
      </c>
      <c r="K27" s="93">
        <f>data!K12</f>
        <v>0.1</v>
      </c>
      <c r="L27" s="83">
        <f>data!L12</f>
        <v>0.1</v>
      </c>
      <c r="M27" s="82">
        <f>data!M12</f>
        <v>0.8</v>
      </c>
      <c r="S27" s="44"/>
    </row>
    <row r="28" spans="1:22" ht="15.75" x14ac:dyDescent="0.25">
      <c r="A28" s="15">
        <v>9</v>
      </c>
      <c r="B28" s="13">
        <f>data!B13</f>
        <v>0.1</v>
      </c>
      <c r="C28" s="90">
        <f>data!C13</f>
        <v>0.9</v>
      </c>
      <c r="D28" s="238">
        <f>data!D13</f>
        <v>0.3</v>
      </c>
      <c r="E28" s="83">
        <f>data!E13</f>
        <v>0.4</v>
      </c>
      <c r="F28" s="90">
        <f>data!F13</f>
        <v>0.3</v>
      </c>
      <c r="G28" s="238">
        <f>data!G13</f>
        <v>0.3</v>
      </c>
      <c r="H28" s="90">
        <f>data!H13</f>
        <v>0.7</v>
      </c>
      <c r="I28" s="93">
        <f>data!I13</f>
        <v>0.7</v>
      </c>
      <c r="J28" s="90">
        <f>data!J13</f>
        <v>0.3</v>
      </c>
      <c r="K28" s="93">
        <f>data!K13</f>
        <v>0</v>
      </c>
      <c r="L28" s="83">
        <f>data!L13</f>
        <v>0.8</v>
      </c>
      <c r="M28" s="82">
        <f>data!M13</f>
        <v>0.2</v>
      </c>
    </row>
    <row r="29" spans="1:22" ht="15.75" x14ac:dyDescent="0.25">
      <c r="A29" s="15">
        <v>10</v>
      </c>
      <c r="B29" s="13">
        <f>data!B14</f>
        <v>0.9</v>
      </c>
      <c r="C29" s="90">
        <f>data!C14</f>
        <v>0.1</v>
      </c>
      <c r="D29" s="238">
        <f>data!D14</f>
        <v>0.7</v>
      </c>
      <c r="E29" s="83">
        <f>data!E14</f>
        <v>0.3</v>
      </c>
      <c r="F29" s="90">
        <f>data!F14</f>
        <v>0</v>
      </c>
      <c r="G29" s="238">
        <f>data!G14</f>
        <v>0.7</v>
      </c>
      <c r="H29" s="90">
        <f>data!H14</f>
        <v>0.3</v>
      </c>
      <c r="I29" s="93">
        <f>data!I14</f>
        <v>0.7</v>
      </c>
      <c r="J29" s="90">
        <f>data!J14</f>
        <v>0.3</v>
      </c>
      <c r="K29" s="93">
        <f>data!K14</f>
        <v>1</v>
      </c>
      <c r="L29" s="83">
        <f>data!L14</f>
        <v>0</v>
      </c>
      <c r="M29" s="82">
        <f>data!M14</f>
        <v>0</v>
      </c>
    </row>
    <row r="30" spans="1:22" ht="15.75" x14ac:dyDescent="0.25">
      <c r="A30" s="15">
        <v>11</v>
      </c>
      <c r="B30" s="13">
        <f>data!B15</f>
        <v>0.7</v>
      </c>
      <c r="C30" s="90">
        <f>data!C15</f>
        <v>0.3</v>
      </c>
      <c r="D30" s="238">
        <f>data!D15</f>
        <v>1</v>
      </c>
      <c r="E30" s="83">
        <f>data!E15</f>
        <v>0</v>
      </c>
      <c r="F30" s="90">
        <f>data!F15</f>
        <v>0</v>
      </c>
      <c r="G30" s="238">
        <f>data!G15</f>
        <v>0.4</v>
      </c>
      <c r="H30" s="90">
        <f>data!H15</f>
        <v>0.6</v>
      </c>
      <c r="I30" s="93">
        <f>data!I15</f>
        <v>0.2</v>
      </c>
      <c r="J30" s="90">
        <f>data!J15</f>
        <v>0.8</v>
      </c>
      <c r="K30" s="93">
        <f>data!K15</f>
        <v>0.3</v>
      </c>
      <c r="L30" s="83">
        <f>data!L15</f>
        <v>0.7</v>
      </c>
      <c r="M30" s="82">
        <f>data!M15</f>
        <v>0</v>
      </c>
    </row>
    <row r="31" spans="1:22" ht="15.75" x14ac:dyDescent="0.25">
      <c r="A31" s="15">
        <v>12</v>
      </c>
      <c r="B31" s="13">
        <f>data!B16</f>
        <v>0.2</v>
      </c>
      <c r="C31" s="90">
        <f>data!C16</f>
        <v>0.8</v>
      </c>
      <c r="D31" s="238">
        <f>data!D16</f>
        <v>0.1</v>
      </c>
      <c r="E31" s="83">
        <f>data!E16</f>
        <v>0.8</v>
      </c>
      <c r="F31" s="90">
        <f>data!F16</f>
        <v>0.1</v>
      </c>
      <c r="G31" s="238">
        <f>data!G16</f>
        <v>0.3</v>
      </c>
      <c r="H31" s="90">
        <f>data!H16</f>
        <v>0.7</v>
      </c>
      <c r="I31" s="93">
        <f>data!I16</f>
        <v>0.7</v>
      </c>
      <c r="J31" s="90">
        <f>data!J16</f>
        <v>0.3</v>
      </c>
      <c r="K31" s="93">
        <f>data!K16</f>
        <v>0.1</v>
      </c>
      <c r="L31" s="83">
        <f>data!L16</f>
        <v>0.2</v>
      </c>
      <c r="M31" s="82">
        <f>data!M16</f>
        <v>0.7</v>
      </c>
    </row>
    <row r="32" spans="1:22" ht="15.75" x14ac:dyDescent="0.25">
      <c r="A32" s="15">
        <v>13</v>
      </c>
      <c r="B32" s="13">
        <f>data!B17</f>
        <v>0.9</v>
      </c>
      <c r="C32" s="90">
        <f>data!C17</f>
        <v>0.1</v>
      </c>
      <c r="D32" s="238">
        <f>data!D17</f>
        <v>0.5</v>
      </c>
      <c r="E32" s="83">
        <f>data!E17</f>
        <v>0.4</v>
      </c>
      <c r="F32" s="90">
        <f>data!F17</f>
        <v>0.1</v>
      </c>
      <c r="G32" s="238">
        <f>data!G17</f>
        <v>0.9</v>
      </c>
      <c r="H32" s="90">
        <f>data!H17</f>
        <v>0.1</v>
      </c>
      <c r="I32" s="93">
        <f>data!I17</f>
        <v>0.9</v>
      </c>
      <c r="J32" s="90">
        <f>data!J17</f>
        <v>0.1</v>
      </c>
      <c r="K32" s="93">
        <f>data!K17</f>
        <v>0</v>
      </c>
      <c r="L32" s="83">
        <f>data!L17</f>
        <v>0</v>
      </c>
      <c r="M32" s="82">
        <f>data!M17</f>
        <v>1</v>
      </c>
    </row>
    <row r="33" spans="1:19" ht="15.75" x14ac:dyDescent="0.25">
      <c r="A33" s="15">
        <v>14</v>
      </c>
      <c r="B33" s="13">
        <f>data!B18</f>
        <v>0</v>
      </c>
      <c r="C33" s="90">
        <f>data!C18</f>
        <v>1</v>
      </c>
      <c r="D33" s="238">
        <f>data!D18</f>
        <v>1</v>
      </c>
      <c r="E33" s="83">
        <f>data!E18</f>
        <v>0</v>
      </c>
      <c r="F33" s="90">
        <f>data!F18</f>
        <v>0</v>
      </c>
      <c r="G33" s="238">
        <f>data!G18</f>
        <v>0.5</v>
      </c>
      <c r="H33" s="90">
        <f>data!H18</f>
        <v>0.5</v>
      </c>
      <c r="I33" s="93">
        <f>data!I18</f>
        <v>0.4</v>
      </c>
      <c r="J33" s="90">
        <f>data!J18</f>
        <v>0.6</v>
      </c>
      <c r="K33" s="93">
        <f>data!K18</f>
        <v>0.8</v>
      </c>
      <c r="L33" s="83">
        <f>data!L18</f>
        <v>0.1</v>
      </c>
      <c r="M33" s="82">
        <f>data!M18</f>
        <v>0.1</v>
      </c>
    </row>
    <row r="34" spans="1:19" ht="16.5" thickBot="1" x14ac:dyDescent="0.3">
      <c r="A34" s="15">
        <v>15</v>
      </c>
      <c r="B34" s="91">
        <f>data!B19</f>
        <v>0.5</v>
      </c>
      <c r="C34" s="92">
        <f>data!C19</f>
        <v>0.5</v>
      </c>
      <c r="D34" s="239">
        <f>data!D19</f>
        <v>0.2</v>
      </c>
      <c r="E34" s="95">
        <f>data!E19</f>
        <v>0.5</v>
      </c>
      <c r="F34" s="92">
        <f>data!F19</f>
        <v>0.3</v>
      </c>
      <c r="G34" s="239">
        <f>data!G19</f>
        <v>0.8</v>
      </c>
      <c r="H34" s="92">
        <f>data!H19</f>
        <v>0.2</v>
      </c>
      <c r="I34" s="94">
        <f>data!I19</f>
        <v>0.8</v>
      </c>
      <c r="J34" s="92">
        <f>data!J19</f>
        <v>0.2</v>
      </c>
      <c r="K34" s="94">
        <f>data!K19</f>
        <v>1</v>
      </c>
      <c r="L34" s="95">
        <f>data!L19</f>
        <v>0</v>
      </c>
      <c r="M34" s="96">
        <f>data!M19</f>
        <v>0</v>
      </c>
    </row>
    <row r="35" spans="1:19" ht="15.75" x14ac:dyDescent="0.25">
      <c r="A35" s="15">
        <v>16</v>
      </c>
      <c r="B35" s="23">
        <v>0.1</v>
      </c>
      <c r="C35" s="99">
        <v>0.9</v>
      </c>
      <c r="D35" s="3">
        <v>0.6</v>
      </c>
      <c r="E35" s="6">
        <v>0.3</v>
      </c>
      <c r="F35" s="4">
        <v>0.1</v>
      </c>
      <c r="G35" s="3">
        <v>0.3</v>
      </c>
      <c r="H35" s="4">
        <v>0.7</v>
      </c>
      <c r="I35" s="3">
        <v>0.5</v>
      </c>
      <c r="J35" s="4">
        <v>0.5</v>
      </c>
      <c r="K35" s="7" t="s">
        <v>7</v>
      </c>
      <c r="L35" s="8" t="s">
        <v>7</v>
      </c>
      <c r="M35" s="9" t="s">
        <v>7</v>
      </c>
    </row>
    <row r="36" spans="1:19" ht="16.5" thickBot="1" x14ac:dyDescent="0.3">
      <c r="A36" s="15">
        <v>17</v>
      </c>
      <c r="B36" s="80">
        <v>0.8</v>
      </c>
      <c r="C36" s="115">
        <v>0.2</v>
      </c>
      <c r="D36" s="116">
        <v>0.1</v>
      </c>
      <c r="E36" s="117">
        <v>0.3</v>
      </c>
      <c r="F36" s="118">
        <v>0.6</v>
      </c>
      <c r="G36" s="116">
        <v>0.7</v>
      </c>
      <c r="H36" s="118">
        <v>0.3</v>
      </c>
      <c r="I36" s="116">
        <v>0.4</v>
      </c>
      <c r="J36" s="118">
        <v>0.6</v>
      </c>
      <c r="K36" s="119" t="s">
        <v>7</v>
      </c>
      <c r="L36" s="120" t="s">
        <v>7</v>
      </c>
      <c r="M36" s="121" t="s">
        <v>7</v>
      </c>
    </row>
    <row r="37" spans="1:19" ht="16.5" thickBot="1" x14ac:dyDescent="0.3">
      <c r="A37" s="16" t="s">
        <v>8</v>
      </c>
      <c r="B37" s="100">
        <f t="shared" ref="B37:M37" si="3">SUM(B20:B34)</f>
        <v>5.7</v>
      </c>
      <c r="C37" s="101">
        <f t="shared" si="3"/>
        <v>9.2999999999999989</v>
      </c>
      <c r="D37" s="18">
        <f t="shared" si="3"/>
        <v>7.2</v>
      </c>
      <c r="E37" s="20">
        <f t="shared" si="3"/>
        <v>4.9000000000000004</v>
      </c>
      <c r="F37" s="19">
        <f t="shared" si="3"/>
        <v>2.9</v>
      </c>
      <c r="G37" s="18">
        <f t="shared" si="3"/>
        <v>8</v>
      </c>
      <c r="H37" s="19">
        <f t="shared" si="3"/>
        <v>7</v>
      </c>
      <c r="I37" s="18">
        <f t="shared" si="3"/>
        <v>8.5000000000000018</v>
      </c>
      <c r="J37" s="19">
        <f t="shared" si="3"/>
        <v>6.4999999999999991</v>
      </c>
      <c r="K37" s="18">
        <f t="shared" si="3"/>
        <v>7.1</v>
      </c>
      <c r="L37" s="20">
        <f t="shared" si="3"/>
        <v>2.9000000000000004</v>
      </c>
      <c r="M37" s="19">
        <f t="shared" si="3"/>
        <v>5</v>
      </c>
    </row>
    <row r="39" spans="1:19" ht="15.75" thickBot="1" x14ac:dyDescent="0.3"/>
    <row r="40" spans="1:19" x14ac:dyDescent="0.25">
      <c r="A40" s="12"/>
      <c r="B40" s="52" t="s">
        <v>214</v>
      </c>
      <c r="C40" s="52" t="s">
        <v>215</v>
      </c>
      <c r="D40" s="52" t="s">
        <v>216</v>
      </c>
      <c r="E40" s="53" t="s">
        <v>217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</row>
    <row r="41" spans="1:19" ht="15.75" x14ac:dyDescent="0.25">
      <c r="A41" s="54">
        <v>1</v>
      </c>
      <c r="B41" s="39">
        <f t="shared" ref="B41:B55" si="4">B20*D20*G20</f>
        <v>3.2000000000000008E-2</v>
      </c>
      <c r="C41" s="39">
        <f>C20*D20*G20</f>
        <v>0.12800000000000003</v>
      </c>
      <c r="D41" s="39">
        <f t="shared" ref="D41:D55" si="5">I20*D20*G20</f>
        <v>6.4000000000000015E-2</v>
      </c>
      <c r="E41" s="40">
        <f>J20*D20*G20</f>
        <v>9.6000000000000002E-2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ht="15.75" x14ac:dyDescent="0.25">
      <c r="A42" s="54">
        <v>2</v>
      </c>
      <c r="B42" s="39">
        <f t="shared" si="4"/>
        <v>0.126</v>
      </c>
      <c r="C42" s="39">
        <f t="shared" ref="C42:C55" si="6">C21*D21*G21</f>
        <v>5.3999999999999999E-2</v>
      </c>
      <c r="D42" s="39">
        <f t="shared" si="5"/>
        <v>3.6000000000000011E-2</v>
      </c>
      <c r="E42" s="40">
        <f t="shared" ref="E42:E55" si="7">J21*D21*G21</f>
        <v>0.14400000000000004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ht="15.75" x14ac:dyDescent="0.25">
      <c r="A43" s="54">
        <v>3</v>
      </c>
      <c r="B43" s="39">
        <f>B22*D22*G22</f>
        <v>0.27</v>
      </c>
      <c r="C43" s="39">
        <f t="shared" si="6"/>
        <v>0.03</v>
      </c>
      <c r="D43" s="39">
        <f t="shared" si="5"/>
        <v>0.09</v>
      </c>
      <c r="E43" s="40">
        <f t="shared" si="7"/>
        <v>0.21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15.75" x14ac:dyDescent="0.25">
      <c r="A44" s="54">
        <v>4</v>
      </c>
      <c r="B44" s="39">
        <f t="shared" si="4"/>
        <v>4.000000000000001E-3</v>
      </c>
      <c r="C44" s="39">
        <f t="shared" si="6"/>
        <v>1.6000000000000004E-2</v>
      </c>
      <c r="D44" s="39">
        <f t="shared" si="5"/>
        <v>1.0000000000000002E-2</v>
      </c>
      <c r="E44" s="40">
        <f t="shared" si="7"/>
        <v>1.0000000000000002E-2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ht="15.75" x14ac:dyDescent="0.25">
      <c r="A45" s="54">
        <v>5</v>
      </c>
      <c r="B45" s="39">
        <f t="shared" si="4"/>
        <v>0</v>
      </c>
      <c r="C45" s="39">
        <f>C24*D24*G24</f>
        <v>6.9999999999999993E-2</v>
      </c>
      <c r="D45" s="39">
        <f t="shared" si="5"/>
        <v>3.4999999999999996E-2</v>
      </c>
      <c r="E45" s="40">
        <f t="shared" si="7"/>
        <v>3.4999999999999996E-2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ht="15.75" x14ac:dyDescent="0.25">
      <c r="A46" s="54">
        <v>6</v>
      </c>
      <c r="B46" s="39">
        <f t="shared" si="4"/>
        <v>0</v>
      </c>
      <c r="C46" s="39">
        <f t="shared" si="6"/>
        <v>0</v>
      </c>
      <c r="D46" s="39">
        <f t="shared" si="5"/>
        <v>0</v>
      </c>
      <c r="E46" s="40">
        <f t="shared" si="7"/>
        <v>0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ht="15.75" x14ac:dyDescent="0.25">
      <c r="A47" s="54">
        <v>7</v>
      </c>
      <c r="B47" s="39">
        <f t="shared" si="4"/>
        <v>0</v>
      </c>
      <c r="C47" s="39">
        <f t="shared" si="6"/>
        <v>0.3</v>
      </c>
      <c r="D47" s="39">
        <f t="shared" si="5"/>
        <v>0.27</v>
      </c>
      <c r="E47" s="40">
        <f t="shared" si="7"/>
        <v>0.03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ht="15.75" x14ac:dyDescent="0.25">
      <c r="A48" s="54">
        <v>8</v>
      </c>
      <c r="B48" s="39">
        <f t="shared" si="4"/>
        <v>3.2000000000000008E-2</v>
      </c>
      <c r="C48" s="39">
        <f t="shared" si="6"/>
        <v>0.12800000000000003</v>
      </c>
      <c r="D48" s="39">
        <f t="shared" si="5"/>
        <v>0.14400000000000002</v>
      </c>
      <c r="E48" s="40">
        <f>J27*D27*G27</f>
        <v>1.6000000000000004E-2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ht="15.75" x14ac:dyDescent="0.25">
      <c r="A49" s="54">
        <v>9</v>
      </c>
      <c r="B49" s="39">
        <f t="shared" si="4"/>
        <v>8.9999999999999993E-3</v>
      </c>
      <c r="C49" s="39">
        <f t="shared" si="6"/>
        <v>8.1000000000000003E-2</v>
      </c>
      <c r="D49" s="39">
        <f t="shared" si="5"/>
        <v>6.3E-2</v>
      </c>
      <c r="E49" s="40">
        <f t="shared" si="7"/>
        <v>2.7E-2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ht="15.75" x14ac:dyDescent="0.25">
      <c r="A50" s="54">
        <v>10</v>
      </c>
      <c r="B50" s="39">
        <f t="shared" si="4"/>
        <v>0.44099999999999995</v>
      </c>
      <c r="C50" s="39">
        <f t="shared" si="6"/>
        <v>4.8999999999999995E-2</v>
      </c>
      <c r="D50" s="39">
        <f t="shared" si="5"/>
        <v>0.34299999999999992</v>
      </c>
      <c r="E50" s="40">
        <f t="shared" si="7"/>
        <v>0.14699999999999999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ht="15.75" x14ac:dyDescent="0.25">
      <c r="A51" s="54">
        <v>11</v>
      </c>
      <c r="B51" s="39">
        <f t="shared" si="4"/>
        <v>0.27999999999999997</v>
      </c>
      <c r="C51" s="39">
        <f t="shared" si="6"/>
        <v>0.12</v>
      </c>
      <c r="D51" s="39">
        <f t="shared" si="5"/>
        <v>8.0000000000000016E-2</v>
      </c>
      <c r="E51" s="40">
        <f t="shared" si="7"/>
        <v>0.32000000000000006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ht="15.75" x14ac:dyDescent="0.25">
      <c r="A52" s="54">
        <v>12</v>
      </c>
      <c r="B52" s="39">
        <f t="shared" si="4"/>
        <v>6.000000000000001E-3</v>
      </c>
      <c r="C52" s="39">
        <f t="shared" si="6"/>
        <v>2.4000000000000004E-2</v>
      </c>
      <c r="D52" s="39">
        <f t="shared" si="5"/>
        <v>2.0999999999999998E-2</v>
      </c>
      <c r="E52" s="40">
        <f t="shared" si="7"/>
        <v>8.9999999999999993E-3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ht="15.75" x14ac:dyDescent="0.25">
      <c r="A53" s="54">
        <v>13</v>
      </c>
      <c r="B53" s="39">
        <f t="shared" si="4"/>
        <v>0.40500000000000003</v>
      </c>
      <c r="C53" s="39">
        <f t="shared" si="6"/>
        <v>4.5000000000000005E-2</v>
      </c>
      <c r="D53" s="39">
        <f t="shared" si="5"/>
        <v>0.40500000000000003</v>
      </c>
      <c r="E53" s="40">
        <f t="shared" si="7"/>
        <v>4.5000000000000005E-2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ht="15.75" x14ac:dyDescent="0.25">
      <c r="A54" s="54">
        <v>14</v>
      </c>
      <c r="B54" s="39">
        <f t="shared" si="4"/>
        <v>0</v>
      </c>
      <c r="C54" s="39">
        <f t="shared" si="6"/>
        <v>0.5</v>
      </c>
      <c r="D54" s="39">
        <f t="shared" si="5"/>
        <v>0.2</v>
      </c>
      <c r="E54" s="40">
        <f t="shared" si="7"/>
        <v>0.3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ht="15.75" x14ac:dyDescent="0.25">
      <c r="A55" s="54">
        <v>15</v>
      </c>
      <c r="B55" s="39">
        <f t="shared" si="4"/>
        <v>8.0000000000000016E-2</v>
      </c>
      <c r="C55" s="39">
        <f t="shared" si="6"/>
        <v>8.0000000000000016E-2</v>
      </c>
      <c r="D55" s="39">
        <f t="shared" si="5"/>
        <v>0.12800000000000003</v>
      </c>
      <c r="E55" s="40">
        <f t="shared" si="7"/>
        <v>3.2000000000000008E-2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ht="15.75" thickBot="1" x14ac:dyDescent="0.3">
      <c r="A56" s="55" t="s">
        <v>40</v>
      </c>
      <c r="B56" s="77">
        <f>SUM(B41:B55)</f>
        <v>1.6850000000000001</v>
      </c>
      <c r="C56" s="77">
        <f t="shared" ref="C56:E56" si="8">SUM(C41:C55)</f>
        <v>1.625</v>
      </c>
      <c r="D56" s="77">
        <f t="shared" si="8"/>
        <v>1.8890000000000002</v>
      </c>
      <c r="E56" s="78">
        <f t="shared" si="8"/>
        <v>1.421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</row>
    <row r="57" spans="1:19" ht="15.75" thickBot="1" x14ac:dyDescent="0.3"/>
    <row r="58" spans="1:19" x14ac:dyDescent="0.25">
      <c r="A58" s="67" t="s">
        <v>100</v>
      </c>
      <c r="B58" s="52" t="s">
        <v>214</v>
      </c>
      <c r="C58" s="52" t="s">
        <v>215</v>
      </c>
      <c r="D58" s="52" t="s">
        <v>216</v>
      </c>
      <c r="E58" s="53" t="s">
        <v>217</v>
      </c>
    </row>
    <row r="59" spans="1:19" ht="15.75" x14ac:dyDescent="0.25">
      <c r="A59" s="54">
        <v>1</v>
      </c>
      <c r="B59" s="39">
        <f t="shared" ref="B59:E73" si="9">B41*$K20</f>
        <v>3.2000000000000008E-2</v>
      </c>
      <c r="C59" s="39">
        <f t="shared" si="9"/>
        <v>0.12800000000000003</v>
      </c>
      <c r="D59" s="39">
        <f t="shared" si="9"/>
        <v>6.4000000000000015E-2</v>
      </c>
      <c r="E59" s="40">
        <f t="shared" si="9"/>
        <v>9.6000000000000002E-2</v>
      </c>
    </row>
    <row r="60" spans="1:19" ht="15.75" x14ac:dyDescent="0.25">
      <c r="A60" s="54">
        <v>2</v>
      </c>
      <c r="B60" s="39">
        <f t="shared" si="9"/>
        <v>0</v>
      </c>
      <c r="C60" s="39">
        <f t="shared" si="9"/>
        <v>0</v>
      </c>
      <c r="D60" s="39">
        <f t="shared" si="9"/>
        <v>0</v>
      </c>
      <c r="E60" s="40">
        <f t="shared" si="9"/>
        <v>0</v>
      </c>
    </row>
    <row r="61" spans="1:19" ht="15.75" x14ac:dyDescent="0.25">
      <c r="A61" s="54">
        <v>3</v>
      </c>
      <c r="B61" s="39">
        <f t="shared" si="9"/>
        <v>0.27</v>
      </c>
      <c r="C61" s="39">
        <f t="shared" si="9"/>
        <v>0.03</v>
      </c>
      <c r="D61" s="39">
        <f t="shared" si="9"/>
        <v>0.09</v>
      </c>
      <c r="E61" s="40">
        <f t="shared" si="9"/>
        <v>0.21</v>
      </c>
    </row>
    <row r="62" spans="1:19" ht="15.75" x14ac:dyDescent="0.25">
      <c r="A62" s="54">
        <v>4</v>
      </c>
      <c r="B62" s="39">
        <f t="shared" si="9"/>
        <v>8.0000000000000026E-4</v>
      </c>
      <c r="C62" s="39">
        <f t="shared" si="9"/>
        <v>3.200000000000001E-3</v>
      </c>
      <c r="D62" s="39">
        <f t="shared" si="9"/>
        <v>2.0000000000000005E-3</v>
      </c>
      <c r="E62" s="40">
        <f t="shared" si="9"/>
        <v>2.0000000000000005E-3</v>
      </c>
    </row>
    <row r="63" spans="1:19" ht="15.75" x14ac:dyDescent="0.25">
      <c r="A63" s="54">
        <v>5</v>
      </c>
      <c r="B63" s="39">
        <f t="shared" si="9"/>
        <v>0</v>
      </c>
      <c r="C63" s="39">
        <f t="shared" si="9"/>
        <v>2.7999999999999997E-2</v>
      </c>
      <c r="D63" s="39">
        <f t="shared" si="9"/>
        <v>1.3999999999999999E-2</v>
      </c>
      <c r="E63" s="40">
        <f t="shared" si="9"/>
        <v>1.3999999999999999E-2</v>
      </c>
    </row>
    <row r="64" spans="1:19" ht="15.75" x14ac:dyDescent="0.25">
      <c r="A64" s="54">
        <v>6</v>
      </c>
      <c r="B64" s="39">
        <f t="shared" si="9"/>
        <v>0</v>
      </c>
      <c r="C64" s="39">
        <f t="shared" si="9"/>
        <v>0</v>
      </c>
      <c r="D64" s="39">
        <f t="shared" si="9"/>
        <v>0</v>
      </c>
      <c r="E64" s="40">
        <f t="shared" si="9"/>
        <v>0</v>
      </c>
    </row>
    <row r="65" spans="1:5" ht="15.75" x14ac:dyDescent="0.25">
      <c r="A65" s="54">
        <v>7</v>
      </c>
      <c r="B65" s="39">
        <f t="shared" si="9"/>
        <v>0</v>
      </c>
      <c r="C65" s="39">
        <f t="shared" si="9"/>
        <v>0.3</v>
      </c>
      <c r="D65" s="39">
        <f t="shared" si="9"/>
        <v>0.27</v>
      </c>
      <c r="E65" s="40">
        <f t="shared" si="9"/>
        <v>0.03</v>
      </c>
    </row>
    <row r="66" spans="1:5" ht="15.75" x14ac:dyDescent="0.25">
      <c r="A66" s="54">
        <v>8</v>
      </c>
      <c r="B66" s="39">
        <f t="shared" si="9"/>
        <v>3.200000000000001E-3</v>
      </c>
      <c r="C66" s="39">
        <f t="shared" si="9"/>
        <v>1.2800000000000004E-2</v>
      </c>
      <c r="D66" s="39">
        <f t="shared" si="9"/>
        <v>1.4400000000000003E-2</v>
      </c>
      <c r="E66" s="40">
        <f t="shared" si="9"/>
        <v>1.6000000000000005E-3</v>
      </c>
    </row>
    <row r="67" spans="1:5" ht="15.75" x14ac:dyDescent="0.25">
      <c r="A67" s="54">
        <v>9</v>
      </c>
      <c r="B67" s="39">
        <f t="shared" si="9"/>
        <v>0</v>
      </c>
      <c r="C67" s="39">
        <f t="shared" si="9"/>
        <v>0</v>
      </c>
      <c r="D67" s="39">
        <f t="shared" si="9"/>
        <v>0</v>
      </c>
      <c r="E67" s="40">
        <f t="shared" si="9"/>
        <v>0</v>
      </c>
    </row>
    <row r="68" spans="1:5" ht="15.75" x14ac:dyDescent="0.25">
      <c r="A68" s="54">
        <v>10</v>
      </c>
      <c r="B68" s="39">
        <f t="shared" si="9"/>
        <v>0.44099999999999995</v>
      </c>
      <c r="C68" s="39">
        <f t="shared" si="9"/>
        <v>4.8999999999999995E-2</v>
      </c>
      <c r="D68" s="39">
        <f t="shared" si="9"/>
        <v>0.34299999999999992</v>
      </c>
      <c r="E68" s="40">
        <f t="shared" si="9"/>
        <v>0.14699999999999999</v>
      </c>
    </row>
    <row r="69" spans="1:5" ht="15.75" x14ac:dyDescent="0.25">
      <c r="A69" s="54">
        <v>11</v>
      </c>
      <c r="B69" s="39">
        <f t="shared" si="9"/>
        <v>8.3999999999999991E-2</v>
      </c>
      <c r="C69" s="39">
        <f t="shared" si="9"/>
        <v>3.5999999999999997E-2</v>
      </c>
      <c r="D69" s="39">
        <f t="shared" si="9"/>
        <v>2.4000000000000004E-2</v>
      </c>
      <c r="E69" s="40">
        <f t="shared" si="9"/>
        <v>9.6000000000000016E-2</v>
      </c>
    </row>
    <row r="70" spans="1:5" ht="15.75" x14ac:dyDescent="0.25">
      <c r="A70" s="54">
        <v>12</v>
      </c>
      <c r="B70" s="39">
        <f t="shared" si="9"/>
        <v>6.0000000000000016E-4</v>
      </c>
      <c r="C70" s="39">
        <f t="shared" si="9"/>
        <v>2.4000000000000007E-3</v>
      </c>
      <c r="D70" s="39">
        <f t="shared" si="9"/>
        <v>2.0999999999999999E-3</v>
      </c>
      <c r="E70" s="40">
        <f t="shared" si="9"/>
        <v>8.9999999999999998E-4</v>
      </c>
    </row>
    <row r="71" spans="1:5" ht="15.75" x14ac:dyDescent="0.25">
      <c r="A71" s="54">
        <v>13</v>
      </c>
      <c r="B71" s="39">
        <f t="shared" si="9"/>
        <v>0</v>
      </c>
      <c r="C71" s="39">
        <f t="shared" si="9"/>
        <v>0</v>
      </c>
      <c r="D71" s="39">
        <f t="shared" si="9"/>
        <v>0</v>
      </c>
      <c r="E71" s="40">
        <f t="shared" si="9"/>
        <v>0</v>
      </c>
    </row>
    <row r="72" spans="1:5" ht="15.75" x14ac:dyDescent="0.25">
      <c r="A72" s="54">
        <v>14</v>
      </c>
      <c r="B72" s="39">
        <f t="shared" si="9"/>
        <v>0</v>
      </c>
      <c r="C72" s="39">
        <f t="shared" si="9"/>
        <v>0.4</v>
      </c>
      <c r="D72" s="39">
        <f t="shared" si="9"/>
        <v>0.16000000000000003</v>
      </c>
      <c r="E72" s="40">
        <f t="shared" si="9"/>
        <v>0.24</v>
      </c>
    </row>
    <row r="73" spans="1:5" ht="15.75" x14ac:dyDescent="0.25">
      <c r="A73" s="54">
        <v>15</v>
      </c>
      <c r="B73" s="39">
        <f t="shared" si="9"/>
        <v>8.0000000000000016E-2</v>
      </c>
      <c r="C73" s="39">
        <f t="shared" si="9"/>
        <v>8.0000000000000016E-2</v>
      </c>
      <c r="D73" s="39">
        <f t="shared" si="9"/>
        <v>0.12800000000000003</v>
      </c>
      <c r="E73" s="40">
        <f t="shared" si="9"/>
        <v>3.2000000000000008E-2</v>
      </c>
    </row>
    <row r="74" spans="1:5" ht="15.75" thickBot="1" x14ac:dyDescent="0.3">
      <c r="A74" s="55" t="s">
        <v>40</v>
      </c>
      <c r="B74" s="77">
        <f>SUM(B59:B73)</f>
        <v>0.91159999999999997</v>
      </c>
      <c r="C74" s="77">
        <f t="shared" ref="C74:E74" si="10">SUM(C59:C73)</f>
        <v>1.0694000000000001</v>
      </c>
      <c r="D74" s="77">
        <f t="shared" si="10"/>
        <v>1.1115000000000002</v>
      </c>
      <c r="E74" s="78">
        <f t="shared" si="10"/>
        <v>0.86949999999999994</v>
      </c>
    </row>
    <row r="75" spans="1:5" ht="15.75" thickBot="1" x14ac:dyDescent="0.3"/>
    <row r="76" spans="1:5" x14ac:dyDescent="0.25">
      <c r="A76" s="67" t="s">
        <v>101</v>
      </c>
      <c r="B76" s="52" t="s">
        <v>214</v>
      </c>
      <c r="C76" s="52" t="s">
        <v>215</v>
      </c>
      <c r="D76" s="52" t="s">
        <v>216</v>
      </c>
      <c r="E76" s="53" t="s">
        <v>217</v>
      </c>
    </row>
    <row r="77" spans="1:5" ht="15.75" x14ac:dyDescent="0.25">
      <c r="A77" s="54">
        <v>1</v>
      </c>
      <c r="B77" s="39">
        <f t="shared" ref="B77:E91" si="11">B41*$L20</f>
        <v>0</v>
      </c>
      <c r="C77" s="39">
        <f t="shared" si="11"/>
        <v>0</v>
      </c>
      <c r="D77" s="39">
        <f t="shared" si="11"/>
        <v>0</v>
      </c>
      <c r="E77" s="40">
        <f t="shared" si="11"/>
        <v>0</v>
      </c>
    </row>
    <row r="78" spans="1:5" ht="15.75" x14ac:dyDescent="0.25">
      <c r="A78" s="54">
        <v>2</v>
      </c>
      <c r="B78" s="39">
        <f t="shared" si="11"/>
        <v>2.52E-2</v>
      </c>
      <c r="C78" s="39">
        <f t="shared" si="11"/>
        <v>1.0800000000000001E-2</v>
      </c>
      <c r="D78" s="39">
        <f t="shared" si="11"/>
        <v>7.2000000000000024E-3</v>
      </c>
      <c r="E78" s="40">
        <f t="shared" si="11"/>
        <v>2.880000000000001E-2</v>
      </c>
    </row>
    <row r="79" spans="1:5" ht="15.75" x14ac:dyDescent="0.25">
      <c r="A79" s="54">
        <v>3</v>
      </c>
      <c r="B79" s="39">
        <f t="shared" si="11"/>
        <v>0</v>
      </c>
      <c r="C79" s="39">
        <f t="shared" si="11"/>
        <v>0</v>
      </c>
      <c r="D79" s="39">
        <f t="shared" si="11"/>
        <v>0</v>
      </c>
      <c r="E79" s="40">
        <f t="shared" si="11"/>
        <v>0</v>
      </c>
    </row>
    <row r="80" spans="1:5" ht="15.75" x14ac:dyDescent="0.25">
      <c r="A80" s="54">
        <v>4</v>
      </c>
      <c r="B80" s="39">
        <f t="shared" si="11"/>
        <v>8.0000000000000026E-4</v>
      </c>
      <c r="C80" s="39">
        <f t="shared" si="11"/>
        <v>3.200000000000001E-3</v>
      </c>
      <c r="D80" s="39">
        <f t="shared" si="11"/>
        <v>2.0000000000000005E-3</v>
      </c>
      <c r="E80" s="40">
        <f t="shared" si="11"/>
        <v>2.0000000000000005E-3</v>
      </c>
    </row>
    <row r="81" spans="1:5" ht="15.75" x14ac:dyDescent="0.25">
      <c r="A81" s="54">
        <v>5</v>
      </c>
      <c r="B81" s="39">
        <f t="shared" si="11"/>
        <v>0</v>
      </c>
      <c r="C81" s="39">
        <f t="shared" si="11"/>
        <v>4.1999999999999996E-2</v>
      </c>
      <c r="D81" s="39">
        <f t="shared" si="11"/>
        <v>2.0999999999999998E-2</v>
      </c>
      <c r="E81" s="40">
        <f t="shared" si="11"/>
        <v>2.0999999999999998E-2</v>
      </c>
    </row>
    <row r="82" spans="1:5" ht="15.75" x14ac:dyDescent="0.25">
      <c r="A82" s="54">
        <v>6</v>
      </c>
      <c r="B82" s="39">
        <f t="shared" si="11"/>
        <v>0</v>
      </c>
      <c r="C82" s="39">
        <f t="shared" si="11"/>
        <v>0</v>
      </c>
      <c r="D82" s="39">
        <f t="shared" si="11"/>
        <v>0</v>
      </c>
      <c r="E82" s="40">
        <f t="shared" si="11"/>
        <v>0</v>
      </c>
    </row>
    <row r="83" spans="1:5" ht="15.75" x14ac:dyDescent="0.25">
      <c r="A83" s="54">
        <v>7</v>
      </c>
      <c r="B83" s="39">
        <f t="shared" si="11"/>
        <v>0</v>
      </c>
      <c r="C83" s="39">
        <f t="shared" si="11"/>
        <v>0</v>
      </c>
      <c r="D83" s="39">
        <f t="shared" si="11"/>
        <v>0</v>
      </c>
      <c r="E83" s="40">
        <f t="shared" si="11"/>
        <v>0</v>
      </c>
    </row>
    <row r="84" spans="1:5" ht="15.75" x14ac:dyDescent="0.25">
      <c r="A84" s="54">
        <v>8</v>
      </c>
      <c r="B84" s="39">
        <f t="shared" si="11"/>
        <v>3.200000000000001E-3</v>
      </c>
      <c r="C84" s="39">
        <f t="shared" si="11"/>
        <v>1.2800000000000004E-2</v>
      </c>
      <c r="D84" s="39">
        <f t="shared" si="11"/>
        <v>1.4400000000000003E-2</v>
      </c>
      <c r="E84" s="40">
        <f t="shared" si="11"/>
        <v>1.6000000000000005E-3</v>
      </c>
    </row>
    <row r="85" spans="1:5" ht="15.75" x14ac:dyDescent="0.25">
      <c r="A85" s="54">
        <v>9</v>
      </c>
      <c r="B85" s="39">
        <f t="shared" si="11"/>
        <v>7.1999999999999998E-3</v>
      </c>
      <c r="C85" s="39">
        <f t="shared" si="11"/>
        <v>6.480000000000001E-2</v>
      </c>
      <c r="D85" s="39">
        <f t="shared" si="11"/>
        <v>5.04E-2</v>
      </c>
      <c r="E85" s="40">
        <f t="shared" si="11"/>
        <v>2.1600000000000001E-2</v>
      </c>
    </row>
    <row r="86" spans="1:5" ht="15.75" x14ac:dyDescent="0.25">
      <c r="A86" s="54">
        <v>10</v>
      </c>
      <c r="B86" s="39">
        <f t="shared" si="11"/>
        <v>0</v>
      </c>
      <c r="C86" s="39">
        <f t="shared" si="11"/>
        <v>0</v>
      </c>
      <c r="D86" s="39">
        <f t="shared" si="11"/>
        <v>0</v>
      </c>
      <c r="E86" s="40">
        <f t="shared" si="11"/>
        <v>0</v>
      </c>
    </row>
    <row r="87" spans="1:5" ht="15.75" x14ac:dyDescent="0.25">
      <c r="A87" s="54">
        <v>11</v>
      </c>
      <c r="B87" s="39">
        <f t="shared" si="11"/>
        <v>0.19599999999999998</v>
      </c>
      <c r="C87" s="39">
        <f t="shared" si="11"/>
        <v>8.3999999999999991E-2</v>
      </c>
      <c r="D87" s="39">
        <f t="shared" si="11"/>
        <v>5.6000000000000008E-2</v>
      </c>
      <c r="E87" s="40">
        <f t="shared" si="11"/>
        <v>0.22400000000000003</v>
      </c>
    </row>
    <row r="88" spans="1:5" ht="15.75" x14ac:dyDescent="0.25">
      <c r="A88" s="54">
        <v>12</v>
      </c>
      <c r="B88" s="39">
        <f t="shared" si="11"/>
        <v>1.2000000000000003E-3</v>
      </c>
      <c r="C88" s="39">
        <f t="shared" si="11"/>
        <v>4.8000000000000013E-3</v>
      </c>
      <c r="D88" s="39">
        <f t="shared" si="11"/>
        <v>4.1999999999999997E-3</v>
      </c>
      <c r="E88" s="40">
        <f t="shared" si="11"/>
        <v>1.8E-3</v>
      </c>
    </row>
    <row r="89" spans="1:5" ht="15.75" x14ac:dyDescent="0.25">
      <c r="A89" s="54">
        <v>13</v>
      </c>
      <c r="B89" s="39">
        <f t="shared" si="11"/>
        <v>0</v>
      </c>
      <c r="C89" s="39">
        <f t="shared" si="11"/>
        <v>0</v>
      </c>
      <c r="D89" s="39">
        <f t="shared" si="11"/>
        <v>0</v>
      </c>
      <c r="E89" s="40">
        <f t="shared" si="11"/>
        <v>0</v>
      </c>
    </row>
    <row r="90" spans="1:5" ht="15.75" x14ac:dyDescent="0.25">
      <c r="A90" s="54">
        <v>14</v>
      </c>
      <c r="B90" s="39">
        <f t="shared" si="11"/>
        <v>0</v>
      </c>
      <c r="C90" s="39">
        <f t="shared" si="11"/>
        <v>0.05</v>
      </c>
      <c r="D90" s="39">
        <f t="shared" si="11"/>
        <v>2.0000000000000004E-2</v>
      </c>
      <c r="E90" s="40">
        <f t="shared" si="11"/>
        <v>0.03</v>
      </c>
    </row>
    <row r="91" spans="1:5" ht="15.75" x14ac:dyDescent="0.25">
      <c r="A91" s="54">
        <v>15</v>
      </c>
      <c r="B91" s="39">
        <f t="shared" si="11"/>
        <v>0</v>
      </c>
      <c r="C91" s="39">
        <f t="shared" si="11"/>
        <v>0</v>
      </c>
      <c r="D91" s="39">
        <f t="shared" si="11"/>
        <v>0</v>
      </c>
      <c r="E91" s="40">
        <f t="shared" si="11"/>
        <v>0</v>
      </c>
    </row>
    <row r="92" spans="1:5" ht="15.75" thickBot="1" x14ac:dyDescent="0.3">
      <c r="A92" s="55" t="s">
        <v>40</v>
      </c>
      <c r="B92" s="77">
        <f>SUM(B77:B91)</f>
        <v>0.2336</v>
      </c>
      <c r="C92" s="77">
        <f t="shared" ref="C92:E92" si="12">SUM(C77:C91)</f>
        <v>0.27239999999999998</v>
      </c>
      <c r="D92" s="77">
        <f t="shared" si="12"/>
        <v>0.17520000000000002</v>
      </c>
      <c r="E92" s="78">
        <f t="shared" si="12"/>
        <v>0.33080000000000009</v>
      </c>
    </row>
    <row r="93" spans="1:5" ht="15.75" thickBot="1" x14ac:dyDescent="0.3"/>
    <row r="94" spans="1:5" x14ac:dyDescent="0.25">
      <c r="A94" s="67" t="s">
        <v>102</v>
      </c>
      <c r="B94" s="52" t="s">
        <v>214</v>
      </c>
      <c r="C94" s="52" t="s">
        <v>215</v>
      </c>
      <c r="D94" s="52" t="s">
        <v>216</v>
      </c>
      <c r="E94" s="53" t="s">
        <v>217</v>
      </c>
    </row>
    <row r="95" spans="1:5" ht="15.75" x14ac:dyDescent="0.25">
      <c r="A95" s="54">
        <v>1</v>
      </c>
      <c r="B95" s="39">
        <f t="shared" ref="B95:E109" si="13">B41*$M20</f>
        <v>0</v>
      </c>
      <c r="C95" s="39">
        <f t="shared" si="13"/>
        <v>0</v>
      </c>
      <c r="D95" s="39">
        <f t="shared" si="13"/>
        <v>0</v>
      </c>
      <c r="E95" s="40">
        <f t="shared" si="13"/>
        <v>0</v>
      </c>
    </row>
    <row r="96" spans="1:5" ht="15.75" x14ac:dyDescent="0.25">
      <c r="A96" s="54">
        <v>2</v>
      </c>
      <c r="B96" s="39">
        <f t="shared" si="13"/>
        <v>0.1008</v>
      </c>
      <c r="C96" s="39">
        <f t="shared" si="13"/>
        <v>4.3200000000000002E-2</v>
      </c>
      <c r="D96" s="39">
        <f t="shared" si="13"/>
        <v>2.880000000000001E-2</v>
      </c>
      <c r="E96" s="40">
        <f t="shared" si="13"/>
        <v>0.11520000000000004</v>
      </c>
    </row>
    <row r="97" spans="1:5" ht="15.75" x14ac:dyDescent="0.25">
      <c r="A97" s="54">
        <v>3</v>
      </c>
      <c r="B97" s="39">
        <f t="shared" si="13"/>
        <v>0</v>
      </c>
      <c r="C97" s="39">
        <f t="shared" si="13"/>
        <v>0</v>
      </c>
      <c r="D97" s="39">
        <f t="shared" si="13"/>
        <v>0</v>
      </c>
      <c r="E97" s="40">
        <f t="shared" si="13"/>
        <v>0</v>
      </c>
    </row>
    <row r="98" spans="1:5" ht="15.75" x14ac:dyDescent="0.25">
      <c r="A98" s="54">
        <v>4</v>
      </c>
      <c r="B98" s="39">
        <f t="shared" si="13"/>
        <v>2.4000000000000007E-3</v>
      </c>
      <c r="C98" s="39">
        <f t="shared" si="13"/>
        <v>9.6000000000000026E-3</v>
      </c>
      <c r="D98" s="39">
        <f t="shared" si="13"/>
        <v>6.000000000000001E-3</v>
      </c>
      <c r="E98" s="40">
        <f t="shared" si="13"/>
        <v>6.000000000000001E-3</v>
      </c>
    </row>
    <row r="99" spans="1:5" ht="15.75" x14ac:dyDescent="0.25">
      <c r="A99" s="54">
        <v>5</v>
      </c>
      <c r="B99" s="39">
        <f t="shared" si="13"/>
        <v>0</v>
      </c>
      <c r="C99" s="39">
        <f t="shared" si="13"/>
        <v>0</v>
      </c>
      <c r="D99" s="39">
        <f t="shared" si="13"/>
        <v>0</v>
      </c>
      <c r="E99" s="40">
        <f t="shared" si="13"/>
        <v>0</v>
      </c>
    </row>
    <row r="100" spans="1:5" ht="15.75" x14ac:dyDescent="0.25">
      <c r="A100" s="54">
        <v>6</v>
      </c>
      <c r="B100" s="39">
        <f t="shared" si="13"/>
        <v>0</v>
      </c>
      <c r="C100" s="39">
        <f t="shared" si="13"/>
        <v>0</v>
      </c>
      <c r="D100" s="39">
        <f t="shared" si="13"/>
        <v>0</v>
      </c>
      <c r="E100" s="40">
        <f t="shared" si="13"/>
        <v>0</v>
      </c>
    </row>
    <row r="101" spans="1:5" ht="15.75" x14ac:dyDescent="0.25">
      <c r="A101" s="54">
        <v>7</v>
      </c>
      <c r="B101" s="39">
        <f t="shared" si="13"/>
        <v>0</v>
      </c>
      <c r="C101" s="39">
        <f t="shared" si="13"/>
        <v>0</v>
      </c>
      <c r="D101" s="39">
        <f t="shared" si="13"/>
        <v>0</v>
      </c>
      <c r="E101" s="40">
        <f t="shared" si="13"/>
        <v>0</v>
      </c>
    </row>
    <row r="102" spans="1:5" ht="15.75" x14ac:dyDescent="0.25">
      <c r="A102" s="54">
        <v>8</v>
      </c>
      <c r="B102" s="39">
        <f t="shared" si="13"/>
        <v>2.5600000000000008E-2</v>
      </c>
      <c r="C102" s="39">
        <f t="shared" si="13"/>
        <v>0.10240000000000003</v>
      </c>
      <c r="D102" s="39">
        <f t="shared" si="13"/>
        <v>0.11520000000000002</v>
      </c>
      <c r="E102" s="40">
        <f t="shared" si="13"/>
        <v>1.2800000000000004E-2</v>
      </c>
    </row>
    <row r="103" spans="1:5" ht="15.75" x14ac:dyDescent="0.25">
      <c r="A103" s="54">
        <v>9</v>
      </c>
      <c r="B103" s="39">
        <f t="shared" si="13"/>
        <v>1.8E-3</v>
      </c>
      <c r="C103" s="39">
        <f t="shared" si="13"/>
        <v>1.6200000000000003E-2</v>
      </c>
      <c r="D103" s="39">
        <f t="shared" si="13"/>
        <v>1.26E-2</v>
      </c>
      <c r="E103" s="40">
        <f t="shared" si="13"/>
        <v>5.4000000000000003E-3</v>
      </c>
    </row>
    <row r="104" spans="1:5" ht="15.75" x14ac:dyDescent="0.25">
      <c r="A104" s="54">
        <v>10</v>
      </c>
      <c r="B104" s="39">
        <f t="shared" si="13"/>
        <v>0</v>
      </c>
      <c r="C104" s="39">
        <f t="shared" si="13"/>
        <v>0</v>
      </c>
      <c r="D104" s="39">
        <f t="shared" si="13"/>
        <v>0</v>
      </c>
      <c r="E104" s="40">
        <f t="shared" si="13"/>
        <v>0</v>
      </c>
    </row>
    <row r="105" spans="1:5" ht="15.75" x14ac:dyDescent="0.25">
      <c r="A105" s="54">
        <v>11</v>
      </c>
      <c r="B105" s="39">
        <f t="shared" si="13"/>
        <v>0</v>
      </c>
      <c r="C105" s="39">
        <f t="shared" si="13"/>
        <v>0</v>
      </c>
      <c r="D105" s="39">
        <f t="shared" si="13"/>
        <v>0</v>
      </c>
      <c r="E105" s="40">
        <f t="shared" si="13"/>
        <v>0</v>
      </c>
    </row>
    <row r="106" spans="1:5" ht="15.75" x14ac:dyDescent="0.25">
      <c r="A106" s="54">
        <v>12</v>
      </c>
      <c r="B106" s="39">
        <f t="shared" si="13"/>
        <v>4.2000000000000006E-3</v>
      </c>
      <c r="C106" s="39">
        <f t="shared" si="13"/>
        <v>1.6800000000000002E-2</v>
      </c>
      <c r="D106" s="39">
        <f t="shared" si="13"/>
        <v>1.4699999999999998E-2</v>
      </c>
      <c r="E106" s="40">
        <f t="shared" si="13"/>
        <v>6.2999999999999992E-3</v>
      </c>
    </row>
    <row r="107" spans="1:5" ht="15.75" x14ac:dyDescent="0.25">
      <c r="A107" s="54">
        <v>13</v>
      </c>
      <c r="B107" s="39">
        <f t="shared" si="13"/>
        <v>0.40500000000000003</v>
      </c>
      <c r="C107" s="39">
        <f t="shared" si="13"/>
        <v>4.5000000000000005E-2</v>
      </c>
      <c r="D107" s="39">
        <f t="shared" si="13"/>
        <v>0.40500000000000003</v>
      </c>
      <c r="E107" s="40">
        <f t="shared" si="13"/>
        <v>4.5000000000000005E-2</v>
      </c>
    </row>
    <row r="108" spans="1:5" ht="15.75" x14ac:dyDescent="0.25">
      <c r="A108" s="54">
        <v>14</v>
      </c>
      <c r="B108" s="39">
        <f t="shared" si="13"/>
        <v>0</v>
      </c>
      <c r="C108" s="39">
        <f t="shared" si="13"/>
        <v>0.05</v>
      </c>
      <c r="D108" s="39">
        <f t="shared" si="13"/>
        <v>2.0000000000000004E-2</v>
      </c>
      <c r="E108" s="40">
        <f t="shared" si="13"/>
        <v>0.03</v>
      </c>
    </row>
    <row r="109" spans="1:5" ht="15.75" x14ac:dyDescent="0.25">
      <c r="A109" s="54">
        <v>15</v>
      </c>
      <c r="B109" s="39">
        <f t="shared" si="13"/>
        <v>0</v>
      </c>
      <c r="C109" s="39">
        <f t="shared" si="13"/>
        <v>0</v>
      </c>
      <c r="D109" s="39">
        <f t="shared" si="13"/>
        <v>0</v>
      </c>
      <c r="E109" s="40">
        <f t="shared" si="13"/>
        <v>0</v>
      </c>
    </row>
    <row r="110" spans="1:5" ht="15.75" thickBot="1" x14ac:dyDescent="0.3">
      <c r="A110" s="55" t="s">
        <v>40</v>
      </c>
      <c r="B110" s="77">
        <f>SUM(B95:B109)</f>
        <v>0.53980000000000006</v>
      </c>
      <c r="C110" s="77">
        <f t="shared" ref="C110:E110" si="14">SUM(C95:C109)</f>
        <v>0.28320000000000006</v>
      </c>
      <c r="D110" s="77">
        <f t="shared" si="14"/>
        <v>0.60230000000000006</v>
      </c>
      <c r="E110" s="78">
        <f t="shared" si="14"/>
        <v>0.22070000000000004</v>
      </c>
    </row>
  </sheetData>
  <sheetProtection algorithmName="SHA-512" hashValue="kUjV+PieiGWW7T+d+hEAG3q/ah07hlrbXAVg4PftQpIt0f07bohsVZGP9poU9A6K1uElsSRpTPKfs2y7EU/RZQ==" saltValue="wb60Dd/HRtxWdP5h2vJcww==" spinCount="100000" sheet="1" formatCells="0" formatColumns="0" formatRows="0" insertColumns="0" insertRows="0" insertHyperlinks="0" deleteColumns="0" deleteRows="0" sort="0" autoFilter="0" pivotTables="0"/>
  <mergeCells count="15">
    <mergeCell ref="B17:C17"/>
    <mergeCell ref="G17:H17"/>
    <mergeCell ref="I17:J17"/>
    <mergeCell ref="K17:M17"/>
    <mergeCell ref="B18:C18"/>
    <mergeCell ref="G18:H18"/>
    <mergeCell ref="I18:J18"/>
    <mergeCell ref="K18:M18"/>
    <mergeCell ref="D17:F17"/>
    <mergeCell ref="B11:L11"/>
    <mergeCell ref="E2:G2"/>
    <mergeCell ref="H2:J2"/>
    <mergeCell ref="K2:M2"/>
    <mergeCell ref="S3:T3"/>
    <mergeCell ref="B7:L7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zoomScale="70" zoomScaleNormal="70" workbookViewId="0">
      <selection activeCell="M19" sqref="M19"/>
    </sheetView>
  </sheetViews>
  <sheetFormatPr defaultRowHeight="15" x14ac:dyDescent="0.25"/>
  <cols>
    <col min="1" max="1" width="8.5703125" bestFit="1" customWidth="1"/>
    <col min="2" max="4" width="15.42578125" bestFit="1" customWidth="1"/>
    <col min="5" max="5" width="10.7109375" customWidth="1"/>
    <col min="6" max="6" width="8.7109375" bestFit="1" customWidth="1"/>
    <col min="7" max="13" width="7.7109375" bestFit="1" customWidth="1"/>
    <col min="14" max="14" width="17" customWidth="1"/>
    <col min="15" max="15" width="14.140625" bestFit="1" customWidth="1"/>
    <col min="16" max="17" width="7.5703125" bestFit="1" customWidth="1"/>
    <col min="18" max="18" width="15.85546875" bestFit="1" customWidth="1"/>
    <col min="19" max="19" width="11.7109375" bestFit="1" customWidth="1"/>
    <col min="20" max="20" width="11" bestFit="1" customWidth="1"/>
  </cols>
  <sheetData>
    <row r="1" spans="2:20" ht="15.75" thickBot="1" x14ac:dyDescent="0.3">
      <c r="O1" s="69" t="s">
        <v>128</v>
      </c>
      <c r="P1" s="45">
        <f>'u1-A21'!N11</f>
        <v>8.515384551602768</v>
      </c>
    </row>
    <row r="2" spans="2:20" ht="16.5" thickBot="1" x14ac:dyDescent="0.3">
      <c r="B2" s="12"/>
      <c r="C2" s="32" t="s">
        <v>117</v>
      </c>
      <c r="D2" s="51" t="s">
        <v>113</v>
      </c>
      <c r="E2" s="306" t="s">
        <v>124</v>
      </c>
      <c r="F2" s="307"/>
      <c r="G2" s="308"/>
      <c r="H2" s="306" t="s">
        <v>125</v>
      </c>
      <c r="I2" s="307"/>
      <c r="J2" s="308"/>
      <c r="K2" s="306" t="s">
        <v>126</v>
      </c>
      <c r="L2" s="307"/>
      <c r="M2" s="308"/>
    </row>
    <row r="3" spans="2:20" ht="15.75" thickBot="1" x14ac:dyDescent="0.3">
      <c r="B3" s="23"/>
      <c r="C3" s="23"/>
      <c r="D3" s="33"/>
      <c r="E3" s="89">
        <v>51</v>
      </c>
      <c r="F3" s="36">
        <v>52</v>
      </c>
      <c r="G3" s="37">
        <v>53</v>
      </c>
      <c r="H3" s="89">
        <v>51</v>
      </c>
      <c r="I3" s="36">
        <v>52</v>
      </c>
      <c r="J3" s="37">
        <v>53</v>
      </c>
      <c r="K3" s="89">
        <v>51</v>
      </c>
      <c r="L3" s="36">
        <v>52</v>
      </c>
      <c r="M3" s="37">
        <v>53</v>
      </c>
      <c r="R3" s="62"/>
      <c r="S3" s="300" t="s">
        <v>207</v>
      </c>
      <c r="T3" s="297"/>
    </row>
    <row r="4" spans="2:20" ht="16.5" thickBot="1" x14ac:dyDescent="0.3">
      <c r="B4" s="28" t="s">
        <v>11</v>
      </c>
      <c r="C4" s="28"/>
      <c r="D4" s="35"/>
      <c r="E4" s="12"/>
      <c r="F4" s="26"/>
      <c r="G4" s="27"/>
      <c r="H4" s="12"/>
      <c r="I4" s="26"/>
      <c r="J4" s="27"/>
      <c r="K4" s="11"/>
      <c r="L4" s="11"/>
      <c r="M4" s="24"/>
      <c r="R4" s="30"/>
      <c r="S4" s="60">
        <v>1</v>
      </c>
      <c r="T4" s="61">
        <v>2</v>
      </c>
    </row>
    <row r="5" spans="2:20" x14ac:dyDescent="0.25">
      <c r="B5" s="29">
        <v>11</v>
      </c>
      <c r="C5" s="74">
        <f>-LOG(B56,2)</f>
        <v>-0.58976348698497727</v>
      </c>
      <c r="D5" s="74">
        <f>LOG(15,2)+C5</f>
        <v>3.3171271086235414</v>
      </c>
      <c r="E5" s="166">
        <f>LOG(15,2)-LOG(B$74,2)</f>
        <v>3.7714870650108674</v>
      </c>
      <c r="F5" s="39">
        <f>LOG(15,2)-LOG($B$92,2)</f>
        <v>5.5489445427492576</v>
      </c>
      <c r="G5" s="39">
        <f>LOG(15,2)-LOG($B$110,2)</f>
        <v>7.4430589160688694</v>
      </c>
      <c r="H5" s="38">
        <f>E5-$D5</f>
        <v>0.45435995638732596</v>
      </c>
      <c r="I5" s="39">
        <f t="shared" ref="I5:J6" si="0">F5-$D5</f>
        <v>2.2318174341257162</v>
      </c>
      <c r="J5" s="40">
        <f t="shared" si="0"/>
        <v>4.1259318074453279</v>
      </c>
      <c r="K5" s="46">
        <f>H5*$B$74</f>
        <v>0.49906897609583883</v>
      </c>
      <c r="L5" s="47">
        <f>I5*$B$92</f>
        <v>0.71507430589387955</v>
      </c>
      <c r="M5" s="48">
        <f>J5*$B$110</f>
        <v>0.35565532180178733</v>
      </c>
      <c r="N5" s="44">
        <f>SUM(K5:M5)</f>
        <v>1.5697986037915057</v>
      </c>
      <c r="R5" s="29" t="s">
        <v>55</v>
      </c>
      <c r="S5" s="151">
        <f>D74/D56</f>
        <v>0.77343345416882436</v>
      </c>
      <c r="T5" s="152">
        <f>E74/E56</f>
        <v>0.72256253190403263</v>
      </c>
    </row>
    <row r="6" spans="2:20" ht="15.75" thickBot="1" x14ac:dyDescent="0.3">
      <c r="B6" s="30">
        <v>12</v>
      </c>
      <c r="C6" s="75">
        <f>-LOG(C56,2)</f>
        <v>-1.253989266230787</v>
      </c>
      <c r="D6" s="75">
        <f>LOG(15,2)+C6</f>
        <v>2.6529013293777317</v>
      </c>
      <c r="E6" s="38">
        <f>LOG(15,2)-LOG(C$74,2)</f>
        <v>3.050422736099045</v>
      </c>
      <c r="F6" s="42">
        <f>LOG(15,2)-LOG($C$92,2)</f>
        <v>5.3273242354483061</v>
      </c>
      <c r="G6" s="42">
        <f>LOG(15,2)-LOG($C$110,2)</f>
        <v>6.2230594212071964</v>
      </c>
      <c r="H6" s="41">
        <f>E6-$D6</f>
        <v>0.39752140672131331</v>
      </c>
      <c r="I6" s="42">
        <f t="shared" si="0"/>
        <v>2.6744229060705744</v>
      </c>
      <c r="J6" s="43">
        <f t="shared" si="0"/>
        <v>3.5701580918294646</v>
      </c>
      <c r="K6" s="41">
        <f>H6*$C$74</f>
        <v>0.71975225900960982</v>
      </c>
      <c r="L6" s="42">
        <f>I6*$C$92</f>
        <v>0.99916439770796661</v>
      </c>
      <c r="M6" s="43">
        <f>J6*$C$110</f>
        <v>0.71688774483935658</v>
      </c>
      <c r="N6" s="44">
        <f t="shared" ref="N6:N10" si="1">SUM(K6:M6)</f>
        <v>2.4358044015569331</v>
      </c>
      <c r="R6" s="29" t="s">
        <v>56</v>
      </c>
      <c r="S6" s="153">
        <f>D92/D56</f>
        <v>0.13091662351113412</v>
      </c>
      <c r="T6" s="154">
        <f>E92/E56</f>
        <v>0.22521694742215417</v>
      </c>
    </row>
    <row r="7" spans="2:20" ht="15.75" thickBot="1" x14ac:dyDescent="0.3">
      <c r="B7" s="298" t="s">
        <v>127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24"/>
      <c r="N7" s="44">
        <f>SUM(N5:N6)</f>
        <v>4.0056030053484388</v>
      </c>
      <c r="O7" s="105">
        <f>(P1-N7)/B17</f>
        <v>4.5097815462543291</v>
      </c>
      <c r="R7" s="30" t="s">
        <v>57</v>
      </c>
      <c r="S7" s="155">
        <f>D110/D56</f>
        <v>9.5649922320041436E-2</v>
      </c>
      <c r="T7" s="156">
        <f>E110/E56</f>
        <v>5.2220520673813178E-2</v>
      </c>
    </row>
    <row r="8" spans="2:20" ht="16.5" thickBot="1" x14ac:dyDescent="0.3">
      <c r="B8" s="28" t="s">
        <v>17</v>
      </c>
      <c r="C8" s="28"/>
      <c r="D8" s="28"/>
      <c r="E8" s="12"/>
      <c r="F8" s="26"/>
      <c r="G8" s="27"/>
      <c r="H8" s="12"/>
      <c r="I8" s="26"/>
      <c r="J8" s="27"/>
      <c r="K8" s="26"/>
      <c r="L8" s="26"/>
      <c r="M8" s="27"/>
      <c r="N8" s="44"/>
      <c r="S8" s="102">
        <f>SUM(S5:S7)</f>
        <v>0.99999999999999989</v>
      </c>
      <c r="T8" s="102">
        <f>SUM(T5:T7)</f>
        <v>1</v>
      </c>
    </row>
    <row r="9" spans="2:20" x14ac:dyDescent="0.25">
      <c r="B9" s="29">
        <v>41</v>
      </c>
      <c r="C9" s="74">
        <f>-LOG(D56,2)</f>
        <v>-0.9493481642885635</v>
      </c>
      <c r="D9" s="74">
        <f>LOG(15,2)+C9</f>
        <v>2.957542431319955</v>
      </c>
      <c r="E9" s="38">
        <f>LOG(15,2)-LOG($D$74,2)</f>
        <v>3.3281933579598153</v>
      </c>
      <c r="F9" s="39">
        <f>LOG(15,2)-LOG($D$92,2)</f>
        <v>5.8908222269808652</v>
      </c>
      <c r="G9" s="39">
        <f>LOG(15,2)-LOG($D$110,2)</f>
        <v>6.3436348241755294</v>
      </c>
      <c r="H9" s="38">
        <f t="shared" ref="H9:J10" si="2">E9-$D9</f>
        <v>0.37065092663986032</v>
      </c>
      <c r="I9" s="39">
        <f t="shared" si="2"/>
        <v>2.9332797956609102</v>
      </c>
      <c r="J9" s="40">
        <f t="shared" si="2"/>
        <v>3.3860923928555744</v>
      </c>
      <c r="K9" s="46">
        <f>H9*$D$74</f>
        <v>0.55356715893663144</v>
      </c>
      <c r="L9" s="47">
        <f>I9*$D$92</f>
        <v>0.74153313234307816</v>
      </c>
      <c r="M9" s="48">
        <f>J9*$D$110</f>
        <v>0.62541126496042465</v>
      </c>
      <c r="N9" s="44">
        <f t="shared" si="1"/>
        <v>1.9205115562401343</v>
      </c>
      <c r="R9" s="71" t="s">
        <v>137</v>
      </c>
      <c r="S9" s="142">
        <f>D56/15</f>
        <v>0.12873333333333334</v>
      </c>
    </row>
    <row r="10" spans="2:20" ht="15.75" thickBot="1" x14ac:dyDescent="0.3">
      <c r="B10" s="30">
        <v>42</v>
      </c>
      <c r="C10" s="75">
        <f>-LOG(E56,2)</f>
        <v>-0.97011739760549975</v>
      </c>
      <c r="D10" s="75">
        <f>LOG(15,2)+C10</f>
        <v>2.9367731980030189</v>
      </c>
      <c r="E10" s="41">
        <f>LOG(15,2)-LOG($E$74,2)</f>
        <v>3.4055788463648589</v>
      </c>
      <c r="F10" s="42">
        <f>LOG(15,2)-LOG($E$92,2)</f>
        <v>5.0873858995665859</v>
      </c>
      <c r="G10" s="42">
        <f>LOG(15,2)-LOG($E$110,2)</f>
        <v>7.1960125454126391</v>
      </c>
      <c r="H10" s="41">
        <f t="shared" si="2"/>
        <v>0.46880564836183991</v>
      </c>
      <c r="I10" s="42">
        <f t="shared" si="2"/>
        <v>2.150612701563567</v>
      </c>
      <c r="J10" s="43">
        <f t="shared" si="2"/>
        <v>4.2592393474096202</v>
      </c>
      <c r="K10" s="41">
        <f>H10*$E$74</f>
        <v>0.66359439525618424</v>
      </c>
      <c r="L10" s="42">
        <f>I10*$E$92</f>
        <v>0.94885032392984558</v>
      </c>
      <c r="M10" s="43">
        <f>J10*$E$110</f>
        <v>0.43572018524000417</v>
      </c>
      <c r="N10" s="44">
        <f t="shared" si="1"/>
        <v>2.0481649044260339</v>
      </c>
      <c r="R10" s="72" t="s">
        <v>138</v>
      </c>
      <c r="S10" s="143">
        <f>E56/15</f>
        <v>0.13059999999999997</v>
      </c>
    </row>
    <row r="11" spans="2:20" ht="15.75" thickBot="1" x14ac:dyDescent="0.3">
      <c r="B11" s="293" t="s">
        <v>132</v>
      </c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25"/>
      <c r="N11" s="157">
        <f>SUM(N9:N10)</f>
        <v>3.9686764606661682</v>
      </c>
      <c r="O11" s="149">
        <f>(P1-N11)/I17</f>
        <v>4.5467080909365993</v>
      </c>
    </row>
    <row r="13" spans="2:20" x14ac:dyDescent="0.25">
      <c r="N13" s="14" t="s">
        <v>131</v>
      </c>
      <c r="O13" s="44">
        <f>P1-N11</f>
        <v>4.5467080909365993</v>
      </c>
    </row>
    <row r="16" spans="2:20" ht="15" customHeight="1" thickBot="1" x14ac:dyDescent="0.3"/>
    <row r="17" spans="1:22" ht="16.5" thickBot="1" x14ac:dyDescent="0.3">
      <c r="A17" s="16" t="s">
        <v>9</v>
      </c>
      <c r="B17" s="290">
        <v>1</v>
      </c>
      <c r="C17" s="291"/>
      <c r="D17" s="290">
        <v>1</v>
      </c>
      <c r="E17" s="292"/>
      <c r="F17" s="291"/>
      <c r="G17" s="290">
        <v>1</v>
      </c>
      <c r="H17" s="291"/>
      <c r="I17" s="290">
        <v>1</v>
      </c>
      <c r="J17" s="291"/>
      <c r="K17" s="290">
        <v>1</v>
      </c>
      <c r="L17" s="292"/>
      <c r="M17" s="291"/>
    </row>
    <row r="18" spans="1:22" x14ac:dyDescent="0.25">
      <c r="B18" s="287" t="s">
        <v>2</v>
      </c>
      <c r="C18" s="288"/>
      <c r="D18" s="110"/>
      <c r="E18" s="184" t="s">
        <v>3</v>
      </c>
      <c r="F18" s="183"/>
      <c r="G18" s="287" t="s">
        <v>4</v>
      </c>
      <c r="H18" s="288"/>
      <c r="I18" s="287" t="s">
        <v>5</v>
      </c>
      <c r="J18" s="288"/>
      <c r="K18" s="287" t="s">
        <v>6</v>
      </c>
      <c r="L18" s="289"/>
      <c r="M18" s="288"/>
      <c r="V18" s="83"/>
    </row>
    <row r="19" spans="1:22" ht="15.75" thickBot="1" x14ac:dyDescent="0.3">
      <c r="B19" s="81">
        <v>11</v>
      </c>
      <c r="C19" s="84">
        <v>12</v>
      </c>
      <c r="D19" s="81">
        <v>21</v>
      </c>
      <c r="E19" s="10">
        <v>22</v>
      </c>
      <c r="F19" s="84">
        <v>23</v>
      </c>
      <c r="G19" s="81">
        <v>31</v>
      </c>
      <c r="H19" s="84">
        <v>32</v>
      </c>
      <c r="I19" s="81">
        <v>41</v>
      </c>
      <c r="J19" s="84">
        <v>42</v>
      </c>
      <c r="K19" s="81">
        <v>51</v>
      </c>
      <c r="L19" s="10">
        <v>52</v>
      </c>
      <c r="M19" s="84">
        <v>53</v>
      </c>
      <c r="V19" s="10"/>
    </row>
    <row r="20" spans="1:22" ht="15.75" x14ac:dyDescent="0.25">
      <c r="A20" s="15">
        <v>1</v>
      </c>
      <c r="B20" s="110">
        <f>data!B5</f>
        <v>0.2</v>
      </c>
      <c r="C20" s="111">
        <f>data!C5</f>
        <v>0.8</v>
      </c>
      <c r="D20" s="237">
        <f>data!D5</f>
        <v>0.8</v>
      </c>
      <c r="E20" s="185">
        <f>data!E5</f>
        <v>0.1</v>
      </c>
      <c r="F20" s="111">
        <f>data!F5</f>
        <v>0.1</v>
      </c>
      <c r="G20" s="113">
        <f>data!G5</f>
        <v>0.2</v>
      </c>
      <c r="H20" s="234">
        <f>data!H5</f>
        <v>0.8</v>
      </c>
      <c r="I20" s="113">
        <f>data!I5</f>
        <v>0.4</v>
      </c>
      <c r="J20" s="111">
        <f>data!J5</f>
        <v>0.6</v>
      </c>
      <c r="K20" s="113">
        <f>data!K5</f>
        <v>1</v>
      </c>
      <c r="L20" s="185">
        <f>data!L5</f>
        <v>0</v>
      </c>
      <c r="M20" s="186">
        <f>data!M5</f>
        <v>0</v>
      </c>
      <c r="V20" s="65"/>
    </row>
    <row r="21" spans="1:22" ht="15.75" x14ac:dyDescent="0.25">
      <c r="A21" s="15">
        <v>2</v>
      </c>
      <c r="B21" s="13">
        <f>data!B6</f>
        <v>0.7</v>
      </c>
      <c r="C21" s="90">
        <f>data!C6</f>
        <v>0.3</v>
      </c>
      <c r="D21" s="238">
        <f>data!D6</f>
        <v>0.2</v>
      </c>
      <c r="E21" s="83">
        <f>data!E6</f>
        <v>0.3</v>
      </c>
      <c r="F21" s="90">
        <f>data!F6</f>
        <v>0.5</v>
      </c>
      <c r="G21" s="93">
        <f>data!G6</f>
        <v>0.9</v>
      </c>
      <c r="H21" s="235">
        <f>data!H6</f>
        <v>0.1</v>
      </c>
      <c r="I21" s="93">
        <f>data!I6</f>
        <v>0.2</v>
      </c>
      <c r="J21" s="90">
        <f>data!J6</f>
        <v>0.8</v>
      </c>
      <c r="K21" s="93">
        <f>data!K6</f>
        <v>0</v>
      </c>
      <c r="L21" s="83">
        <f>data!L6</f>
        <v>0.2</v>
      </c>
      <c r="M21" s="82">
        <f>data!M6</f>
        <v>0.8</v>
      </c>
      <c r="V21" s="65"/>
    </row>
    <row r="22" spans="1:22" ht="15.75" x14ac:dyDescent="0.25">
      <c r="A22" s="15">
        <v>3</v>
      </c>
      <c r="B22" s="13">
        <f>data!B7</f>
        <v>0.9</v>
      </c>
      <c r="C22" s="90">
        <f>data!C7</f>
        <v>0.1</v>
      </c>
      <c r="D22" s="238">
        <f>data!D7</f>
        <v>1</v>
      </c>
      <c r="E22" s="83">
        <f>data!E7</f>
        <v>0</v>
      </c>
      <c r="F22" s="90">
        <f>data!F7</f>
        <v>0</v>
      </c>
      <c r="G22" s="93">
        <f>data!G7</f>
        <v>0.3</v>
      </c>
      <c r="H22" s="235">
        <f>data!H7</f>
        <v>0.7</v>
      </c>
      <c r="I22" s="93">
        <f>data!I7</f>
        <v>0.3</v>
      </c>
      <c r="J22" s="90">
        <f>data!J7</f>
        <v>0.7</v>
      </c>
      <c r="K22" s="93">
        <f>data!K7</f>
        <v>1</v>
      </c>
      <c r="L22" s="83">
        <f>data!L7</f>
        <v>0</v>
      </c>
      <c r="M22" s="82">
        <f>data!M7</f>
        <v>0</v>
      </c>
      <c r="V22" s="65"/>
    </row>
    <row r="23" spans="1:22" ht="15.75" x14ac:dyDescent="0.25">
      <c r="A23" s="15">
        <v>4</v>
      </c>
      <c r="B23" s="13">
        <f>data!B8</f>
        <v>0.2</v>
      </c>
      <c r="C23" s="90">
        <f>data!C8</f>
        <v>0.8</v>
      </c>
      <c r="D23" s="238">
        <f>data!D8</f>
        <v>0.1</v>
      </c>
      <c r="E23" s="83">
        <f>data!E8</f>
        <v>0.5</v>
      </c>
      <c r="F23" s="90">
        <f>data!F8</f>
        <v>0.4</v>
      </c>
      <c r="G23" s="93">
        <f>data!G8</f>
        <v>0.2</v>
      </c>
      <c r="H23" s="235">
        <f>data!H8</f>
        <v>0.8</v>
      </c>
      <c r="I23" s="93">
        <f>data!I8</f>
        <v>0.5</v>
      </c>
      <c r="J23" s="90">
        <f>data!J8</f>
        <v>0.5</v>
      </c>
      <c r="K23" s="93">
        <f>data!K8</f>
        <v>0.2</v>
      </c>
      <c r="L23" s="83">
        <f>data!L8</f>
        <v>0.2</v>
      </c>
      <c r="M23" s="82">
        <f>data!M8</f>
        <v>0.6</v>
      </c>
    </row>
    <row r="24" spans="1:22" ht="15.75" x14ac:dyDescent="0.25">
      <c r="A24" s="15">
        <v>5</v>
      </c>
      <c r="B24" s="13">
        <f>data!B9</f>
        <v>0</v>
      </c>
      <c r="C24" s="90">
        <f>data!C9</f>
        <v>1</v>
      </c>
      <c r="D24" s="238">
        <f>data!D9</f>
        <v>0.1</v>
      </c>
      <c r="E24" s="83">
        <f>data!E9</f>
        <v>0.3</v>
      </c>
      <c r="F24" s="90">
        <f>data!F9</f>
        <v>0.6</v>
      </c>
      <c r="G24" s="93">
        <f>data!G9</f>
        <v>0.7</v>
      </c>
      <c r="H24" s="235">
        <f>data!H9</f>
        <v>0.3</v>
      </c>
      <c r="I24" s="93">
        <f>data!I9</f>
        <v>0.5</v>
      </c>
      <c r="J24" s="90">
        <f>data!J9</f>
        <v>0.5</v>
      </c>
      <c r="K24" s="93">
        <f>data!K9</f>
        <v>0.4</v>
      </c>
      <c r="L24" s="83">
        <f>data!L9</f>
        <v>0.6</v>
      </c>
      <c r="M24" s="82">
        <f>data!M9</f>
        <v>0</v>
      </c>
    </row>
    <row r="25" spans="1:22" ht="15.75" x14ac:dyDescent="0.25">
      <c r="A25" s="15">
        <v>6</v>
      </c>
      <c r="B25" s="13">
        <f>data!B10</f>
        <v>0.2</v>
      </c>
      <c r="C25" s="90">
        <f>data!C10</f>
        <v>0.8</v>
      </c>
      <c r="D25" s="238">
        <f>data!D10</f>
        <v>0</v>
      </c>
      <c r="E25" s="83">
        <f>data!E10</f>
        <v>1</v>
      </c>
      <c r="F25" s="90">
        <f>data!F10</f>
        <v>0</v>
      </c>
      <c r="G25" s="93">
        <f>data!G10</f>
        <v>0.7</v>
      </c>
      <c r="H25" s="235">
        <f>data!H10</f>
        <v>0.3</v>
      </c>
      <c r="I25" s="93">
        <f>data!I10</f>
        <v>0.4</v>
      </c>
      <c r="J25" s="90">
        <f>data!J10</f>
        <v>0.6</v>
      </c>
      <c r="K25" s="93">
        <f>data!K10</f>
        <v>0.2</v>
      </c>
      <c r="L25" s="83">
        <f>data!L10</f>
        <v>0</v>
      </c>
      <c r="M25" s="82">
        <f>data!M10</f>
        <v>0.8</v>
      </c>
    </row>
    <row r="26" spans="1:22" ht="15.75" x14ac:dyDescent="0.25">
      <c r="A26" s="15">
        <v>7</v>
      </c>
      <c r="B26" s="13">
        <f>data!B11</f>
        <v>0</v>
      </c>
      <c r="C26" s="90">
        <f>data!C11</f>
        <v>1</v>
      </c>
      <c r="D26" s="238">
        <f>data!D11</f>
        <v>1</v>
      </c>
      <c r="E26" s="83">
        <f>data!E11</f>
        <v>0</v>
      </c>
      <c r="F26" s="90">
        <f>data!F11</f>
        <v>0</v>
      </c>
      <c r="G26" s="93">
        <f>data!G11</f>
        <v>0.3</v>
      </c>
      <c r="H26" s="235">
        <f>data!H11</f>
        <v>0.7</v>
      </c>
      <c r="I26" s="93">
        <f>data!I11</f>
        <v>0.9</v>
      </c>
      <c r="J26" s="90">
        <f>data!J11</f>
        <v>0.1</v>
      </c>
      <c r="K26" s="93">
        <f>data!K11</f>
        <v>1</v>
      </c>
      <c r="L26" s="83">
        <f>data!L11</f>
        <v>0</v>
      </c>
      <c r="M26" s="82">
        <f>data!M11</f>
        <v>0</v>
      </c>
    </row>
    <row r="27" spans="1:22" ht="15.75" x14ac:dyDescent="0.25">
      <c r="A27" s="15">
        <v>8</v>
      </c>
      <c r="B27" s="13">
        <f>data!B12</f>
        <v>0.2</v>
      </c>
      <c r="C27" s="90">
        <f>data!C12</f>
        <v>0.8</v>
      </c>
      <c r="D27" s="238">
        <f>data!D12</f>
        <v>0.2</v>
      </c>
      <c r="E27" s="83">
        <f>data!E12</f>
        <v>0.3</v>
      </c>
      <c r="F27" s="90">
        <f>data!F12</f>
        <v>0.5</v>
      </c>
      <c r="G27" s="93">
        <f>data!G12</f>
        <v>0.8</v>
      </c>
      <c r="H27" s="235">
        <f>data!H12</f>
        <v>0.2</v>
      </c>
      <c r="I27" s="93">
        <f>data!I12</f>
        <v>0.9</v>
      </c>
      <c r="J27" s="90">
        <f>data!J12</f>
        <v>0.1</v>
      </c>
      <c r="K27" s="93">
        <f>data!K12</f>
        <v>0.1</v>
      </c>
      <c r="L27" s="83">
        <f>data!L12</f>
        <v>0.1</v>
      </c>
      <c r="M27" s="82">
        <f>data!M12</f>
        <v>0.8</v>
      </c>
      <c r="S27" s="44"/>
    </row>
    <row r="28" spans="1:22" ht="15.75" x14ac:dyDescent="0.25">
      <c r="A28" s="15">
        <v>9</v>
      </c>
      <c r="B28" s="13">
        <f>data!B13</f>
        <v>0.1</v>
      </c>
      <c r="C28" s="90">
        <f>data!C13</f>
        <v>0.9</v>
      </c>
      <c r="D28" s="238">
        <f>data!D13</f>
        <v>0.3</v>
      </c>
      <c r="E28" s="83">
        <f>data!E13</f>
        <v>0.4</v>
      </c>
      <c r="F28" s="90">
        <f>data!F13</f>
        <v>0.3</v>
      </c>
      <c r="G28" s="93">
        <f>data!G13</f>
        <v>0.3</v>
      </c>
      <c r="H28" s="235">
        <f>data!H13</f>
        <v>0.7</v>
      </c>
      <c r="I28" s="93">
        <f>data!I13</f>
        <v>0.7</v>
      </c>
      <c r="J28" s="90">
        <f>data!J13</f>
        <v>0.3</v>
      </c>
      <c r="K28" s="93">
        <f>data!K13</f>
        <v>0</v>
      </c>
      <c r="L28" s="83">
        <f>data!L13</f>
        <v>0.8</v>
      </c>
      <c r="M28" s="82">
        <f>data!M13</f>
        <v>0.2</v>
      </c>
    </row>
    <row r="29" spans="1:22" ht="15.75" x14ac:dyDescent="0.25">
      <c r="A29" s="15">
        <v>10</v>
      </c>
      <c r="B29" s="13">
        <f>data!B14</f>
        <v>0.9</v>
      </c>
      <c r="C29" s="90">
        <f>data!C14</f>
        <v>0.1</v>
      </c>
      <c r="D29" s="238">
        <f>data!D14</f>
        <v>0.7</v>
      </c>
      <c r="E29" s="83">
        <f>data!E14</f>
        <v>0.3</v>
      </c>
      <c r="F29" s="90">
        <f>data!F14</f>
        <v>0</v>
      </c>
      <c r="G29" s="93">
        <f>data!G14</f>
        <v>0.7</v>
      </c>
      <c r="H29" s="235">
        <f>data!H14</f>
        <v>0.3</v>
      </c>
      <c r="I29" s="93">
        <f>data!I14</f>
        <v>0.7</v>
      </c>
      <c r="J29" s="90">
        <f>data!J14</f>
        <v>0.3</v>
      </c>
      <c r="K29" s="93">
        <f>data!K14</f>
        <v>1</v>
      </c>
      <c r="L29" s="83">
        <f>data!L14</f>
        <v>0</v>
      </c>
      <c r="M29" s="82">
        <f>data!M14</f>
        <v>0</v>
      </c>
    </row>
    <row r="30" spans="1:22" ht="15.75" x14ac:dyDescent="0.25">
      <c r="A30" s="15">
        <v>11</v>
      </c>
      <c r="B30" s="13">
        <f>data!B15</f>
        <v>0.7</v>
      </c>
      <c r="C30" s="90">
        <f>data!C15</f>
        <v>0.3</v>
      </c>
      <c r="D30" s="238">
        <f>data!D15</f>
        <v>1</v>
      </c>
      <c r="E30" s="83">
        <f>data!E15</f>
        <v>0</v>
      </c>
      <c r="F30" s="90">
        <f>data!F15</f>
        <v>0</v>
      </c>
      <c r="G30" s="93">
        <f>data!G15</f>
        <v>0.4</v>
      </c>
      <c r="H30" s="235">
        <f>data!H15</f>
        <v>0.6</v>
      </c>
      <c r="I30" s="93">
        <f>data!I15</f>
        <v>0.2</v>
      </c>
      <c r="J30" s="90">
        <f>data!J15</f>
        <v>0.8</v>
      </c>
      <c r="K30" s="93">
        <f>data!K15</f>
        <v>0.3</v>
      </c>
      <c r="L30" s="83">
        <f>data!L15</f>
        <v>0.7</v>
      </c>
      <c r="M30" s="82">
        <f>data!M15</f>
        <v>0</v>
      </c>
    </row>
    <row r="31" spans="1:22" ht="15.75" x14ac:dyDescent="0.25">
      <c r="A31" s="15">
        <v>12</v>
      </c>
      <c r="B31" s="13">
        <f>data!B16</f>
        <v>0.2</v>
      </c>
      <c r="C31" s="90">
        <f>data!C16</f>
        <v>0.8</v>
      </c>
      <c r="D31" s="238">
        <f>data!D16</f>
        <v>0.1</v>
      </c>
      <c r="E31" s="83">
        <f>data!E16</f>
        <v>0.8</v>
      </c>
      <c r="F31" s="90">
        <f>data!F16</f>
        <v>0.1</v>
      </c>
      <c r="G31" s="93">
        <f>data!G16</f>
        <v>0.3</v>
      </c>
      <c r="H31" s="235">
        <f>data!H16</f>
        <v>0.7</v>
      </c>
      <c r="I31" s="93">
        <f>data!I16</f>
        <v>0.7</v>
      </c>
      <c r="J31" s="90">
        <f>data!J16</f>
        <v>0.3</v>
      </c>
      <c r="K31" s="93">
        <f>data!K16</f>
        <v>0.1</v>
      </c>
      <c r="L31" s="83">
        <f>data!L16</f>
        <v>0.2</v>
      </c>
      <c r="M31" s="82">
        <f>data!M16</f>
        <v>0.7</v>
      </c>
    </row>
    <row r="32" spans="1:22" ht="15.75" x14ac:dyDescent="0.25">
      <c r="A32" s="15">
        <v>13</v>
      </c>
      <c r="B32" s="13">
        <f>data!B17</f>
        <v>0.9</v>
      </c>
      <c r="C32" s="90">
        <f>data!C17</f>
        <v>0.1</v>
      </c>
      <c r="D32" s="238">
        <f>data!D17</f>
        <v>0.5</v>
      </c>
      <c r="E32" s="83">
        <f>data!E17</f>
        <v>0.4</v>
      </c>
      <c r="F32" s="90">
        <f>data!F17</f>
        <v>0.1</v>
      </c>
      <c r="G32" s="93">
        <f>data!G17</f>
        <v>0.9</v>
      </c>
      <c r="H32" s="235">
        <f>data!H17</f>
        <v>0.1</v>
      </c>
      <c r="I32" s="93">
        <f>data!I17</f>
        <v>0.9</v>
      </c>
      <c r="J32" s="90">
        <f>data!J17</f>
        <v>0.1</v>
      </c>
      <c r="K32" s="93">
        <f>data!K17</f>
        <v>0</v>
      </c>
      <c r="L32" s="83">
        <f>data!L17</f>
        <v>0</v>
      </c>
      <c r="M32" s="82">
        <f>data!M17</f>
        <v>1</v>
      </c>
    </row>
    <row r="33" spans="1:19" ht="15.75" x14ac:dyDescent="0.25">
      <c r="A33" s="15">
        <v>14</v>
      </c>
      <c r="B33" s="13">
        <f>data!B18</f>
        <v>0</v>
      </c>
      <c r="C33" s="90">
        <f>data!C18</f>
        <v>1</v>
      </c>
      <c r="D33" s="238">
        <f>data!D18</f>
        <v>1</v>
      </c>
      <c r="E33" s="83">
        <f>data!E18</f>
        <v>0</v>
      </c>
      <c r="F33" s="90">
        <f>data!F18</f>
        <v>0</v>
      </c>
      <c r="G33" s="93">
        <f>data!G18</f>
        <v>0.5</v>
      </c>
      <c r="H33" s="235">
        <f>data!H18</f>
        <v>0.5</v>
      </c>
      <c r="I33" s="93">
        <f>data!I18</f>
        <v>0.4</v>
      </c>
      <c r="J33" s="90">
        <f>data!J18</f>
        <v>0.6</v>
      </c>
      <c r="K33" s="93">
        <f>data!K18</f>
        <v>0.8</v>
      </c>
      <c r="L33" s="83">
        <f>data!L18</f>
        <v>0.1</v>
      </c>
      <c r="M33" s="82">
        <f>data!M18</f>
        <v>0.1</v>
      </c>
    </row>
    <row r="34" spans="1:19" ht="16.5" thickBot="1" x14ac:dyDescent="0.3">
      <c r="A34" s="15">
        <v>15</v>
      </c>
      <c r="B34" s="91">
        <f>data!B19</f>
        <v>0.5</v>
      </c>
      <c r="C34" s="92">
        <f>data!C19</f>
        <v>0.5</v>
      </c>
      <c r="D34" s="239">
        <f>data!D19</f>
        <v>0.2</v>
      </c>
      <c r="E34" s="95">
        <f>data!E19</f>
        <v>0.5</v>
      </c>
      <c r="F34" s="92">
        <f>data!F19</f>
        <v>0.3</v>
      </c>
      <c r="G34" s="94">
        <f>data!G19</f>
        <v>0.8</v>
      </c>
      <c r="H34" s="236">
        <f>data!H19</f>
        <v>0.2</v>
      </c>
      <c r="I34" s="94">
        <f>data!I19</f>
        <v>0.8</v>
      </c>
      <c r="J34" s="92">
        <f>data!J19</f>
        <v>0.2</v>
      </c>
      <c r="K34" s="94">
        <f>data!K19</f>
        <v>1</v>
      </c>
      <c r="L34" s="95">
        <f>data!L19</f>
        <v>0</v>
      </c>
      <c r="M34" s="96">
        <f>data!M19</f>
        <v>0</v>
      </c>
    </row>
    <row r="35" spans="1:19" ht="15.75" x14ac:dyDescent="0.25">
      <c r="A35" s="15">
        <v>16</v>
      </c>
      <c r="B35" s="23">
        <v>0.1</v>
      </c>
      <c r="C35" s="99">
        <v>0.9</v>
      </c>
      <c r="D35" s="3">
        <v>0.6</v>
      </c>
      <c r="E35" s="6">
        <v>0.3</v>
      </c>
      <c r="F35" s="4">
        <v>0.1</v>
      </c>
      <c r="G35" s="3">
        <v>0.3</v>
      </c>
      <c r="H35" s="4">
        <v>0.7</v>
      </c>
      <c r="I35" s="3">
        <v>0.5</v>
      </c>
      <c r="J35" s="4">
        <v>0.5</v>
      </c>
      <c r="K35" s="7" t="s">
        <v>7</v>
      </c>
      <c r="L35" s="8" t="s">
        <v>7</v>
      </c>
      <c r="M35" s="9" t="s">
        <v>7</v>
      </c>
    </row>
    <row r="36" spans="1:19" ht="16.5" thickBot="1" x14ac:dyDescent="0.3">
      <c r="A36" s="15">
        <v>17</v>
      </c>
      <c r="B36" s="80">
        <v>0.8</v>
      </c>
      <c r="C36" s="115">
        <v>0.2</v>
      </c>
      <c r="D36" s="116">
        <v>0.1</v>
      </c>
      <c r="E36" s="117">
        <v>0.3</v>
      </c>
      <c r="F36" s="118">
        <v>0.6</v>
      </c>
      <c r="G36" s="116">
        <v>0.7</v>
      </c>
      <c r="H36" s="118">
        <v>0.3</v>
      </c>
      <c r="I36" s="116">
        <v>0.4</v>
      </c>
      <c r="J36" s="118">
        <v>0.6</v>
      </c>
      <c r="K36" s="119" t="s">
        <v>7</v>
      </c>
      <c r="L36" s="120" t="s">
        <v>7</v>
      </c>
      <c r="M36" s="121" t="s">
        <v>7</v>
      </c>
    </row>
    <row r="37" spans="1:19" ht="16.5" thickBot="1" x14ac:dyDescent="0.3">
      <c r="A37" s="16" t="s">
        <v>8</v>
      </c>
      <c r="B37" s="100">
        <f t="shared" ref="B37:M37" si="3">SUM(B20:B34)</f>
        <v>5.7</v>
      </c>
      <c r="C37" s="101">
        <f t="shared" si="3"/>
        <v>9.2999999999999989</v>
      </c>
      <c r="D37" s="18">
        <f t="shared" si="3"/>
        <v>7.2</v>
      </c>
      <c r="E37" s="20">
        <f t="shared" si="3"/>
        <v>4.9000000000000004</v>
      </c>
      <c r="F37" s="19">
        <f t="shared" si="3"/>
        <v>2.9</v>
      </c>
      <c r="G37" s="18">
        <f t="shared" si="3"/>
        <v>8</v>
      </c>
      <c r="H37" s="19">
        <f t="shared" si="3"/>
        <v>7</v>
      </c>
      <c r="I37" s="18">
        <f t="shared" si="3"/>
        <v>8.5000000000000018</v>
      </c>
      <c r="J37" s="19">
        <f t="shared" si="3"/>
        <v>6.4999999999999991</v>
      </c>
      <c r="K37" s="18">
        <f t="shared" si="3"/>
        <v>7.1</v>
      </c>
      <c r="L37" s="20">
        <f t="shared" si="3"/>
        <v>2.9000000000000004</v>
      </c>
      <c r="M37" s="19">
        <f t="shared" si="3"/>
        <v>5</v>
      </c>
    </row>
    <row r="39" spans="1:19" ht="15.75" thickBot="1" x14ac:dyDescent="0.3"/>
    <row r="40" spans="1:19" x14ac:dyDescent="0.25">
      <c r="A40" s="12"/>
      <c r="B40" s="52" t="s">
        <v>120</v>
      </c>
      <c r="C40" s="52" t="s">
        <v>121</v>
      </c>
      <c r="D40" s="52" t="s">
        <v>122</v>
      </c>
      <c r="E40" s="53" t="s">
        <v>123</v>
      </c>
      <c r="F40" s="58"/>
      <c r="G40" s="58"/>
      <c r="H40" s="58"/>
      <c r="I40" s="58"/>
      <c r="J40" s="58"/>
      <c r="K40" s="58"/>
      <c r="L40" s="58"/>
      <c r="M40" s="58"/>
      <c r="S40" s="58"/>
    </row>
    <row r="41" spans="1:19" ht="15.75" x14ac:dyDescent="0.25">
      <c r="A41" s="54">
        <v>1</v>
      </c>
      <c r="B41" s="39">
        <f>B20*D20*H20</f>
        <v>0.12800000000000003</v>
      </c>
      <c r="C41" s="39">
        <f t="shared" ref="C41:C55" si="4">C20*D20*H20</f>
        <v>0.51200000000000012</v>
      </c>
      <c r="D41" s="39">
        <f>I20*D20*H20</f>
        <v>0.25600000000000006</v>
      </c>
      <c r="E41" s="40">
        <f>J20*D20*H20</f>
        <v>0.38400000000000001</v>
      </c>
      <c r="F41" s="11"/>
      <c r="G41" s="11"/>
      <c r="H41" s="11"/>
      <c r="I41" s="11"/>
      <c r="J41" s="11"/>
      <c r="K41" s="11"/>
      <c r="L41" s="11"/>
      <c r="M41" s="11"/>
      <c r="S41" s="11"/>
    </row>
    <row r="42" spans="1:19" ht="15.75" x14ac:dyDescent="0.25">
      <c r="A42" s="54">
        <v>2</v>
      </c>
      <c r="B42" s="39">
        <f t="shared" ref="B42:B55" si="5">B21*D21*H21</f>
        <v>1.3999999999999999E-2</v>
      </c>
      <c r="C42" s="39">
        <f t="shared" si="4"/>
        <v>6.0000000000000001E-3</v>
      </c>
      <c r="D42" s="39">
        <f t="shared" ref="D42:D55" si="6">I21*D21*H21</f>
        <v>4.000000000000001E-3</v>
      </c>
      <c r="E42" s="40">
        <f t="shared" ref="E42:E55" si="7">J21*D21*H21</f>
        <v>1.6000000000000004E-2</v>
      </c>
      <c r="F42" s="11"/>
      <c r="G42" s="11"/>
      <c r="H42" s="11"/>
      <c r="I42" s="11"/>
      <c r="J42" s="11"/>
      <c r="K42" s="11"/>
      <c r="L42" s="11"/>
      <c r="M42" s="11"/>
      <c r="S42" s="11"/>
    </row>
    <row r="43" spans="1:19" ht="15.75" x14ac:dyDescent="0.25">
      <c r="A43" s="54">
        <v>3</v>
      </c>
      <c r="B43" s="39">
        <f t="shared" si="5"/>
        <v>0.63</v>
      </c>
      <c r="C43" s="39">
        <f t="shared" si="4"/>
        <v>6.9999999999999993E-2</v>
      </c>
      <c r="D43" s="39">
        <f t="shared" si="6"/>
        <v>0.21</v>
      </c>
      <c r="E43" s="40">
        <f t="shared" si="7"/>
        <v>0.48999999999999994</v>
      </c>
      <c r="F43" s="11"/>
      <c r="G43" s="11"/>
      <c r="H43" s="11"/>
      <c r="I43" s="11"/>
      <c r="J43" s="11"/>
      <c r="K43" s="11"/>
      <c r="L43" s="11"/>
      <c r="M43" s="11"/>
      <c r="S43" s="11"/>
    </row>
    <row r="44" spans="1:19" ht="15.75" x14ac:dyDescent="0.25">
      <c r="A44" s="54">
        <v>4</v>
      </c>
      <c r="B44" s="39">
        <f>B23*D23*H23</f>
        <v>1.6000000000000004E-2</v>
      </c>
      <c r="C44" s="39">
        <f t="shared" si="4"/>
        <v>6.4000000000000015E-2</v>
      </c>
      <c r="D44" s="39">
        <f>I23*D23*H23</f>
        <v>4.0000000000000008E-2</v>
      </c>
      <c r="E44" s="40">
        <f t="shared" si="7"/>
        <v>4.0000000000000008E-2</v>
      </c>
      <c r="F44" s="11"/>
      <c r="G44" s="11"/>
      <c r="H44" s="11"/>
      <c r="I44" s="11"/>
      <c r="J44" s="11"/>
      <c r="K44" s="11"/>
      <c r="L44" s="11"/>
      <c r="M44" s="11"/>
      <c r="S44" s="11"/>
    </row>
    <row r="45" spans="1:19" ht="15.75" x14ac:dyDescent="0.25">
      <c r="A45" s="54">
        <v>5</v>
      </c>
      <c r="B45" s="39">
        <f t="shared" si="5"/>
        <v>0</v>
      </c>
      <c r="C45" s="39">
        <f t="shared" si="4"/>
        <v>0.03</v>
      </c>
      <c r="D45" s="39">
        <f t="shared" si="6"/>
        <v>1.4999999999999999E-2</v>
      </c>
      <c r="E45" s="40">
        <f t="shared" si="7"/>
        <v>1.4999999999999999E-2</v>
      </c>
      <c r="F45" s="11"/>
      <c r="G45" s="11"/>
      <c r="H45" s="11"/>
      <c r="I45" s="11"/>
      <c r="J45" s="11"/>
      <c r="K45" s="11"/>
      <c r="L45" s="11"/>
      <c r="M45" s="11"/>
      <c r="S45" s="11"/>
    </row>
    <row r="46" spans="1:19" ht="15.75" x14ac:dyDescent="0.25">
      <c r="A46" s="54">
        <v>6</v>
      </c>
      <c r="B46" s="39">
        <f t="shared" si="5"/>
        <v>0</v>
      </c>
      <c r="C46" s="39">
        <f t="shared" si="4"/>
        <v>0</v>
      </c>
      <c r="D46" s="39">
        <f t="shared" si="6"/>
        <v>0</v>
      </c>
      <c r="E46" s="40">
        <f t="shared" si="7"/>
        <v>0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ht="15.75" x14ac:dyDescent="0.25">
      <c r="A47" s="54">
        <v>7</v>
      </c>
      <c r="B47" s="39">
        <f t="shared" si="5"/>
        <v>0</v>
      </c>
      <c r="C47" s="39">
        <f t="shared" si="4"/>
        <v>0.7</v>
      </c>
      <c r="D47" s="39">
        <f t="shared" si="6"/>
        <v>0.63</v>
      </c>
      <c r="E47" s="40">
        <f t="shared" si="7"/>
        <v>6.9999999999999993E-2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ht="15.75" x14ac:dyDescent="0.25">
      <c r="A48" s="54">
        <v>8</v>
      </c>
      <c r="B48" s="39">
        <f t="shared" si="5"/>
        <v>8.0000000000000019E-3</v>
      </c>
      <c r="C48" s="39">
        <f t="shared" si="4"/>
        <v>3.2000000000000008E-2</v>
      </c>
      <c r="D48" s="39">
        <f t="shared" si="6"/>
        <v>3.6000000000000004E-2</v>
      </c>
      <c r="E48" s="40">
        <f t="shared" si="7"/>
        <v>4.000000000000001E-3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ht="15.75" x14ac:dyDescent="0.25">
      <c r="A49" s="54">
        <v>9</v>
      </c>
      <c r="B49" s="39">
        <f t="shared" si="5"/>
        <v>2.0999999999999998E-2</v>
      </c>
      <c r="C49" s="39">
        <f t="shared" si="4"/>
        <v>0.189</v>
      </c>
      <c r="D49" s="39">
        <f t="shared" si="6"/>
        <v>0.14699999999999999</v>
      </c>
      <c r="E49" s="40">
        <f t="shared" si="7"/>
        <v>6.3E-2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ht="15.75" x14ac:dyDescent="0.25">
      <c r="A50" s="54">
        <v>10</v>
      </c>
      <c r="B50" s="39">
        <f t="shared" si="5"/>
        <v>0.189</v>
      </c>
      <c r="C50" s="39">
        <f t="shared" si="4"/>
        <v>2.0999999999999998E-2</v>
      </c>
      <c r="D50" s="39">
        <f t="shared" si="6"/>
        <v>0.14699999999999996</v>
      </c>
      <c r="E50" s="40">
        <f t="shared" si="7"/>
        <v>6.3E-2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ht="15.75" x14ac:dyDescent="0.25">
      <c r="A51" s="54">
        <v>11</v>
      </c>
      <c r="B51" s="39">
        <f t="shared" si="5"/>
        <v>0.42</v>
      </c>
      <c r="C51" s="39">
        <f t="shared" si="4"/>
        <v>0.18</v>
      </c>
      <c r="D51" s="39">
        <f t="shared" si="6"/>
        <v>0.12</v>
      </c>
      <c r="E51" s="40">
        <f t="shared" si="7"/>
        <v>0.48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ht="15.75" x14ac:dyDescent="0.25">
      <c r="A52" s="54">
        <v>12</v>
      </c>
      <c r="B52" s="39">
        <f t="shared" si="5"/>
        <v>1.4000000000000002E-2</v>
      </c>
      <c r="C52" s="39">
        <f t="shared" si="4"/>
        <v>5.6000000000000008E-2</v>
      </c>
      <c r="D52" s="39">
        <f t="shared" si="6"/>
        <v>4.8999999999999995E-2</v>
      </c>
      <c r="E52" s="40">
        <f t="shared" si="7"/>
        <v>2.0999999999999998E-2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ht="15.75" x14ac:dyDescent="0.25">
      <c r="A53" s="54">
        <v>13</v>
      </c>
      <c r="B53" s="39">
        <f t="shared" si="5"/>
        <v>4.5000000000000005E-2</v>
      </c>
      <c r="C53" s="39">
        <f t="shared" si="4"/>
        <v>5.000000000000001E-3</v>
      </c>
      <c r="D53" s="39">
        <f t="shared" si="6"/>
        <v>4.5000000000000005E-2</v>
      </c>
      <c r="E53" s="40">
        <f t="shared" si="7"/>
        <v>5.000000000000001E-3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ht="15.75" x14ac:dyDescent="0.25">
      <c r="A54" s="54">
        <v>14</v>
      </c>
      <c r="B54" s="39">
        <f t="shared" si="5"/>
        <v>0</v>
      </c>
      <c r="C54" s="39">
        <f t="shared" si="4"/>
        <v>0.5</v>
      </c>
      <c r="D54" s="39">
        <f t="shared" si="6"/>
        <v>0.2</v>
      </c>
      <c r="E54" s="40">
        <f t="shared" si="7"/>
        <v>0.3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ht="15.75" x14ac:dyDescent="0.25">
      <c r="A55" s="54">
        <v>15</v>
      </c>
      <c r="B55" s="39">
        <f t="shared" si="5"/>
        <v>2.0000000000000004E-2</v>
      </c>
      <c r="C55" s="39">
        <f t="shared" si="4"/>
        <v>2.0000000000000004E-2</v>
      </c>
      <c r="D55" s="39">
        <f t="shared" si="6"/>
        <v>3.2000000000000008E-2</v>
      </c>
      <c r="E55" s="40">
        <f t="shared" si="7"/>
        <v>8.0000000000000019E-3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ht="15.75" thickBot="1" x14ac:dyDescent="0.3">
      <c r="A56" s="55" t="s">
        <v>40</v>
      </c>
      <c r="B56" s="77">
        <f>SUM(B41:B55)</f>
        <v>1.5049999999999999</v>
      </c>
      <c r="C56" s="77">
        <f t="shared" ref="C56:E56" si="8">SUM(C41:C55)</f>
        <v>2.3850000000000002</v>
      </c>
      <c r="D56" s="77">
        <f t="shared" si="8"/>
        <v>1.9310000000000003</v>
      </c>
      <c r="E56" s="78">
        <f t="shared" si="8"/>
        <v>1.9589999999999996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</row>
    <row r="57" spans="1:19" ht="15.75" thickBot="1" x14ac:dyDescent="0.3"/>
    <row r="58" spans="1:19" x14ac:dyDescent="0.25">
      <c r="A58" s="67" t="s">
        <v>100</v>
      </c>
      <c r="B58" s="52" t="s">
        <v>120</v>
      </c>
      <c r="C58" s="52" t="s">
        <v>121</v>
      </c>
      <c r="D58" s="52" t="s">
        <v>122</v>
      </c>
      <c r="E58" s="53" t="s">
        <v>123</v>
      </c>
    </row>
    <row r="59" spans="1:19" ht="15.75" x14ac:dyDescent="0.25">
      <c r="A59" s="54">
        <v>1</v>
      </c>
      <c r="B59" s="39">
        <f t="shared" ref="B59:E73" si="9">B41*$K20</f>
        <v>0.12800000000000003</v>
      </c>
      <c r="C59" s="39">
        <f t="shared" si="9"/>
        <v>0.51200000000000012</v>
      </c>
      <c r="D59" s="39">
        <f t="shared" si="9"/>
        <v>0.25600000000000006</v>
      </c>
      <c r="E59" s="40">
        <f t="shared" si="9"/>
        <v>0.38400000000000001</v>
      </c>
    </row>
    <row r="60" spans="1:19" ht="15.75" x14ac:dyDescent="0.25">
      <c r="A60" s="54">
        <v>2</v>
      </c>
      <c r="B60" s="39">
        <f t="shared" si="9"/>
        <v>0</v>
      </c>
      <c r="C60" s="39">
        <f t="shared" si="9"/>
        <v>0</v>
      </c>
      <c r="D60" s="39">
        <f t="shared" si="9"/>
        <v>0</v>
      </c>
      <c r="E60" s="40">
        <f t="shared" si="9"/>
        <v>0</v>
      </c>
    </row>
    <row r="61" spans="1:19" ht="15.75" x14ac:dyDescent="0.25">
      <c r="A61" s="54">
        <v>3</v>
      </c>
      <c r="B61" s="39">
        <f t="shared" si="9"/>
        <v>0.63</v>
      </c>
      <c r="C61" s="39">
        <f t="shared" si="9"/>
        <v>6.9999999999999993E-2</v>
      </c>
      <c r="D61" s="39">
        <f t="shared" si="9"/>
        <v>0.21</v>
      </c>
      <c r="E61" s="40">
        <f t="shared" si="9"/>
        <v>0.48999999999999994</v>
      </c>
    </row>
    <row r="62" spans="1:19" ht="15.75" x14ac:dyDescent="0.25">
      <c r="A62" s="54">
        <v>4</v>
      </c>
      <c r="B62" s="39">
        <f t="shared" si="9"/>
        <v>3.200000000000001E-3</v>
      </c>
      <c r="C62" s="39">
        <f t="shared" si="9"/>
        <v>1.2800000000000004E-2</v>
      </c>
      <c r="D62" s="39">
        <f t="shared" si="9"/>
        <v>8.0000000000000019E-3</v>
      </c>
      <c r="E62" s="40">
        <f t="shared" si="9"/>
        <v>8.0000000000000019E-3</v>
      </c>
    </row>
    <row r="63" spans="1:19" ht="15.75" x14ac:dyDescent="0.25">
      <c r="A63" s="54">
        <v>5</v>
      </c>
      <c r="B63" s="39">
        <f t="shared" si="9"/>
        <v>0</v>
      </c>
      <c r="C63" s="39">
        <f t="shared" si="9"/>
        <v>1.2E-2</v>
      </c>
      <c r="D63" s="39">
        <f t="shared" si="9"/>
        <v>6.0000000000000001E-3</v>
      </c>
      <c r="E63" s="40">
        <f t="shared" si="9"/>
        <v>6.0000000000000001E-3</v>
      </c>
    </row>
    <row r="64" spans="1:19" ht="15.75" x14ac:dyDescent="0.25">
      <c r="A64" s="54">
        <v>6</v>
      </c>
      <c r="B64" s="39">
        <f t="shared" si="9"/>
        <v>0</v>
      </c>
      <c r="C64" s="39">
        <f t="shared" si="9"/>
        <v>0</v>
      </c>
      <c r="D64" s="39">
        <f t="shared" si="9"/>
        <v>0</v>
      </c>
      <c r="E64" s="40">
        <f t="shared" si="9"/>
        <v>0</v>
      </c>
    </row>
    <row r="65" spans="1:5" ht="15.75" x14ac:dyDescent="0.25">
      <c r="A65" s="54">
        <v>7</v>
      </c>
      <c r="B65" s="39">
        <f t="shared" si="9"/>
        <v>0</v>
      </c>
      <c r="C65" s="39">
        <f t="shared" si="9"/>
        <v>0.7</v>
      </c>
      <c r="D65" s="39">
        <f t="shared" si="9"/>
        <v>0.63</v>
      </c>
      <c r="E65" s="40">
        <f t="shared" si="9"/>
        <v>6.9999999999999993E-2</v>
      </c>
    </row>
    <row r="66" spans="1:5" ht="15.75" x14ac:dyDescent="0.25">
      <c r="A66" s="54">
        <v>8</v>
      </c>
      <c r="B66" s="39">
        <f t="shared" si="9"/>
        <v>8.0000000000000026E-4</v>
      </c>
      <c r="C66" s="39">
        <f t="shared" si="9"/>
        <v>3.200000000000001E-3</v>
      </c>
      <c r="D66" s="39">
        <f t="shared" si="9"/>
        <v>3.6000000000000008E-3</v>
      </c>
      <c r="E66" s="40">
        <f t="shared" si="9"/>
        <v>4.0000000000000013E-4</v>
      </c>
    </row>
    <row r="67" spans="1:5" ht="15.75" x14ac:dyDescent="0.25">
      <c r="A67" s="54">
        <v>9</v>
      </c>
      <c r="B67" s="39">
        <f t="shared" si="9"/>
        <v>0</v>
      </c>
      <c r="C67" s="39">
        <f t="shared" si="9"/>
        <v>0</v>
      </c>
      <c r="D67" s="39">
        <f t="shared" si="9"/>
        <v>0</v>
      </c>
      <c r="E67" s="40">
        <f t="shared" si="9"/>
        <v>0</v>
      </c>
    </row>
    <row r="68" spans="1:5" ht="15.75" x14ac:dyDescent="0.25">
      <c r="A68" s="54">
        <v>10</v>
      </c>
      <c r="B68" s="39">
        <f t="shared" si="9"/>
        <v>0.189</v>
      </c>
      <c r="C68" s="39">
        <f t="shared" si="9"/>
        <v>2.0999999999999998E-2</v>
      </c>
      <c r="D68" s="39">
        <f t="shared" si="9"/>
        <v>0.14699999999999996</v>
      </c>
      <c r="E68" s="40">
        <f t="shared" si="9"/>
        <v>6.3E-2</v>
      </c>
    </row>
    <row r="69" spans="1:5" ht="15.75" x14ac:dyDescent="0.25">
      <c r="A69" s="54">
        <v>11</v>
      </c>
      <c r="B69" s="39">
        <f t="shared" si="9"/>
        <v>0.126</v>
      </c>
      <c r="C69" s="39">
        <f t="shared" si="9"/>
        <v>5.3999999999999999E-2</v>
      </c>
      <c r="D69" s="39">
        <f t="shared" si="9"/>
        <v>3.5999999999999997E-2</v>
      </c>
      <c r="E69" s="40">
        <f t="shared" si="9"/>
        <v>0.14399999999999999</v>
      </c>
    </row>
    <row r="70" spans="1:5" ht="15.75" x14ac:dyDescent="0.25">
      <c r="A70" s="54">
        <v>12</v>
      </c>
      <c r="B70" s="39">
        <f t="shared" si="9"/>
        <v>1.4000000000000002E-3</v>
      </c>
      <c r="C70" s="39">
        <f t="shared" si="9"/>
        <v>5.6000000000000008E-3</v>
      </c>
      <c r="D70" s="39">
        <f t="shared" si="9"/>
        <v>4.8999999999999998E-3</v>
      </c>
      <c r="E70" s="40">
        <f t="shared" si="9"/>
        <v>2.0999999999999999E-3</v>
      </c>
    </row>
    <row r="71" spans="1:5" ht="15.75" x14ac:dyDescent="0.25">
      <c r="A71" s="54">
        <v>13</v>
      </c>
      <c r="B71" s="39">
        <f t="shared" si="9"/>
        <v>0</v>
      </c>
      <c r="C71" s="39">
        <f t="shared" si="9"/>
        <v>0</v>
      </c>
      <c r="D71" s="39">
        <f t="shared" si="9"/>
        <v>0</v>
      </c>
      <c r="E71" s="40">
        <f t="shared" si="9"/>
        <v>0</v>
      </c>
    </row>
    <row r="72" spans="1:5" ht="15.75" x14ac:dyDescent="0.25">
      <c r="A72" s="54">
        <v>14</v>
      </c>
      <c r="B72" s="39">
        <f t="shared" si="9"/>
        <v>0</v>
      </c>
      <c r="C72" s="39">
        <f t="shared" si="9"/>
        <v>0.4</v>
      </c>
      <c r="D72" s="39">
        <f t="shared" si="9"/>
        <v>0.16000000000000003</v>
      </c>
      <c r="E72" s="40">
        <f t="shared" si="9"/>
        <v>0.24</v>
      </c>
    </row>
    <row r="73" spans="1:5" ht="15.75" x14ac:dyDescent="0.25">
      <c r="A73" s="54">
        <v>15</v>
      </c>
      <c r="B73" s="39">
        <f t="shared" si="9"/>
        <v>2.0000000000000004E-2</v>
      </c>
      <c r="C73" s="39">
        <f t="shared" si="9"/>
        <v>2.0000000000000004E-2</v>
      </c>
      <c r="D73" s="39">
        <f t="shared" si="9"/>
        <v>3.2000000000000008E-2</v>
      </c>
      <c r="E73" s="40">
        <f t="shared" si="9"/>
        <v>8.0000000000000019E-3</v>
      </c>
    </row>
    <row r="74" spans="1:5" ht="15.75" thickBot="1" x14ac:dyDescent="0.3">
      <c r="A74" s="55" t="s">
        <v>40</v>
      </c>
      <c r="B74" s="77">
        <f>SUM(B59:B73)</f>
        <v>1.0984</v>
      </c>
      <c r="C74" s="77">
        <f t="shared" ref="C74:E74" si="10">SUM(C59:C73)</f>
        <v>1.8106</v>
      </c>
      <c r="D74" s="77">
        <f t="shared" si="10"/>
        <v>1.4935</v>
      </c>
      <c r="E74" s="78">
        <f t="shared" si="10"/>
        <v>1.4154999999999998</v>
      </c>
    </row>
    <row r="75" spans="1:5" ht="15.75" thickBot="1" x14ac:dyDescent="0.3"/>
    <row r="76" spans="1:5" x14ac:dyDescent="0.25">
      <c r="A76" s="67" t="s">
        <v>101</v>
      </c>
      <c r="B76" s="52" t="s">
        <v>120</v>
      </c>
      <c r="C76" s="52" t="s">
        <v>121</v>
      </c>
      <c r="D76" s="52" t="s">
        <v>122</v>
      </c>
      <c r="E76" s="53" t="s">
        <v>123</v>
      </c>
    </row>
    <row r="77" spans="1:5" ht="15.75" x14ac:dyDescent="0.25">
      <c r="A77" s="54">
        <v>1</v>
      </c>
      <c r="B77" s="39">
        <f t="shared" ref="B77:E91" si="11">B41*$L20</f>
        <v>0</v>
      </c>
      <c r="C77" s="39">
        <f t="shared" si="11"/>
        <v>0</v>
      </c>
      <c r="D77" s="39">
        <f t="shared" si="11"/>
        <v>0</v>
      </c>
      <c r="E77" s="40">
        <f t="shared" si="11"/>
        <v>0</v>
      </c>
    </row>
    <row r="78" spans="1:5" ht="15.75" x14ac:dyDescent="0.25">
      <c r="A78" s="54">
        <v>2</v>
      </c>
      <c r="B78" s="39">
        <f t="shared" si="11"/>
        <v>2.8E-3</v>
      </c>
      <c r="C78" s="39">
        <f t="shared" si="11"/>
        <v>1.2000000000000001E-3</v>
      </c>
      <c r="D78" s="39">
        <f t="shared" si="11"/>
        <v>8.0000000000000026E-4</v>
      </c>
      <c r="E78" s="40">
        <f t="shared" si="11"/>
        <v>3.200000000000001E-3</v>
      </c>
    </row>
    <row r="79" spans="1:5" ht="15.75" x14ac:dyDescent="0.25">
      <c r="A79" s="54">
        <v>3</v>
      </c>
      <c r="B79" s="39">
        <f t="shared" si="11"/>
        <v>0</v>
      </c>
      <c r="C79" s="39">
        <f t="shared" si="11"/>
        <v>0</v>
      </c>
      <c r="D79" s="39">
        <f t="shared" si="11"/>
        <v>0</v>
      </c>
      <c r="E79" s="40">
        <f t="shared" si="11"/>
        <v>0</v>
      </c>
    </row>
    <row r="80" spans="1:5" ht="15.75" x14ac:dyDescent="0.25">
      <c r="A80" s="54">
        <v>4</v>
      </c>
      <c r="B80" s="39">
        <f t="shared" si="11"/>
        <v>3.200000000000001E-3</v>
      </c>
      <c r="C80" s="39">
        <f t="shared" si="11"/>
        <v>1.2800000000000004E-2</v>
      </c>
      <c r="D80" s="39">
        <f t="shared" si="11"/>
        <v>8.0000000000000019E-3</v>
      </c>
      <c r="E80" s="40">
        <f t="shared" si="11"/>
        <v>8.0000000000000019E-3</v>
      </c>
    </row>
    <row r="81" spans="1:5" ht="15.75" x14ac:dyDescent="0.25">
      <c r="A81" s="54">
        <v>5</v>
      </c>
      <c r="B81" s="39">
        <f t="shared" si="11"/>
        <v>0</v>
      </c>
      <c r="C81" s="39">
        <f t="shared" si="11"/>
        <v>1.7999999999999999E-2</v>
      </c>
      <c r="D81" s="39">
        <f t="shared" si="11"/>
        <v>8.9999999999999993E-3</v>
      </c>
      <c r="E81" s="40">
        <f t="shared" si="11"/>
        <v>8.9999999999999993E-3</v>
      </c>
    </row>
    <row r="82" spans="1:5" ht="15.75" x14ac:dyDescent="0.25">
      <c r="A82" s="54">
        <v>6</v>
      </c>
      <c r="B82" s="39">
        <f t="shared" si="11"/>
        <v>0</v>
      </c>
      <c r="C82" s="39">
        <f t="shared" si="11"/>
        <v>0</v>
      </c>
      <c r="D82" s="39">
        <f t="shared" si="11"/>
        <v>0</v>
      </c>
      <c r="E82" s="40">
        <f t="shared" si="11"/>
        <v>0</v>
      </c>
    </row>
    <row r="83" spans="1:5" ht="15.75" x14ac:dyDescent="0.25">
      <c r="A83" s="54">
        <v>7</v>
      </c>
      <c r="B83" s="39">
        <f t="shared" si="11"/>
        <v>0</v>
      </c>
      <c r="C83" s="39">
        <f t="shared" si="11"/>
        <v>0</v>
      </c>
      <c r="D83" s="39">
        <f t="shared" si="11"/>
        <v>0</v>
      </c>
      <c r="E83" s="40">
        <f t="shared" si="11"/>
        <v>0</v>
      </c>
    </row>
    <row r="84" spans="1:5" ht="15.75" x14ac:dyDescent="0.25">
      <c r="A84" s="54">
        <v>8</v>
      </c>
      <c r="B84" s="39">
        <f t="shared" si="11"/>
        <v>8.0000000000000026E-4</v>
      </c>
      <c r="C84" s="39">
        <f t="shared" si="11"/>
        <v>3.200000000000001E-3</v>
      </c>
      <c r="D84" s="39">
        <f t="shared" si="11"/>
        <v>3.6000000000000008E-3</v>
      </c>
      <c r="E84" s="40">
        <f t="shared" si="11"/>
        <v>4.0000000000000013E-4</v>
      </c>
    </row>
    <row r="85" spans="1:5" ht="15.75" x14ac:dyDescent="0.25">
      <c r="A85" s="54">
        <v>9</v>
      </c>
      <c r="B85" s="39">
        <f t="shared" si="11"/>
        <v>1.6799999999999999E-2</v>
      </c>
      <c r="C85" s="39">
        <f t="shared" si="11"/>
        <v>0.1512</v>
      </c>
      <c r="D85" s="39">
        <f t="shared" si="11"/>
        <v>0.1176</v>
      </c>
      <c r="E85" s="40">
        <f t="shared" si="11"/>
        <v>5.04E-2</v>
      </c>
    </row>
    <row r="86" spans="1:5" ht="15.75" x14ac:dyDescent="0.25">
      <c r="A86" s="54">
        <v>10</v>
      </c>
      <c r="B86" s="39">
        <f t="shared" si="11"/>
        <v>0</v>
      </c>
      <c r="C86" s="39">
        <f t="shared" si="11"/>
        <v>0</v>
      </c>
      <c r="D86" s="39">
        <f t="shared" si="11"/>
        <v>0</v>
      </c>
      <c r="E86" s="40">
        <f t="shared" si="11"/>
        <v>0</v>
      </c>
    </row>
    <row r="87" spans="1:5" ht="15.75" x14ac:dyDescent="0.25">
      <c r="A87" s="54">
        <v>11</v>
      </c>
      <c r="B87" s="39">
        <f t="shared" si="11"/>
        <v>0.29399999999999998</v>
      </c>
      <c r="C87" s="39">
        <f t="shared" si="11"/>
        <v>0.126</v>
      </c>
      <c r="D87" s="39">
        <f t="shared" si="11"/>
        <v>8.3999999999999991E-2</v>
      </c>
      <c r="E87" s="40">
        <f t="shared" si="11"/>
        <v>0.33599999999999997</v>
      </c>
    </row>
    <row r="88" spans="1:5" ht="15.75" x14ac:dyDescent="0.25">
      <c r="A88" s="54">
        <v>12</v>
      </c>
      <c r="B88" s="39">
        <f t="shared" si="11"/>
        <v>2.8000000000000004E-3</v>
      </c>
      <c r="C88" s="39">
        <f t="shared" si="11"/>
        <v>1.1200000000000002E-2</v>
      </c>
      <c r="D88" s="39">
        <f t="shared" si="11"/>
        <v>9.7999999999999997E-3</v>
      </c>
      <c r="E88" s="40">
        <f t="shared" si="11"/>
        <v>4.1999999999999997E-3</v>
      </c>
    </row>
    <row r="89" spans="1:5" ht="15.75" x14ac:dyDescent="0.25">
      <c r="A89" s="54">
        <v>13</v>
      </c>
      <c r="B89" s="39">
        <f t="shared" si="11"/>
        <v>0</v>
      </c>
      <c r="C89" s="39">
        <f t="shared" si="11"/>
        <v>0</v>
      </c>
      <c r="D89" s="39">
        <f t="shared" si="11"/>
        <v>0</v>
      </c>
      <c r="E89" s="40">
        <f t="shared" si="11"/>
        <v>0</v>
      </c>
    </row>
    <row r="90" spans="1:5" ht="15.75" x14ac:dyDescent="0.25">
      <c r="A90" s="54">
        <v>14</v>
      </c>
      <c r="B90" s="39">
        <f t="shared" si="11"/>
        <v>0</v>
      </c>
      <c r="C90" s="39">
        <f t="shared" si="11"/>
        <v>0.05</v>
      </c>
      <c r="D90" s="39">
        <f t="shared" si="11"/>
        <v>2.0000000000000004E-2</v>
      </c>
      <c r="E90" s="40">
        <f t="shared" si="11"/>
        <v>0.03</v>
      </c>
    </row>
    <row r="91" spans="1:5" ht="15.75" x14ac:dyDescent="0.25">
      <c r="A91" s="54">
        <v>15</v>
      </c>
      <c r="B91" s="39">
        <f t="shared" si="11"/>
        <v>0</v>
      </c>
      <c r="C91" s="39">
        <f t="shared" si="11"/>
        <v>0</v>
      </c>
      <c r="D91" s="39">
        <f t="shared" si="11"/>
        <v>0</v>
      </c>
      <c r="E91" s="40">
        <f t="shared" si="11"/>
        <v>0</v>
      </c>
    </row>
    <row r="92" spans="1:5" ht="15.75" thickBot="1" x14ac:dyDescent="0.3">
      <c r="A92" s="55" t="s">
        <v>40</v>
      </c>
      <c r="B92" s="77">
        <f>SUM(B77:B91)</f>
        <v>0.32040000000000002</v>
      </c>
      <c r="C92" s="77">
        <f t="shared" ref="C92:E92" si="12">SUM(C77:C91)</f>
        <v>0.37359999999999999</v>
      </c>
      <c r="D92" s="77">
        <f t="shared" si="12"/>
        <v>0.25280000000000002</v>
      </c>
      <c r="E92" s="78">
        <f t="shared" si="12"/>
        <v>0.44119999999999993</v>
      </c>
    </row>
    <row r="93" spans="1:5" ht="15.75" thickBot="1" x14ac:dyDescent="0.3"/>
    <row r="94" spans="1:5" x14ac:dyDescent="0.25">
      <c r="A94" s="67" t="s">
        <v>102</v>
      </c>
      <c r="B94" s="52" t="s">
        <v>120</v>
      </c>
      <c r="C94" s="52" t="s">
        <v>121</v>
      </c>
      <c r="D94" s="52" t="s">
        <v>122</v>
      </c>
      <c r="E94" s="53" t="s">
        <v>123</v>
      </c>
    </row>
    <row r="95" spans="1:5" ht="15.75" x14ac:dyDescent="0.25">
      <c r="A95" s="54">
        <v>1</v>
      </c>
      <c r="B95" s="39">
        <f t="shared" ref="B95:E109" si="13">B41*$M20</f>
        <v>0</v>
      </c>
      <c r="C95" s="39">
        <f t="shared" si="13"/>
        <v>0</v>
      </c>
      <c r="D95" s="39">
        <f t="shared" si="13"/>
        <v>0</v>
      </c>
      <c r="E95" s="40">
        <f t="shared" si="13"/>
        <v>0</v>
      </c>
    </row>
    <row r="96" spans="1:5" ht="15.75" x14ac:dyDescent="0.25">
      <c r="A96" s="54">
        <v>2</v>
      </c>
      <c r="B96" s="39">
        <f t="shared" si="13"/>
        <v>1.12E-2</v>
      </c>
      <c r="C96" s="39">
        <f t="shared" si="13"/>
        <v>4.8000000000000004E-3</v>
      </c>
      <c r="D96" s="39">
        <f t="shared" si="13"/>
        <v>3.200000000000001E-3</v>
      </c>
      <c r="E96" s="40">
        <f t="shared" si="13"/>
        <v>1.2800000000000004E-2</v>
      </c>
    </row>
    <row r="97" spans="1:5" ht="15.75" x14ac:dyDescent="0.25">
      <c r="A97" s="54">
        <v>3</v>
      </c>
      <c r="B97" s="39">
        <f t="shared" si="13"/>
        <v>0</v>
      </c>
      <c r="C97" s="39">
        <f t="shared" si="13"/>
        <v>0</v>
      </c>
      <c r="D97" s="39">
        <f t="shared" si="13"/>
        <v>0</v>
      </c>
      <c r="E97" s="40">
        <f t="shared" si="13"/>
        <v>0</v>
      </c>
    </row>
    <row r="98" spans="1:5" ht="15.75" x14ac:dyDescent="0.25">
      <c r="A98" s="54">
        <v>4</v>
      </c>
      <c r="B98" s="39">
        <f t="shared" si="13"/>
        <v>9.6000000000000026E-3</v>
      </c>
      <c r="C98" s="39">
        <f t="shared" si="13"/>
        <v>3.8400000000000011E-2</v>
      </c>
      <c r="D98" s="39">
        <f t="shared" si="13"/>
        <v>2.4000000000000004E-2</v>
      </c>
      <c r="E98" s="40">
        <f t="shared" si="13"/>
        <v>2.4000000000000004E-2</v>
      </c>
    </row>
    <row r="99" spans="1:5" ht="15.75" x14ac:dyDescent="0.25">
      <c r="A99" s="54">
        <v>5</v>
      </c>
      <c r="B99" s="39">
        <f t="shared" si="13"/>
        <v>0</v>
      </c>
      <c r="C99" s="39">
        <f t="shared" si="13"/>
        <v>0</v>
      </c>
      <c r="D99" s="39">
        <f t="shared" si="13"/>
        <v>0</v>
      </c>
      <c r="E99" s="40">
        <f t="shared" si="13"/>
        <v>0</v>
      </c>
    </row>
    <row r="100" spans="1:5" ht="15.75" x14ac:dyDescent="0.25">
      <c r="A100" s="54">
        <v>6</v>
      </c>
      <c r="B100" s="39">
        <f t="shared" si="13"/>
        <v>0</v>
      </c>
      <c r="C100" s="39">
        <f t="shared" si="13"/>
        <v>0</v>
      </c>
      <c r="D100" s="39">
        <f t="shared" si="13"/>
        <v>0</v>
      </c>
      <c r="E100" s="40">
        <f t="shared" si="13"/>
        <v>0</v>
      </c>
    </row>
    <row r="101" spans="1:5" ht="15.75" x14ac:dyDescent="0.25">
      <c r="A101" s="54">
        <v>7</v>
      </c>
      <c r="B101" s="39">
        <f t="shared" si="13"/>
        <v>0</v>
      </c>
      <c r="C101" s="39">
        <f t="shared" si="13"/>
        <v>0</v>
      </c>
      <c r="D101" s="39">
        <f t="shared" si="13"/>
        <v>0</v>
      </c>
      <c r="E101" s="40">
        <f t="shared" si="13"/>
        <v>0</v>
      </c>
    </row>
    <row r="102" spans="1:5" ht="15.75" x14ac:dyDescent="0.25">
      <c r="A102" s="54">
        <v>8</v>
      </c>
      <c r="B102" s="39">
        <f t="shared" si="13"/>
        <v>6.400000000000002E-3</v>
      </c>
      <c r="C102" s="39">
        <f t="shared" si="13"/>
        <v>2.5600000000000008E-2</v>
      </c>
      <c r="D102" s="39">
        <f t="shared" si="13"/>
        <v>2.8800000000000006E-2</v>
      </c>
      <c r="E102" s="40">
        <f t="shared" si="13"/>
        <v>3.200000000000001E-3</v>
      </c>
    </row>
    <row r="103" spans="1:5" ht="15.75" x14ac:dyDescent="0.25">
      <c r="A103" s="54">
        <v>9</v>
      </c>
      <c r="B103" s="39">
        <f t="shared" si="13"/>
        <v>4.1999999999999997E-3</v>
      </c>
      <c r="C103" s="39">
        <f t="shared" si="13"/>
        <v>3.78E-2</v>
      </c>
      <c r="D103" s="39">
        <f t="shared" si="13"/>
        <v>2.9399999999999999E-2</v>
      </c>
      <c r="E103" s="40">
        <f t="shared" si="13"/>
        <v>1.26E-2</v>
      </c>
    </row>
    <row r="104" spans="1:5" ht="15.75" x14ac:dyDescent="0.25">
      <c r="A104" s="54">
        <v>10</v>
      </c>
      <c r="B104" s="39">
        <f t="shared" si="13"/>
        <v>0</v>
      </c>
      <c r="C104" s="39">
        <f t="shared" si="13"/>
        <v>0</v>
      </c>
      <c r="D104" s="39">
        <f t="shared" si="13"/>
        <v>0</v>
      </c>
      <c r="E104" s="40">
        <f t="shared" si="13"/>
        <v>0</v>
      </c>
    </row>
    <row r="105" spans="1:5" ht="15.75" x14ac:dyDescent="0.25">
      <c r="A105" s="54">
        <v>11</v>
      </c>
      <c r="B105" s="39">
        <f t="shared" si="13"/>
        <v>0</v>
      </c>
      <c r="C105" s="39">
        <f t="shared" si="13"/>
        <v>0</v>
      </c>
      <c r="D105" s="39">
        <f t="shared" si="13"/>
        <v>0</v>
      </c>
      <c r="E105" s="40">
        <f t="shared" si="13"/>
        <v>0</v>
      </c>
    </row>
    <row r="106" spans="1:5" ht="15.75" x14ac:dyDescent="0.25">
      <c r="A106" s="54">
        <v>12</v>
      </c>
      <c r="B106" s="39">
        <f t="shared" si="13"/>
        <v>9.8000000000000014E-3</v>
      </c>
      <c r="C106" s="39">
        <f t="shared" si="13"/>
        <v>3.9200000000000006E-2</v>
      </c>
      <c r="D106" s="39">
        <f t="shared" si="13"/>
        <v>3.4299999999999997E-2</v>
      </c>
      <c r="E106" s="40">
        <f t="shared" si="13"/>
        <v>1.4699999999999998E-2</v>
      </c>
    </row>
    <row r="107" spans="1:5" ht="15.75" x14ac:dyDescent="0.25">
      <c r="A107" s="54">
        <v>13</v>
      </c>
      <c r="B107" s="39">
        <f t="shared" si="13"/>
        <v>4.5000000000000005E-2</v>
      </c>
      <c r="C107" s="39">
        <f t="shared" si="13"/>
        <v>5.000000000000001E-3</v>
      </c>
      <c r="D107" s="39">
        <f t="shared" si="13"/>
        <v>4.5000000000000005E-2</v>
      </c>
      <c r="E107" s="40">
        <f t="shared" si="13"/>
        <v>5.000000000000001E-3</v>
      </c>
    </row>
    <row r="108" spans="1:5" ht="15.75" x14ac:dyDescent="0.25">
      <c r="A108" s="54">
        <v>14</v>
      </c>
      <c r="B108" s="39">
        <f t="shared" si="13"/>
        <v>0</v>
      </c>
      <c r="C108" s="39">
        <f t="shared" si="13"/>
        <v>0.05</v>
      </c>
      <c r="D108" s="39">
        <f t="shared" si="13"/>
        <v>2.0000000000000004E-2</v>
      </c>
      <c r="E108" s="40">
        <f t="shared" si="13"/>
        <v>0.03</v>
      </c>
    </row>
    <row r="109" spans="1:5" ht="15.75" x14ac:dyDescent="0.25">
      <c r="A109" s="54">
        <v>15</v>
      </c>
      <c r="B109" s="39">
        <f t="shared" si="13"/>
        <v>0</v>
      </c>
      <c r="C109" s="39">
        <f t="shared" si="13"/>
        <v>0</v>
      </c>
      <c r="D109" s="39">
        <f t="shared" si="13"/>
        <v>0</v>
      </c>
      <c r="E109" s="40">
        <f t="shared" si="13"/>
        <v>0</v>
      </c>
    </row>
    <row r="110" spans="1:5" ht="15.75" thickBot="1" x14ac:dyDescent="0.3">
      <c r="A110" s="55" t="s">
        <v>40</v>
      </c>
      <c r="B110" s="77">
        <f>SUM(B95:B109)</f>
        <v>8.6200000000000013E-2</v>
      </c>
      <c r="C110" s="77">
        <f t="shared" ref="C110:E110" si="14">SUM(C95:C109)</f>
        <v>0.20080000000000003</v>
      </c>
      <c r="D110" s="77">
        <f t="shared" si="14"/>
        <v>0.18470000000000003</v>
      </c>
      <c r="E110" s="78">
        <f t="shared" si="14"/>
        <v>0.1023</v>
      </c>
    </row>
  </sheetData>
  <sheetProtection algorithmName="SHA-512" hashValue="R1Ye+E+C4n3A4p+M5fBP558S2uiuMYoRxn2haKW2fJ1caNRcCGDdEnGPoxQxpkXTtaWlN0SJUJVJSZyjel0B7A==" saltValue="uLlWjkUGZ01qQw37TZXGdw==" spinCount="100000" sheet="1" formatCells="0" formatColumns="0" formatRows="0" insertColumns="0" insertRows="0" insertHyperlinks="0" deleteColumns="0" deleteRows="0" sort="0" autoFilter="0" pivotTables="0"/>
  <mergeCells count="15">
    <mergeCell ref="B17:C17"/>
    <mergeCell ref="G17:H17"/>
    <mergeCell ref="I17:J17"/>
    <mergeCell ref="K17:M17"/>
    <mergeCell ref="B18:C18"/>
    <mergeCell ref="G18:H18"/>
    <mergeCell ref="I18:J18"/>
    <mergeCell ref="K18:M18"/>
    <mergeCell ref="D17:F17"/>
    <mergeCell ref="B11:L11"/>
    <mergeCell ref="E2:G2"/>
    <mergeCell ref="H2:J2"/>
    <mergeCell ref="K2:M2"/>
    <mergeCell ref="S3:T3"/>
    <mergeCell ref="B7:L7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zoomScale="70" zoomScaleNormal="70" workbookViewId="0">
      <selection activeCell="N5" sqref="N5"/>
    </sheetView>
  </sheetViews>
  <sheetFormatPr defaultRowHeight="15" x14ac:dyDescent="0.25"/>
  <cols>
    <col min="1" max="1" width="8.5703125" bestFit="1" customWidth="1"/>
    <col min="2" max="5" width="15.42578125" bestFit="1" customWidth="1"/>
    <col min="6" max="6" width="8.7109375" bestFit="1" customWidth="1"/>
    <col min="7" max="13" width="7.7109375" bestFit="1" customWidth="1"/>
    <col min="14" max="14" width="15.85546875" bestFit="1" customWidth="1"/>
    <col min="15" max="15" width="12" bestFit="1" customWidth="1"/>
    <col min="16" max="16" width="7.5703125" bestFit="1" customWidth="1"/>
    <col min="17" max="17" width="15.85546875" bestFit="1" customWidth="1"/>
    <col min="18" max="19" width="11" bestFit="1" customWidth="1"/>
  </cols>
  <sheetData>
    <row r="1" spans="2:19" ht="15.75" thickBot="1" x14ac:dyDescent="0.3">
      <c r="N1" s="14" t="s">
        <v>119</v>
      </c>
      <c r="O1" s="14">
        <f>'u1-A22'!N7</f>
        <v>6.9082853511545377</v>
      </c>
    </row>
    <row r="2" spans="2:19" ht="15.75" thickBot="1" x14ac:dyDescent="0.3">
      <c r="B2" s="12"/>
      <c r="C2" s="32" t="s">
        <v>208</v>
      </c>
      <c r="D2" s="51" t="s">
        <v>208</v>
      </c>
      <c r="E2" s="306" t="s">
        <v>209</v>
      </c>
      <c r="F2" s="307"/>
      <c r="G2" s="308"/>
      <c r="H2" s="306" t="s">
        <v>210</v>
      </c>
      <c r="I2" s="307"/>
      <c r="J2" s="308"/>
      <c r="K2" s="306" t="s">
        <v>211</v>
      </c>
      <c r="L2" s="307"/>
      <c r="M2" s="308"/>
      <c r="Q2" s="62"/>
      <c r="R2" s="300" t="s">
        <v>184</v>
      </c>
      <c r="S2" s="297"/>
    </row>
    <row r="3" spans="2:19" ht="15.75" thickBot="1" x14ac:dyDescent="0.3">
      <c r="B3" s="23"/>
      <c r="C3" s="23"/>
      <c r="D3" s="33"/>
      <c r="E3" s="89">
        <v>51</v>
      </c>
      <c r="F3" s="36">
        <v>52</v>
      </c>
      <c r="G3" s="37">
        <v>53</v>
      </c>
      <c r="H3" s="89">
        <v>51</v>
      </c>
      <c r="I3" s="36">
        <v>52</v>
      </c>
      <c r="J3" s="37">
        <v>53</v>
      </c>
      <c r="K3" s="89">
        <v>51</v>
      </c>
      <c r="L3" s="36">
        <v>52</v>
      </c>
      <c r="M3" s="37">
        <v>53</v>
      </c>
      <c r="Q3" s="30"/>
      <c r="R3" s="10">
        <v>1</v>
      </c>
      <c r="S3" s="84">
        <v>2</v>
      </c>
    </row>
    <row r="4" spans="2:19" ht="16.5" thickBot="1" x14ac:dyDescent="0.3">
      <c r="B4" s="28" t="s">
        <v>15</v>
      </c>
      <c r="C4" s="28"/>
      <c r="D4" s="35"/>
      <c r="E4" s="12"/>
      <c r="F4" s="26"/>
      <c r="G4" s="27"/>
      <c r="H4" s="12"/>
      <c r="I4" s="26"/>
      <c r="J4" s="27"/>
      <c r="K4" s="11"/>
      <c r="L4" s="11"/>
      <c r="M4" s="24"/>
      <c r="Q4" s="81" t="s">
        <v>55</v>
      </c>
      <c r="R4" s="151">
        <f>B74/B56</f>
        <v>0.28738207547169814</v>
      </c>
      <c r="S4" s="152">
        <f>C74/C56</f>
        <v>0.20899608865710564</v>
      </c>
    </row>
    <row r="5" spans="2:19" x14ac:dyDescent="0.25">
      <c r="B5" s="29">
        <v>11</v>
      </c>
      <c r="C5" s="74">
        <f>-LOG(B56,2)</f>
        <v>-0.76213616990111199</v>
      </c>
      <c r="D5" s="74">
        <f>LOG(15,2)+C5</f>
        <v>3.1447544257074069</v>
      </c>
      <c r="E5" s="38">
        <f>LOG(15,2)-LOG($B$74,2)</f>
        <v>4.943712439434627</v>
      </c>
      <c r="F5" s="39">
        <f>LOG(15,2)-LOG($B$92,2)</f>
        <v>5.6333150299931392</v>
      </c>
      <c r="G5" s="39">
        <f>LOG(15,2)-LOG($B$110,2)</f>
        <v>4.0486708293374525</v>
      </c>
      <c r="H5" s="38">
        <f>E5-$D5</f>
        <v>1.7989580137272201</v>
      </c>
      <c r="I5" s="39">
        <f t="shared" ref="I5:J6" si="0">F5-$D5</f>
        <v>2.4885606042857322</v>
      </c>
      <c r="J5" s="40">
        <f t="shared" si="0"/>
        <v>0.90391640363004555</v>
      </c>
      <c r="K5" s="46">
        <f>H5*$B$74</f>
        <v>0.8768121358906471</v>
      </c>
      <c r="L5" s="47">
        <f>I5*$B$92</f>
        <v>0.75204301461514833</v>
      </c>
      <c r="M5" s="48">
        <f>J5*$B$110</f>
        <v>0.81930982825027321</v>
      </c>
      <c r="N5" s="44">
        <f>SUM(K5:M5)</f>
        <v>2.4481649787560689</v>
      </c>
      <c r="Q5" s="81" t="s">
        <v>56</v>
      </c>
      <c r="R5" s="153">
        <f>B92/B56</f>
        <v>0.17818396226415095</v>
      </c>
      <c r="S5" s="154">
        <f>C92/C56</f>
        <v>0.27105606258148635</v>
      </c>
    </row>
    <row r="6" spans="2:19" ht="15.75" thickBot="1" x14ac:dyDescent="0.3">
      <c r="B6" s="30">
        <v>12</v>
      </c>
      <c r="C6" s="75">
        <f>-LOG(C56,2)</f>
        <v>-0.61729848284084643</v>
      </c>
      <c r="D6" s="75">
        <f>LOG(15,2)+C6</f>
        <v>3.2895921127676724</v>
      </c>
      <c r="E6" s="41">
        <f>LOG(15,2)-LOG($C$74,2)</f>
        <v>5.5480442650034201</v>
      </c>
      <c r="F6" s="42">
        <f>LOG(15,2)-LOG($C$92,2)</f>
        <v>5.1729289322995982</v>
      </c>
      <c r="G6" s="42">
        <f>LOG(15,2)-LOG($C$110,2)</f>
        <v>4.2331532807597725</v>
      </c>
      <c r="H6" s="41">
        <f>E6-$D6</f>
        <v>2.2584521522357477</v>
      </c>
      <c r="I6" s="42">
        <f t="shared" si="0"/>
        <v>1.8833368195319258</v>
      </c>
      <c r="J6" s="43">
        <f t="shared" si="0"/>
        <v>0.9435611679921001</v>
      </c>
      <c r="K6" s="41">
        <f>H6*$C$74</f>
        <v>0.72405976000678085</v>
      </c>
      <c r="L6" s="42">
        <f>I6*$C$92</f>
        <v>0.78309144956137489</v>
      </c>
      <c r="M6" s="43">
        <f>J6*$C$110</f>
        <v>0.75258438759049917</v>
      </c>
      <c r="N6" s="44">
        <f t="shared" ref="N6:N10" si="1">SUM(K6:M6)</f>
        <v>2.259735597158655</v>
      </c>
      <c r="Q6" s="59" t="s">
        <v>57</v>
      </c>
      <c r="R6" s="155">
        <f>B110/B56</f>
        <v>0.53443396226415085</v>
      </c>
      <c r="S6" s="156">
        <f>C110/C56</f>
        <v>0.51994784876140809</v>
      </c>
    </row>
    <row r="7" spans="2:19" ht="15.75" thickBot="1" x14ac:dyDescent="0.3">
      <c r="B7" s="298" t="s">
        <v>179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24"/>
      <c r="N7" s="150">
        <f>SUM(N5:N6)</f>
        <v>4.7079005759147243</v>
      </c>
      <c r="O7" s="149">
        <f>(O1-N7)/B17</f>
        <v>2.2003847752398134</v>
      </c>
    </row>
    <row r="8" spans="2:19" ht="16.5" thickBot="1" x14ac:dyDescent="0.3">
      <c r="B8" s="28" t="s">
        <v>17</v>
      </c>
      <c r="C8" s="28"/>
      <c r="D8" s="28"/>
      <c r="E8" s="12"/>
      <c r="F8" s="26"/>
      <c r="G8" s="27"/>
      <c r="H8" s="12"/>
      <c r="I8" s="26"/>
      <c r="J8" s="27"/>
      <c r="K8" s="26"/>
      <c r="L8" s="26"/>
      <c r="M8" s="27"/>
      <c r="N8" s="44"/>
      <c r="Q8" s="71" t="s">
        <v>182</v>
      </c>
      <c r="R8" s="158">
        <f>B56/15</f>
        <v>0.11306666666666666</v>
      </c>
    </row>
    <row r="9" spans="2:19" ht="15.75" thickBot="1" x14ac:dyDescent="0.3">
      <c r="B9" s="29">
        <v>41</v>
      </c>
      <c r="C9" s="74">
        <f>-LOG(D56,2)</f>
        <v>-0.92067441104161818</v>
      </c>
      <c r="D9" s="74">
        <f>LOG(15,2)+C9</f>
        <v>2.9862161845669006</v>
      </c>
      <c r="E9" s="38">
        <f>LOG(15,2)-LOG($D$74,2)</f>
        <v>4.9556012173923856</v>
      </c>
      <c r="F9" s="39">
        <f>LOG(15,2)-LOG($D$92,2)</f>
        <v>5.0704816633287804</v>
      </c>
      <c r="G9" s="39">
        <f>LOG(15,2)-LOG($D$110,2)</f>
        <v>3.9609832983982658</v>
      </c>
      <c r="H9" s="38">
        <f t="shared" ref="H9:J10" si="2">E9-$D9</f>
        <v>1.9693850328254849</v>
      </c>
      <c r="I9" s="39">
        <f t="shared" si="2"/>
        <v>2.0842654787618797</v>
      </c>
      <c r="J9" s="40">
        <f t="shared" si="2"/>
        <v>0.97476711383136516</v>
      </c>
      <c r="K9" s="46">
        <f>H9*$D$74</f>
        <v>0.95200072486783938</v>
      </c>
      <c r="L9" s="47">
        <f>I9*$D$92</f>
        <v>0.93041610971930311</v>
      </c>
      <c r="M9" s="48">
        <f>J9*$D$110</f>
        <v>0.938895684042371</v>
      </c>
      <c r="N9" s="44">
        <f t="shared" si="1"/>
        <v>2.8213125186295134</v>
      </c>
      <c r="Q9" s="72" t="s">
        <v>183</v>
      </c>
      <c r="R9" s="159">
        <f>C56/15</f>
        <v>0.10226666666666667</v>
      </c>
    </row>
    <row r="10" spans="2:19" ht="15.75" thickBot="1" x14ac:dyDescent="0.3">
      <c r="B10" s="30">
        <v>42</v>
      </c>
      <c r="C10" s="75">
        <f>-LOG(E56,2)</f>
        <v>-0.41899946543126571</v>
      </c>
      <c r="D10" s="75">
        <f>LOG(15,2)+C10</f>
        <v>3.4878911301772528</v>
      </c>
      <c r="E10" s="41">
        <f>LOG(15,2)-LOG($E$74,2)</f>
        <v>5.5301556906099965</v>
      </c>
      <c r="F10" s="42">
        <f>LOG(15,2)-LOG($E$92,2)</f>
        <v>5.7873352109132359</v>
      </c>
      <c r="G10" s="42">
        <f>LOG(15,2)-LOG($E$110,2)</f>
        <v>4.3397345918977317</v>
      </c>
      <c r="H10" s="41">
        <f t="shared" si="2"/>
        <v>2.0422645604327436</v>
      </c>
      <c r="I10" s="42">
        <f t="shared" si="2"/>
        <v>2.2994440807359831</v>
      </c>
      <c r="J10" s="43">
        <f t="shared" si="2"/>
        <v>0.85184346172047887</v>
      </c>
      <c r="K10" s="41">
        <f>H10*$E$74</f>
        <v>0.66291907631646863</v>
      </c>
      <c r="L10" s="42">
        <f>I10*$E$92</f>
        <v>0.62452901232789304</v>
      </c>
      <c r="M10" s="43">
        <f>J10*$E$110</f>
        <v>0.63104563644253064</v>
      </c>
      <c r="N10" s="44">
        <f t="shared" si="1"/>
        <v>1.9184937250868921</v>
      </c>
    </row>
    <row r="11" spans="2:19" ht="15.75" thickBot="1" x14ac:dyDescent="0.3">
      <c r="B11" s="293" t="s">
        <v>180</v>
      </c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25"/>
      <c r="N11" s="160">
        <f>SUM(N9:N10)</f>
        <v>4.739806243716405</v>
      </c>
      <c r="O11" s="161">
        <f>(O1-N11)/I17</f>
        <v>2.1684791074381327</v>
      </c>
    </row>
    <row r="13" spans="2:19" x14ac:dyDescent="0.25">
      <c r="N13" s="149" t="s">
        <v>181</v>
      </c>
      <c r="O13" s="135">
        <f>O1-N7</f>
        <v>2.2003847752398134</v>
      </c>
    </row>
    <row r="16" spans="2:19" ht="15.75" thickBot="1" x14ac:dyDescent="0.3"/>
    <row r="17" spans="1:22" ht="16.5" thickBot="1" x14ac:dyDescent="0.3">
      <c r="A17" s="16" t="s">
        <v>9</v>
      </c>
      <c r="B17" s="290">
        <v>1</v>
      </c>
      <c r="C17" s="291"/>
      <c r="D17" s="290">
        <v>1</v>
      </c>
      <c r="E17" s="292"/>
      <c r="F17" s="291"/>
      <c r="G17" s="290">
        <v>1</v>
      </c>
      <c r="H17" s="291"/>
      <c r="I17" s="290">
        <v>1</v>
      </c>
      <c r="J17" s="291"/>
      <c r="K17" s="290">
        <v>1</v>
      </c>
      <c r="L17" s="292"/>
      <c r="M17" s="291"/>
      <c r="N17" s="2"/>
    </row>
    <row r="18" spans="1:22" x14ac:dyDescent="0.25">
      <c r="B18" s="287" t="s">
        <v>2</v>
      </c>
      <c r="C18" s="288"/>
      <c r="D18" s="110"/>
      <c r="E18" s="184" t="s">
        <v>3</v>
      </c>
      <c r="F18" s="183"/>
      <c r="G18" s="287" t="s">
        <v>4</v>
      </c>
      <c r="H18" s="288"/>
      <c r="I18" s="287" t="s">
        <v>5</v>
      </c>
      <c r="J18" s="288"/>
      <c r="K18" s="287" t="s">
        <v>6</v>
      </c>
      <c r="L18" s="289"/>
      <c r="M18" s="288"/>
      <c r="V18" s="83"/>
    </row>
    <row r="19" spans="1:22" ht="15.75" thickBot="1" x14ac:dyDescent="0.3">
      <c r="B19" s="81">
        <v>11</v>
      </c>
      <c r="C19" s="84">
        <v>12</v>
      </c>
      <c r="D19" s="81">
        <v>21</v>
      </c>
      <c r="E19" s="10">
        <v>22</v>
      </c>
      <c r="F19" s="84">
        <v>23</v>
      </c>
      <c r="G19" s="81">
        <v>31</v>
      </c>
      <c r="H19" s="84">
        <v>32</v>
      </c>
      <c r="I19" s="81">
        <v>41</v>
      </c>
      <c r="J19" s="84">
        <v>42</v>
      </c>
      <c r="K19" s="81">
        <v>51</v>
      </c>
      <c r="L19" s="10">
        <v>52</v>
      </c>
      <c r="M19" s="84">
        <v>53</v>
      </c>
      <c r="V19" s="10"/>
    </row>
    <row r="20" spans="1:22" ht="15.75" x14ac:dyDescent="0.25">
      <c r="A20" s="15">
        <v>1</v>
      </c>
      <c r="B20" s="110">
        <f>data!B5</f>
        <v>0.2</v>
      </c>
      <c r="C20" s="234">
        <f>data!C5</f>
        <v>0.8</v>
      </c>
      <c r="D20" s="113">
        <f>data!D5</f>
        <v>0.8</v>
      </c>
      <c r="E20" s="231">
        <f>data!E5</f>
        <v>0.1</v>
      </c>
      <c r="F20" s="111">
        <f>data!F5</f>
        <v>0.1</v>
      </c>
      <c r="G20" s="113">
        <f>data!G5</f>
        <v>0.2</v>
      </c>
      <c r="H20" s="111">
        <f>data!H5</f>
        <v>0.8</v>
      </c>
      <c r="I20" s="113">
        <f>data!I5</f>
        <v>0.4</v>
      </c>
      <c r="J20" s="111">
        <f>data!J5</f>
        <v>0.6</v>
      </c>
      <c r="K20" s="113">
        <f>data!K5</f>
        <v>1</v>
      </c>
      <c r="L20" s="185">
        <f>data!L5</f>
        <v>0</v>
      </c>
      <c r="M20" s="186">
        <f>data!M5</f>
        <v>0</v>
      </c>
      <c r="V20" s="65"/>
    </row>
    <row r="21" spans="1:22" ht="15.75" x14ac:dyDescent="0.25">
      <c r="A21" s="15">
        <v>2</v>
      </c>
      <c r="B21" s="13">
        <f>data!B6</f>
        <v>0.7</v>
      </c>
      <c r="C21" s="235">
        <f>data!C6</f>
        <v>0.3</v>
      </c>
      <c r="D21" s="93">
        <f>data!D6</f>
        <v>0.2</v>
      </c>
      <c r="E21" s="232">
        <f>data!E6</f>
        <v>0.3</v>
      </c>
      <c r="F21" s="90">
        <f>data!F6</f>
        <v>0.5</v>
      </c>
      <c r="G21" s="93">
        <f>data!G6</f>
        <v>0.9</v>
      </c>
      <c r="H21" s="90">
        <f>data!H6</f>
        <v>0.1</v>
      </c>
      <c r="I21" s="93">
        <f>data!I6</f>
        <v>0.2</v>
      </c>
      <c r="J21" s="90">
        <f>data!J6</f>
        <v>0.8</v>
      </c>
      <c r="K21" s="93">
        <f>data!K6</f>
        <v>0</v>
      </c>
      <c r="L21" s="83">
        <f>data!L6</f>
        <v>0.2</v>
      </c>
      <c r="M21" s="82">
        <f>data!M6</f>
        <v>0.8</v>
      </c>
      <c r="V21" s="65"/>
    </row>
    <row r="22" spans="1:22" ht="15.75" x14ac:dyDescent="0.25">
      <c r="A22" s="15">
        <v>3</v>
      </c>
      <c r="B22" s="13">
        <f>data!B7</f>
        <v>0.9</v>
      </c>
      <c r="C22" s="235">
        <f>data!C7</f>
        <v>0.1</v>
      </c>
      <c r="D22" s="93">
        <f>data!D7</f>
        <v>1</v>
      </c>
      <c r="E22" s="232">
        <f>data!E7</f>
        <v>0</v>
      </c>
      <c r="F22" s="90">
        <f>data!F7</f>
        <v>0</v>
      </c>
      <c r="G22" s="93">
        <f>data!G7</f>
        <v>0.3</v>
      </c>
      <c r="H22" s="90">
        <f>data!H7</f>
        <v>0.7</v>
      </c>
      <c r="I22" s="93">
        <f>data!I7</f>
        <v>0.3</v>
      </c>
      <c r="J22" s="90">
        <f>data!J7</f>
        <v>0.7</v>
      </c>
      <c r="K22" s="93">
        <f>data!K7</f>
        <v>1</v>
      </c>
      <c r="L22" s="83">
        <f>data!L7</f>
        <v>0</v>
      </c>
      <c r="M22" s="82">
        <f>data!M7</f>
        <v>0</v>
      </c>
      <c r="V22" s="65"/>
    </row>
    <row r="23" spans="1:22" ht="15.75" x14ac:dyDescent="0.25">
      <c r="A23" s="15">
        <v>4</v>
      </c>
      <c r="B23" s="13">
        <f>data!B8</f>
        <v>0.2</v>
      </c>
      <c r="C23" s="235">
        <f>data!C8</f>
        <v>0.8</v>
      </c>
      <c r="D23" s="93">
        <f>data!D8</f>
        <v>0.1</v>
      </c>
      <c r="E23" s="232">
        <f>data!E8</f>
        <v>0.5</v>
      </c>
      <c r="F23" s="90">
        <f>data!F8</f>
        <v>0.4</v>
      </c>
      <c r="G23" s="93">
        <f>data!G8</f>
        <v>0.2</v>
      </c>
      <c r="H23" s="90">
        <f>data!H8</f>
        <v>0.8</v>
      </c>
      <c r="I23" s="93">
        <f>data!I8</f>
        <v>0.5</v>
      </c>
      <c r="J23" s="90">
        <f>data!J8</f>
        <v>0.5</v>
      </c>
      <c r="K23" s="93">
        <f>data!K8</f>
        <v>0.2</v>
      </c>
      <c r="L23" s="83">
        <f>data!L8</f>
        <v>0.2</v>
      </c>
      <c r="M23" s="82">
        <f>data!M8</f>
        <v>0.6</v>
      </c>
    </row>
    <row r="24" spans="1:22" ht="15.75" x14ac:dyDescent="0.25">
      <c r="A24" s="15">
        <v>5</v>
      </c>
      <c r="B24" s="13">
        <f>data!B9</f>
        <v>0</v>
      </c>
      <c r="C24" s="235">
        <f>data!C9</f>
        <v>1</v>
      </c>
      <c r="D24" s="93">
        <f>data!D9</f>
        <v>0.1</v>
      </c>
      <c r="E24" s="232">
        <f>data!E9</f>
        <v>0.3</v>
      </c>
      <c r="F24" s="90">
        <f>data!F9</f>
        <v>0.6</v>
      </c>
      <c r="G24" s="93">
        <f>data!G9</f>
        <v>0.7</v>
      </c>
      <c r="H24" s="90">
        <f>data!H9</f>
        <v>0.3</v>
      </c>
      <c r="I24" s="93">
        <f>data!I9</f>
        <v>0.5</v>
      </c>
      <c r="J24" s="90">
        <f>data!J9</f>
        <v>0.5</v>
      </c>
      <c r="K24" s="93">
        <f>data!K9</f>
        <v>0.4</v>
      </c>
      <c r="L24" s="83">
        <f>data!L9</f>
        <v>0.6</v>
      </c>
      <c r="M24" s="82">
        <f>data!M9</f>
        <v>0</v>
      </c>
    </row>
    <row r="25" spans="1:22" ht="15.75" x14ac:dyDescent="0.25">
      <c r="A25" s="15">
        <v>6</v>
      </c>
      <c r="B25" s="13">
        <f>data!B10</f>
        <v>0.2</v>
      </c>
      <c r="C25" s="235">
        <f>data!C10</f>
        <v>0.8</v>
      </c>
      <c r="D25" s="93">
        <f>data!D10</f>
        <v>0</v>
      </c>
      <c r="E25" s="232">
        <f>data!E10</f>
        <v>1</v>
      </c>
      <c r="F25" s="90">
        <f>data!F10</f>
        <v>0</v>
      </c>
      <c r="G25" s="93">
        <f>data!G10</f>
        <v>0.7</v>
      </c>
      <c r="H25" s="90">
        <f>data!H10</f>
        <v>0.3</v>
      </c>
      <c r="I25" s="93">
        <f>data!I10</f>
        <v>0.4</v>
      </c>
      <c r="J25" s="90">
        <f>data!J10</f>
        <v>0.6</v>
      </c>
      <c r="K25" s="93">
        <f>data!K10</f>
        <v>0.2</v>
      </c>
      <c r="L25" s="83">
        <f>data!L10</f>
        <v>0</v>
      </c>
      <c r="M25" s="82">
        <f>data!M10</f>
        <v>0.8</v>
      </c>
    </row>
    <row r="26" spans="1:22" ht="15.75" x14ac:dyDescent="0.25">
      <c r="A26" s="15">
        <v>7</v>
      </c>
      <c r="B26" s="13">
        <f>data!B11</f>
        <v>0</v>
      </c>
      <c r="C26" s="235">
        <f>data!C11</f>
        <v>1</v>
      </c>
      <c r="D26" s="93">
        <f>data!D11</f>
        <v>1</v>
      </c>
      <c r="E26" s="232">
        <f>data!E11</f>
        <v>0</v>
      </c>
      <c r="F26" s="90">
        <f>data!F11</f>
        <v>0</v>
      </c>
      <c r="G26" s="93">
        <f>data!G11</f>
        <v>0.3</v>
      </c>
      <c r="H26" s="90">
        <f>data!H11</f>
        <v>0.7</v>
      </c>
      <c r="I26" s="93">
        <f>data!I11</f>
        <v>0.9</v>
      </c>
      <c r="J26" s="90">
        <f>data!J11</f>
        <v>0.1</v>
      </c>
      <c r="K26" s="93">
        <f>data!K11</f>
        <v>1</v>
      </c>
      <c r="L26" s="83">
        <f>data!L11</f>
        <v>0</v>
      </c>
      <c r="M26" s="82">
        <f>data!M11</f>
        <v>0</v>
      </c>
    </row>
    <row r="27" spans="1:22" ht="15.75" x14ac:dyDescent="0.25">
      <c r="A27" s="15">
        <v>8</v>
      </c>
      <c r="B27" s="13">
        <f>data!B12</f>
        <v>0.2</v>
      </c>
      <c r="C27" s="235">
        <f>data!C12</f>
        <v>0.8</v>
      </c>
      <c r="D27" s="93">
        <f>data!D12</f>
        <v>0.2</v>
      </c>
      <c r="E27" s="232">
        <f>data!E12</f>
        <v>0.3</v>
      </c>
      <c r="F27" s="90">
        <f>data!F12</f>
        <v>0.5</v>
      </c>
      <c r="G27" s="93">
        <f>data!G12</f>
        <v>0.8</v>
      </c>
      <c r="H27" s="90">
        <f>data!H12</f>
        <v>0.2</v>
      </c>
      <c r="I27" s="93">
        <f>data!I12</f>
        <v>0.9</v>
      </c>
      <c r="J27" s="90">
        <f>data!J12</f>
        <v>0.1</v>
      </c>
      <c r="K27" s="93">
        <f>data!K12</f>
        <v>0.1</v>
      </c>
      <c r="L27" s="83">
        <f>data!L12</f>
        <v>0.1</v>
      </c>
      <c r="M27" s="82">
        <f>data!M12</f>
        <v>0.8</v>
      </c>
      <c r="S27" s="44"/>
    </row>
    <row r="28" spans="1:22" ht="15.75" x14ac:dyDescent="0.25">
      <c r="A28" s="15">
        <v>9</v>
      </c>
      <c r="B28" s="13">
        <f>data!B13</f>
        <v>0.1</v>
      </c>
      <c r="C28" s="235">
        <f>data!C13</f>
        <v>0.9</v>
      </c>
      <c r="D28" s="93">
        <f>data!D13</f>
        <v>0.3</v>
      </c>
      <c r="E28" s="232">
        <f>data!E13</f>
        <v>0.4</v>
      </c>
      <c r="F28" s="90">
        <f>data!F13</f>
        <v>0.3</v>
      </c>
      <c r="G28" s="93">
        <f>data!G13</f>
        <v>0.3</v>
      </c>
      <c r="H28" s="90">
        <f>data!H13</f>
        <v>0.7</v>
      </c>
      <c r="I28" s="93">
        <f>data!I13</f>
        <v>0.7</v>
      </c>
      <c r="J28" s="90">
        <f>data!J13</f>
        <v>0.3</v>
      </c>
      <c r="K28" s="93">
        <f>data!K13</f>
        <v>0</v>
      </c>
      <c r="L28" s="83">
        <f>data!L13</f>
        <v>0.8</v>
      </c>
      <c r="M28" s="82">
        <f>data!M13</f>
        <v>0.2</v>
      </c>
    </row>
    <row r="29" spans="1:22" ht="15.75" x14ac:dyDescent="0.25">
      <c r="A29" s="15">
        <v>10</v>
      </c>
      <c r="B29" s="13">
        <f>data!B14</f>
        <v>0.9</v>
      </c>
      <c r="C29" s="235">
        <f>data!C14</f>
        <v>0.1</v>
      </c>
      <c r="D29" s="93">
        <f>data!D14</f>
        <v>0.7</v>
      </c>
      <c r="E29" s="232">
        <f>data!E14</f>
        <v>0.3</v>
      </c>
      <c r="F29" s="90">
        <f>data!F14</f>
        <v>0</v>
      </c>
      <c r="G29" s="93">
        <f>data!G14</f>
        <v>0.7</v>
      </c>
      <c r="H29" s="90">
        <f>data!H14</f>
        <v>0.3</v>
      </c>
      <c r="I29" s="93">
        <f>data!I14</f>
        <v>0.7</v>
      </c>
      <c r="J29" s="90">
        <f>data!J14</f>
        <v>0.3</v>
      </c>
      <c r="K29" s="93">
        <f>data!K14</f>
        <v>1</v>
      </c>
      <c r="L29" s="83">
        <f>data!L14</f>
        <v>0</v>
      </c>
      <c r="M29" s="82">
        <f>data!M14</f>
        <v>0</v>
      </c>
    </row>
    <row r="30" spans="1:22" ht="15.75" x14ac:dyDescent="0.25">
      <c r="A30" s="15">
        <v>11</v>
      </c>
      <c r="B30" s="13">
        <f>data!B15</f>
        <v>0.7</v>
      </c>
      <c r="C30" s="235">
        <f>data!C15</f>
        <v>0.3</v>
      </c>
      <c r="D30" s="93">
        <f>data!D15</f>
        <v>1</v>
      </c>
      <c r="E30" s="232">
        <f>data!E15</f>
        <v>0</v>
      </c>
      <c r="F30" s="90">
        <f>data!F15</f>
        <v>0</v>
      </c>
      <c r="G30" s="93">
        <f>data!G15</f>
        <v>0.4</v>
      </c>
      <c r="H30" s="90">
        <f>data!H15</f>
        <v>0.6</v>
      </c>
      <c r="I30" s="93">
        <f>data!I15</f>
        <v>0.2</v>
      </c>
      <c r="J30" s="90">
        <f>data!J15</f>
        <v>0.8</v>
      </c>
      <c r="K30" s="93">
        <f>data!K15</f>
        <v>0.3</v>
      </c>
      <c r="L30" s="83">
        <f>data!L15</f>
        <v>0.7</v>
      </c>
      <c r="M30" s="82">
        <f>data!M15</f>
        <v>0</v>
      </c>
    </row>
    <row r="31" spans="1:22" ht="15.75" x14ac:dyDescent="0.25">
      <c r="A31" s="15">
        <v>12</v>
      </c>
      <c r="B31" s="13">
        <f>data!B16</f>
        <v>0.2</v>
      </c>
      <c r="C31" s="235">
        <f>data!C16</f>
        <v>0.8</v>
      </c>
      <c r="D31" s="93">
        <f>data!D16</f>
        <v>0.1</v>
      </c>
      <c r="E31" s="232">
        <f>data!E16</f>
        <v>0.8</v>
      </c>
      <c r="F31" s="90">
        <f>data!F16</f>
        <v>0.1</v>
      </c>
      <c r="G31" s="93">
        <f>data!G16</f>
        <v>0.3</v>
      </c>
      <c r="H31" s="90">
        <f>data!H16</f>
        <v>0.7</v>
      </c>
      <c r="I31" s="93">
        <f>data!I16</f>
        <v>0.7</v>
      </c>
      <c r="J31" s="90">
        <f>data!J16</f>
        <v>0.3</v>
      </c>
      <c r="K31" s="93">
        <f>data!K16</f>
        <v>0.1</v>
      </c>
      <c r="L31" s="83">
        <f>data!L16</f>
        <v>0.2</v>
      </c>
      <c r="M31" s="82">
        <f>data!M16</f>
        <v>0.7</v>
      </c>
    </row>
    <row r="32" spans="1:22" ht="15.75" x14ac:dyDescent="0.25">
      <c r="A32" s="15">
        <v>13</v>
      </c>
      <c r="B32" s="13">
        <f>data!B17</f>
        <v>0.9</v>
      </c>
      <c r="C32" s="235">
        <f>data!C17</f>
        <v>0.1</v>
      </c>
      <c r="D32" s="93">
        <f>data!D17</f>
        <v>0.5</v>
      </c>
      <c r="E32" s="232">
        <f>data!E17</f>
        <v>0.4</v>
      </c>
      <c r="F32" s="90">
        <f>data!F17</f>
        <v>0.1</v>
      </c>
      <c r="G32" s="93">
        <f>data!G17</f>
        <v>0.9</v>
      </c>
      <c r="H32" s="90">
        <f>data!H17</f>
        <v>0.1</v>
      </c>
      <c r="I32" s="93">
        <f>data!I17</f>
        <v>0.9</v>
      </c>
      <c r="J32" s="90">
        <f>data!J17</f>
        <v>0.1</v>
      </c>
      <c r="K32" s="93">
        <f>data!K17</f>
        <v>0</v>
      </c>
      <c r="L32" s="83">
        <f>data!L17</f>
        <v>0</v>
      </c>
      <c r="M32" s="82">
        <f>data!M17</f>
        <v>1</v>
      </c>
    </row>
    <row r="33" spans="1:13" ht="15.75" x14ac:dyDescent="0.25">
      <c r="A33" s="15">
        <v>14</v>
      </c>
      <c r="B33" s="13">
        <f>data!B18</f>
        <v>0</v>
      </c>
      <c r="C33" s="235">
        <f>data!C18</f>
        <v>1</v>
      </c>
      <c r="D33" s="93">
        <f>data!D18</f>
        <v>1</v>
      </c>
      <c r="E33" s="232">
        <f>data!E18</f>
        <v>0</v>
      </c>
      <c r="F33" s="90">
        <f>data!F18</f>
        <v>0</v>
      </c>
      <c r="G33" s="93">
        <f>data!G18</f>
        <v>0.5</v>
      </c>
      <c r="H33" s="90">
        <f>data!H18</f>
        <v>0.5</v>
      </c>
      <c r="I33" s="93">
        <f>data!I18</f>
        <v>0.4</v>
      </c>
      <c r="J33" s="90">
        <f>data!J18</f>
        <v>0.6</v>
      </c>
      <c r="K33" s="93">
        <f>data!K18</f>
        <v>0.8</v>
      </c>
      <c r="L33" s="83">
        <f>data!L18</f>
        <v>0.1</v>
      </c>
      <c r="M33" s="82">
        <f>data!M18</f>
        <v>0.1</v>
      </c>
    </row>
    <row r="34" spans="1:13" ht="16.5" thickBot="1" x14ac:dyDescent="0.3">
      <c r="A34" s="15">
        <v>15</v>
      </c>
      <c r="B34" s="91">
        <f>data!B19</f>
        <v>0.5</v>
      </c>
      <c r="C34" s="236">
        <f>data!C19</f>
        <v>0.5</v>
      </c>
      <c r="D34" s="94">
        <f>data!D19</f>
        <v>0.2</v>
      </c>
      <c r="E34" s="233">
        <f>data!E19</f>
        <v>0.5</v>
      </c>
      <c r="F34" s="92">
        <f>data!F19</f>
        <v>0.3</v>
      </c>
      <c r="G34" s="94">
        <f>data!G19</f>
        <v>0.8</v>
      </c>
      <c r="H34" s="92">
        <f>data!H19</f>
        <v>0.2</v>
      </c>
      <c r="I34" s="94">
        <f>data!I19</f>
        <v>0.8</v>
      </c>
      <c r="J34" s="92">
        <f>data!J19</f>
        <v>0.2</v>
      </c>
      <c r="K34" s="94">
        <f>data!K19</f>
        <v>1</v>
      </c>
      <c r="L34" s="95">
        <f>data!L19</f>
        <v>0</v>
      </c>
      <c r="M34" s="96">
        <f>data!M19</f>
        <v>0</v>
      </c>
    </row>
    <row r="35" spans="1:13" ht="15.75" x14ac:dyDescent="0.25">
      <c r="A35" s="15">
        <v>16</v>
      </c>
      <c r="B35" s="23">
        <v>0.1</v>
      </c>
      <c r="C35" s="99">
        <v>0.9</v>
      </c>
      <c r="D35" s="3">
        <v>0.6</v>
      </c>
      <c r="E35" s="6">
        <v>0.3</v>
      </c>
      <c r="F35" s="4">
        <v>0.1</v>
      </c>
      <c r="G35" s="3">
        <v>0.3</v>
      </c>
      <c r="H35" s="4">
        <v>0.7</v>
      </c>
      <c r="I35" s="3">
        <v>0.5</v>
      </c>
      <c r="J35" s="4">
        <v>0.5</v>
      </c>
      <c r="K35" s="7" t="s">
        <v>7</v>
      </c>
      <c r="L35" s="8" t="s">
        <v>7</v>
      </c>
      <c r="M35" s="9" t="s">
        <v>7</v>
      </c>
    </row>
    <row r="36" spans="1:13" ht="16.5" thickBot="1" x14ac:dyDescent="0.3">
      <c r="A36" s="15">
        <v>17</v>
      </c>
      <c r="B36" s="80">
        <v>0.8</v>
      </c>
      <c r="C36" s="115">
        <v>0.2</v>
      </c>
      <c r="D36" s="116">
        <v>0.1</v>
      </c>
      <c r="E36" s="117">
        <v>0.3</v>
      </c>
      <c r="F36" s="118">
        <v>0.6</v>
      </c>
      <c r="G36" s="116">
        <v>0.7</v>
      </c>
      <c r="H36" s="118">
        <v>0.3</v>
      </c>
      <c r="I36" s="116">
        <v>0.4</v>
      </c>
      <c r="J36" s="118">
        <v>0.6</v>
      </c>
      <c r="K36" s="119" t="s">
        <v>7</v>
      </c>
      <c r="L36" s="120" t="s">
        <v>7</v>
      </c>
      <c r="M36" s="121" t="s">
        <v>7</v>
      </c>
    </row>
    <row r="37" spans="1:13" ht="16.5" thickBot="1" x14ac:dyDescent="0.3">
      <c r="A37" s="16" t="s">
        <v>8</v>
      </c>
      <c r="B37" s="100">
        <f t="shared" ref="B37:M37" si="3">SUM(B20:B34)</f>
        <v>5.7</v>
      </c>
      <c r="C37" s="101">
        <f t="shared" si="3"/>
        <v>9.2999999999999989</v>
      </c>
      <c r="D37" s="18">
        <f t="shared" si="3"/>
        <v>7.2</v>
      </c>
      <c r="E37" s="20">
        <f t="shared" si="3"/>
        <v>4.9000000000000004</v>
      </c>
      <c r="F37" s="19">
        <f t="shared" si="3"/>
        <v>2.9</v>
      </c>
      <c r="G37" s="18">
        <f t="shared" si="3"/>
        <v>8</v>
      </c>
      <c r="H37" s="19">
        <f t="shared" si="3"/>
        <v>7</v>
      </c>
      <c r="I37" s="18">
        <f t="shared" si="3"/>
        <v>8.5000000000000018</v>
      </c>
      <c r="J37" s="19">
        <f t="shared" si="3"/>
        <v>6.4999999999999991</v>
      </c>
      <c r="K37" s="18">
        <f t="shared" si="3"/>
        <v>7.1</v>
      </c>
      <c r="L37" s="20">
        <f t="shared" si="3"/>
        <v>2.9000000000000004</v>
      </c>
      <c r="M37" s="19">
        <f t="shared" si="3"/>
        <v>5</v>
      </c>
    </row>
    <row r="39" spans="1:13" ht="15.75" thickBot="1" x14ac:dyDescent="0.3"/>
    <row r="40" spans="1:13" x14ac:dyDescent="0.25">
      <c r="A40" s="12"/>
      <c r="B40" s="52" t="s">
        <v>185</v>
      </c>
      <c r="C40" s="52" t="s">
        <v>186</v>
      </c>
      <c r="D40" s="52" t="s">
        <v>187</v>
      </c>
      <c r="E40" s="53" t="s">
        <v>188</v>
      </c>
    </row>
    <row r="41" spans="1:13" ht="15.75" x14ac:dyDescent="0.25">
      <c r="A41" s="54">
        <v>1</v>
      </c>
      <c r="B41" s="39">
        <f>G20*E20*C20</f>
        <v>1.6000000000000004E-2</v>
      </c>
      <c r="C41" s="39">
        <f>C20*E20*H20</f>
        <v>6.4000000000000015E-2</v>
      </c>
      <c r="D41" s="39">
        <f>I20*E20*C20</f>
        <v>3.2000000000000008E-2</v>
      </c>
      <c r="E41" s="40">
        <f>J20*C20*E20</f>
        <v>4.8000000000000001E-2</v>
      </c>
    </row>
    <row r="42" spans="1:13" ht="15.75" x14ac:dyDescent="0.25">
      <c r="A42" s="54">
        <v>2</v>
      </c>
      <c r="B42" s="39">
        <f>G21*E21*C21</f>
        <v>8.1000000000000003E-2</v>
      </c>
      <c r="C42" s="39">
        <f>C21*E21*H21</f>
        <v>8.9999999999999993E-3</v>
      </c>
      <c r="D42" s="39">
        <f t="shared" ref="D42:D55" si="4">I21*E21*C21</f>
        <v>1.7999999999999999E-2</v>
      </c>
      <c r="E42" s="40">
        <f t="shared" ref="E42:E55" si="5">J21*C21*E21</f>
        <v>7.1999999999999995E-2</v>
      </c>
    </row>
    <row r="43" spans="1:13" ht="15.75" x14ac:dyDescent="0.25">
      <c r="A43" s="54">
        <v>3</v>
      </c>
      <c r="B43" s="39">
        <f t="shared" ref="B43:B55" si="6">G22*E22*C22</f>
        <v>0</v>
      </c>
      <c r="C43" s="39">
        <f t="shared" ref="C43:C55" si="7">C22*E22*H22</f>
        <v>0</v>
      </c>
      <c r="D43" s="39">
        <f>I22*E22*C22</f>
        <v>0</v>
      </c>
      <c r="E43" s="40">
        <f t="shared" si="5"/>
        <v>0</v>
      </c>
    </row>
    <row r="44" spans="1:13" ht="15.75" x14ac:dyDescent="0.25">
      <c r="A44" s="54">
        <v>4</v>
      </c>
      <c r="B44" s="39">
        <f t="shared" si="6"/>
        <v>8.0000000000000016E-2</v>
      </c>
      <c r="C44" s="39">
        <f t="shared" si="7"/>
        <v>0.32000000000000006</v>
      </c>
      <c r="D44" s="39">
        <f t="shared" si="4"/>
        <v>0.2</v>
      </c>
      <c r="E44" s="40">
        <f>J23*C23*E23</f>
        <v>0.2</v>
      </c>
    </row>
    <row r="45" spans="1:13" ht="15.75" x14ac:dyDescent="0.25">
      <c r="A45" s="54">
        <v>5</v>
      </c>
      <c r="B45" s="39">
        <f t="shared" si="6"/>
        <v>0.21</v>
      </c>
      <c r="C45" s="39">
        <f t="shared" si="7"/>
        <v>0.09</v>
      </c>
      <c r="D45" s="39">
        <f t="shared" si="4"/>
        <v>0.15</v>
      </c>
      <c r="E45" s="40">
        <f t="shared" si="5"/>
        <v>0.15</v>
      </c>
    </row>
    <row r="46" spans="1:13" ht="15.75" x14ac:dyDescent="0.25">
      <c r="A46" s="54">
        <v>6</v>
      </c>
      <c r="B46" s="39">
        <f t="shared" si="6"/>
        <v>0.55999999999999994</v>
      </c>
      <c r="C46" s="39">
        <f t="shared" si="7"/>
        <v>0.24</v>
      </c>
      <c r="D46" s="39">
        <f t="shared" si="4"/>
        <v>0.32000000000000006</v>
      </c>
      <c r="E46" s="40">
        <f t="shared" si="5"/>
        <v>0.48</v>
      </c>
    </row>
    <row r="47" spans="1:13" ht="15.75" x14ac:dyDescent="0.25">
      <c r="A47" s="54">
        <v>7</v>
      </c>
      <c r="B47" s="39">
        <f t="shared" si="6"/>
        <v>0</v>
      </c>
      <c r="C47" s="39">
        <f t="shared" si="7"/>
        <v>0</v>
      </c>
      <c r="D47" s="39">
        <f t="shared" si="4"/>
        <v>0</v>
      </c>
      <c r="E47" s="40">
        <f t="shared" si="5"/>
        <v>0</v>
      </c>
    </row>
    <row r="48" spans="1:13" ht="15.75" x14ac:dyDescent="0.25">
      <c r="A48" s="54">
        <v>8</v>
      </c>
      <c r="B48" s="39">
        <f t="shared" si="6"/>
        <v>0.192</v>
      </c>
      <c r="C48" s="39">
        <f t="shared" si="7"/>
        <v>4.8000000000000001E-2</v>
      </c>
      <c r="D48" s="39">
        <f t="shared" si="4"/>
        <v>0.21600000000000003</v>
      </c>
      <c r="E48" s="40">
        <f t="shared" si="5"/>
        <v>2.4000000000000004E-2</v>
      </c>
    </row>
    <row r="49" spans="1:5" ht="15.75" x14ac:dyDescent="0.25">
      <c r="A49" s="54">
        <v>9</v>
      </c>
      <c r="B49" s="39">
        <f t="shared" si="6"/>
        <v>0.108</v>
      </c>
      <c r="C49" s="39">
        <f t="shared" si="7"/>
        <v>0.252</v>
      </c>
      <c r="D49" s="39">
        <f t="shared" si="4"/>
        <v>0.252</v>
      </c>
      <c r="E49" s="40">
        <f t="shared" si="5"/>
        <v>0.10800000000000001</v>
      </c>
    </row>
    <row r="50" spans="1:5" ht="15.75" x14ac:dyDescent="0.25">
      <c r="A50" s="54">
        <v>10</v>
      </c>
      <c r="B50" s="39">
        <f t="shared" si="6"/>
        <v>2.1000000000000001E-2</v>
      </c>
      <c r="C50" s="39">
        <f t="shared" si="7"/>
        <v>8.9999999999999993E-3</v>
      </c>
      <c r="D50" s="39">
        <f t="shared" si="4"/>
        <v>2.1000000000000001E-2</v>
      </c>
      <c r="E50" s="40">
        <f t="shared" si="5"/>
        <v>8.9999999999999993E-3</v>
      </c>
    </row>
    <row r="51" spans="1:5" ht="15.75" x14ac:dyDescent="0.25">
      <c r="A51" s="54">
        <v>11</v>
      </c>
      <c r="B51" s="39">
        <f t="shared" si="6"/>
        <v>0</v>
      </c>
      <c r="C51" s="39">
        <f t="shared" si="7"/>
        <v>0</v>
      </c>
      <c r="D51" s="39">
        <f t="shared" si="4"/>
        <v>0</v>
      </c>
      <c r="E51" s="40">
        <f t="shared" si="5"/>
        <v>0</v>
      </c>
    </row>
    <row r="52" spans="1:5" ht="15.75" x14ac:dyDescent="0.25">
      <c r="A52" s="54">
        <v>12</v>
      </c>
      <c r="B52" s="39">
        <f t="shared" si="6"/>
        <v>0.192</v>
      </c>
      <c r="C52" s="39">
        <f t="shared" si="7"/>
        <v>0.44800000000000006</v>
      </c>
      <c r="D52" s="39">
        <f t="shared" si="4"/>
        <v>0.44799999999999995</v>
      </c>
      <c r="E52" s="40">
        <f t="shared" si="5"/>
        <v>0.192</v>
      </c>
    </row>
    <row r="53" spans="1:5" ht="15.75" x14ac:dyDescent="0.25">
      <c r="A53" s="54">
        <v>13</v>
      </c>
      <c r="B53" s="39">
        <f t="shared" si="6"/>
        <v>3.6000000000000004E-2</v>
      </c>
      <c r="C53" s="39">
        <f t="shared" si="7"/>
        <v>4.000000000000001E-3</v>
      </c>
      <c r="D53" s="39">
        <f t="shared" si="4"/>
        <v>3.6000000000000004E-2</v>
      </c>
      <c r="E53" s="40">
        <f t="shared" si="5"/>
        <v>4.000000000000001E-3</v>
      </c>
    </row>
    <row r="54" spans="1:5" ht="15.75" x14ac:dyDescent="0.25">
      <c r="A54" s="54">
        <v>14</v>
      </c>
      <c r="B54" s="39">
        <f t="shared" si="6"/>
        <v>0</v>
      </c>
      <c r="C54" s="39">
        <f t="shared" si="7"/>
        <v>0</v>
      </c>
      <c r="D54" s="39">
        <f t="shared" si="4"/>
        <v>0</v>
      </c>
      <c r="E54" s="40">
        <f t="shared" si="5"/>
        <v>0</v>
      </c>
    </row>
    <row r="55" spans="1:5" ht="15.75" x14ac:dyDescent="0.25">
      <c r="A55" s="54">
        <v>15</v>
      </c>
      <c r="B55" s="39">
        <f t="shared" si="6"/>
        <v>0.2</v>
      </c>
      <c r="C55" s="39">
        <f t="shared" si="7"/>
        <v>0.05</v>
      </c>
      <c r="D55" s="39">
        <f t="shared" si="4"/>
        <v>0.2</v>
      </c>
      <c r="E55" s="40">
        <f t="shared" si="5"/>
        <v>0.05</v>
      </c>
    </row>
    <row r="56" spans="1:5" ht="15.75" thickBot="1" x14ac:dyDescent="0.3">
      <c r="A56" s="55" t="s">
        <v>40</v>
      </c>
      <c r="B56" s="77">
        <f>SUM(B41:B55)</f>
        <v>1.696</v>
      </c>
      <c r="C56" s="77">
        <f t="shared" ref="C56:E56" si="8">SUM(C41:C55)</f>
        <v>1.534</v>
      </c>
      <c r="D56" s="77">
        <f t="shared" si="8"/>
        <v>1.893</v>
      </c>
      <c r="E56" s="78">
        <f t="shared" si="8"/>
        <v>1.337</v>
      </c>
    </row>
    <row r="57" spans="1:5" ht="15.75" thickBot="1" x14ac:dyDescent="0.3"/>
    <row r="58" spans="1:5" x14ac:dyDescent="0.25">
      <c r="A58" s="67" t="s">
        <v>100</v>
      </c>
      <c r="B58" s="52" t="s">
        <v>212</v>
      </c>
      <c r="C58" s="52" t="s">
        <v>213</v>
      </c>
      <c r="D58" s="52" t="s">
        <v>187</v>
      </c>
      <c r="E58" s="53" t="s">
        <v>188</v>
      </c>
    </row>
    <row r="59" spans="1:5" ht="15.75" x14ac:dyDescent="0.25">
      <c r="A59" s="54">
        <v>1</v>
      </c>
      <c r="B59" s="39">
        <f t="shared" ref="B59:E73" si="9">B41*$K20</f>
        <v>1.6000000000000004E-2</v>
      </c>
      <c r="C59" s="39">
        <f t="shared" si="9"/>
        <v>6.4000000000000015E-2</v>
      </c>
      <c r="D59" s="39">
        <f t="shared" si="9"/>
        <v>3.2000000000000008E-2</v>
      </c>
      <c r="E59" s="40">
        <f t="shared" si="9"/>
        <v>4.8000000000000001E-2</v>
      </c>
    </row>
    <row r="60" spans="1:5" ht="15.75" x14ac:dyDescent="0.25">
      <c r="A60" s="54">
        <v>2</v>
      </c>
      <c r="B60" s="39">
        <f t="shared" si="9"/>
        <v>0</v>
      </c>
      <c r="C60" s="39">
        <f t="shared" si="9"/>
        <v>0</v>
      </c>
      <c r="D60" s="39">
        <f t="shared" si="9"/>
        <v>0</v>
      </c>
      <c r="E60" s="40">
        <f t="shared" si="9"/>
        <v>0</v>
      </c>
    </row>
    <row r="61" spans="1:5" ht="15.75" x14ac:dyDescent="0.25">
      <c r="A61" s="54">
        <v>3</v>
      </c>
      <c r="B61" s="39">
        <f t="shared" si="9"/>
        <v>0</v>
      </c>
      <c r="C61" s="39">
        <f t="shared" si="9"/>
        <v>0</v>
      </c>
      <c r="D61" s="39">
        <f t="shared" si="9"/>
        <v>0</v>
      </c>
      <c r="E61" s="40">
        <f t="shared" si="9"/>
        <v>0</v>
      </c>
    </row>
    <row r="62" spans="1:5" ht="15.75" x14ac:dyDescent="0.25">
      <c r="A62" s="54">
        <v>4</v>
      </c>
      <c r="B62" s="39">
        <f t="shared" si="9"/>
        <v>1.6000000000000004E-2</v>
      </c>
      <c r="C62" s="39">
        <f t="shared" si="9"/>
        <v>6.4000000000000015E-2</v>
      </c>
      <c r="D62" s="39">
        <f t="shared" si="9"/>
        <v>4.0000000000000008E-2</v>
      </c>
      <c r="E62" s="40">
        <f t="shared" si="9"/>
        <v>4.0000000000000008E-2</v>
      </c>
    </row>
    <row r="63" spans="1:5" ht="15.75" x14ac:dyDescent="0.25">
      <c r="A63" s="54">
        <v>5</v>
      </c>
      <c r="B63" s="39">
        <f t="shared" si="9"/>
        <v>8.4000000000000005E-2</v>
      </c>
      <c r="C63" s="39">
        <f t="shared" si="9"/>
        <v>3.5999999999999997E-2</v>
      </c>
      <c r="D63" s="39">
        <f t="shared" si="9"/>
        <v>0.06</v>
      </c>
      <c r="E63" s="40">
        <f t="shared" si="9"/>
        <v>0.06</v>
      </c>
    </row>
    <row r="64" spans="1:5" ht="15.75" x14ac:dyDescent="0.25">
      <c r="A64" s="54">
        <v>6</v>
      </c>
      <c r="B64" s="39">
        <f t="shared" si="9"/>
        <v>0.11199999999999999</v>
      </c>
      <c r="C64" s="39">
        <f t="shared" si="9"/>
        <v>4.8000000000000001E-2</v>
      </c>
      <c r="D64" s="39">
        <f t="shared" si="9"/>
        <v>6.4000000000000015E-2</v>
      </c>
      <c r="E64" s="40">
        <f t="shared" si="9"/>
        <v>9.6000000000000002E-2</v>
      </c>
    </row>
    <row r="65" spans="1:5" ht="15.75" x14ac:dyDescent="0.25">
      <c r="A65" s="54">
        <v>7</v>
      </c>
      <c r="B65" s="39">
        <f t="shared" si="9"/>
        <v>0</v>
      </c>
      <c r="C65" s="39">
        <f t="shared" si="9"/>
        <v>0</v>
      </c>
      <c r="D65" s="39">
        <f t="shared" si="9"/>
        <v>0</v>
      </c>
      <c r="E65" s="40">
        <f t="shared" si="9"/>
        <v>0</v>
      </c>
    </row>
    <row r="66" spans="1:5" ht="15.75" x14ac:dyDescent="0.25">
      <c r="A66" s="54">
        <v>8</v>
      </c>
      <c r="B66" s="39">
        <f t="shared" si="9"/>
        <v>1.9200000000000002E-2</v>
      </c>
      <c r="C66" s="39">
        <f t="shared" si="9"/>
        <v>4.8000000000000004E-3</v>
      </c>
      <c r="D66" s="39">
        <f t="shared" si="9"/>
        <v>2.1600000000000005E-2</v>
      </c>
      <c r="E66" s="40">
        <f t="shared" si="9"/>
        <v>2.4000000000000007E-3</v>
      </c>
    </row>
    <row r="67" spans="1:5" ht="15.75" x14ac:dyDescent="0.25">
      <c r="A67" s="54">
        <v>9</v>
      </c>
      <c r="B67" s="39">
        <f t="shared" si="9"/>
        <v>0</v>
      </c>
      <c r="C67" s="39">
        <f t="shared" si="9"/>
        <v>0</v>
      </c>
      <c r="D67" s="39">
        <f t="shared" si="9"/>
        <v>0</v>
      </c>
      <c r="E67" s="40">
        <f t="shared" si="9"/>
        <v>0</v>
      </c>
    </row>
    <row r="68" spans="1:5" ht="15.75" x14ac:dyDescent="0.25">
      <c r="A68" s="54">
        <v>10</v>
      </c>
      <c r="B68" s="39">
        <f t="shared" si="9"/>
        <v>2.1000000000000001E-2</v>
      </c>
      <c r="C68" s="39">
        <f t="shared" si="9"/>
        <v>8.9999999999999993E-3</v>
      </c>
      <c r="D68" s="39">
        <f t="shared" si="9"/>
        <v>2.1000000000000001E-2</v>
      </c>
      <c r="E68" s="40">
        <f t="shared" si="9"/>
        <v>8.9999999999999993E-3</v>
      </c>
    </row>
    <row r="69" spans="1:5" ht="15.75" x14ac:dyDescent="0.25">
      <c r="A69" s="54">
        <v>11</v>
      </c>
      <c r="B69" s="39">
        <f t="shared" si="9"/>
        <v>0</v>
      </c>
      <c r="C69" s="39">
        <f t="shared" si="9"/>
        <v>0</v>
      </c>
      <c r="D69" s="39">
        <f t="shared" si="9"/>
        <v>0</v>
      </c>
      <c r="E69" s="40">
        <f t="shared" si="9"/>
        <v>0</v>
      </c>
    </row>
    <row r="70" spans="1:5" ht="15.75" x14ac:dyDescent="0.25">
      <c r="A70" s="54">
        <v>12</v>
      </c>
      <c r="B70" s="39">
        <f t="shared" si="9"/>
        <v>1.9200000000000002E-2</v>
      </c>
      <c r="C70" s="39">
        <f t="shared" si="9"/>
        <v>4.4800000000000006E-2</v>
      </c>
      <c r="D70" s="39">
        <f t="shared" si="9"/>
        <v>4.48E-2</v>
      </c>
      <c r="E70" s="40">
        <f t="shared" si="9"/>
        <v>1.9200000000000002E-2</v>
      </c>
    </row>
    <row r="71" spans="1:5" ht="15.75" x14ac:dyDescent="0.25">
      <c r="A71" s="54">
        <v>13</v>
      </c>
      <c r="B71" s="39">
        <f t="shared" si="9"/>
        <v>0</v>
      </c>
      <c r="C71" s="39">
        <f t="shared" si="9"/>
        <v>0</v>
      </c>
      <c r="D71" s="39">
        <f t="shared" si="9"/>
        <v>0</v>
      </c>
      <c r="E71" s="40">
        <f t="shared" si="9"/>
        <v>0</v>
      </c>
    </row>
    <row r="72" spans="1:5" ht="15.75" x14ac:dyDescent="0.25">
      <c r="A72" s="54">
        <v>14</v>
      </c>
      <c r="B72" s="39">
        <f t="shared" si="9"/>
        <v>0</v>
      </c>
      <c r="C72" s="39">
        <f t="shared" si="9"/>
        <v>0</v>
      </c>
      <c r="D72" s="39">
        <f t="shared" si="9"/>
        <v>0</v>
      </c>
      <c r="E72" s="40">
        <f t="shared" si="9"/>
        <v>0</v>
      </c>
    </row>
    <row r="73" spans="1:5" ht="15.75" x14ac:dyDescent="0.25">
      <c r="A73" s="54">
        <v>15</v>
      </c>
      <c r="B73" s="39">
        <f t="shared" si="9"/>
        <v>0.2</v>
      </c>
      <c r="C73" s="39">
        <f t="shared" si="9"/>
        <v>0.05</v>
      </c>
      <c r="D73" s="39">
        <f t="shared" si="9"/>
        <v>0.2</v>
      </c>
      <c r="E73" s="40">
        <f t="shared" si="9"/>
        <v>0.05</v>
      </c>
    </row>
    <row r="74" spans="1:5" ht="15.75" thickBot="1" x14ac:dyDescent="0.3">
      <c r="A74" s="55" t="s">
        <v>40</v>
      </c>
      <c r="B74" s="77">
        <f>SUM(B59:B73)</f>
        <v>0.4874</v>
      </c>
      <c r="C74" s="77">
        <f t="shared" ref="C74:E74" si="10">SUM(C59:C73)</f>
        <v>0.32060000000000005</v>
      </c>
      <c r="D74" s="77">
        <f t="shared" si="10"/>
        <v>0.4834</v>
      </c>
      <c r="E74" s="78">
        <f t="shared" si="10"/>
        <v>0.3246</v>
      </c>
    </row>
    <row r="75" spans="1:5" ht="15.75" thickBot="1" x14ac:dyDescent="0.3"/>
    <row r="76" spans="1:5" x14ac:dyDescent="0.25">
      <c r="A76" s="67" t="s">
        <v>101</v>
      </c>
      <c r="B76" s="52" t="s">
        <v>212</v>
      </c>
      <c r="C76" s="52" t="s">
        <v>213</v>
      </c>
      <c r="D76" s="52" t="s">
        <v>187</v>
      </c>
      <c r="E76" s="53" t="s">
        <v>188</v>
      </c>
    </row>
    <row r="77" spans="1:5" ht="15.75" x14ac:dyDescent="0.25">
      <c r="A77" s="54">
        <v>1</v>
      </c>
      <c r="B77" s="39">
        <f t="shared" ref="B77:E91" si="11">B41*$L20</f>
        <v>0</v>
      </c>
      <c r="C77" s="39">
        <f t="shared" si="11"/>
        <v>0</v>
      </c>
      <c r="D77" s="39">
        <f t="shared" si="11"/>
        <v>0</v>
      </c>
      <c r="E77" s="40">
        <f t="shared" si="11"/>
        <v>0</v>
      </c>
    </row>
    <row r="78" spans="1:5" ht="15.75" x14ac:dyDescent="0.25">
      <c r="A78" s="54">
        <v>2</v>
      </c>
      <c r="B78" s="39">
        <f t="shared" si="11"/>
        <v>1.6200000000000003E-2</v>
      </c>
      <c r="C78" s="39">
        <f t="shared" si="11"/>
        <v>1.8E-3</v>
      </c>
      <c r="D78" s="39">
        <f t="shared" si="11"/>
        <v>3.5999999999999999E-3</v>
      </c>
      <c r="E78" s="40">
        <f t="shared" si="11"/>
        <v>1.44E-2</v>
      </c>
    </row>
    <row r="79" spans="1:5" ht="15.75" x14ac:dyDescent="0.25">
      <c r="A79" s="54">
        <v>3</v>
      </c>
      <c r="B79" s="39">
        <f t="shared" si="11"/>
        <v>0</v>
      </c>
      <c r="C79" s="39">
        <f t="shared" si="11"/>
        <v>0</v>
      </c>
      <c r="D79" s="39">
        <f t="shared" si="11"/>
        <v>0</v>
      </c>
      <c r="E79" s="40">
        <f t="shared" si="11"/>
        <v>0</v>
      </c>
    </row>
    <row r="80" spans="1:5" ht="15.75" x14ac:dyDescent="0.25">
      <c r="A80" s="54">
        <v>4</v>
      </c>
      <c r="B80" s="39">
        <f t="shared" si="11"/>
        <v>1.6000000000000004E-2</v>
      </c>
      <c r="C80" s="39">
        <f t="shared" si="11"/>
        <v>6.4000000000000015E-2</v>
      </c>
      <c r="D80" s="39">
        <f t="shared" si="11"/>
        <v>4.0000000000000008E-2</v>
      </c>
      <c r="E80" s="40">
        <f t="shared" si="11"/>
        <v>4.0000000000000008E-2</v>
      </c>
    </row>
    <row r="81" spans="1:5" ht="15.75" x14ac:dyDescent="0.25">
      <c r="A81" s="54">
        <v>5</v>
      </c>
      <c r="B81" s="39">
        <f t="shared" si="11"/>
        <v>0.126</v>
      </c>
      <c r="C81" s="39">
        <f t="shared" si="11"/>
        <v>5.3999999999999999E-2</v>
      </c>
      <c r="D81" s="39">
        <f t="shared" si="11"/>
        <v>0.09</v>
      </c>
      <c r="E81" s="40">
        <f t="shared" si="11"/>
        <v>0.09</v>
      </c>
    </row>
    <row r="82" spans="1:5" ht="15.75" x14ac:dyDescent="0.25">
      <c r="A82" s="54">
        <v>6</v>
      </c>
      <c r="B82" s="39">
        <f t="shared" si="11"/>
        <v>0</v>
      </c>
      <c r="C82" s="39">
        <f t="shared" si="11"/>
        <v>0</v>
      </c>
      <c r="D82" s="39">
        <f t="shared" si="11"/>
        <v>0</v>
      </c>
      <c r="E82" s="40">
        <f t="shared" si="11"/>
        <v>0</v>
      </c>
    </row>
    <row r="83" spans="1:5" ht="15.75" x14ac:dyDescent="0.25">
      <c r="A83" s="54">
        <v>7</v>
      </c>
      <c r="B83" s="39">
        <f t="shared" si="11"/>
        <v>0</v>
      </c>
      <c r="C83" s="39">
        <f t="shared" si="11"/>
        <v>0</v>
      </c>
      <c r="D83" s="39">
        <f t="shared" si="11"/>
        <v>0</v>
      </c>
      <c r="E83" s="40">
        <f t="shared" si="11"/>
        <v>0</v>
      </c>
    </row>
    <row r="84" spans="1:5" ht="15.75" x14ac:dyDescent="0.25">
      <c r="A84" s="54">
        <v>8</v>
      </c>
      <c r="B84" s="39">
        <f t="shared" si="11"/>
        <v>1.9200000000000002E-2</v>
      </c>
      <c r="C84" s="39">
        <f t="shared" si="11"/>
        <v>4.8000000000000004E-3</v>
      </c>
      <c r="D84" s="39">
        <f t="shared" si="11"/>
        <v>2.1600000000000005E-2</v>
      </c>
      <c r="E84" s="40">
        <f t="shared" si="11"/>
        <v>2.4000000000000007E-3</v>
      </c>
    </row>
    <row r="85" spans="1:5" ht="15.75" x14ac:dyDescent="0.25">
      <c r="A85" s="54">
        <v>9</v>
      </c>
      <c r="B85" s="39">
        <f t="shared" si="11"/>
        <v>8.6400000000000005E-2</v>
      </c>
      <c r="C85" s="39">
        <f t="shared" si="11"/>
        <v>0.2016</v>
      </c>
      <c r="D85" s="39">
        <f t="shared" si="11"/>
        <v>0.2016</v>
      </c>
      <c r="E85" s="40">
        <f t="shared" si="11"/>
        <v>8.6400000000000018E-2</v>
      </c>
    </row>
    <row r="86" spans="1:5" ht="15.75" x14ac:dyDescent="0.25">
      <c r="A86" s="54">
        <v>10</v>
      </c>
      <c r="B86" s="39">
        <f t="shared" si="11"/>
        <v>0</v>
      </c>
      <c r="C86" s="39">
        <f t="shared" si="11"/>
        <v>0</v>
      </c>
      <c r="D86" s="39">
        <f t="shared" si="11"/>
        <v>0</v>
      </c>
      <c r="E86" s="40">
        <f t="shared" si="11"/>
        <v>0</v>
      </c>
    </row>
    <row r="87" spans="1:5" ht="15.75" x14ac:dyDescent="0.25">
      <c r="A87" s="54">
        <v>11</v>
      </c>
      <c r="B87" s="39">
        <f t="shared" si="11"/>
        <v>0</v>
      </c>
      <c r="C87" s="39">
        <f t="shared" si="11"/>
        <v>0</v>
      </c>
      <c r="D87" s="39">
        <f t="shared" si="11"/>
        <v>0</v>
      </c>
      <c r="E87" s="40">
        <f t="shared" si="11"/>
        <v>0</v>
      </c>
    </row>
    <row r="88" spans="1:5" ht="15.75" x14ac:dyDescent="0.25">
      <c r="A88" s="54">
        <v>12</v>
      </c>
      <c r="B88" s="39">
        <f t="shared" si="11"/>
        <v>3.8400000000000004E-2</v>
      </c>
      <c r="C88" s="39">
        <f t="shared" si="11"/>
        <v>8.9600000000000013E-2</v>
      </c>
      <c r="D88" s="39">
        <f t="shared" si="11"/>
        <v>8.9599999999999999E-2</v>
      </c>
      <c r="E88" s="40">
        <f t="shared" si="11"/>
        <v>3.8400000000000004E-2</v>
      </c>
    </row>
    <row r="89" spans="1:5" ht="15.75" x14ac:dyDescent="0.25">
      <c r="A89" s="54">
        <v>13</v>
      </c>
      <c r="B89" s="39">
        <f t="shared" si="11"/>
        <v>0</v>
      </c>
      <c r="C89" s="39">
        <f t="shared" si="11"/>
        <v>0</v>
      </c>
      <c r="D89" s="39">
        <f t="shared" si="11"/>
        <v>0</v>
      </c>
      <c r="E89" s="40">
        <f t="shared" si="11"/>
        <v>0</v>
      </c>
    </row>
    <row r="90" spans="1:5" ht="15.75" x14ac:dyDescent="0.25">
      <c r="A90" s="54">
        <v>14</v>
      </c>
      <c r="B90" s="39">
        <f t="shared" si="11"/>
        <v>0</v>
      </c>
      <c r="C90" s="39">
        <f t="shared" si="11"/>
        <v>0</v>
      </c>
      <c r="D90" s="39">
        <f t="shared" si="11"/>
        <v>0</v>
      </c>
      <c r="E90" s="40">
        <f t="shared" si="11"/>
        <v>0</v>
      </c>
    </row>
    <row r="91" spans="1:5" ht="15.75" x14ac:dyDescent="0.25">
      <c r="A91" s="54">
        <v>15</v>
      </c>
      <c r="B91" s="39">
        <f t="shared" si="11"/>
        <v>0</v>
      </c>
      <c r="C91" s="39">
        <f t="shared" si="11"/>
        <v>0</v>
      </c>
      <c r="D91" s="39">
        <f t="shared" si="11"/>
        <v>0</v>
      </c>
      <c r="E91" s="40">
        <f t="shared" si="11"/>
        <v>0</v>
      </c>
    </row>
    <row r="92" spans="1:5" ht="15.75" thickBot="1" x14ac:dyDescent="0.3">
      <c r="A92" s="55" t="s">
        <v>40</v>
      </c>
      <c r="B92" s="77">
        <f>SUM(B77:B91)</f>
        <v>0.30220000000000002</v>
      </c>
      <c r="C92" s="77">
        <f t="shared" ref="C92:E92" si="12">SUM(C77:C91)</f>
        <v>0.41580000000000006</v>
      </c>
      <c r="D92" s="77">
        <f t="shared" si="12"/>
        <v>0.44640000000000002</v>
      </c>
      <c r="E92" s="78">
        <f t="shared" si="12"/>
        <v>0.27160000000000001</v>
      </c>
    </row>
    <row r="93" spans="1:5" ht="15.75" thickBot="1" x14ac:dyDescent="0.3"/>
    <row r="94" spans="1:5" x14ac:dyDescent="0.25">
      <c r="A94" s="67" t="s">
        <v>102</v>
      </c>
      <c r="B94" s="52" t="s">
        <v>212</v>
      </c>
      <c r="C94" s="52" t="s">
        <v>213</v>
      </c>
      <c r="D94" s="52" t="s">
        <v>187</v>
      </c>
      <c r="E94" s="53" t="s">
        <v>188</v>
      </c>
    </row>
    <row r="95" spans="1:5" ht="15.75" x14ac:dyDescent="0.25">
      <c r="A95" s="54">
        <v>1</v>
      </c>
      <c r="B95" s="39">
        <f t="shared" ref="B95:E109" si="13">B41*$M20</f>
        <v>0</v>
      </c>
      <c r="C95" s="39">
        <f t="shared" si="13"/>
        <v>0</v>
      </c>
      <c r="D95" s="39">
        <f t="shared" si="13"/>
        <v>0</v>
      </c>
      <c r="E95" s="40">
        <f t="shared" si="13"/>
        <v>0</v>
      </c>
    </row>
    <row r="96" spans="1:5" ht="15.75" x14ac:dyDescent="0.25">
      <c r="A96" s="54">
        <v>2</v>
      </c>
      <c r="B96" s="39">
        <f t="shared" si="13"/>
        <v>6.480000000000001E-2</v>
      </c>
      <c r="C96" s="39">
        <f t="shared" si="13"/>
        <v>7.1999999999999998E-3</v>
      </c>
      <c r="D96" s="39">
        <f t="shared" si="13"/>
        <v>1.44E-2</v>
      </c>
      <c r="E96" s="40">
        <f t="shared" si="13"/>
        <v>5.7599999999999998E-2</v>
      </c>
    </row>
    <row r="97" spans="1:5" ht="15.75" x14ac:dyDescent="0.25">
      <c r="A97" s="54">
        <v>3</v>
      </c>
      <c r="B97" s="39">
        <f t="shared" si="13"/>
        <v>0</v>
      </c>
      <c r="C97" s="39">
        <f t="shared" si="13"/>
        <v>0</v>
      </c>
      <c r="D97" s="39">
        <f t="shared" si="13"/>
        <v>0</v>
      </c>
      <c r="E97" s="40">
        <f t="shared" si="13"/>
        <v>0</v>
      </c>
    </row>
    <row r="98" spans="1:5" ht="15.75" x14ac:dyDescent="0.25">
      <c r="A98" s="54">
        <v>4</v>
      </c>
      <c r="B98" s="39">
        <f t="shared" si="13"/>
        <v>4.8000000000000008E-2</v>
      </c>
      <c r="C98" s="39">
        <f t="shared" si="13"/>
        <v>0.19200000000000003</v>
      </c>
      <c r="D98" s="39">
        <f t="shared" si="13"/>
        <v>0.12</v>
      </c>
      <c r="E98" s="40">
        <f t="shared" si="13"/>
        <v>0.12</v>
      </c>
    </row>
    <row r="99" spans="1:5" ht="15.75" x14ac:dyDescent="0.25">
      <c r="A99" s="54">
        <v>5</v>
      </c>
      <c r="B99" s="39">
        <f t="shared" si="13"/>
        <v>0</v>
      </c>
      <c r="C99" s="39">
        <f t="shared" si="13"/>
        <v>0</v>
      </c>
      <c r="D99" s="39">
        <f t="shared" si="13"/>
        <v>0</v>
      </c>
      <c r="E99" s="40">
        <f t="shared" si="13"/>
        <v>0</v>
      </c>
    </row>
    <row r="100" spans="1:5" ht="15.75" x14ac:dyDescent="0.25">
      <c r="A100" s="54">
        <v>6</v>
      </c>
      <c r="B100" s="39">
        <f t="shared" si="13"/>
        <v>0.44799999999999995</v>
      </c>
      <c r="C100" s="39">
        <f t="shared" si="13"/>
        <v>0.192</v>
      </c>
      <c r="D100" s="39">
        <f t="shared" si="13"/>
        <v>0.25600000000000006</v>
      </c>
      <c r="E100" s="40">
        <f t="shared" si="13"/>
        <v>0.38400000000000001</v>
      </c>
    </row>
    <row r="101" spans="1:5" ht="15.75" x14ac:dyDescent="0.25">
      <c r="A101" s="54">
        <v>7</v>
      </c>
      <c r="B101" s="39">
        <f t="shared" si="13"/>
        <v>0</v>
      </c>
      <c r="C101" s="39">
        <f t="shared" si="13"/>
        <v>0</v>
      </c>
      <c r="D101" s="39">
        <f t="shared" si="13"/>
        <v>0</v>
      </c>
      <c r="E101" s="40">
        <f t="shared" si="13"/>
        <v>0</v>
      </c>
    </row>
    <row r="102" spans="1:5" ht="15.75" x14ac:dyDescent="0.25">
      <c r="A102" s="54">
        <v>8</v>
      </c>
      <c r="B102" s="39">
        <f t="shared" si="13"/>
        <v>0.15360000000000001</v>
      </c>
      <c r="C102" s="39">
        <f t="shared" si="13"/>
        <v>3.8400000000000004E-2</v>
      </c>
      <c r="D102" s="39">
        <f t="shared" si="13"/>
        <v>0.17280000000000004</v>
      </c>
      <c r="E102" s="40">
        <f t="shared" si="13"/>
        <v>1.9200000000000005E-2</v>
      </c>
    </row>
    <row r="103" spans="1:5" ht="15.75" x14ac:dyDescent="0.25">
      <c r="A103" s="54">
        <v>9</v>
      </c>
      <c r="B103" s="39">
        <f t="shared" si="13"/>
        <v>2.1600000000000001E-2</v>
      </c>
      <c r="C103" s="39">
        <f t="shared" si="13"/>
        <v>5.04E-2</v>
      </c>
      <c r="D103" s="39">
        <f t="shared" si="13"/>
        <v>5.04E-2</v>
      </c>
      <c r="E103" s="40">
        <f t="shared" si="13"/>
        <v>2.1600000000000005E-2</v>
      </c>
    </row>
    <row r="104" spans="1:5" ht="15.75" x14ac:dyDescent="0.25">
      <c r="A104" s="54">
        <v>10</v>
      </c>
      <c r="B104" s="39">
        <f t="shared" si="13"/>
        <v>0</v>
      </c>
      <c r="C104" s="39">
        <f t="shared" si="13"/>
        <v>0</v>
      </c>
      <c r="D104" s="39">
        <f t="shared" si="13"/>
        <v>0</v>
      </c>
      <c r="E104" s="40">
        <f t="shared" si="13"/>
        <v>0</v>
      </c>
    </row>
    <row r="105" spans="1:5" ht="15.75" x14ac:dyDescent="0.25">
      <c r="A105" s="54">
        <v>11</v>
      </c>
      <c r="B105" s="39">
        <f t="shared" si="13"/>
        <v>0</v>
      </c>
      <c r="C105" s="39">
        <f t="shared" si="13"/>
        <v>0</v>
      </c>
      <c r="D105" s="39">
        <f t="shared" si="13"/>
        <v>0</v>
      </c>
      <c r="E105" s="40">
        <f t="shared" si="13"/>
        <v>0</v>
      </c>
    </row>
    <row r="106" spans="1:5" ht="15.75" x14ac:dyDescent="0.25">
      <c r="A106" s="54">
        <v>12</v>
      </c>
      <c r="B106" s="39">
        <f t="shared" si="13"/>
        <v>0.13439999999999999</v>
      </c>
      <c r="C106" s="39">
        <f t="shared" si="13"/>
        <v>0.31360000000000005</v>
      </c>
      <c r="D106" s="39">
        <f t="shared" si="13"/>
        <v>0.31359999999999993</v>
      </c>
      <c r="E106" s="40">
        <f t="shared" si="13"/>
        <v>0.13439999999999999</v>
      </c>
    </row>
    <row r="107" spans="1:5" ht="15.75" x14ac:dyDescent="0.25">
      <c r="A107" s="54">
        <v>13</v>
      </c>
      <c r="B107" s="39">
        <f t="shared" si="13"/>
        <v>3.6000000000000004E-2</v>
      </c>
      <c r="C107" s="39">
        <f t="shared" si="13"/>
        <v>4.000000000000001E-3</v>
      </c>
      <c r="D107" s="39">
        <f t="shared" si="13"/>
        <v>3.6000000000000004E-2</v>
      </c>
      <c r="E107" s="40">
        <f t="shared" si="13"/>
        <v>4.000000000000001E-3</v>
      </c>
    </row>
    <row r="108" spans="1:5" ht="15.75" x14ac:dyDescent="0.25">
      <c r="A108" s="54">
        <v>14</v>
      </c>
      <c r="B108" s="39">
        <f t="shared" si="13"/>
        <v>0</v>
      </c>
      <c r="C108" s="39">
        <f t="shared" si="13"/>
        <v>0</v>
      </c>
      <c r="D108" s="39">
        <f t="shared" si="13"/>
        <v>0</v>
      </c>
      <c r="E108" s="40">
        <f t="shared" si="13"/>
        <v>0</v>
      </c>
    </row>
    <row r="109" spans="1:5" ht="15.75" x14ac:dyDescent="0.25">
      <c r="A109" s="54">
        <v>15</v>
      </c>
      <c r="B109" s="39">
        <f t="shared" si="13"/>
        <v>0</v>
      </c>
      <c r="C109" s="39">
        <f t="shared" si="13"/>
        <v>0</v>
      </c>
      <c r="D109" s="39">
        <f t="shared" si="13"/>
        <v>0</v>
      </c>
      <c r="E109" s="40">
        <f t="shared" si="13"/>
        <v>0</v>
      </c>
    </row>
    <row r="110" spans="1:5" ht="15.75" thickBot="1" x14ac:dyDescent="0.3">
      <c r="A110" s="55" t="s">
        <v>40</v>
      </c>
      <c r="B110" s="77">
        <f>SUM(B95:B109)</f>
        <v>0.90639999999999987</v>
      </c>
      <c r="C110" s="77">
        <f t="shared" ref="C110:E110" si="14">SUM(C95:C109)</f>
        <v>0.79760000000000009</v>
      </c>
      <c r="D110" s="77">
        <f t="shared" si="14"/>
        <v>0.96320000000000006</v>
      </c>
      <c r="E110" s="78">
        <f t="shared" si="14"/>
        <v>0.7407999999999999</v>
      </c>
    </row>
  </sheetData>
  <sheetProtection algorithmName="SHA-512" hashValue="cPiLKghO+8iBg0+cWE7GH5adCgd/2zziAmhjicNddYFlFIrXd+Vg9rtyEWuDisytGckSw3YDVB6WYl7O8S7zRA==" saltValue="nEUefKjRuau7RZQvxbhaeQ==" spinCount="100000" sheet="1" formatCells="0" formatColumns="0" formatRows="0" insertColumns="0" insertRows="0" insertHyperlinks="0" deleteColumns="0" deleteRows="0" sort="0" autoFilter="0" pivotTables="0"/>
  <mergeCells count="15">
    <mergeCell ref="B17:C17"/>
    <mergeCell ref="G17:H17"/>
    <mergeCell ref="I17:J17"/>
    <mergeCell ref="K17:M17"/>
    <mergeCell ref="B18:C18"/>
    <mergeCell ref="G18:H18"/>
    <mergeCell ref="I18:J18"/>
    <mergeCell ref="K18:M18"/>
    <mergeCell ref="D17:F17"/>
    <mergeCell ref="B11:L11"/>
    <mergeCell ref="E2:G2"/>
    <mergeCell ref="H2:J2"/>
    <mergeCell ref="K2:M2"/>
    <mergeCell ref="R2:S2"/>
    <mergeCell ref="B7:L7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42"/>
  <sheetViews>
    <sheetView tabSelected="1" topLeftCell="F4" zoomScale="85" zoomScaleNormal="85" workbookViewId="0">
      <selection activeCell="R20" sqref="R20"/>
    </sheetView>
  </sheetViews>
  <sheetFormatPr defaultRowHeight="15" x14ac:dyDescent="0.25"/>
  <cols>
    <col min="1" max="1" width="10" customWidth="1"/>
    <col min="2" max="2" width="6" customWidth="1"/>
    <col min="3" max="3" width="13.140625" bestFit="1" customWidth="1"/>
    <col min="4" max="4" width="12" customWidth="1"/>
    <col min="5" max="5" width="9.7109375" customWidth="1"/>
    <col min="6" max="6" width="11.140625" customWidth="1"/>
    <col min="7" max="7" width="10.5703125" bestFit="1" customWidth="1"/>
    <col min="8" max="8" width="4.42578125" customWidth="1"/>
    <col min="9" max="9" width="9.5703125" bestFit="1" customWidth="1"/>
    <col min="10" max="10" width="10.140625" bestFit="1" customWidth="1"/>
    <col min="11" max="11" width="5.5703125" customWidth="1"/>
    <col min="12" max="12" width="10.85546875" customWidth="1"/>
    <col min="13" max="13" width="10.5703125" bestFit="1" customWidth="1"/>
    <col min="14" max="14" width="11.85546875" bestFit="1" customWidth="1"/>
    <col min="15" max="15" width="10.5703125" bestFit="1" customWidth="1"/>
    <col min="16" max="16" width="14.140625" customWidth="1"/>
    <col min="17" max="17" width="12.5703125" customWidth="1"/>
    <col min="18" max="18" width="10.140625" customWidth="1"/>
    <col min="19" max="19" width="11.5703125" customWidth="1"/>
    <col min="20" max="20" width="10.140625" bestFit="1" customWidth="1"/>
    <col min="21" max="23" width="12.5703125" bestFit="1" customWidth="1"/>
    <col min="24" max="24" width="12.5703125" customWidth="1"/>
    <col min="25" max="25" width="9.5703125" bestFit="1" customWidth="1"/>
  </cols>
  <sheetData>
    <row r="3" spans="3:26" x14ac:dyDescent="0.25">
      <c r="D3" s="14" t="s">
        <v>191</v>
      </c>
      <c r="P3" t="str">
        <f>u0!C24</f>
        <v>H(B)=</v>
      </c>
      <c r="Q3" s="103">
        <f>u0!D24</f>
        <v>22.46164997421139</v>
      </c>
    </row>
    <row r="4" spans="3:26" x14ac:dyDescent="0.25">
      <c r="D4" t="str">
        <f>data!B1</f>
        <v xml:space="preserve">Variant </v>
      </c>
      <c r="E4" s="69" t="str">
        <f>data!C1</f>
        <v>29-0</v>
      </c>
      <c r="F4" t="str">
        <f>data!D1</f>
        <v>un-ordered FDT</v>
      </c>
      <c r="P4" t="str">
        <f>u0!U15</f>
        <v>H(B|A2)=</v>
      </c>
      <c r="Q4" s="103">
        <f>u0!AG15</f>
        <v>20.376394776665791</v>
      </c>
    </row>
    <row r="5" spans="3:26" x14ac:dyDescent="0.25">
      <c r="D5" t="str">
        <f>data!F1</f>
        <v>alpha</v>
      </c>
      <c r="E5">
        <f>data!G1</f>
        <v>0.19</v>
      </c>
      <c r="P5" t="str">
        <f>u0!AH15</f>
        <v>I(B;A2)=</v>
      </c>
      <c r="Q5">
        <f>u0!AI15</f>
        <v>2.0852551975455995</v>
      </c>
    </row>
    <row r="6" spans="3:26" x14ac:dyDescent="0.25">
      <c r="D6" t="str">
        <f>data!H1</f>
        <v>beta</v>
      </c>
      <c r="E6">
        <f>data!I1</f>
        <v>0.75</v>
      </c>
    </row>
    <row r="10" spans="3:26" x14ac:dyDescent="0.25">
      <c r="D10" t="str">
        <f>'u1-A21'!M1</f>
        <v>H(B|A21)=</v>
      </c>
      <c r="E10">
        <f>'u1-A21'!N1</f>
        <v>8.8255246644783956</v>
      </c>
      <c r="O10" t="str">
        <f>'u1-A22'!N1</f>
        <v>H(B|A22)=</v>
      </c>
      <c r="P10">
        <f>'u1-A22'!O1</f>
        <v>7.0553593297743351</v>
      </c>
      <c r="U10" t="str">
        <f>'u1-A23'!N1</f>
        <v>H(B|A23)=</v>
      </c>
      <c r="V10">
        <f>'u1-A23'!N7</f>
        <v>4.3632637982004514</v>
      </c>
    </row>
    <row r="11" spans="3:26" ht="15.75" thickBot="1" x14ac:dyDescent="0.3"/>
    <row r="12" spans="3:26" x14ac:dyDescent="0.25">
      <c r="F12" s="67" t="s">
        <v>55</v>
      </c>
      <c r="G12" s="106">
        <f>u0!T28</f>
        <v>0.67916666666666659</v>
      </c>
      <c r="N12" s="67" t="s">
        <v>55</v>
      </c>
      <c r="O12" s="106">
        <f>u0!U28</f>
        <v>0.29183673469387755</v>
      </c>
      <c r="V12" s="67" t="s">
        <v>55</v>
      </c>
      <c r="W12" s="106">
        <f>u0!V28</f>
        <v>0.26896551724137935</v>
      </c>
    </row>
    <row r="13" spans="3:26" x14ac:dyDescent="0.25">
      <c r="F13" s="167" t="s">
        <v>56</v>
      </c>
      <c r="G13" s="168">
        <f>u0!T29</f>
        <v>0.16666666666666669</v>
      </c>
      <c r="N13" s="167" t="s">
        <v>56</v>
      </c>
      <c r="O13" s="168">
        <f>u0!U29</f>
        <v>0.17346938775510204</v>
      </c>
      <c r="V13" s="167" t="s">
        <v>56</v>
      </c>
      <c r="W13" s="168">
        <f>u0!V29</f>
        <v>0.2931034482758621</v>
      </c>
    </row>
    <row r="14" spans="3:26" ht="15.75" thickBot="1" x14ac:dyDescent="0.3">
      <c r="F14" s="55" t="s">
        <v>57</v>
      </c>
      <c r="G14" s="107">
        <f>u0!T30</f>
        <v>0.15416666666666667</v>
      </c>
      <c r="N14" s="55" t="s">
        <v>57</v>
      </c>
      <c r="O14" s="107">
        <f>u0!U30</f>
        <v>0.53469387755102038</v>
      </c>
      <c r="V14" s="55" t="s">
        <v>57</v>
      </c>
      <c r="W14" s="107">
        <f>u0!V30</f>
        <v>0.43793103448275872</v>
      </c>
    </row>
    <row r="15" spans="3:26" s="169" customFormat="1" x14ac:dyDescent="0.25">
      <c r="F15" s="169" t="str">
        <f>u0!S32</f>
        <v>f(A21)=</v>
      </c>
      <c r="G15" s="170">
        <f>u0!T32</f>
        <v>0.48000000000000004</v>
      </c>
      <c r="N15" s="169" t="str">
        <f>u0!S33</f>
        <v>f(A22)=</v>
      </c>
      <c r="O15" s="170">
        <f>u0!T33</f>
        <v>0.32666666666666672</v>
      </c>
      <c r="V15" s="169" t="str">
        <f>u0!S34</f>
        <v>f(A23)=</v>
      </c>
      <c r="W15" s="170">
        <f>u0!T34</f>
        <v>0.19333333333333333</v>
      </c>
    </row>
    <row r="16" spans="3:26" x14ac:dyDescent="0.25">
      <c r="C16" s="105" t="str">
        <f>'u1-A21'!B11</f>
        <v>H(B|A21,A3)=</v>
      </c>
      <c r="D16" s="14">
        <f>'u1-A21'!N11</f>
        <v>8.515384551602768</v>
      </c>
      <c r="P16" t="str">
        <f>'u1-A22'!B7</f>
        <v>H(B|A22,A1)=</v>
      </c>
      <c r="Q16">
        <f>'u1-A22'!N7</f>
        <v>6.9082853511545377</v>
      </c>
      <c r="S16" t="str">
        <f>'u2-A22,A12'!B7</f>
        <v>H(B|A22,A12,A3)=</v>
      </c>
      <c r="U16">
        <f>'u2-A22,A12'!N7</f>
        <v>4.7079005759147243</v>
      </c>
      <c r="Z16" s="169"/>
    </row>
    <row r="17" spans="3:26" x14ac:dyDescent="0.25">
      <c r="C17" s="105" t="str">
        <f>'u1-A21'!P13</f>
        <v>I(B;A21,A3)=</v>
      </c>
      <c r="D17" s="14">
        <f>'u1-A21'!Q13</f>
        <v>0.31014011287562759</v>
      </c>
      <c r="K17" t="s">
        <v>193</v>
      </c>
      <c r="M17">
        <f>'u1-A22'!N5</f>
        <v>2.1631959742202107</v>
      </c>
      <c r="P17" t="str">
        <f>'u1-A22'!P13</f>
        <v>I(B;A22,A1)=</v>
      </c>
      <c r="Q17">
        <f>'u1-A22'!Q13</f>
        <v>0.14707397861979743</v>
      </c>
      <c r="S17" t="str">
        <f>'u2-A22,A12'!N13</f>
        <v>I(B;A22,A12,A3)=</v>
      </c>
      <c r="U17">
        <f>'u2-A22,A12'!O13</f>
        <v>2.2003847752398134</v>
      </c>
      <c r="W17" t="s">
        <v>196</v>
      </c>
      <c r="X17">
        <f>'u1-A23'!N6</f>
        <v>3.2469372096462781</v>
      </c>
      <c r="Z17" s="169"/>
    </row>
    <row r="18" spans="3:26" x14ac:dyDescent="0.25">
      <c r="Z18" s="169"/>
    </row>
    <row r="19" spans="3:26" x14ac:dyDescent="0.25">
      <c r="Z19" s="169"/>
    </row>
    <row r="20" spans="3:26" x14ac:dyDescent="0.25">
      <c r="C20" t="str">
        <f>'u2-A21,A31'!O1</f>
        <v>H(B|A21,A31)=</v>
      </c>
      <c r="D20">
        <f>'u2-A21,A31'!P1</f>
        <v>8.515384551602768</v>
      </c>
      <c r="J20" t="str">
        <f>'u2-A21,A32'!O1</f>
        <v>H(B|A21,A32)=</v>
      </c>
      <c r="L20">
        <f>'u2-A21,A32'!P1</f>
        <v>8.515384551602768</v>
      </c>
      <c r="Q20" t="s">
        <v>194</v>
      </c>
      <c r="R20">
        <f>'u1-A22'!N6</f>
        <v>4.7450893769343274</v>
      </c>
      <c r="Z20" s="169"/>
    </row>
    <row r="21" spans="3:26" ht="15.75" thickBot="1" x14ac:dyDescent="0.3">
      <c r="S21" t="s">
        <v>195</v>
      </c>
      <c r="T21">
        <f>'u1-A23'!N5</f>
        <v>1.1163265885541729</v>
      </c>
      <c r="Z21" s="169"/>
    </row>
    <row r="22" spans="3:26" x14ac:dyDescent="0.25">
      <c r="D22" s="67" t="s">
        <v>55</v>
      </c>
      <c r="E22" s="106">
        <f>'u1-A21'!R5</f>
        <v>0.59848942598187316</v>
      </c>
      <c r="I22" s="67" t="s">
        <v>55</v>
      </c>
      <c r="J22" s="106">
        <f>'u1-A21'!S5</f>
        <v>0.7478149100257071</v>
      </c>
      <c r="M22" s="268" t="s">
        <v>55</v>
      </c>
      <c r="N22" s="269">
        <f>'u1-A22'!R5</f>
        <v>0.3724550898203593</v>
      </c>
      <c r="P22" s="67" t="s">
        <v>55</v>
      </c>
      <c r="Q22" s="106">
        <f>'u1-A22'!S5</f>
        <v>0.25015479876160995</v>
      </c>
      <c r="T22" s="268" t="s">
        <v>55</v>
      </c>
      <c r="U22" s="269">
        <f>'u1-A23'!R5</f>
        <v>0.23571428571428571</v>
      </c>
      <c r="W22" s="268" t="s">
        <v>55</v>
      </c>
      <c r="X22" s="269">
        <f>'u1-A23'!S5</f>
        <v>0.28252427184466022</v>
      </c>
      <c r="Z22" s="169"/>
    </row>
    <row r="23" spans="3:26" x14ac:dyDescent="0.25">
      <c r="D23" s="167" t="s">
        <v>56</v>
      </c>
      <c r="E23" s="168">
        <f>'u1-A21'!R6</f>
        <v>0.1528700906344411</v>
      </c>
      <c r="I23" s="167" t="s">
        <v>56</v>
      </c>
      <c r="J23" s="168">
        <f>'u1-A21'!S6</f>
        <v>0.1784061696658098</v>
      </c>
      <c r="M23" s="270" t="s">
        <v>56</v>
      </c>
      <c r="N23" s="271">
        <f>'u1-A22'!R6</f>
        <v>7.9041916167664664E-2</v>
      </c>
      <c r="P23" s="167" t="s">
        <v>56</v>
      </c>
      <c r="Q23" s="168">
        <f>'u1-A22'!S6</f>
        <v>0.22229102167182666</v>
      </c>
      <c r="T23" s="270" t="s">
        <v>56</v>
      </c>
      <c r="U23" s="271">
        <f>'u1-A23'!R6</f>
        <v>0.14761904761904759</v>
      </c>
      <c r="W23" s="270" t="s">
        <v>56</v>
      </c>
      <c r="X23" s="271">
        <f>'u1-A23'!S6</f>
        <v>0.35242718446601939</v>
      </c>
      <c r="Z23" s="169"/>
    </row>
    <row r="24" spans="3:26" ht="15.75" thickBot="1" x14ac:dyDescent="0.3">
      <c r="D24" s="55" t="s">
        <v>57</v>
      </c>
      <c r="E24" s="107">
        <f>'u1-A21'!R7</f>
        <v>0.24864048338368586</v>
      </c>
      <c r="I24" s="55" t="s">
        <v>57</v>
      </c>
      <c r="J24" s="107">
        <f>'u1-A21'!S7</f>
        <v>7.3778920308483306E-2</v>
      </c>
      <c r="M24" s="272" t="s">
        <v>57</v>
      </c>
      <c r="N24" s="273">
        <f>'u1-A22'!R7</f>
        <v>0.54850299401197611</v>
      </c>
      <c r="O24" s="169"/>
      <c r="P24" s="55" t="s">
        <v>57</v>
      </c>
      <c r="Q24" s="107">
        <f>'u1-A22'!S7</f>
        <v>0.52755417956656347</v>
      </c>
      <c r="T24" s="272" t="s">
        <v>57</v>
      </c>
      <c r="U24" s="273">
        <f>'u1-A23'!R7</f>
        <v>0.61666666666666659</v>
      </c>
      <c r="V24" s="169"/>
      <c r="W24" s="272" t="s">
        <v>57</v>
      </c>
      <c r="X24" s="273">
        <f>'u1-A23'!S7</f>
        <v>0.36504854368932049</v>
      </c>
      <c r="Z24" s="169"/>
    </row>
    <row r="25" spans="3:26" x14ac:dyDescent="0.25">
      <c r="C25" s="169"/>
      <c r="D25" s="169" t="str">
        <f>'u1-A21'!Q9</f>
        <v>f(A21,A31)=</v>
      </c>
      <c r="E25" s="170">
        <f>'u1-A21'!R9</f>
        <v>0.22066666666666668</v>
      </c>
      <c r="F25" s="169"/>
      <c r="G25" s="169"/>
      <c r="I25" s="169" t="str">
        <f>'u1-A21'!Q10</f>
        <v>f(A21,A32)=</v>
      </c>
      <c r="J25" s="170">
        <f>'u1-A21'!R10</f>
        <v>0.2593333333333333</v>
      </c>
      <c r="M25" s="169" t="str">
        <f>'u1-A22'!Q9</f>
        <v>f(A22,A11)=</v>
      </c>
      <c r="N25" s="169">
        <f>'u1-A22'!R9</f>
        <v>0.11133333333333334</v>
      </c>
      <c r="P25" s="169" t="str">
        <f>'u1-A22'!Q10</f>
        <v>f(A22,A12)=</v>
      </c>
      <c r="Q25" s="169">
        <f>'u1-A22'!R10</f>
        <v>0.21533333333333332</v>
      </c>
      <c r="S25" s="169"/>
      <c r="T25" s="169" t="str">
        <f>'u1-A23'!Q9</f>
        <v>f(A23,A11)=</v>
      </c>
      <c r="U25" s="170">
        <f>'u1-A23'!R9</f>
        <v>5.6000000000000008E-2</v>
      </c>
      <c r="W25" s="169" t="str">
        <f>'u1-A23'!Q10</f>
        <v>f(A23,A12)=</v>
      </c>
      <c r="X25" s="241">
        <f>'u1-A23'!R10</f>
        <v>0.13733333333333334</v>
      </c>
      <c r="Z25" s="169"/>
    </row>
    <row r="26" spans="3:26" x14ac:dyDescent="0.25">
      <c r="X26" s="169"/>
      <c r="Z26" s="169"/>
    </row>
    <row r="27" spans="3:26" x14ac:dyDescent="0.25">
      <c r="E27" t="str">
        <f>'u2-A21,A31'!B11</f>
        <v>H(B|A21,A31,A4)=</v>
      </c>
      <c r="G27" s="263">
        <f>'u2-A21,A31'!N11</f>
        <v>4.3494574940338193</v>
      </c>
      <c r="K27" t="str">
        <f>'u2-A21,A32'!B11</f>
        <v>H(B|A21,A32,A4)=</v>
      </c>
      <c r="M27" s="104">
        <f>'u2-A21,A32'!N11</f>
        <v>3.9686764606661682</v>
      </c>
      <c r="Q27" t="str">
        <f>'u2-A22,A12'!B7</f>
        <v>H(B|A22,A12,A3)=</v>
      </c>
      <c r="S27">
        <f>'u2-A22,A12'!N7</f>
        <v>4.7079005759147243</v>
      </c>
      <c r="Z27" s="169"/>
    </row>
    <row r="28" spans="3:26" x14ac:dyDescent="0.25">
      <c r="E28" t="str">
        <f>'u2-A21,A31'!N13</f>
        <v>I(B;A21,A31,A4)=</v>
      </c>
      <c r="G28" s="263">
        <f>'u2-A21,A31'!O13</f>
        <v>4.1659270575689487</v>
      </c>
      <c r="K28" t="str">
        <f>'u2-A21,A32'!N13</f>
        <v>I(B;A21,A32,A4)=</v>
      </c>
      <c r="M28" s="104">
        <f>'u2-A21,A32'!O13</f>
        <v>4.5467080909365993</v>
      </c>
      <c r="Q28" t="str">
        <f>'u2-A22,A12'!N13</f>
        <v>I(B;A22,A12,A3)=</v>
      </c>
      <c r="S28">
        <f>'u2-A22,A12'!O13</f>
        <v>2.2003847752398134</v>
      </c>
      <c r="Z28" s="169"/>
    </row>
    <row r="29" spans="3:26" x14ac:dyDescent="0.25">
      <c r="M29" t="s">
        <v>198</v>
      </c>
      <c r="O29">
        <f>'u2-A22,A12'!N5</f>
        <v>2.4481649787560689</v>
      </c>
      <c r="Z29" s="169"/>
    </row>
    <row r="30" spans="3:26" x14ac:dyDescent="0.25">
      <c r="Z30" s="169"/>
    </row>
    <row r="31" spans="3:26" x14ac:dyDescent="0.25">
      <c r="R31" t="s">
        <v>197</v>
      </c>
      <c r="T31">
        <f>'u2-A22,A12'!N6</f>
        <v>2.259735597158655</v>
      </c>
      <c r="Z31" s="169"/>
    </row>
    <row r="32" spans="3:26" ht="15.75" thickBot="1" x14ac:dyDescent="0.3">
      <c r="Z32" s="169"/>
    </row>
    <row r="33" spans="1:26" x14ac:dyDescent="0.25">
      <c r="B33" s="268" t="s">
        <v>55</v>
      </c>
      <c r="C33" s="269">
        <f>'u2-A21,A31'!S5</f>
        <v>0.58840656431974592</v>
      </c>
      <c r="E33" s="268" t="s">
        <v>55</v>
      </c>
      <c r="F33" s="269">
        <f>'u2-A21,A31'!T5</f>
        <v>0.61189303307529908</v>
      </c>
      <c r="H33" s="268" t="s">
        <v>55</v>
      </c>
      <c r="I33" s="269">
        <f>'u2-A21,A32'!S5</f>
        <v>0.77343345416882436</v>
      </c>
      <c r="K33" s="268" t="s">
        <v>55</v>
      </c>
      <c r="L33" s="269">
        <f>'u2-A21,A32'!T5</f>
        <v>0.72256253190403263</v>
      </c>
      <c r="N33" s="268" t="s">
        <v>55</v>
      </c>
      <c r="O33" s="269">
        <f>'u2-A22,A12'!R4</f>
        <v>0.28738207547169814</v>
      </c>
      <c r="Q33" s="268" t="s">
        <v>55</v>
      </c>
      <c r="R33" s="269">
        <f>'u2-A22,A12'!S4</f>
        <v>0.20899608865710564</v>
      </c>
      <c r="Z33" s="169"/>
    </row>
    <row r="34" spans="1:26" x14ac:dyDescent="0.25">
      <c r="B34" s="270" t="s">
        <v>56</v>
      </c>
      <c r="C34" s="271">
        <f>'u2-A21,A31'!S6</f>
        <v>9.2747485442032818E-2</v>
      </c>
      <c r="E34" s="270" t="s">
        <v>56</v>
      </c>
      <c r="F34" s="271">
        <f>'u2-A21,A31'!T6</f>
        <v>0.23279380717804368</v>
      </c>
      <c r="H34" s="270" t="s">
        <v>56</v>
      </c>
      <c r="I34" s="271">
        <f>'u2-A21,A32'!S6</f>
        <v>0.13091662351113412</v>
      </c>
      <c r="K34" s="270" t="s">
        <v>56</v>
      </c>
      <c r="L34" s="271">
        <f>'u2-A21,A32'!T6</f>
        <v>0.22521694742215417</v>
      </c>
      <c r="N34" s="270" t="s">
        <v>56</v>
      </c>
      <c r="O34" s="271">
        <f>'u2-A22,A12'!R5</f>
        <v>0.17818396226415095</v>
      </c>
      <c r="Q34" s="270" t="s">
        <v>56</v>
      </c>
      <c r="R34" s="271">
        <f>'u2-A22,A12'!S5</f>
        <v>0.27105606258148635</v>
      </c>
      <c r="Z34" s="169"/>
    </row>
    <row r="35" spans="1:26" ht="15.75" thickBot="1" x14ac:dyDescent="0.3">
      <c r="B35" s="272" t="s">
        <v>57</v>
      </c>
      <c r="C35" s="273">
        <f>'u2-A21,A31'!S7</f>
        <v>0.31884595023822127</v>
      </c>
      <c r="E35" s="272" t="s">
        <v>57</v>
      </c>
      <c r="F35" s="273">
        <f>'u2-A21,A31'!T7</f>
        <v>0.1553131597466573</v>
      </c>
      <c r="H35" s="272" t="s">
        <v>57</v>
      </c>
      <c r="I35" s="273">
        <f>'u2-A21,A32'!S7</f>
        <v>9.5649922320041436E-2</v>
      </c>
      <c r="K35" s="272" t="s">
        <v>57</v>
      </c>
      <c r="L35" s="273">
        <f>'u2-A21,A32'!T7</f>
        <v>5.2220520673813178E-2</v>
      </c>
      <c r="N35" s="272" t="s">
        <v>57</v>
      </c>
      <c r="O35" s="273">
        <f>'u2-A22,A12'!R6</f>
        <v>0.53443396226415085</v>
      </c>
      <c r="Q35" s="272" t="s">
        <v>57</v>
      </c>
      <c r="R35" s="273">
        <f>'u2-A22,A12'!S6</f>
        <v>0.51994784876140809</v>
      </c>
      <c r="Z35" s="169"/>
    </row>
    <row r="36" spans="1:26" x14ac:dyDescent="0.25">
      <c r="A36" s="169"/>
      <c r="B36" s="169" t="str">
        <f>'u2-A21,A31'!R9</f>
        <v>f(A21,A31,A41)=</v>
      </c>
      <c r="D36" s="169"/>
      <c r="E36" s="169" t="str">
        <f>'u2-A21,A31'!R10</f>
        <v>f(A21,A31,A42)=</v>
      </c>
      <c r="H36" s="169" t="str">
        <f>'u2-A21,A32'!R9</f>
        <v>f(A21,A32,A41)=</v>
      </c>
      <c r="J36" s="169"/>
      <c r="K36" s="169" t="str">
        <f>'u2-A21,A32'!R10</f>
        <v>f(A21,A32,A42)=</v>
      </c>
      <c r="N36" s="169" t="str">
        <f>'u2-A22,A12'!Q8</f>
        <v>f(A22,A12,A31)=</v>
      </c>
      <c r="Q36" s="169" t="str">
        <f>'u2-A22,A12'!Q9</f>
        <v>f(A22,A12,A32)=</v>
      </c>
      <c r="Z36" s="169"/>
    </row>
    <row r="37" spans="1:26" x14ac:dyDescent="0.25">
      <c r="C37" s="169">
        <f>'u2-A21,A31'!S9</f>
        <v>0.12593333333333334</v>
      </c>
      <c r="F37" s="169">
        <f>'u2-A21,A31'!S10</f>
        <v>9.4733333333333336E-2</v>
      </c>
      <c r="I37" s="169">
        <f>'u2-A21,A32'!S9</f>
        <v>0.12873333333333334</v>
      </c>
      <c r="L37" s="169">
        <f>'u2-A21,A32'!S10</f>
        <v>0.13059999999999997</v>
      </c>
      <c r="O37" s="169">
        <f>'u2-A22,A12'!R8</f>
        <v>0.11306666666666666</v>
      </c>
      <c r="R37" s="169">
        <f>'u2-A22,A12'!R9</f>
        <v>0.10226666666666667</v>
      </c>
      <c r="Z37" s="169"/>
    </row>
    <row r="38" spans="1:26" x14ac:dyDescent="0.25">
      <c r="C38" t="s">
        <v>201</v>
      </c>
      <c r="D38">
        <f>'u2-A21,A31'!N9</f>
        <v>2.444691042010894</v>
      </c>
      <c r="E38" s="267" t="s">
        <v>202</v>
      </c>
      <c r="J38" t="s">
        <v>200</v>
      </c>
      <c r="L38">
        <f>'u2-A21,A32'!N10</f>
        <v>2.0481649044260339</v>
      </c>
    </row>
    <row r="39" spans="1:26" ht="15.75" thickBot="1" x14ac:dyDescent="0.3">
      <c r="E39">
        <f>'u2-A21,A31'!N10</f>
        <v>1.9047664520229253</v>
      </c>
      <c r="G39" t="s">
        <v>199</v>
      </c>
      <c r="I39">
        <f>'u2-A21,A32'!N9</f>
        <v>1.9205115562401343</v>
      </c>
    </row>
    <row r="40" spans="1:26" ht="15.75" thickBot="1" x14ac:dyDescent="0.3">
      <c r="L40" s="12"/>
      <c r="M40" s="310" t="s">
        <v>11</v>
      </c>
      <c r="N40" s="310"/>
      <c r="O40" s="310" t="s">
        <v>13</v>
      </c>
      <c r="P40" s="310"/>
      <c r="Q40" s="310"/>
      <c r="R40" s="310" t="s">
        <v>15</v>
      </c>
      <c r="S40" s="310"/>
      <c r="T40" s="310" t="s">
        <v>17</v>
      </c>
      <c r="U40" s="310"/>
      <c r="V40" s="310" t="s">
        <v>136</v>
      </c>
      <c r="W40" s="310"/>
      <c r="X40" s="311"/>
    </row>
    <row r="41" spans="1:26" ht="15.75" x14ac:dyDescent="0.25">
      <c r="L41" s="171">
        <v>16</v>
      </c>
      <c r="M41" s="173">
        <v>0.1</v>
      </c>
      <c r="N41" s="174">
        <v>0.9</v>
      </c>
      <c r="O41" s="175">
        <v>0.6</v>
      </c>
      <c r="P41" s="176">
        <v>0.3</v>
      </c>
      <c r="Q41" s="177">
        <v>0.1</v>
      </c>
      <c r="R41" s="175">
        <v>0.3</v>
      </c>
      <c r="S41" s="177">
        <v>0.7</v>
      </c>
      <c r="T41" s="175">
        <v>0.5</v>
      </c>
      <c r="U41" s="177">
        <v>0.5</v>
      </c>
      <c r="V41" s="274">
        <f>'16'!K2</f>
        <v>0.52392230972802756</v>
      </c>
      <c r="W41" s="275">
        <f>'16'!L2</f>
        <v>0.20531515756625671</v>
      </c>
      <c r="X41" s="276">
        <f>'16'!M2</f>
        <v>0.27076253270571565</v>
      </c>
    </row>
    <row r="42" spans="1:26" ht="16.5" thickBot="1" x14ac:dyDescent="0.3">
      <c r="L42" s="172">
        <v>17</v>
      </c>
      <c r="M42" s="178">
        <v>0.8</v>
      </c>
      <c r="N42" s="179">
        <v>0.2</v>
      </c>
      <c r="O42" s="180">
        <v>0.1</v>
      </c>
      <c r="P42" s="181">
        <v>0.3</v>
      </c>
      <c r="Q42" s="182">
        <v>0.6</v>
      </c>
      <c r="R42" s="180">
        <v>0.7</v>
      </c>
      <c r="S42" s="182">
        <v>0.3</v>
      </c>
      <c r="T42" s="180">
        <v>0.4</v>
      </c>
      <c r="U42" s="182">
        <v>0.6</v>
      </c>
      <c r="V42" s="277">
        <f>'17'!K2</f>
        <v>0.31672918630115576</v>
      </c>
      <c r="W42" s="278">
        <f>'17'!L2</f>
        <v>0.1624803744444529</v>
      </c>
      <c r="X42" s="279">
        <f>'17'!M2</f>
        <v>0.52079043925439128</v>
      </c>
    </row>
  </sheetData>
  <sheetProtection algorithmName="SHA-512" hashValue="/ptwQQ+9gI9tdxjZhPXT593CnBqMhwVM37Ry8lSJd7g/DQhXLox4gPnHt89KcShHSEVH/rnd8yf63u+t9YNWIQ==" saltValue="xhf9IkhzjNtyMGXk/YpkeQ==" spinCount="100000" sheet="1" formatCells="0" formatColumns="0" formatRows="0" insertColumns="0" insertRows="0" insertHyperlinks="0" deleteColumns="0" deleteRows="0" sort="0" autoFilter="0" pivotTables="0"/>
  <mergeCells count="5">
    <mergeCell ref="M40:N40"/>
    <mergeCell ref="O40:Q40"/>
    <mergeCell ref="R40:S40"/>
    <mergeCell ref="T40:U40"/>
    <mergeCell ref="V40:X40"/>
  </mergeCells>
  <pageMargins left="0.25" right="0.25" top="0.75" bottom="0.75" header="0.3" footer="0.3"/>
  <pageSetup paperSize="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11</vt:i4>
      </vt:variant>
      <vt:variant>
        <vt:lpstr>Pomenované rozsahy</vt:lpstr>
      </vt:variant>
      <vt:variant>
        <vt:i4>20</vt:i4>
      </vt:variant>
    </vt:vector>
  </HeadingPairs>
  <TitlesOfParts>
    <vt:vector size="31" baseType="lpstr">
      <vt:lpstr>data</vt:lpstr>
      <vt:lpstr>u0</vt:lpstr>
      <vt:lpstr>u1-A21</vt:lpstr>
      <vt:lpstr>u1-A22</vt:lpstr>
      <vt:lpstr>u1-A23</vt:lpstr>
      <vt:lpstr>u2-A21,A31</vt:lpstr>
      <vt:lpstr>u2-A21,A32</vt:lpstr>
      <vt:lpstr>u2-A22,A12</vt:lpstr>
      <vt:lpstr>STROM</vt:lpstr>
      <vt:lpstr>16</vt:lpstr>
      <vt:lpstr>17</vt:lpstr>
      <vt:lpstr>u0!Sem</vt:lpstr>
      <vt:lpstr>'u1-A21'!Sem</vt:lpstr>
      <vt:lpstr>'u1-A22'!Sem</vt:lpstr>
      <vt:lpstr>'u1-A23'!Sem</vt:lpstr>
      <vt:lpstr>'u2-A21,A31'!Sem</vt:lpstr>
      <vt:lpstr>'u2-A21,A32'!Sem</vt:lpstr>
      <vt:lpstr>'u2-A22,A12'!Sem</vt:lpstr>
      <vt:lpstr>'u1-A22'!Sem_1</vt:lpstr>
      <vt:lpstr>'u1-A23'!Sem_1</vt:lpstr>
      <vt:lpstr>'u2-A21,A31'!Sem_1</vt:lpstr>
      <vt:lpstr>'u2-A21,A32'!Sem_1</vt:lpstr>
      <vt:lpstr>'u2-A22,A12'!Sem_1</vt:lpstr>
      <vt:lpstr>'u1-A23'!Sem_2</vt:lpstr>
      <vt:lpstr>'u2-A21,A31'!Sem_2</vt:lpstr>
      <vt:lpstr>'u2-A21,A32'!Sem_2</vt:lpstr>
      <vt:lpstr>'u2-A22,A12'!Sem_2</vt:lpstr>
      <vt:lpstr>'u2-A21,A31'!Sem_3</vt:lpstr>
      <vt:lpstr>'u2-A21,A32'!Sem_3</vt:lpstr>
      <vt:lpstr>'u2-A22,A12'!Sem_3</vt:lpstr>
      <vt:lpstr>'u2-A22,A12'!Sem_4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Chovancova</dc:creator>
  <cp:lastModifiedBy>Oľga Chovancova</cp:lastModifiedBy>
  <dcterms:created xsi:type="dcterms:W3CDTF">2006-11-28T10:32:46Z</dcterms:created>
  <dcterms:modified xsi:type="dcterms:W3CDTF">2017-02-25T11:05:04Z</dcterms:modified>
  <cp:contentStatus/>
</cp:coreProperties>
</file>