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wa\Documents\git work folder\01 - Excel Unit\Module 01 Challenge - Due - 06-16-2022\"/>
    </mc:Choice>
  </mc:AlternateContent>
  <xr:revisionPtr revIDLastSave="0" documentId="13_ncr:1_{117A8751-9E06-4098-8C5C-0FC10A803D76}" xr6:coauthVersionLast="47" xr6:coauthVersionMax="47" xr10:uidLastSave="{00000000-0000-0000-0000-000000000000}"/>
  <bookViews>
    <workbookView xWindow="28680" yWindow="1260" windowWidth="21600" windowHeight="11235" xr2:uid="{00000000-000D-0000-FFFF-FFFF00000000}"/>
  </bookViews>
  <sheets>
    <sheet name="Crowdfunding" sheetId="1" r:id="rId1"/>
    <sheet name="Cat_Stats" sheetId="2" r:id="rId2"/>
    <sheet name="Sub.Cat_Stats" sheetId="3" r:id="rId3"/>
    <sheet name="Outcome_launch Dt." sheetId="4" r:id="rId4"/>
    <sheet name="Bonus" sheetId="5" r:id="rId5"/>
  </sheets>
  <definedNames>
    <definedName name="_xlnm._FilterDatabase" localSheetId="0" hidden="1">Crowdfunding!$A$1:$T$1001</definedName>
  </definedNames>
  <calcPr calcId="191029" concurrentCalc="0"/>
  <pivotCaches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B3" i="5"/>
  <c r="C3" i="5"/>
  <c r="E3" i="5"/>
  <c r="H3" i="5"/>
  <c r="D4" i="5"/>
  <c r="B4" i="5"/>
  <c r="C4" i="5"/>
  <c r="E4" i="5"/>
  <c r="H4" i="5"/>
  <c r="D5" i="5"/>
  <c r="B5" i="5"/>
  <c r="C5" i="5"/>
  <c r="E5" i="5"/>
  <c r="H5" i="5"/>
  <c r="D6" i="5"/>
  <c r="B6" i="5"/>
  <c r="C6" i="5"/>
  <c r="E6" i="5"/>
  <c r="H6" i="5"/>
  <c r="D7" i="5"/>
  <c r="B7" i="5"/>
  <c r="C7" i="5"/>
  <c r="E7" i="5"/>
  <c r="H7" i="5"/>
  <c r="D8" i="5"/>
  <c r="B8" i="5"/>
  <c r="C8" i="5"/>
  <c r="E8" i="5"/>
  <c r="H8" i="5"/>
  <c r="D9" i="5"/>
  <c r="B9" i="5"/>
  <c r="C9" i="5"/>
  <c r="E9" i="5"/>
  <c r="H9" i="5"/>
  <c r="D10" i="5"/>
  <c r="B10" i="5"/>
  <c r="C10" i="5"/>
  <c r="E10" i="5"/>
  <c r="H10" i="5"/>
  <c r="D11" i="5"/>
  <c r="B11" i="5"/>
  <c r="C11" i="5"/>
  <c r="E11" i="5"/>
  <c r="H11" i="5"/>
  <c r="D12" i="5"/>
  <c r="B12" i="5"/>
  <c r="C12" i="5"/>
  <c r="E12" i="5"/>
  <c r="H12" i="5"/>
  <c r="D13" i="5"/>
  <c r="B13" i="5"/>
  <c r="C13" i="5"/>
  <c r="E13" i="5"/>
  <c r="H13" i="5"/>
  <c r="D2" i="5"/>
  <c r="B2" i="5"/>
  <c r="C2" i="5"/>
  <c r="E2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C17" i="5"/>
  <c r="D17" i="5"/>
  <c r="B17" i="5"/>
  <c r="C15" i="5"/>
  <c r="D15" i="5"/>
  <c r="B15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<sst xmlns="http://schemas.openxmlformats.org/spreadsheetml/2006/main" count="8156" uniqueCount="2111">
  <si>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</si>
  <si>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</si>
  <si>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</si>
  <si>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</si>
  <si>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</si>
  <si>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</si>
  <si>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</si>
  <si>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</si>
  <si>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</si>
  <si>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</si>
  <si>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</si>
  <si>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</si>
  <si>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</si>
  <si>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</si>
  <si>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</si>
  <si>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</si>
  <si>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</si>
  <si>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</si>
  <si>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</si>
  <si>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</si>
  <si>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</si>
  <si>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</si>
  <si>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</si>
  <si>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</si>
  <si>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</si>
  <si>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</si>
  <si>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</si>
  <si>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</si>
  <si>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</si>
  <si>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</si>
  <si>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</si>
  <si>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</si>
  <si>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</si>
  <si>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</si>
  <si>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</si>
  <si>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</si>
  <si>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</si>
  <si>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</si>
  <si>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</si>
  <si>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</si>
  <si>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</si>
  <si>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</si>
  <si>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</si>
  <si>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</si>
  <si>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</si>
  <si>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</si>
  <si>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</si>
  <si>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</si>
  <si>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</si>
  <si>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</si>
  <si>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</si>
  <si>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</si>
  <si>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</si>
  <si>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</si>
  <si>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</si>
  <si>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</si>
  <si>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</si>
  <si>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</si>
  <si>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</si>
  <si>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</si>
  <si>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</si>
  <si>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</si>
  <si>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</si>
  <si>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</si>
  <si>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</si>
  <si>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</si>
  <si>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</si>
  <si>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</si>
  <si>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</si>
  <si>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</si>
  <si>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</si>
  <si>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</si>
  <si>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</si>
  <si>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</si>
  <si>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</si>
  <si>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</si>
  <si>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</si>
  <si>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</si>
  <si>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</si>
  <si>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</si>
  <si>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</si>
  <si>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</si>
  <si>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</si>
  <si>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</si>
  <si>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</si>
  <si>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</si>
  <si>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</si>
  <si>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</si>
  <si>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</si>
  <si>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</si>
  <si>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</si>
  <si>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</si>
  <si>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</si>
  <si>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</si>
  <si>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</si>
  <si>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</si>
  <si>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</si>
  <si>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</si>
  <si>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</si>
  <si>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</si>
  <si>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</si>
  <si>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</si>
  <si>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</si>
  <si>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</si>
  <si>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</si>
  <si>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</si>
  <si>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</si>
  <si>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</si>
  <si>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</si>
  <si>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</si>
  <si>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</si>
  <si>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</si>
  <si>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</si>
  <si>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</si>
  <si>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</si>
  <si>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</si>
  <si>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</si>
  <si>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</si>
  <si>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</si>
  <si>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</si>
  <si>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</si>
  <si>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</si>
  <si>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</si>
  <si>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</si>
  <si>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</si>
  <si>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</si>
  <si>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</si>
  <si>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</si>
  <si>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</si>
  <si>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</si>
  <si>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</si>
  <si>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</si>
  <si>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</si>
  <si>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</si>
  <si>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</si>
  <si>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</si>
  <si>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</si>
  <si>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</si>
  <si>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</si>
  <si>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</si>
  <si>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</si>
  <si>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</si>
  <si>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</si>
  <si>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</si>
  <si>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</si>
  <si>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</si>
  <si>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</si>
  <si>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</si>
  <si>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</si>
  <si>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</si>
  <si>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</si>
  <si>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</si>
  <si>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</si>
  <si>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</si>
  <si>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</si>
  <si>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</si>
  <si>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</si>
  <si>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</si>
  <si>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</si>
  <si>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</si>
  <si>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</si>
  <si>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</si>
  <si>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</si>
  <si>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</si>
  <si>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</si>
  <si>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</si>
  <si>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</si>
  <si>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</si>
  <si>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</si>
  <si>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</si>
  <si>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</si>
  <si>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</si>
  <si>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</si>
  <si>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</si>
  <si>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</si>
  <si>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</si>
  <si>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</si>
  <si>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</si>
  <si>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</si>
  <si>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</si>
  <si>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</si>
  <si>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</si>
  <si>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</si>
  <si>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</si>
  <si>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</si>
  <si>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</si>
  <si>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</si>
  <si>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</si>
  <si>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</si>
  <si>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</si>
  <si>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</si>
  <si>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</si>
  <si>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</si>
  <si>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</si>
  <si>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</si>
  <si>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</si>
  <si>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</si>
  <si>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</si>
  <si>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</si>
  <si>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</si>
  <si>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</si>
  <si>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</si>
  <si>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</si>
  <si>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</si>
  <si>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</si>
  <si>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</si>
  <si>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</si>
  <si>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</si>
  <si>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</si>
  <si>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</si>
  <si>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</si>
  <si>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</si>
  <si>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</si>
  <si>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</si>
  <si>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</si>
  <si>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</si>
  <si>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</si>
  <si>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</si>
  <si>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</si>
  <si>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</si>
  <si>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</si>
  <si>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</si>
  <si>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</si>
  <si>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</si>
  <si>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</si>
  <si>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</si>
  <si>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</si>
  <si>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</si>
  <si>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</si>
  <si>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</si>
  <si>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</si>
  <si>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</si>
  <si>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</si>
  <si>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</si>
  <si>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</si>
  <si>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</si>
  <si>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</si>
  <si>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</si>
  <si>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</si>
  <si>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</si>
  <si>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</si>
  <si>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</si>
  <si>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</si>
  <si>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</si>
  <si>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</si>
  <si>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</si>
  <si>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</si>
  <si>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</si>
  <si>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</si>
  <si>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</si>
  <si>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</si>
  <si>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</si>
  <si>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</si>
  <si>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</si>
  <si>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</si>
  <si>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</si>
  <si>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</si>
  <si>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</si>
  <si>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</si>
  <si>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</si>
  <si>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</si>
  <si>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</si>
  <si>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</si>
  <si>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</si>
  <si>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</si>
  <si>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</si>
  <si>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</si>
  <si>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</si>
  <si>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</si>
  <si>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</si>
  <si>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</si>
  <si>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</si>
  <si>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</si>
  <si>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</si>
  <si>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</si>
  <si>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</si>
  <si>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</si>
  <si>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</si>
  <si>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</si>
  <si>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</si>
  <si>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</si>
  <si>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</si>
  <si>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</si>
  <si>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</si>
  <si>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</si>
  <si>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</si>
  <si>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</si>
  <si>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</si>
  <si>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</si>
  <si>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</si>
  <si>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</si>
  <si>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</si>
  <si>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</si>
  <si>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</si>
  <si>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</si>
  <si>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</si>
  <si>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</si>
  <si>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</si>
  <si>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</si>
  <si>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</si>
  <si>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</si>
  <si>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</si>
  <si>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</si>
  <si>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</si>
  <si>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</si>
  <si>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</si>
  <si>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</si>
  <si>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</si>
  <si>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</si>
  <si>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</si>
  <si>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</si>
  <si>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</si>
  <si>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</si>
  <si>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</si>
  <si>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</si>
  <si>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</si>
  <si>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</si>
  <si>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</si>
  <si>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</si>
  <si>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</si>
  <si>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</si>
  <si>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</si>
  <si>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</si>
  <si>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</si>
  <si>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</si>
  <si>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</si>
  <si>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</si>
  <si>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</si>
  <si>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</si>
  <si>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</si>
  <si>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</si>
  <si>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</si>
  <si>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</si>
  <si>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</si>
  <si>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</si>
  <si>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</si>
  <si>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</si>
  <si>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</si>
  <si>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</si>
  <si>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</si>
  <si>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</si>
  <si>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</si>
  <si>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</si>
  <si>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</si>
  <si>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</si>
  <si>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</si>
  <si>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</si>
  <si>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</si>
  <si>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</si>
  <si>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</si>
  <si>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</si>
  <si>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</si>
  <si>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</si>
  <si>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</si>
  <si>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</si>
  <si>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</si>
  <si>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</si>
  <si>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</si>
  <si>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</si>
  <si>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</si>
  <si>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</si>
  <si>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</si>
  <si>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</si>
  <si>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</si>
  <si>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</si>
  <si>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</si>
  <si>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</si>
  <si>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</si>
  <si>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</si>
  <si>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</si>
  <si>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</si>
  <si>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</si>
  <si>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</si>
  <si>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</si>
  <si>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</si>
  <si>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</si>
  <si>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</si>
  <si>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</si>
  <si>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</si>
  <si>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</si>
  <si>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</si>
  <si>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</si>
  <si>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</si>
  <si>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</si>
  <si>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</si>
  <si>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</si>
  <si>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</si>
  <si>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</si>
  <si>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</si>
  <si>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</si>
  <si>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</si>
  <si>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</si>
  <si>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</si>
  <si>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</si>
  <si>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</si>
  <si>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</si>
  <si>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</si>
  <si>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</si>
  <si>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</si>
  <si>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</si>
  <si>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</si>
  <si>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</si>
  <si>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</si>
  <si>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</si>
  <si>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</si>
  <si>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</si>
  <si>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</si>
  <si>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</si>
  <si>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</si>
  <si>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</si>
  <si>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</si>
  <si>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</si>
  <si>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</si>
  <si>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</si>
  <si>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</si>
  <si>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</si>
  <si>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</si>
  <si>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</si>
  <si>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</si>
  <si>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</si>
  <si>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</si>
  <si>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</si>
  <si>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</si>
  <si>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</si>
  <si>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</si>
  <si>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</si>
  <si>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</si>
  <si>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</si>
  <si>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</si>
  <si>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</si>
  <si>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</si>
  <si>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</si>
  <si>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</si>
  <si>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</si>
  <si>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</si>
  <si>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</si>
  <si>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</si>
  <si>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</si>
  <si>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</si>
  <si>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</si>
  <si>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</si>
  <si>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</si>
  <si>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</si>
  <si>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</si>
  <si>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</si>
  <si>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</si>
  <si>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</si>
  <si>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</si>
  <si>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</si>
  <si>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</si>
  <si>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</si>
  <si>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</si>
  <si>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</si>
  <si>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</si>
  <si>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</si>
  <si>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</si>
  <si>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</si>
  <si>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</si>
  <si>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</si>
  <si>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</si>
  <si>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</si>
  <si>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</si>
  <si>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</si>
  <si>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</si>
  <si>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</si>
  <si>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</si>
  <si>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</si>
  <si>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</si>
  <si>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</si>
  <si>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</si>
  <si>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</si>
  <si>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</si>
  <si>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</si>
  <si>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</si>
  <si>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</si>
  <si>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</si>
  <si>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</si>
  <si>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</si>
  <si>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</si>
  <si>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</si>
  <si>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</si>
  <si>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</si>
  <si>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</si>
  <si>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</si>
  <si>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</si>
  <si>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</si>
  <si>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</si>
  <si>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</si>
  <si>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</si>
  <si>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</si>
  <si>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</si>
  <si>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</si>
  <si>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</si>
  <si>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</si>
  <si>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</si>
  <si>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</si>
  <si>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</si>
  <si>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</si>
  <si>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</si>
  <si>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</si>
  <si>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</si>
  <si>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</si>
  <si>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</si>
  <si>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</si>
  <si>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</si>
  <si>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</si>
  <si>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</si>
  <si>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</si>
  <si>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</si>
  <si>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</si>
  <si>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</si>
  <si>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</si>
  <si>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</si>
  <si>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</si>
  <si>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</si>
  <si>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</si>
  <si>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</si>
  <si>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</si>
  <si>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</si>
  <si>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</si>
  <si>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</si>
  <si>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</si>
  <si>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</si>
  <si>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</si>
  <si>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</si>
  <si>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</si>
  <si>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</si>
  <si>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</si>
  <si>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</si>
  <si>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</si>
  <si>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</si>
  <si>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</si>
  <si>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</si>
  <si>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</si>
  <si>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</si>
  <si>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</si>
  <si>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</si>
  <si>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</si>
  <si>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</si>
  <si>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</si>
  <si>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</si>
  <si>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</si>
  <si>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</si>
  <si>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</si>
  <si>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</si>
  <si>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</si>
  <si>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</si>
  <si>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</si>
  <si>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</si>
  <si>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</si>
  <si>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</si>
  <si>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</si>
  <si>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</si>
  <si>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</si>
  <si>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</si>
  <si>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</si>
  <si>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</si>
  <si>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</si>
  <si>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</si>
  <si>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</si>
  <si>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</si>
  <si>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</si>
  <si>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</si>
  <si>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</si>
  <si>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</si>
  <si>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</si>
  <si>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</si>
  <si>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</si>
  <si>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</si>
  <si>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</si>
  <si>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</si>
  <si>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</si>
  <si>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</si>
  <si>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</si>
  <si>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</si>
  <si>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</si>
  <si>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</si>
  <si>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</si>
  <si>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</si>
  <si>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</si>
  <si>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</si>
  <si>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</si>
  <si>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</si>
  <si>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</si>
  <si>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</si>
  <si>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</si>
  <si>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</si>
  <si>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</si>
  <si>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</si>
  <si>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</si>
  <si>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</si>
  <si>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</si>
  <si>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</si>
  <si>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</si>
  <si>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</si>
  <si>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</si>
  <si>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</si>
  <si>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</si>
  <si>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</si>
  <si>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</si>
  <si>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</si>
  <si>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</si>
  <si>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</si>
  <si>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</si>
  <si>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</si>
  <si>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</si>
  <si>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</si>
  <si>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</si>
  <si>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</si>
  <si>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</si>
  <si>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</si>
  <si>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</si>
  <si>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</si>
  <si>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</si>
  <si>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</si>
  <si>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</si>
  <si>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</si>
  <si>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</si>
  <si>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</si>
  <si>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</si>
  <si>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</si>
  <si>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</si>
  <si>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</si>
  <si>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</si>
  <si>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</si>
  <si>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</si>
  <si>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</si>
  <si>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</si>
  <si>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</si>
  <si>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</si>
  <si>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</si>
  <si>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</si>
  <si>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</si>
  <si>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</si>
  <si>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</si>
  <si>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</si>
  <si>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</si>
  <si>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</si>
  <si>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</si>
  <si>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</si>
  <si>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</si>
  <si>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</si>
  <si>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</si>
  <si>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</si>
  <si>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</si>
  <si>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</si>
  <si>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</si>
  <si>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</si>
  <si>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</si>
  <si>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</si>
  <si>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</si>
  <si>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</si>
  <si>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</si>
  <si>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</si>
  <si>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</si>
  <si>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</si>
  <si>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</si>
  <si>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</si>
  <si>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</si>
  <si>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</si>
  <si>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</si>
  <si>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</si>
  <si>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</si>
  <si>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</si>
  <si>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</si>
  <si>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</si>
  <si>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</si>
  <si>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</si>
  <si>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</si>
  <si>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</si>
  <si>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</si>
  <si>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</si>
  <si>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</si>
  <si>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</si>
  <si>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</si>
  <si>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</si>
  <si>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</si>
  <si>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</si>
  <si>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</si>
  <si>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</si>
  <si>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</si>
  <si>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</si>
  <si>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</si>
  <si>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</si>
  <si>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</si>
  <si>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</si>
  <si>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</si>
  <si>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</si>
  <si>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</si>
  <si>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</si>
  <si>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</si>
  <si>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</si>
  <si>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</si>
  <si>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</si>
  <si>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</si>
  <si>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</si>
  <si>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</si>
  <si>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</si>
  <si>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</si>
  <si>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</si>
  <si>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</si>
  <si>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</si>
  <si>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</si>
  <si>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</si>
  <si>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</si>
  <si>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</si>
  <si>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</si>
  <si>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</si>
  <si>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</si>
  <si>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</si>
  <si>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</si>
  <si>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</si>
  <si>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</si>
  <si>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</si>
  <si>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</si>
  <si>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</si>
  <si>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</si>
  <si>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</si>
  <si>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</si>
  <si>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</si>
  <si>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</si>
  <si>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</si>
  <si>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</si>
  <si>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</si>
  <si>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</si>
  <si>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</si>
  <si>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</si>
  <si>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</si>
  <si>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</si>
  <si>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</si>
  <si>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</si>
  <si>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</si>
  <si>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</si>
  <si>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</si>
  <si>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</si>
  <si>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</si>
  <si>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</si>
  <si>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</si>
  <si>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</si>
  <si>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</si>
  <si>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</si>
  <si>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</si>
  <si>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</si>
  <si>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</si>
  <si>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</si>
  <si>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</si>
  <si>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</si>
  <si>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</si>
  <si>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</si>
  <si>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</si>
  <si>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</si>
  <si>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</si>
  <si>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</si>
  <si>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</si>
  <si>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</si>
  <si>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</si>
  <si>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</si>
  <si>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</si>
  <si>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</si>
  <si>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</si>
  <si>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</si>
  <si>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</si>
  <si>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</si>
  <si>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</si>
  <si>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</si>
  <si>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</si>
  <si>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</si>
  <si>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</si>
  <si>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</si>
  <si>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</si>
  <si>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</si>
  <si>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</si>
  <si>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</si>
  <si>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</si>
  <si>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</si>
  <si>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</si>
  <si>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</si>
  <si>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</si>
  <si>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</si>
  <si>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</si>
  <si>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</si>
  <si>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</si>
  <si>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</si>
  <si>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</si>
  <si>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</si>
  <si>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</si>
  <si>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</si>
  <si>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</si>
  <si>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</si>
  <si>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</si>
  <si>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</si>
  <si>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</si>
  <si>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</si>
  <si>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</si>
  <si>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</si>
  <si>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</si>
  <si>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</si>
  <si>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</si>
  <si>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</si>
  <si>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</si>
  <si>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</si>
  <si>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</si>
  <si>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</si>
  <si>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</si>
  <si>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</si>
  <si>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</si>
  <si>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</si>
  <si>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</si>
  <si>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</si>
  <si>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</si>
  <si>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</si>
  <si>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</si>
  <si>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</si>
  <si>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</si>
  <si>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</si>
  <si>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</si>
  <si>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</si>
  <si>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</si>
  <si>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</si>
  <si>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</si>
  <si>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</si>
  <si>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</si>
  <si>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</si>
  <si>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</si>
  <si>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</si>
  <si>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</si>
  <si>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</si>
  <si>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</si>
  <si>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</si>
  <si>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</si>
  <si>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</si>
  <si>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</si>
  <si>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</si>
  <si>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</si>
  <si>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</si>
  <si>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</si>
  <si>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</si>
  <si>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</si>
  <si>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</si>
  <si>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</si>
  <si>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</si>
  <si>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</si>
  <si>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</si>
  <si>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</si>
  <si>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</si>
  <si>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</si>
  <si>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</si>
  <si>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</si>
  <si>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</si>
  <si>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</si>
  <si>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</si>
  <si>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</si>
  <si>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</si>
  <si>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</si>
  <si>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</si>
  <si>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</si>
  <si>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</si>
  <si>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</si>
  <si>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</si>
  <si>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</si>
  <si>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</si>
  <si>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</si>
  <si>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</si>
  <si>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</si>
  <si>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</si>
  <si>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</si>
  <si>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</si>
  <si>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</si>
  <si>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</si>
  <si>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</si>
  <si>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</si>
  <si>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</si>
  <si>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</si>
  <si>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</si>
  <si>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</si>
  <si>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</si>
  <si>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</si>
  <si>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</si>
  <si>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</si>
  <si>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</si>
  <si>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</si>
  <si>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</si>
  <si>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</si>
  <si>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</si>
  <si>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</si>
  <si>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</si>
  <si>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</si>
  <si>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</si>
  <si>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</si>
  <si>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</si>
  <si>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</si>
  <si>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</si>
  <si>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</si>
  <si>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</si>
  <si>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</si>
  <si>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</si>
  <si>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</si>
  <si>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</si>
  <si>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</si>
  <si>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</si>
  <si>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</si>
  <si>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</si>
  <si>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</si>
  <si>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</si>
  <si>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</si>
  <si>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</si>
  <si>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</si>
  <si>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</si>
  <si>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</si>
  <si>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</si>
  <si>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</si>
  <si>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</si>
  <si>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</si>
  <si>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</si>
  <si>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</si>
  <si>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</si>
  <si>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</si>
  <si>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</si>
  <si>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</si>
  <si>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</si>
  <si>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</si>
  <si>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</si>
  <si>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</si>
  <si>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</si>
  <si>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</si>
  <si>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</si>
  <si>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</si>
  <si>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</si>
  <si>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</si>
  <si>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</si>
  <si>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</si>
  <si>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</si>
  <si>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</si>
  <si>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</si>
  <si>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</si>
  <si>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</si>
  <si>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</si>
  <si>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</si>
  <si>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</si>
  <si>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</si>
  <si>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</si>
  <si>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</si>
  <si>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</si>
  <si>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</si>
  <si>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</si>
  <si>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</si>
  <si>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</si>
  <si>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</si>
  <si>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</si>
  <si>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</si>
  <si>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</si>
  <si>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</si>
  <si>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</si>
  <si>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</si>
  <si>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</si>
  <si>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</si>
  <si>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</si>
  <si>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</si>
  <si>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</si>
  <si>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</si>
  <si>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</si>
  <si>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</si>
  <si>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</si>
  <si>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</si>
  <si>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</si>
  <si>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</si>
  <si>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</si>
  <si>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</si>
  <si>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</si>
  <si>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</si>
  <si>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</si>
  <si>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</si>
  <si>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</si>
  <si>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</si>
  <si>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</si>
  <si>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</si>
  <si>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</si>
  <si>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</si>
  <si>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</si>
  <si>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</si>
  <si>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</si>
  <si>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</si>
  <si>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</si>
  <si>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</si>
  <si>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</si>
  <si>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</si>
  <si>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</si>
  <si>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</si>
  <si>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</si>
  <si>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</si>
  <si>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</si>
  <si>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</si>
  <si>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</si>
  <si>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</si>
  <si>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</si>
  <si>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</si>
  <si>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</si>
  <si>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</si>
  <si>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</si>
  <si>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</si>
  <si>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</si>
  <si>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</si>
  <si>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</si>
  <si>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</si>
  <si>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</si>
  <si>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</si>
  <si>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</si>
  <si>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</si>
  <si>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</si>
  <si>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</si>
  <si>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</si>
  <si>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</si>
  <si>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</si>
  <si>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</si>
  <si>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</si>
  <si>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</si>
  <si>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</si>
  <si>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</si>
  <si>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</si>
  <si>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</si>
  <si>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</si>
  <si>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</si>
  <si>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</si>
  <si>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</si>
  <si>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</si>
  <si>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</si>
  <si>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</si>
  <si>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</si>
  <si>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</si>
  <si>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</si>
  <si>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</si>
  <si>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</si>
  <si>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</si>
  <si>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</si>
  <si>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</si>
  <si>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</si>
  <si>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</si>
  <si>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</si>
  <si>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</si>
  <si>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</si>
  <si>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</si>
  <si>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</si>
  <si>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</si>
  <si>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</si>
  <si>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</si>
  <si>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</si>
  <si>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</si>
  <si>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</si>
  <si>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</si>
  <si>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</si>
  <si>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</si>
  <si>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</si>
  <si>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</si>
  <si>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</si>
  <si>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</si>
  <si>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</si>
  <si>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</si>
  <si>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</si>
  <si>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</si>
  <si>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</si>
  <si>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</si>
  <si>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</si>
  <si>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</si>
  <si>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</si>
  <si>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</si>
  <si>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</si>
  <si>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</si>
  <si>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</si>
  <si>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</si>
  <si>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</si>
  <si>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</si>
  <si>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</si>
  <si>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</si>
  <si>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</si>
  <si>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</si>
  <si>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</si>
  <si>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</si>
  <si>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</si>
  <si>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</si>
  <si>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</si>
  <si>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</si>
  <si>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</si>
  <si>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</si>
  <si>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</si>
  <si>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</si>
  <si>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</si>
  <si>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</si>
  <si>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</si>
  <si>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</si>
  <si>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</si>
  <si>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</si>
  <si>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</si>
  <si>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</si>
  <si>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</si>
  <si>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</si>
  <si>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</si>
  <si>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</si>
  <si>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</si>
  <si>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</si>
  <si>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</si>
  <si>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</si>
  <si>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</si>
  <si>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</si>
  <si>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</si>
  <si>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</si>
  <si>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</si>
  <si>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</si>
  <si>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</si>
  <si>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</si>
  <si>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</si>
  <si>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</si>
  <si>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</si>
  <si>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</si>
  <si>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</si>
  <si>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</si>
  <si>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</si>
  <si>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</si>
  <si>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</si>
  <si>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</si>
  <si>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</si>
  <si>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</si>
  <si>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</si>
  <si>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</si>
  <si>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</si>
  <si>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</si>
  <si>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</si>
  <si>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</si>
  <si>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</si>
  <si>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</si>
  <si>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</si>
  <si>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</si>
  <si>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</si>
  <si>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</si>
  <si>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</si>
  <si>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</si>
  <si>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</si>
  <si>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</si>
  <si>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</si>
  <si>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</si>
  <si>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</si>
  <si>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</si>
  <si>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</si>
  <si>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</si>
  <si>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</si>
  <si>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</si>
  <si>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</si>
  <si>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</si>
  <si>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</si>
  <si>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</si>
  <si>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</si>
  <si>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</si>
  <si>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</si>
  <si>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</si>
  <si>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</si>
  <si>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</si>
  <si>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</si>
  <si>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</si>
  <si>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</si>
  <si>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</si>
  <si>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</si>
  <si>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</si>
  <si>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</si>
  <si>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</si>
  <si>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</si>
  <si>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</si>
  <si>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</si>
  <si>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</si>
  <si>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</si>
  <si>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</si>
  <si>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</si>
  <si>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</si>
  <si>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</si>
  <si>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</si>
  <si>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</si>
  <si>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</si>
  <si>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</si>
  <si>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</si>
  <si>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</si>
  <si>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</si>
  <si>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</si>
  <si>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</si>
  <si>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</si>
  <si>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</si>
  <si>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</si>
  <si>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</si>
  <si>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</si>
  <si>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</si>
  <si>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</si>
  <si>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</si>
  <si>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</si>
  <si>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</si>
  <si>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</si>
  <si>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</si>
  <si>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</si>
  <si>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</si>
  <si>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</si>
  <si>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</si>
  <si>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</si>
  <si>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</si>
  <si>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</si>
  <si>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</si>
  <si>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</si>
  <si>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</si>
  <si>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</si>
  <si>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</si>
  <si>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</si>
  <si>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</si>
  <si>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</si>
  <si>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</si>
  <si>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</si>
  <si>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</si>
  <si>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</si>
  <si>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</si>
  <si>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</si>
  <si>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</si>
  <si>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</si>
  <si>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</si>
  <si>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</si>
  <si>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</si>
  <si>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</si>
  <si>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</si>
  <si>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</si>
  <si>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</si>
  <si>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</si>
  <si>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</si>
  <si>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</si>
  <si>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</si>
  <si>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</si>
  <si>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</si>
  <si>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</si>
  <si>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</si>
  <si>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</si>
  <si>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</si>
  <si>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</si>
  <si>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</si>
  <si>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</si>
  <si>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</si>
  <si>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</si>
  <si>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</si>
  <si>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</si>
  <si>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</si>
  <si>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</si>
  <si>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</si>
  <si>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</si>
  <si>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</si>
  <si>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</si>
  <si>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</si>
  <si>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</si>
  <si>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</si>
  <si>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</si>
  <si>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</si>
  <si>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</si>
  <si>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</si>
  <si>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</si>
  <si>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</si>
  <si>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</si>
  <si>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</si>
  <si>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</si>
  <si>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</si>
  <si>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</si>
  <si>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</si>
  <si>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</si>
  <si>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</si>
  <si>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</si>
  <si>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</si>
  <si>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</si>
  <si>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</si>
  <si>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</si>
  <si>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</si>
  <si>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</si>
  <si>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</si>
  <si>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</si>
  <si>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</si>
  <si>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</si>
  <si>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</si>
  <si>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</si>
  <si>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</si>
  <si>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</si>
  <si>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</si>
  <si>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</si>
  <si>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</si>
  <si>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</si>
  <si>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</si>
  <si>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</si>
  <si>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</si>
  <si>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</si>
  <si>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</si>
  <si>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</si>
  <si>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</si>
  <si>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</si>
  <si>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</si>
  <si>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</si>
  <si>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</si>
  <si>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</si>
  <si>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</si>
  <si>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</si>
  <si>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</si>
  <si>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</si>
  <si>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</si>
  <si>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</si>
  <si>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</si>
  <si>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</si>
  <si>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</si>
  <si>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</si>
  <si>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</si>
  <si>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</si>
  <si>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</si>
  <si>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</si>
  <si>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</si>
  <si>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</si>
  <si>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</si>
  <si>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</si>
  <si>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</si>
  <si>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</si>
  <si>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</si>
  <si>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</si>
  <si>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</si>
  <si>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</si>
  <si>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</si>
  <si>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</si>
  <si>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</si>
  <si>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</si>
  <si>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</si>
  <si>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</si>
  <si>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</si>
  <si>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</si>
  <si>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</si>
  <si>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</si>
  <si>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</si>
  <si>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</si>
  <si>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</si>
  <si>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</si>
  <si>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</si>
  <si>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</si>
  <si>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</si>
  <si>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</si>
  <si>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</si>
  <si>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</si>
  <si>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</si>
  <si>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</si>
  <si>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</si>
  <si>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</si>
  <si>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</si>
  <si>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</si>
  <si>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</si>
  <si>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</si>
  <si>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</si>
  <si>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</si>
  <si>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</si>
  <si>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</si>
  <si>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</si>
  <si>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</si>
  <si>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</si>
  <si>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</si>
  <si>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</si>
  <si>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</si>
  <si>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</si>
  <si>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</si>
  <si>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</si>
  <si>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</si>
  <si>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</si>
  <si>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</si>
  <si>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</si>
  <si>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</si>
  <si>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</si>
  <si>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</si>
  <si>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</si>
  <si>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</si>
  <si>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</si>
  <si>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</si>
  <si>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</si>
  <si>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</si>
  <si>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</si>
  <si>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</si>
  <si>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</si>
  <si>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</si>
  <si>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</si>
  <si>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</si>
  <si>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</si>
  <si>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</si>
  <si>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</si>
  <si>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</si>
  <si>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</si>
  <si>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</si>
  <si>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</si>
  <si>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</si>
  <si>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</si>
  <si>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</si>
  <si>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</si>
  <si>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</si>
  <si>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</si>
  <si>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</si>
  <si>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</si>
  <si>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</si>
  <si>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</si>
  <si>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</si>
  <si>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</si>
  <si>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</si>
  <si>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</si>
  <si>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</si>
  <si>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</si>
  <si>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</si>
  <si>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</si>
  <si>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</si>
  <si>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</si>
  <si>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</si>
  <si>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</si>
  <si>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</si>
  <si>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</si>
  <si>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</si>
  <si>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</si>
  <si>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</si>
  <si>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</si>
  <si>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</si>
  <si>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</si>
  <si>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</si>
  <si>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</si>
  <si>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</si>
  <si>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</si>
  <si>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</si>
  <si>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</si>
  <si>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</si>
  <si>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</si>
  <si>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</si>
  <si>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</si>
  <si>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</si>
  <si>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</si>
  <si>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</si>
  <si>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</si>
  <si>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</si>
  <si>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</si>
  <si>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</si>
  <si>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</si>
  <si>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</si>
  <si>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</si>
  <si>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</si>
  <si>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</si>
  <si>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</si>
  <si>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</si>
  <si>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</si>
  <si>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</si>
  <si>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</si>
  <si>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</si>
  <si>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</si>
  <si>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</si>
  <si>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</si>
  <si>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</si>
  <si>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</si>
  <si>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</si>
  <si>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</si>
  <si>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</si>
  <si>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</si>
  <si>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</si>
  <si>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</si>
  <si>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</si>
  <si>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</si>
  <si>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</si>
  <si>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</si>
  <si>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</si>
  <si>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</si>
  <si>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</si>
  <si>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</si>
  <si>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</si>
  <si>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</si>
  <si>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</si>
  <si>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</si>
  <si>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</si>
  <si>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</si>
  <si>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</si>
  <si>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</si>
  <si>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</si>
  <si>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</si>
  <si>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</si>
  <si>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</si>
  <si>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</si>
  <si>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</si>
  <si>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</si>
  <si>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</si>
  <si>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</si>
  <si>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</si>
  <si>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</si>
  <si>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</si>
  <si>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</si>
  <si>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</si>
  <si>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</si>
  <si>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</si>
  <si>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</si>
  <si>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</si>
  <si>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</si>
  <si>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</si>
  <si>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</si>
  <si>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</si>
  <si>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</si>
  <si>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</si>
  <si>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</si>
  <si>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</si>
  <si>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</si>
  <si>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</si>
  <si>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</si>
  <si>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</si>
  <si>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</si>
  <si>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</si>
  <si>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</si>
  <si>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</si>
  <si>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</si>
  <si>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</si>
  <si>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</si>
  <si>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</si>
  <si>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</si>
  <si>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</si>
  <si>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</si>
  <si>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</si>
  <si>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</si>
  <si>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</si>
  <si>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</si>
  <si>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</si>
  <si>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</si>
  <si>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</si>
  <si>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</si>
  <si>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</si>
  <si>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</si>
  <si>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</si>
  <si>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</si>
  <si>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</si>
  <si>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</si>
  <si>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</si>
  <si>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</si>
  <si>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</si>
  <si>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</si>
  <si>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</si>
  <si>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</si>
  <si>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</si>
  <si>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</si>
  <si>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</si>
  <si>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</si>
  <si>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</si>
  <si>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</si>
  <si>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</si>
  <si>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</si>
  <si>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</si>
  <si>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</si>
  <si>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</si>
  <si>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</si>
  <si>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</si>
  <si>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</si>
  <si>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</si>
  <si>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</si>
  <si>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</si>
  <si>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</si>
  <si>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</si>
  <si>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</si>
  <si>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</si>
  <si>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</si>
  <si>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</si>
  <si>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</si>
  <si>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</si>
  <si>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</si>
  <si>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</si>
  <si>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</si>
  <si>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</si>
  <si>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</si>
  <si>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</si>
  <si>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</si>
  <si>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</si>
  <si>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</si>
  <si>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</si>
  <si>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</si>
  <si>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</si>
  <si>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</si>
  <si>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</si>
  <si>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</si>
  <si>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</si>
  <si>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</si>
  <si>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</si>
  <si>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</si>
  <si>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</si>
  <si>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</si>
  <si>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</si>
  <si>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</si>
  <si>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</si>
  <si>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</si>
  <si>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</si>
  <si>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</si>
  <si>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</si>
  <si>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</si>
  <si>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</si>
  <si>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</si>
  <si>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</si>
  <si>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</si>
  <si>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</si>
  <si>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</si>
  <si>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</si>
  <si>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</si>
  <si>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</si>
  <si>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</si>
  <si>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</si>
  <si>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</si>
  <si>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</si>
  <si>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</si>
  <si>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</si>
  <si>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</si>
  <si>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</si>
  <si>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</si>
  <si>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</si>
  <si>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</si>
  <si>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</si>
  <si>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</si>
  <si>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</si>
  <si>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</si>
  <si>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</si>
  <si>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</si>
  <si>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</si>
  <si>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</si>
  <si>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</si>
  <si>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</si>
  <si>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</si>
  <si>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</si>
  <si>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</si>
  <si>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</si>
  <si>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</si>
  <si>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</si>
  <si>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</si>
  <si>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</si>
  <si>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</si>
  <si>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</si>
  <si>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</si>
  <si>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</si>
  <si>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</si>
  <si>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</si>
  <si>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</si>
  <si>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</si>
  <si>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</si>
  <si>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</si>
  <si>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</si>
  <si>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</si>
  <si>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</si>
  <si>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</si>
  <si>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</si>
  <si>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</si>
  <si>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</si>
  <si>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</si>
  <si>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</si>
  <si>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</si>
  <si>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</si>
  <si>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</si>
  <si>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</si>
  <si>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</si>
  <si>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</si>
  <si>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</si>
  <si>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</si>
  <si>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</si>
  <si>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</si>
  <si>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</si>
  <si>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</si>
  <si>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</si>
  <si>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</si>
  <si>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</si>
  <si>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</si>
  <si>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</si>
  <si>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</si>
  <si>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</si>
  <si>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</si>
  <si>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</si>
  <si>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</si>
  <si>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</si>
  <si>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</si>
  <si>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</si>
  <si>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</si>
  <si>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</si>
  <si>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</si>
  <si>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</si>
  <si>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</si>
  <si>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</si>
  <si>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</si>
  <si>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</si>
  <si>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</si>
  <si>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</si>
  <si>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</si>
  <si>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</si>
  <si>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</si>
  <si>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</si>
  <si>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</si>
  <si>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</si>
  <si>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</si>
  <si>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</si>
  <si>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</si>
  <si>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</si>
  <si>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</si>
  <si>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</si>
  <si>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</si>
  <si>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</si>
  <si>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</si>
  <si>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</si>
  <si>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</si>
  <si>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</si>
  <si>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</si>
  <si>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</si>
  <si>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</si>
  <si>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</si>
  <si>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</si>
  <si>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</si>
  <si>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</si>
  <si>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</si>
  <si>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</si>
  <si>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</si>
  <si>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</si>
  <si>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</si>
  <si>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</si>
  <si>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</si>
  <si>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</si>
  <si>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</si>
  <si>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</si>
  <si>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</si>
  <si>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</si>
  <si>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</si>
  <si>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</si>
  <si>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</si>
  <si>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</si>
  <si>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</si>
  <si>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</si>
  <si>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</si>
  <si>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</si>
  <si>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</si>
  <si>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</si>
  <si>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</si>
  <si>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</si>
  <si>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</si>
  <si>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</si>
  <si>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</si>
  <si>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</si>
  <si>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</si>
  <si>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</si>
  <si>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</si>
  <si>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</si>
  <si>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</si>
  <si>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</si>
  <si>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</si>
  <si>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</si>
  <si>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</si>
  <si>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</si>
  <si>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</si>
  <si>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</si>
  <si>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</si>
  <si>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</si>
  <si>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</si>
  <si>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</si>
  <si>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</si>
  <si>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</si>
  <si>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</si>
  <si>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</si>
  <si>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</si>
  <si>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</si>
  <si>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</si>
  <si>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</si>
  <si>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</si>
  <si>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</si>
  <si>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</si>
  <si>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</si>
  <si>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</si>
  <si>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</si>
  <si>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</si>
  <si>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</si>
  <si>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</si>
  <si>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</si>
  <si>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</si>
  <si>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</si>
  <si>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</si>
  <si>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</si>
  <si>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</si>
  <si>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</si>
  <si>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</si>
  <si>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</si>
  <si>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</si>
  <si>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</si>
  <si>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</si>
  <si>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</si>
  <si>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</si>
  <si>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</si>
  <si>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</si>
  <si>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</si>
  <si>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</si>
  <si>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</si>
  <si>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</si>
  <si>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</si>
  <si>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</si>
  <si>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</si>
  <si>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</si>
  <si>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</si>
  <si>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</si>
  <si>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</si>
  <si>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</si>
  <si>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</si>
  <si>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</si>
  <si>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</si>
  <si>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</si>
  <si>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</si>
  <si>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</si>
  <si>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</si>
  <si>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</si>
  <si>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</si>
  <si>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</si>
  <si>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</si>
  <si>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</si>
  <si>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</si>
  <si>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</si>
  <si>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</si>
  <si>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</si>
  <si>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</si>
  <si>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</si>
  <si>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</si>
  <si>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</si>
  <si>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</si>
  <si>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</si>
  <si>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</si>
  <si>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</si>
  <si>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</si>
  <si>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</si>
  <si>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</si>
  <si>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</si>
  <si>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</si>
  <si>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</si>
  <si>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</si>
  <si>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</si>
  <si>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</si>
  <si>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</si>
  <si>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</si>
  <si>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</si>
  <si>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</si>
  <si>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</si>
  <si>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</si>
  <si>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</si>
  <si>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</si>
  <si>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</si>
  <si>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</si>
  <si>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</si>
  <si>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</si>
  <si>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</si>
  <si>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</si>
  <si>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</si>
  <si>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</si>
  <si>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</si>
  <si>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</si>
  <si>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</si>
  <si>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</si>
  <si>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</si>
  <si>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</si>
  <si>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</si>
  <si>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</si>
  <si>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</si>
  <si>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</si>
  <si>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</si>
  <si>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</si>
  <si>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</si>
  <si>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</si>
  <si>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</si>
  <si>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</si>
  <si>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</si>
  <si>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</si>
  <si>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</si>
  <si>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</si>
  <si>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</si>
  <si>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</si>
  <si>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</si>
  <si>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</si>
  <si>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</si>
  <si>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</si>
  <si>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</si>
  <si>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</si>
  <si>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</si>
  <si>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</si>
  <si>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</si>
  <si>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</si>
  <si>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</si>
  <si>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</si>
  <si>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</si>
  <si>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</si>
  <si>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</si>
  <si>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</si>
  <si>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</si>
  <si>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</si>
  <si>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</si>
  <si>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</si>
  <si>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</si>
  <si>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</si>
  <si>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</si>
  <si>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</si>
  <si>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</si>
  <si>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</si>
  <si>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</si>
  <si>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</si>
  <si>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</si>
  <si>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</si>
  <si>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</si>
  <si>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</si>
  <si>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</si>
  <si>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</si>
  <si>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</si>
  <si>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</si>
  <si>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</si>
  <si>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</si>
  <si>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</si>
  <si>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</si>
  <si>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</si>
  <si>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</si>
  <si>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</si>
  <si>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</si>
  <si>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</si>
  <si>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</si>
  <si>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</si>
  <si>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</si>
  <si>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</si>
  <si>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</si>
  <si>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</si>
  <si>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</si>
  <si>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</si>
  <si>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</si>
  <si>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</si>
  <si>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</si>
  <si>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</si>
  <si>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</si>
  <si>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</si>
  <si>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</si>
  <si>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</si>
  <si>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</si>
  <si>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</si>
  <si>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</si>
  <si>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</si>
  <si>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</si>
  <si>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</si>
  <si>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</si>
  <si>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</si>
  <si>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</si>
  <si>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</si>
  <si>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</si>
  <si>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</si>
  <si>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</si>
  <si>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</si>
  <si>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</si>
  <si>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</si>
  <si>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</si>
  <si>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</si>
  <si>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</si>
  <si>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</si>
  <si>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</si>
  <si>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</si>
  <si>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</si>
  <si>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</si>
  <si>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</si>
  <si>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</si>
  <si>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</si>
  <si>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</si>
  <si>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</si>
  <si>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</si>
  <si>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</si>
  <si>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</si>
  <si>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</si>
  <si>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</si>
  <si>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</si>
  <si>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</si>
  <si>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</si>
  <si>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</si>
  <si>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</si>
  <si>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</si>
  <si>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</si>
  <si>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</si>
  <si>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</si>
  <si>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</si>
  <si>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</si>
  <si>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</si>
  <si>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</si>
  <si>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</si>
  <si>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</si>
  <si>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</si>
  <si>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</si>
  <si>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</si>
  <si>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</si>
  <si>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</si>
  <si>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</si>
  <si>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</si>
  <si>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</si>
  <si>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</si>
  <si>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</si>
  <si>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</si>
  <si>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</si>
  <si>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</si>
  <si>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</si>
  <si>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</si>
  <si>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</si>
  <si>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</si>
  <si>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</si>
  <si>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</si>
  <si>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</si>
  <si>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</si>
  <si>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</si>
  <si>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</si>
  <si>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</si>
  <si>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</si>
  <si>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</si>
  <si>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</si>
  <si>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</si>
  <si>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</si>
  <si>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</si>
  <si>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</si>
  <si>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</si>
  <si>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</si>
  <si>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</si>
  <si>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</si>
  <si>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</si>
  <si>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</si>
  <si>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</si>
  <si>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</si>
  <si>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</si>
  <si>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</si>
  <si>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</si>
  <si>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</si>
  <si>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</si>
  <si>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</si>
  <si>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</si>
  <si>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</si>
  <si>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</si>
  <si>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</si>
  <si>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</si>
  <si>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</si>
  <si>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</si>
  <si>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</si>
  <si>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</si>
  <si>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</si>
  <si>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</si>
  <si>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</si>
  <si>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</si>
  <si>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</si>
  <si>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</si>
  <si>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</si>
  <si>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</si>
  <si>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</si>
  <si>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</si>
  <si>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</si>
  <si>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</si>
  <si>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</si>
  <si>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</si>
  <si>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</si>
  <si>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</si>
  <si>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</si>
  <si>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</si>
  <si>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</si>
  <si>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</si>
  <si>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</si>
  <si>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</si>
  <si>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</si>
  <si>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</si>
  <si>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</si>
  <si>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</si>
  <si>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</si>
  <si>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</si>
  <si>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</si>
  <si>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</si>
  <si>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</si>
  <si>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</si>
  <si>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</si>
  <si>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</si>
  <si>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</si>
  <si>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</si>
  <si>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</si>
  <si>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</si>
  <si>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</si>
  <si>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</si>
  <si>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</si>
  <si>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</si>
  <si>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Parent Category</t>
  </si>
  <si>
    <t>Column Labels</t>
  </si>
  <si>
    <t>(All)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</si>
  <si>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</si>
  <si>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</si>
  <si>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</si>
  <si>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</si>
  <si>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</si>
  <si>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</si>
  <si>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</si>
  <si>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</si>
  <si>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</si>
  <si>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</si>
  <si>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</si>
  <si>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</si>
  <si>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</si>
  <si>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</si>
  <si>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</si>
  <si>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State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</si>
  <si>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</si>
  <si>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</si>
  <si>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</si>
  <si>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</si>
  <si>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</si>
  <si>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</si>
  <si>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</si>
  <si>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</si>
  <si>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</si>
  <si>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</si>
  <si>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</si>
  <si>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</si>
  <si>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</si>
  <si>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</si>
  <si>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</si>
  <si>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</si>
  <si>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</si>
  <si>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</si>
  <si>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&gt; or = 50000</t>
  </si>
  <si>
    <t>20000 to 24999</t>
  </si>
  <si>
    <t>Less than 1000</t>
  </si>
  <si>
    <t>Totals by sum</t>
  </si>
  <si>
    <t>totals by countif</t>
  </si>
  <si>
    <t xml:space="preserve">Tried to check my work and found this error but cannot find the root cause. I've searched each line for discrepancy but don’t see anything.. Feedback appreciated.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</si>
</sst>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2" fontId="0" fillId="0" borderId="0" xfId="42" applyNumberFormat="1" applyFont="1"/>
    <xf numFmtId="2" fontId="0" fillId="0" borderId="0" xfId="0" applyNumberFormat="1"/>
    <xf numFmtId="2" fontId="18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18" fillId="33" borderId="0" xfId="0" applyFont="1" applyFill="1" applyAlignment="1">
      <alignment horizontal="center"/>
    </xf>
    <xf numFmtId="0" fontId="0" fillId="33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[CrowdfundingBook_finished.xlsx]Cat_Stats!PivotTable1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Cat_Stats!$B$3:$B$4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7-44FD-8ACF-F60C54F36658}"/>
            </c:ext>
          </c:extLst>
        </c:ser>
        <c:ser>
          <c:idx val="1"/>
          <c:order val="1"/>
          <c:tx>
            <c:strRef>
              <c:f>Cat_Stats!$C$3:$C$4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7-44FD-8ACF-F60C54F36658}"/>
            </c:ext>
          </c:extLst>
        </c:ser>
        <c:ser>
          <c:idx val="2"/>
          <c:order val="2"/>
          <c:tx>
            <c:strRef>
              <c:f>Cat_Stats!$D$3:$D$4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7-44FD-8ACF-F60C54F36658}"/>
            </c:ext>
          </c:extLst>
        </c:ser>
        <c:ser>
          <c:idx val="3"/>
          <c:order val="3"/>
          <c:tx>
            <c:strRef>
              <c:f>Cat_Stats!$E$3:$E$4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Cat_Stats!$A$5:$A$14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7-44FD-8ACF-F60C54F3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4305135"/>
        <c:axId val="2014288495"/>
      </c:barChart>
      <c:catAx>
        <c:axId val="20143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288495"/>
        <c:crosses val="autoZero"/>
        <c:auto val="1"/>
        <c:lblAlgn val="ctr"/>
        <c:lblOffset val="100"/>
        <c:noMultiLvlLbl val="0"/>
      </c:catAx>
      <c:valAx>
        <c:axId val="20142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[CrowdfundingBook_finished.xlsx]Sub.Cat_Stats!PivotTable2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Sub.Cat_Stats!$B$4:$B$5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Sub.Cat_Stats!$A$6:$A$30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Sub.Cat_Stats!$B$6:$B$30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3-4797-BC06-EFBB0FF1B6DF}"/>
            </c:ext>
          </c:extLst>
        </c:ser>
        <c:ser>
          <c:idx val="1"/>
          <c:order val="1"/>
          <c:tx>
            <c:strRef>
              <c:f>Sub.Cat_Stats!$C$4:$C$5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Sub.Cat_Stats!$A$6:$A$30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Sub.Cat_Stats!$C$6:$C$30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3-4797-BC06-EFBB0FF1B6DF}"/>
            </c:ext>
          </c:extLst>
        </c:ser>
        <c:ser>
          <c:idx val="2"/>
          <c:order val="2"/>
          <c:tx>
            <c:strRef>
              <c:f>Sub.Cat_Stats!$D$4:$D$5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Sub.Cat_Stats!$A$6:$A$30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Sub.Cat_Stats!$D$6:$D$30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3-4797-BC06-EFBB0FF1B6DF}"/>
            </c:ext>
          </c:extLst>
        </c:ser>
        <c:ser>
          <c:idx val="3"/>
          <c:order val="3"/>
          <c:tx>
            <c:strRef>
              <c:f>Sub.Cat_Stats!$E$4:$E$5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Sub.Cat_Stats!$A$6:$A$30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Sub.Cat_Stats!$E$6:$E$30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3-4797-BC06-EFBB0FF1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566623"/>
        <c:axId val="1548562047"/>
      </c:barChart>
      <c:catAx>
        <c:axId val="1548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62047"/>
        <c:crosses val="autoZero"/>
        <c:auto val="1"/>
        <c:lblAlgn val="ctr"/>
        <c:lblOffset val="100"/>
        <c:noMultiLvlLbl val="0"/>
      </c:catAx>
      <c:valAx>
        <c:axId val="15485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[CrowdfundingBook_finished.xlsx]Outcome_launch Dt.!PivotTable3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'Outcome_launch Dt.'!$B$4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'Outcome_launch Dt.'!$A$5:$A$54</c:f>
              <c:multiLvlStrCache>
                <c:ptCount val="4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Oct</c:v>
                  </c:pt>
                  <c:pt idx="31">
                    <c:v>Nov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  <c:pt idx="41">
                    <c:v>Sep</c:v>
                  </c:pt>
                  <c:pt idx="42">
                    <c:v>Oct</c:v>
                  </c:pt>
                  <c:pt idx="43">
                    <c:v>Nov</c:v>
                  </c:pt>
                  <c:pt idx="44">
                    <c:v>Dec</c:v>
                  </c:pt>
                </c:lvl>
                <c:lvl>
                  <c:pt idx="0">
                    <c:v>canceled</c:v>
                  </c:pt>
                  <c:pt idx="12">
                    <c:v>failed</c:v>
                  </c:pt>
                  <c:pt idx="24">
                    <c:v>live</c:v>
                  </c:pt>
                  <c:pt idx="33">
                    <c:v>successful</c:v>
                  </c:pt>
                </c:lvl>
              </c:multiLvlStrCache>
            </c:multiLvlStrRef>
          </c:cat>
          <c:val>
            <c:numRef>
              <c:f>'Outcome_launch Dt.'!$B$5:$B$54</c:f>
              <c:numCache>
                <c:formatCode>General</c:formatCode>
                <c:ptCount val="45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  <c:pt idx="12">
                  <c:v>36</c:v>
                </c:pt>
                <c:pt idx="13">
                  <c:v>28</c:v>
                </c:pt>
                <c:pt idx="14">
                  <c:v>33</c:v>
                </c:pt>
                <c:pt idx="15">
                  <c:v>30</c:v>
                </c:pt>
                <c:pt idx="16">
                  <c:v>35</c:v>
                </c:pt>
                <c:pt idx="17">
                  <c:v>28</c:v>
                </c:pt>
                <c:pt idx="18">
                  <c:v>31</c:v>
                </c:pt>
                <c:pt idx="19">
                  <c:v>35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49</c:v>
                </c:pt>
                <c:pt idx="34">
                  <c:v>44</c:v>
                </c:pt>
                <c:pt idx="35">
                  <c:v>49</c:v>
                </c:pt>
                <c:pt idx="36">
                  <c:v>46</c:v>
                </c:pt>
                <c:pt idx="37">
                  <c:v>46</c:v>
                </c:pt>
                <c:pt idx="38">
                  <c:v>55</c:v>
                </c:pt>
                <c:pt idx="39">
                  <c:v>58</c:v>
                </c:pt>
                <c:pt idx="40">
                  <c:v>41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7-4186-B37C-4CF73D54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295423"/>
        <c:axId val="395288351"/>
      </c:lineChart>
      <c:catAx>
        <c:axId val="3952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88351"/>
        <c:crosses val="autoZero"/>
        <c:auto val="1"/>
        <c:lblAlgn val="ctr"/>
        <c:lblOffset val="100"/>
        <c:noMultiLvlLbl val="0"/>
      </c:catAx>
      <c:valAx>
        <c:axId val="3952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Bonus!$F$2:$F$13</c:f>
              <c:numCache>
                <c:formatCode>0.00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37.254901960784316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5-41EE-BFF9-23163B6C7888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Bonus!$G$2:$G$13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53.594771241830067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5-41EE-BFF9-23163B6C7888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or = 50000</c:v>
                </c:pt>
              </c:strCache>
            </c:strRef>
          </c:cat>
          <c:val>
            <c:numRef>
              <c:f>Bonus!$H$2:$H$13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9.1503267973856204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5-41EE-BFF9-23163B6C7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77439"/>
        <c:axId val="394378687"/>
      </c:lineChart>
      <c:catAx>
        <c:axId val="394377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8687"/>
        <c:crosses val="autoZero"/>
        <c:auto val="1"/>
        <c:lblAlgn val="ctr"/>
        <c:lblOffset val="100"/>
        <c:noMultiLvlLbl val="0"/>
      </c:catAx>
      <c:valAx>
        <c:axId val="39437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15</xdr:row>
      <xdr:rowOff>19050</xdr:rowOff>
    </xdr:from>
    <xdr:to>
      <xdr:col>6</xdr:col>
      <xdr:colOff>819149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4441B-F733-9292-FF7B-BDF8C679E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3</xdr:row>
      <xdr:rowOff>47624</xdr:rowOff>
    </xdr:from>
    <xdr:to>
      <xdr:col>16</xdr:col>
      <xdr:colOff>285750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DEBAA-E5FE-2BE5-30A7-BF3BEC8B5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2</xdr:row>
      <xdr:rowOff>9525</xdr:rowOff>
    </xdr:from>
    <xdr:to>
      <xdr:col>20</xdr:col>
      <xdr:colOff>352424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773A4-5ACC-11A6-5ECC-0ED64E59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209551</xdr:colOff>
      <xdr:row>21</xdr:row>
      <xdr:rowOff>57149</xdr:rowOff>
    </xdr:from>
    <xdr:to>
      <xdr:col>13</xdr:col>
      <xdr:colOff>666750</xdr:colOff>
      <xdr:row>45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151263-859F-019C-263B-66D198D9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wa" refreshedDate="44723.722482986108" createdVersion="8" refreshedVersion="8" minRefreshableVersion="3" recordCount="1000" xr:uid="{08DFE757-7AC9-4185-9A08-89143E82454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78962-BEFD-4F19-A055-7F1293114085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formats count="8">
    <format dxfId="21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20">
      <pivotArea field="6" type="button" dataOnly="0" labelOnly="1" outline="0" axis="axisCol" fieldPosition="0"/>
    </format>
    <format dxfId="19">
      <pivotArea dataOnly="0" labelOnly="1" fieldPosition="0">
        <references count="1">
          <reference field="6" count="1">
            <x v="0"/>
          </reference>
        </references>
      </pivotArea>
    </format>
    <format dxfId="18">
      <pivotArea outline="0" collapsedLevelsAreSubtotals="1" fieldPosition="0">
        <references count="1">
          <reference field="6" count="3" selected="0">
            <x v="1"/>
            <x v="2"/>
            <x v="3"/>
          </reference>
        </references>
      </pivotArea>
    </format>
    <format dxfId="17">
      <pivotArea grandCol="1" outline="0" collapsedLevelsAreSubtotals="1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6" count="3">
            <x v="1"/>
            <x v="2"/>
            <x v="3"/>
          </reference>
        </references>
      </pivotArea>
    </format>
    <format dxfId="1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09362-FAD8-4057-B7EC-94B0145F9FAE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formats count="5">
    <format dxfId="9">
      <pivotArea outline="0" collapsedLevelsAreSubtotals="1" fieldPosition="0"/>
    </format>
    <format dxfId="10">
      <pivotArea field="6" type="button" dataOnly="0" labelOnly="1" outline="0" axis="axisCol" fieldPosition="0"/>
    </format>
    <format dxfId="11">
      <pivotArea type="topRight" dataOnly="0" labelOnly="1" outline="0" fieldPosition="0"/>
    </format>
    <format dxfId="12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5310F-EA9E-4AD6-8D4E-040915D888CA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54" firstHeaderRow="1" firstDataRow="1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name="State"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6"/>
    <field x="12"/>
  </rowFields>
  <rowItems count="50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pageFields count="2">
    <pageField fld="18" hier="-1"/>
    <pageField fld="21" hier="-1"/>
  </pageFields>
  <dataFields count="1">
    <dataField name="Count of State" fld="6" subtotal="count" baseField="0" baseItem="0"/>
  </dataFields>
  <formats count="5">
    <format dxfId="4">
      <pivotArea outline="0" collapsedLevelsAreSubtotals="1" fieldPosition="0"/>
    </format>
    <format dxfId="5">
      <pivotArea field="6" type="button" dataOnly="0" labelOnly="1" outline="0" axis="axisRow" fieldPosition="0"/>
    </format>
    <format dxfId="6">
      <pivotArea type="topRight" dataOnly="0" labelOnly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8">
      <pivotArea dataOnly="0" labelOnly="1" grandCol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974" activePane="bottomLeft" state="frozen"/>
      <selection pane="bottomLeft" activeCell="H978" sqref="H978"/>
    </sheetView>
  </sheetViews>
  <sheetFormatPr defaultColWidth="11" defaultRowHeight="15.75" x14ac:dyDescent="0.25"/>
  <cols>
    <col min="1" max="1" width="7" bestFit="1" customWidth="1"/>
    <col min="2" max="2" width="15" style="2" customWidth="1"/>
    <col min="3" max="3" width="33.625" style="1" bestFit="1" customWidth="1"/>
    <col min="4" max="4" width="9.25" style="16" bestFit="1" customWidth="1"/>
    <col min="5" max="5" width="13.125" bestFit="1" customWidth="1"/>
    <col min="6" max="6" width="20.875" style="5" bestFit="1" customWidth="1"/>
    <col min="7" max="7" width="13.875" bestFit="1" customWidth="1"/>
    <col min="8" max="8" width="19.625" bestFit="1" customWidth="1"/>
    <col min="9" max="9" width="23.25" bestFit="1" customWidth="1"/>
    <col min="10" max="10" width="12.75" bestFit="1" customWidth="1"/>
    <col min="11" max="11" width="13.75" bestFit="1" customWidth="1"/>
    <col min="12" max="12" width="17.375" bestFit="1" customWidth="1"/>
    <col min="13" max="13" width="30.375" bestFit="1" customWidth="1"/>
    <col min="14" max="14" width="13.75" bestFit="1" customWidth="1"/>
    <col min="15" max="15" width="28.5" bestFit="1" customWidth="1"/>
    <col min="16" max="16" width="14.75" bestFit="1" customWidth="1"/>
    <col min="17" max="17" width="14" bestFit="1" customWidth="1"/>
    <col min="18" max="18" width="29.75" bestFit="1" customWidth="1"/>
    <col min="19" max="19" width="25.75" bestFit="1" customWidth="1"/>
    <col min="20" max="20" width="18.5" bestFit="1" customWidth="1"/>
  </cols>
  <sheetData>
    <row r="1" spans="1:20" s="3" customFormat="1" ht="18.75" x14ac:dyDescent="0.3">
      <c r="A1" s="3" t="s">
        <v>2027</v>
      </c>
      <c r="B1" s="3" t="s">
        <v>0</v>
      </c>
      <c r="C1" s="4" t="s">
        <v>1</v>
      </c>
      <c r="D1" s="15" t="s">
        <v>2</v>
      </c>
      <c r="E1" s="3" t="s">
        <v>3</v>
      </c>
      <c r="F1" s="7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2072</v>
      </c>
      <c r="N1" s="3" t="s">
        <v>9</v>
      </c>
      <c r="O1" s="3" t="s">
        <v>2073</v>
      </c>
      <c r="P1" s="3" t="s">
        <v>10</v>
      </c>
      <c r="Q1" s="3" t="s">
        <v>11</v>
      </c>
      <c r="R1" s="3" t="s">
        <v>2028</v>
      </c>
      <c r="S1" s="3" t="s">
        <v>2031</v>
      </c>
      <c r="T1" s="3" t="s">
        <v>2032</v>
      </c>
    </row>
    <row r="2" spans="1:20" x14ac:dyDescent="0.25">
      <c r="A2">
        <v>0</v>
      </c>
      <c r="B2" s="2" t="s">
        <v>12</v>
      </c>
      <c r="C2" s="1" t="s">
        <v>13</v>
      </c>
      <c r="D2">
        <v>100</v>
      </c>
      <c r="E2">
        <v>0</v>
      </c>
      <c r="F2" s="5">
        <f>(E2/D2) *100</f>
        <v>0</v>
      </c>
      <c r="G2" t="s">
        <v>14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2" t="s">
        <v>18</v>
      </c>
      <c r="C3" s="1" t="s">
        <v>19</v>
      </c>
      <c r="D3" s="16">
        <v>1400</v>
      </c>
      <c r="E3">
        <v>14560</v>
      </c>
      <c r="F3" s="5">
        <f t="shared" ref="F3:F66" si="0">(E3/D3) 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 s="13">
        <f t="shared" ref="M3:M66" si="1">(((L3/60)/60)/24)+DATE(1970,1,1)</f>
        <v>41870.208333333336</v>
      </c>
      <c r="N3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2" t="s">
        <v>24</v>
      </c>
      <c r="C4" s="1" t="s">
        <v>25</v>
      </c>
      <c r="D4" s="16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ref="I4:I67" si="3">E4/H4</f>
        <v>100.01614035087719</v>
      </c>
      <c r="J4" t="s">
        <v>26</v>
      </c>
      <c r="K4" t="s">
        <v>27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2" t="s">
        <v>29</v>
      </c>
      <c r="C5" s="1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2" t="s">
        <v>31</v>
      </c>
      <c r="C6" s="1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2" t="s">
        <v>34</v>
      </c>
      <c r="C7" s="1" t="s">
        <v>35</v>
      </c>
      <c r="D7" s="16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2" t="s">
        <v>38</v>
      </c>
      <c r="C8" s="1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2" t="s">
        <v>43</v>
      </c>
      <c r="C9" s="1" t="s">
        <v>44</v>
      </c>
      <c r="D9" s="16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2" t="s">
        <v>45</v>
      </c>
      <c r="C10" s="1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2" t="s">
        <v>48</v>
      </c>
      <c r="C11" s="1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2" t="s">
        <v>51</v>
      </c>
      <c r="C12" s="1" t="s">
        <v>52</v>
      </c>
      <c r="D12" s="16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2" t="s">
        <v>54</v>
      </c>
      <c r="C13" s="1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2" t="s">
        <v>56</v>
      </c>
      <c r="C14" s="1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2" t="s">
        <v>58</v>
      </c>
      <c r="C15" s="1" t="s">
        <v>59</v>
      </c>
      <c r="D15" s="16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2" t="s">
        <v>61</v>
      </c>
      <c r="C16" s="1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2" t="s">
        <v>63</v>
      </c>
      <c r="C17" s="1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2" t="s">
        <v>66</v>
      </c>
      <c r="C18" s="1" t="s">
        <v>67</v>
      </c>
      <c r="D18" s="16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2" t="s">
        <v>69</v>
      </c>
      <c r="C19" s="1" t="s">
        <v>70</v>
      </c>
      <c r="D19" s="16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2" t="s">
        <v>72</v>
      </c>
      <c r="C20" s="1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2" t="s">
        <v>75</v>
      </c>
      <c r="C21" s="1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2" t="s">
        <v>77</v>
      </c>
      <c r="C22" s="1" t="s">
        <v>78</v>
      </c>
      <c r="D22" s="16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2" t="s">
        <v>79</v>
      </c>
      <c r="C23" s="1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2" t="s">
        <v>81</v>
      </c>
      <c r="C24" s="1" t="s">
        <v>82</v>
      </c>
      <c r="D24" s="16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2" t="s">
        <v>83</v>
      </c>
      <c r="C25" s="1" t="s">
        <v>84</v>
      </c>
      <c r="D25" s="16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2" t="s">
        <v>85</v>
      </c>
      <c r="C26" s="1" t="s">
        <v>86</v>
      </c>
      <c r="D26" s="1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2" t="s">
        <v>87</v>
      </c>
      <c r="C27" s="1" t="s">
        <v>88</v>
      </c>
      <c r="D27" s="16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2" t="s">
        <v>90</v>
      </c>
      <c r="C28" s="1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2" t="s">
        <v>92</v>
      </c>
      <c r="C29" s="1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2" t="s">
        <v>94</v>
      </c>
      <c r="C30" s="1" t="s">
        <v>95</v>
      </c>
      <c r="D30" s="16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2" t="s">
        <v>96</v>
      </c>
      <c r="C31" s="1" t="s">
        <v>97</v>
      </c>
      <c r="D31" s="16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2" t="s">
        <v>101</v>
      </c>
      <c r="C32" s="1" t="s">
        <v>102</v>
      </c>
      <c r="D32" s="16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2" t="s">
        <v>103</v>
      </c>
      <c r="C33" s="1" t="s">
        <v>104</v>
      </c>
      <c r="D33" s="16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2" t="s">
        <v>105</v>
      </c>
      <c r="C34" s="1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2" t="s">
        <v>109</v>
      </c>
      <c r="C35" s="1" t="s">
        <v>110</v>
      </c>
      <c r="D35" s="16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2" t="s">
        <v>111</v>
      </c>
      <c r="C36" s="1" t="s">
        <v>112</v>
      </c>
      <c r="D36" s="1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2" t="s">
        <v>113</v>
      </c>
      <c r="C37" s="1" t="s">
        <v>114</v>
      </c>
      <c r="D37" s="16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2" t="s">
        <v>115</v>
      </c>
      <c r="C38" s="1" t="s">
        <v>116</v>
      </c>
      <c r="D38" s="16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2" t="s">
        <v>117</v>
      </c>
      <c r="C39" s="1" t="s">
        <v>118</v>
      </c>
      <c r="D39" s="16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2" t="s">
        <v>120</v>
      </c>
      <c r="C40" s="1" t="s">
        <v>121</v>
      </c>
      <c r="D40" s="16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2" t="s">
        <v>123</v>
      </c>
      <c r="C41" s="1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2" t="s">
        <v>125</v>
      </c>
      <c r="C42" s="1" t="s">
        <v>126</v>
      </c>
      <c r="D42" s="16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2" t="s">
        <v>127</v>
      </c>
      <c r="C43" s="1" t="s">
        <v>128</v>
      </c>
      <c r="D43" s="16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2" t="s">
        <v>129</v>
      </c>
      <c r="C44" s="1" t="s">
        <v>130</v>
      </c>
      <c r="D44" s="16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2" t="s">
        <v>131</v>
      </c>
      <c r="C45" s="1" t="s">
        <v>132</v>
      </c>
      <c r="D45" s="16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2" t="s">
        <v>134</v>
      </c>
      <c r="C46" s="1" t="s">
        <v>135</v>
      </c>
      <c r="D46" s="1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2" t="s">
        <v>136</v>
      </c>
      <c r="C47" s="1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2" t="s">
        <v>138</v>
      </c>
      <c r="C48" s="1" t="s">
        <v>139</v>
      </c>
      <c r="D48" s="16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2" t="s">
        <v>140</v>
      </c>
      <c r="C49" s="1" t="s">
        <v>141</v>
      </c>
      <c r="D49" s="16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2" t="s">
        <v>142</v>
      </c>
      <c r="C50" s="1" t="s">
        <v>143</v>
      </c>
      <c r="D50" s="16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2" t="s">
        <v>144</v>
      </c>
      <c r="C51" s="1" t="s">
        <v>145</v>
      </c>
      <c r="D51" s="16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2" t="s">
        <v>146</v>
      </c>
      <c r="C52" s="1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2" t="s">
        <v>149</v>
      </c>
      <c r="C53" s="1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2" t="s">
        <v>151</v>
      </c>
      <c r="C54" s="1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2" t="s">
        <v>153</v>
      </c>
      <c r="C55" s="1" t="s">
        <v>154</v>
      </c>
      <c r="D55" s="16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2" t="s">
        <v>155</v>
      </c>
      <c r="C56" s="1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2" t="s">
        <v>157</v>
      </c>
      <c r="C57" s="1" t="s">
        <v>158</v>
      </c>
      <c r="D57" s="16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2" t="s">
        <v>160</v>
      </c>
      <c r="C58" s="1" t="s">
        <v>161</v>
      </c>
      <c r="D58" s="16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2" t="s">
        <v>162</v>
      </c>
      <c r="C59" s="1" t="s">
        <v>163</v>
      </c>
      <c r="D59" s="16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2" t="s">
        <v>164</v>
      </c>
      <c r="C60" s="1" t="s">
        <v>165</v>
      </c>
      <c r="D60" s="16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2" t="s">
        <v>166</v>
      </c>
      <c r="C61" s="1" t="s">
        <v>167</v>
      </c>
      <c r="D61" s="16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2" t="s">
        <v>168</v>
      </c>
      <c r="C62" s="1" t="s">
        <v>169</v>
      </c>
      <c r="D62" s="16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2" t="s">
        <v>170</v>
      </c>
      <c r="C63" s="1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2" t="s">
        <v>172</v>
      </c>
      <c r="C64" s="1" t="s">
        <v>173</v>
      </c>
      <c r="D64" s="16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2" t="s">
        <v>174</v>
      </c>
      <c r="C65" s="1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2" t="s">
        <v>176</v>
      </c>
      <c r="C66" s="1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3"/>
        <v>71.94736842105263</v>
      </c>
      <c r="J66" t="s">
        <v>21</v>
      </c>
      <c r="K66" t="s">
        <v>22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2" t="s">
        <v>178</v>
      </c>
      <c r="C67" s="1" t="s">
        <v>179</v>
      </c>
      <c r="D67" s="16">
        <v>6100</v>
      </c>
      <c r="E67">
        <v>14405</v>
      </c>
      <c r="F67" s="5">
        <f t="shared" ref="F67:F130" si="4">(E67/D67) *100</f>
        <v>236.14754098360655</v>
      </c>
      <c r="G67" t="s">
        <v>20</v>
      </c>
      <c r="H67">
        <v>236</v>
      </c>
      <c r="I67" s="6">
        <f t="shared" si="3"/>
        <v>61.038135593220339</v>
      </c>
      <c r="J67" t="s">
        <v>21</v>
      </c>
      <c r="K67" t="s">
        <v>22</v>
      </c>
      <c r="L67">
        <v>1296108000</v>
      </c>
      <c r="M67" s="13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2" t="s">
        <v>180</v>
      </c>
      <c r="C68" s="1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3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2" t="s">
        <v>182</v>
      </c>
      <c r="C69" s="1" t="s">
        <v>183</v>
      </c>
      <c r="D69" s="16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13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2" t="s">
        <v>184</v>
      </c>
      <c r="C70" s="1" t="s">
        <v>185</v>
      </c>
      <c r="D70" s="16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13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2" t="s">
        <v>186</v>
      </c>
      <c r="C71" s="1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13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2" t="s">
        <v>188</v>
      </c>
      <c r="C72" s="1" t="s">
        <v>189</v>
      </c>
      <c r="D72" s="16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13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2" t="s">
        <v>190</v>
      </c>
      <c r="C73" s="1" t="s">
        <v>191</v>
      </c>
      <c r="D73" s="16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13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2" t="s">
        <v>192</v>
      </c>
      <c r="C74" s="1" t="s">
        <v>193</v>
      </c>
      <c r="D74" s="16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13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2" t="s">
        <v>194</v>
      </c>
      <c r="C75" s="1" t="s">
        <v>195</v>
      </c>
      <c r="D75" s="16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13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2" t="s">
        <v>196</v>
      </c>
      <c r="C76" s="1" t="s">
        <v>197</v>
      </c>
      <c r="D76" s="1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13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2" t="s">
        <v>198</v>
      </c>
      <c r="C77" s="1" t="s">
        <v>199</v>
      </c>
      <c r="D77" s="16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13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2" t="s">
        <v>200</v>
      </c>
      <c r="C78" s="1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13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2" t="s">
        <v>202</v>
      </c>
      <c r="C79" s="1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13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2" t="s">
        <v>204</v>
      </c>
      <c r="C80" s="1" t="s">
        <v>205</v>
      </c>
      <c r="D80" s="16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13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2" t="s">
        <v>207</v>
      </c>
      <c r="C81" s="1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13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2" t="s">
        <v>209</v>
      </c>
      <c r="C82" s="1" t="s">
        <v>210</v>
      </c>
      <c r="D82" s="16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13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2" t="s">
        <v>211</v>
      </c>
      <c r="C83" s="1" t="s">
        <v>212</v>
      </c>
      <c r="D83" s="16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13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2" t="s">
        <v>213</v>
      </c>
      <c r="C84" s="1" t="s">
        <v>214</v>
      </c>
      <c r="D84" s="16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13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2" t="s">
        <v>215</v>
      </c>
      <c r="C85" s="1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13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2" t="s">
        <v>217</v>
      </c>
      <c r="C86" s="1" t="s">
        <v>218</v>
      </c>
      <c r="D86" s="1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13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2" t="s">
        <v>219</v>
      </c>
      <c r="C87" s="1" t="s">
        <v>220</v>
      </c>
      <c r="D87" s="16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13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2" t="s">
        <v>221</v>
      </c>
      <c r="C88" s="1" t="s">
        <v>222</v>
      </c>
      <c r="D88" s="16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13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2" t="s">
        <v>223</v>
      </c>
      <c r="C89" s="1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13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2" t="s">
        <v>225</v>
      </c>
      <c r="C90" s="1" t="s">
        <v>226</v>
      </c>
      <c r="D90" s="16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13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2" t="s">
        <v>227</v>
      </c>
      <c r="C91" s="1" t="s">
        <v>228</v>
      </c>
      <c r="D91" s="16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13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2" t="s">
        <v>229</v>
      </c>
      <c r="C92" s="1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13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2" t="s">
        <v>231</v>
      </c>
      <c r="C93" s="1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13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2" t="s">
        <v>233</v>
      </c>
      <c r="C94" s="1" t="s">
        <v>234</v>
      </c>
      <c r="D94" s="16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13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2" t="s">
        <v>235</v>
      </c>
      <c r="C95" s="1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13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2" t="s">
        <v>237</v>
      </c>
      <c r="C96" s="1" t="s">
        <v>238</v>
      </c>
      <c r="D96" s="1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13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2" t="s">
        <v>239</v>
      </c>
      <c r="C97" s="1" t="s">
        <v>240</v>
      </c>
      <c r="D97" s="16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13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2" t="s">
        <v>241</v>
      </c>
      <c r="C98" s="1" t="s">
        <v>242</v>
      </c>
      <c r="D98" s="16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13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2" t="s">
        <v>243</v>
      </c>
      <c r="C99" s="1" t="s">
        <v>244</v>
      </c>
      <c r="D99" s="16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13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2" t="s">
        <v>245</v>
      </c>
      <c r="C100" s="1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13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2" t="s">
        <v>247</v>
      </c>
      <c r="C101" s="1" t="s">
        <v>248</v>
      </c>
      <c r="D101" s="16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13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2" t="s">
        <v>249</v>
      </c>
      <c r="C102" s="1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13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2" t="s">
        <v>251</v>
      </c>
      <c r="C103" s="1" t="s">
        <v>252</v>
      </c>
      <c r="D103" s="16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13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2" t="s">
        <v>253</v>
      </c>
      <c r="C104" s="1" t="s">
        <v>254</v>
      </c>
      <c r="D104" s="16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13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2" t="s">
        <v>255</v>
      </c>
      <c r="C105" s="1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13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2" t="s">
        <v>257</v>
      </c>
      <c r="C106" s="1" t="s">
        <v>258</v>
      </c>
      <c r="D106" s="1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13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2" t="s">
        <v>259</v>
      </c>
      <c r="C107" s="1" t="s">
        <v>260</v>
      </c>
      <c r="D107" s="16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13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2" t="s">
        <v>261</v>
      </c>
      <c r="C108" s="1" t="s">
        <v>262</v>
      </c>
      <c r="D108" s="16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13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2" t="s">
        <v>263</v>
      </c>
      <c r="C109" s="1" t="s">
        <v>264</v>
      </c>
      <c r="D109" s="16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13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2" t="s">
        <v>265</v>
      </c>
      <c r="C110" s="1" t="s">
        <v>266</v>
      </c>
      <c r="D110" s="16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13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2" t="s">
        <v>267</v>
      </c>
      <c r="C111" s="1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13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2" t="s">
        <v>270</v>
      </c>
      <c r="C112" s="1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13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2" t="s">
        <v>272</v>
      </c>
      <c r="C113" s="1" t="s">
        <v>273</v>
      </c>
      <c r="D113" s="16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13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2" t="s">
        <v>274</v>
      </c>
      <c r="C114" s="1" t="s">
        <v>275</v>
      </c>
      <c r="D114" s="16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13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2" t="s">
        <v>276</v>
      </c>
      <c r="C115" s="1" t="s">
        <v>277</v>
      </c>
      <c r="D115" s="16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13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2" t="s">
        <v>278</v>
      </c>
      <c r="C116" s="1" t="s">
        <v>279</v>
      </c>
      <c r="D116" s="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13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2" t="s">
        <v>280</v>
      </c>
      <c r="C117" s="1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13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2" t="s">
        <v>282</v>
      </c>
      <c r="C118" s="1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13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2" t="s">
        <v>284</v>
      </c>
      <c r="C119" s="1" t="s">
        <v>285</v>
      </c>
      <c r="D119" s="16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13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2" t="s">
        <v>286</v>
      </c>
      <c r="C120" s="1" t="s">
        <v>287</v>
      </c>
      <c r="D120" s="16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13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2" t="s">
        <v>288</v>
      </c>
      <c r="C121" s="1" t="s">
        <v>289</v>
      </c>
      <c r="D121" s="16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13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2" t="s">
        <v>290</v>
      </c>
      <c r="C122" s="1" t="s">
        <v>291</v>
      </c>
      <c r="D122" s="16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13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2" t="s">
        <v>293</v>
      </c>
      <c r="C123" s="1" t="s">
        <v>294</v>
      </c>
      <c r="D123" s="16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13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2" t="s">
        <v>295</v>
      </c>
      <c r="C124" s="1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13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2" t="s">
        <v>297</v>
      </c>
      <c r="C125" s="1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2" t="s">
        <v>299</v>
      </c>
      <c r="C126" s="1" t="s">
        <v>300</v>
      </c>
      <c r="D126" s="1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13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2" t="s">
        <v>301</v>
      </c>
      <c r="C127" s="1" t="s">
        <v>302</v>
      </c>
      <c r="D127" s="16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13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2" t="s">
        <v>303</v>
      </c>
      <c r="C128" s="1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13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2" t="s">
        <v>305</v>
      </c>
      <c r="C129" s="1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2" t="s">
        <v>307</v>
      </c>
      <c r="C130" s="1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13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2" t="s">
        <v>309</v>
      </c>
      <c r="C131" s="1" t="s">
        <v>310</v>
      </c>
      <c r="D131">
        <v>148500</v>
      </c>
      <c r="E131">
        <v>4756</v>
      </c>
      <c r="F131" s="5">
        <f t="shared" ref="F131:F194" si="8">(E131/D131) *100</f>
        <v>3.202693602693603</v>
      </c>
      <c r="G131" t="s">
        <v>74</v>
      </c>
      <c r="H131">
        <v>55</v>
      </c>
      <c r="I131" s="6">
        <f t="shared" si="7"/>
        <v>86.472727272727269</v>
      </c>
      <c r="J131" t="s">
        <v>26</v>
      </c>
      <c r="K131" t="s">
        <v>27</v>
      </c>
      <c r="L131">
        <v>1422943200</v>
      </c>
      <c r="M131" s="13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2" t="s">
        <v>311</v>
      </c>
      <c r="C132" s="1" t="s">
        <v>312</v>
      </c>
      <c r="D132" s="16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3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2" t="s">
        <v>313</v>
      </c>
      <c r="C133" s="1" t="s">
        <v>314</v>
      </c>
      <c r="D133" s="16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 s="13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2" t="s">
        <v>315</v>
      </c>
      <c r="C134" s="1" t="s">
        <v>316</v>
      </c>
      <c r="D134" s="16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 s="13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2" t="s">
        <v>317</v>
      </c>
      <c r="C135" s="1" t="s">
        <v>318</v>
      </c>
      <c r="D135" s="16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 s="13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2" t="s">
        <v>320</v>
      </c>
      <c r="C136" s="1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 s="13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2" t="s">
        <v>322</v>
      </c>
      <c r="C137" s="1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 s="13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2" t="s">
        <v>324</v>
      </c>
      <c r="C138" s="1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 s="13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2" t="s">
        <v>326</v>
      </c>
      <c r="C139" s="1" t="s">
        <v>327</v>
      </c>
      <c r="D139" s="16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 s="13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2" t="s">
        <v>328</v>
      </c>
      <c r="C140" s="1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 s="13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2" t="s">
        <v>330</v>
      </c>
      <c r="C141" s="1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 s="13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2" t="s">
        <v>332</v>
      </c>
      <c r="C142" s="1" t="s">
        <v>333</v>
      </c>
      <c r="D142" s="16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 s="13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2" t="s">
        <v>334</v>
      </c>
      <c r="C143" s="1" t="s">
        <v>335</v>
      </c>
      <c r="D143" s="16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 s="13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2" t="s">
        <v>336</v>
      </c>
      <c r="C144" s="1" t="s">
        <v>337</v>
      </c>
      <c r="D144" s="16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 s="13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2" t="s">
        <v>338</v>
      </c>
      <c r="C145" s="1" t="s">
        <v>339</v>
      </c>
      <c r="D145" s="16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 s="13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2" t="s">
        <v>340</v>
      </c>
      <c r="C146" s="1" t="s">
        <v>341</v>
      </c>
      <c r="D146" s="1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 s="13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2" t="s">
        <v>342</v>
      </c>
      <c r="C147" s="1" t="s">
        <v>343</v>
      </c>
      <c r="D147" s="16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 s="13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2" t="s">
        <v>344</v>
      </c>
      <c r="C148" s="1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 s="13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2" t="s">
        <v>346</v>
      </c>
      <c r="C149" s="1" t="s">
        <v>347</v>
      </c>
      <c r="D149" s="16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 s="13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2" t="s">
        <v>348</v>
      </c>
      <c r="C150" s="1" t="s">
        <v>349</v>
      </c>
      <c r="D150" s="16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 s="13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2" t="s">
        <v>350</v>
      </c>
      <c r="C151" s="1" t="s">
        <v>351</v>
      </c>
      <c r="D151" s="16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 s="13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2" t="s">
        <v>352</v>
      </c>
      <c r="C152" s="1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 s="13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2" t="s">
        <v>354</v>
      </c>
      <c r="C153" s="1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 s="13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2" t="s">
        <v>356</v>
      </c>
      <c r="C154" s="1" t="s">
        <v>357</v>
      </c>
      <c r="D154" s="16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 s="13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2" t="s">
        <v>358</v>
      </c>
      <c r="C155" s="1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 s="13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2" t="s">
        <v>360</v>
      </c>
      <c r="C156" s="1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 s="13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2" t="s">
        <v>362</v>
      </c>
      <c r="C157" s="1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 s="13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2" t="s">
        <v>364</v>
      </c>
      <c r="C158" s="1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 s="13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2" t="s">
        <v>366</v>
      </c>
      <c r="C159" s="1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 s="13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2" t="s">
        <v>368</v>
      </c>
      <c r="C160" s="1" t="s">
        <v>369</v>
      </c>
      <c r="D160" s="16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 s="13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2" t="s">
        <v>370</v>
      </c>
      <c r="C161" s="1" t="s">
        <v>371</v>
      </c>
      <c r="D161" s="16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 s="13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2" t="s">
        <v>372</v>
      </c>
      <c r="C162" s="1" t="s">
        <v>373</v>
      </c>
      <c r="D162" s="16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 s="13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2" t="s">
        <v>374</v>
      </c>
      <c r="C163" s="1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 s="13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2" t="s">
        <v>376</v>
      </c>
      <c r="C164" s="1" t="s">
        <v>377</v>
      </c>
      <c r="D164" s="16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 s="13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2" t="s">
        <v>378</v>
      </c>
      <c r="C165" s="1" t="s">
        <v>379</v>
      </c>
      <c r="D165" s="16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 s="13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2" t="s">
        <v>380</v>
      </c>
      <c r="C166" s="1" t="s">
        <v>381</v>
      </c>
      <c r="D166" s="1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 s="13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2" t="s">
        <v>382</v>
      </c>
      <c r="C167" s="1" t="s">
        <v>383</v>
      </c>
      <c r="D167" s="16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 s="13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2" t="s">
        <v>384</v>
      </c>
      <c r="C168" s="1" t="s">
        <v>385</v>
      </c>
      <c r="D168" s="16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 s="13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2" t="s">
        <v>386</v>
      </c>
      <c r="C169" s="1" t="s">
        <v>387</v>
      </c>
      <c r="D169" s="16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 s="13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2" t="s">
        <v>388</v>
      </c>
      <c r="C170" s="1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 s="13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2" t="s">
        <v>390</v>
      </c>
      <c r="C171" s="1" t="s">
        <v>391</v>
      </c>
      <c r="D171" s="16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 s="13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2" t="s">
        <v>392</v>
      </c>
      <c r="C172" s="1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 s="13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2" t="s">
        <v>394</v>
      </c>
      <c r="C173" s="1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 s="13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2" t="s">
        <v>396</v>
      </c>
      <c r="C174" s="1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 s="13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2" t="s">
        <v>398</v>
      </c>
      <c r="C175" s="1" t="s">
        <v>399</v>
      </c>
      <c r="D175" s="16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 s="13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2" t="s">
        <v>400</v>
      </c>
      <c r="C176" s="1" t="s">
        <v>401</v>
      </c>
      <c r="D176" s="1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 s="13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2" t="s">
        <v>402</v>
      </c>
      <c r="C177" s="1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 s="13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2" t="s">
        <v>404</v>
      </c>
      <c r="C178" s="1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 s="13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2" t="s">
        <v>406</v>
      </c>
      <c r="C179" s="1" t="s">
        <v>407</v>
      </c>
      <c r="D179" s="16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 s="13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2" t="s">
        <v>408</v>
      </c>
      <c r="C180" s="1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 s="13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2" t="s">
        <v>410</v>
      </c>
      <c r="C181" s="1" t="s">
        <v>411</v>
      </c>
      <c r="D181" s="16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 s="13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2" t="s">
        <v>412</v>
      </c>
      <c r="C182" s="1" t="s">
        <v>413</v>
      </c>
      <c r="D182" s="16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 s="13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2" t="s">
        <v>414</v>
      </c>
      <c r="C183" s="1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 s="13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2" t="s">
        <v>416</v>
      </c>
      <c r="C184" s="1" t="s">
        <v>417</v>
      </c>
      <c r="D184" s="16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 s="13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2" t="s">
        <v>418</v>
      </c>
      <c r="C185" s="1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2" t="s">
        <v>420</v>
      </c>
      <c r="C186" s="1" t="s">
        <v>421</v>
      </c>
      <c r="D186" s="1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 s="13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2" t="s">
        <v>422</v>
      </c>
      <c r="C187" s="1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 s="13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2" t="s">
        <v>424</v>
      </c>
      <c r="C188" s="1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 s="13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2" t="s">
        <v>426</v>
      </c>
      <c r="C189" s="1" t="s">
        <v>427</v>
      </c>
      <c r="D189" s="16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 s="13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2" t="s">
        <v>428</v>
      </c>
      <c r="C190" s="1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 s="13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2" t="s">
        <v>430</v>
      </c>
      <c r="C191" s="1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 s="13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2" t="s">
        <v>432</v>
      </c>
      <c r="C192" s="1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 s="13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2" t="s">
        <v>434</v>
      </c>
      <c r="C193" s="1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 s="13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2" t="s">
        <v>436</v>
      </c>
      <c r="C194" s="1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 s="13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2" t="s">
        <v>438</v>
      </c>
      <c r="C195" s="1" t="s">
        <v>439</v>
      </c>
      <c r="D195">
        <v>6600</v>
      </c>
      <c r="E195">
        <v>3012</v>
      </c>
      <c r="F195" s="5">
        <f t="shared" ref="F195:F258" si="12">(E195/D195) *100</f>
        <v>45.636363636363633</v>
      </c>
      <c r="G195" t="s">
        <v>14</v>
      </c>
      <c r="H195">
        <v>65</v>
      </c>
      <c r="I195" s="6">
        <f t="shared" si="11"/>
        <v>46.338461538461537</v>
      </c>
      <c r="J195" t="s">
        <v>21</v>
      </c>
      <c r="K195" t="s">
        <v>22</v>
      </c>
      <c r="L195">
        <v>1523163600</v>
      </c>
      <c r="M195" s="13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2" t="s">
        <v>440</v>
      </c>
      <c r="C196" s="1" t="s">
        <v>441</v>
      </c>
      <c r="D196" s="1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3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2" t="s">
        <v>442</v>
      </c>
      <c r="C197" s="1" t="s">
        <v>443</v>
      </c>
      <c r="D197" s="16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 s="13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2" t="s">
        <v>444</v>
      </c>
      <c r="C198" s="1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 s="13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2" t="s">
        <v>446</v>
      </c>
      <c r="C199" s="1" t="s">
        <v>447</v>
      </c>
      <c r="D199" s="16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 s="13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2" t="s">
        <v>448</v>
      </c>
      <c r="C200" s="1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 s="13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2" t="s">
        <v>450</v>
      </c>
      <c r="C201" s="1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 s="13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2" t="s">
        <v>452</v>
      </c>
      <c r="C202" s="1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2" t="s">
        <v>454</v>
      </c>
      <c r="C203" s="1" t="s">
        <v>455</v>
      </c>
      <c r="D203" s="16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 s="13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2" t="s">
        <v>456</v>
      </c>
      <c r="C204" s="1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 s="13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2" t="s">
        <v>458</v>
      </c>
      <c r="C205" s="1" t="s">
        <v>459</v>
      </c>
      <c r="D205" s="16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 s="13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2" t="s">
        <v>460</v>
      </c>
      <c r="C206" s="1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 s="13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2" t="s">
        <v>462</v>
      </c>
      <c r="C207" s="1" t="s">
        <v>463</v>
      </c>
      <c r="D207" s="16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 s="13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2" t="s">
        <v>464</v>
      </c>
      <c r="C208" s="1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 s="13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2" t="s">
        <v>466</v>
      </c>
      <c r="C209" s="1" t="s">
        <v>467</v>
      </c>
      <c r="D209" s="16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 s="13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2" t="s">
        <v>468</v>
      </c>
      <c r="C210" s="1" t="s">
        <v>469</v>
      </c>
      <c r="D210" s="16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 s="13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2" t="s">
        <v>470</v>
      </c>
      <c r="C211" s="1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 s="13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2" t="s">
        <v>472</v>
      </c>
      <c r="C212" s="1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 s="13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2" t="s">
        <v>475</v>
      </c>
      <c r="C213" s="1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 s="13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2" t="s">
        <v>477</v>
      </c>
      <c r="C214" s="1" t="s">
        <v>478</v>
      </c>
      <c r="D214" s="16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 s="13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2" t="s">
        <v>479</v>
      </c>
      <c r="C215" s="1" t="s">
        <v>480</v>
      </c>
      <c r="D215" s="16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 s="13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2" t="s">
        <v>481</v>
      </c>
      <c r="C216" s="1" t="s">
        <v>482</v>
      </c>
      <c r="D216" s="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 s="13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2" t="s">
        <v>483</v>
      </c>
      <c r="C217" s="1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 s="13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2" t="s">
        <v>485</v>
      </c>
      <c r="C218" s="1" t="s">
        <v>486</v>
      </c>
      <c r="D218" s="16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 s="13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2" t="s">
        <v>487</v>
      </c>
      <c r="C219" s="1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 s="13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2" t="s">
        <v>489</v>
      </c>
      <c r="C220" s="1" t="s">
        <v>490</v>
      </c>
      <c r="D220" s="16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 s="13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2" t="s">
        <v>491</v>
      </c>
      <c r="C221" s="1" t="s">
        <v>492</v>
      </c>
      <c r="D221" s="16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 s="13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2" t="s">
        <v>493</v>
      </c>
      <c r="C222" s="1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 s="13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2" t="s">
        <v>495</v>
      </c>
      <c r="C223" s="1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 s="13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2" t="s">
        <v>497</v>
      </c>
      <c r="C224" s="1" t="s">
        <v>498</v>
      </c>
      <c r="D224" s="16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 s="13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2" t="s">
        <v>499</v>
      </c>
      <c r="C225" s="1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 s="13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2" t="s">
        <v>501</v>
      </c>
      <c r="C226" s="1" t="s">
        <v>502</v>
      </c>
      <c r="D226" s="1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 s="13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2" t="s">
        <v>503</v>
      </c>
      <c r="C227" s="1" t="s">
        <v>504</v>
      </c>
      <c r="D227" s="16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 s="13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2" t="s">
        <v>253</v>
      </c>
      <c r="C228" s="1" t="s">
        <v>505</v>
      </c>
      <c r="D228" s="16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 s="13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2" t="s">
        <v>506</v>
      </c>
      <c r="C229" s="1" t="s">
        <v>507</v>
      </c>
      <c r="D229" s="16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 s="13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2" t="s">
        <v>508</v>
      </c>
      <c r="C230" s="1" t="s">
        <v>509</v>
      </c>
      <c r="D230" s="16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 s="13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2" t="s">
        <v>510</v>
      </c>
      <c r="C231" s="1" t="s">
        <v>511</v>
      </c>
      <c r="D231" s="16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 s="13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2" t="s">
        <v>512</v>
      </c>
      <c r="C232" s="1" t="s">
        <v>513</v>
      </c>
      <c r="D232" s="16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 s="13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2" t="s">
        <v>514</v>
      </c>
      <c r="C233" s="1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 s="13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2" t="s">
        <v>516</v>
      </c>
      <c r="C234" s="1" t="s">
        <v>517</v>
      </c>
      <c r="D234" s="16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 s="13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2" t="s">
        <v>518</v>
      </c>
      <c r="C235" s="1" t="s">
        <v>519</v>
      </c>
      <c r="D235" s="16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 s="13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2" t="s">
        <v>520</v>
      </c>
      <c r="C236" s="1" t="s">
        <v>521</v>
      </c>
      <c r="D236" s="1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 s="13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2" t="s">
        <v>522</v>
      </c>
      <c r="C237" s="1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 s="13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2" t="s">
        <v>524</v>
      </c>
      <c r="C238" s="1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 s="13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2" t="s">
        <v>526</v>
      </c>
      <c r="C239" s="1" t="s">
        <v>527</v>
      </c>
      <c r="D239" s="16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 s="13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2" t="s">
        <v>528</v>
      </c>
      <c r="C240" s="1" t="s">
        <v>529</v>
      </c>
      <c r="D240" s="16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 s="13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2" t="s">
        <v>530</v>
      </c>
      <c r="C241" s="1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 s="13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2" t="s">
        <v>532</v>
      </c>
      <c r="C242" s="1" t="s">
        <v>533</v>
      </c>
      <c r="D242" s="16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 s="13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2" t="s">
        <v>534</v>
      </c>
      <c r="C243" s="1" t="s">
        <v>535</v>
      </c>
      <c r="D243" s="16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 s="13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2" t="s">
        <v>536</v>
      </c>
      <c r="C244" s="1" t="s">
        <v>537</v>
      </c>
      <c r="D244" s="16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 s="13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2" t="s">
        <v>538</v>
      </c>
      <c r="C245" s="1" t="s">
        <v>539</v>
      </c>
      <c r="D245" s="16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 s="13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2" t="s">
        <v>540</v>
      </c>
      <c r="C246" s="1" t="s">
        <v>541</v>
      </c>
      <c r="D246" s="1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 s="13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2" t="s">
        <v>542</v>
      </c>
      <c r="C247" s="1" t="s">
        <v>543</v>
      </c>
      <c r="D247" s="16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 s="13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2" t="s">
        <v>544</v>
      </c>
      <c r="C248" s="1" t="s">
        <v>545</v>
      </c>
      <c r="D248" s="16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 s="13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2" t="s">
        <v>546</v>
      </c>
      <c r="C249" s="1" t="s">
        <v>547</v>
      </c>
      <c r="D249" s="16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 s="13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2" t="s">
        <v>548</v>
      </c>
      <c r="C250" s="1" t="s">
        <v>549</v>
      </c>
      <c r="D250" s="16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 s="13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2" t="s">
        <v>550</v>
      </c>
      <c r="C251" s="1" t="s">
        <v>551</v>
      </c>
      <c r="D251" s="16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 s="13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2" t="s">
        <v>552</v>
      </c>
      <c r="C252" s="1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 s="13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2" t="s">
        <v>554</v>
      </c>
      <c r="C253" s="1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 s="13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2" t="s">
        <v>556</v>
      </c>
      <c r="C254" s="1" t="s">
        <v>557</v>
      </c>
      <c r="D254" s="16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 s="13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2" t="s">
        <v>558</v>
      </c>
      <c r="C255" s="1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2" t="s">
        <v>560</v>
      </c>
      <c r="C256" s="1" t="s">
        <v>561</v>
      </c>
      <c r="D256" s="1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 s="13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2" t="s">
        <v>562</v>
      </c>
      <c r="C257" s="1" t="s">
        <v>563</v>
      </c>
      <c r="D257" s="16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 s="13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2" t="s">
        <v>564</v>
      </c>
      <c r="C258" s="1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 s="13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2" t="s">
        <v>566</v>
      </c>
      <c r="C259" s="1" t="s">
        <v>567</v>
      </c>
      <c r="D259" s="16">
        <v>5700</v>
      </c>
      <c r="E259">
        <v>8322</v>
      </c>
      <c r="F259" s="5">
        <f t="shared" ref="F259:F322" si="16">(E259/D259) *100</f>
        <v>146</v>
      </c>
      <c r="G259" t="s">
        <v>20</v>
      </c>
      <c r="H259">
        <v>92</v>
      </c>
      <c r="I259" s="6">
        <f t="shared" si="15"/>
        <v>90.456521739130437</v>
      </c>
      <c r="J259" t="s">
        <v>21</v>
      </c>
      <c r="K259" t="s">
        <v>22</v>
      </c>
      <c r="L259">
        <v>1362463200</v>
      </c>
      <c r="M259" s="13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2" t="s">
        <v>568</v>
      </c>
      <c r="C260" s="1" t="s">
        <v>569</v>
      </c>
      <c r="D260" s="16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3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2" t="s">
        <v>570</v>
      </c>
      <c r="C261" s="1" t="s">
        <v>571</v>
      </c>
      <c r="D261" s="16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 s="13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2" t="s">
        <v>572</v>
      </c>
      <c r="C262" s="1" t="s">
        <v>573</v>
      </c>
      <c r="D262" s="16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 s="13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2" t="s">
        <v>574</v>
      </c>
      <c r="C263" s="1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 s="13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2" t="s">
        <v>576</v>
      </c>
      <c r="C264" s="1" t="s">
        <v>577</v>
      </c>
      <c r="D264" s="16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 s="13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2" t="s">
        <v>578</v>
      </c>
      <c r="C265" s="1" t="s">
        <v>579</v>
      </c>
      <c r="D265" s="16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 s="13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2" t="s">
        <v>580</v>
      </c>
      <c r="C266" s="1" t="s">
        <v>581</v>
      </c>
      <c r="D266" s="1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 s="13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2" t="s">
        <v>582</v>
      </c>
      <c r="C267" s="1" t="s">
        <v>583</v>
      </c>
      <c r="D267" s="16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 s="13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2" t="s">
        <v>584</v>
      </c>
      <c r="C268" s="1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 s="13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2" t="s">
        <v>586</v>
      </c>
      <c r="C269" s="1" t="s">
        <v>587</v>
      </c>
      <c r="D269" s="16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 s="13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2" t="s">
        <v>588</v>
      </c>
      <c r="C270" s="1" t="s">
        <v>589</v>
      </c>
      <c r="D270" s="16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 s="13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2" t="s">
        <v>590</v>
      </c>
      <c r="C271" s="1" t="s">
        <v>591</v>
      </c>
      <c r="D271" s="16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 s="13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2" t="s">
        <v>592</v>
      </c>
      <c r="C272" s="1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 s="13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2" t="s">
        <v>594</v>
      </c>
      <c r="C273" s="1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 s="13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2" t="s">
        <v>596</v>
      </c>
      <c r="C274" s="1" t="s">
        <v>597</v>
      </c>
      <c r="D274" s="16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 s="13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2" t="s">
        <v>598</v>
      </c>
      <c r="C275" s="1" t="s">
        <v>599</v>
      </c>
      <c r="D275" s="16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 s="13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2" t="s">
        <v>600</v>
      </c>
      <c r="C276" s="1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 s="13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2" t="s">
        <v>602</v>
      </c>
      <c r="C277" s="1" t="s">
        <v>603</v>
      </c>
      <c r="D277" s="16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 s="13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2" t="s">
        <v>604</v>
      </c>
      <c r="C278" s="1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 s="13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2" t="s">
        <v>606</v>
      </c>
      <c r="C279" s="1" t="s">
        <v>607</v>
      </c>
      <c r="D279" s="16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 s="13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2" t="s">
        <v>608</v>
      </c>
      <c r="C280" s="1" t="s">
        <v>609</v>
      </c>
      <c r="D280" s="16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 s="13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2" t="s">
        <v>610</v>
      </c>
      <c r="C281" s="1" t="s">
        <v>611</v>
      </c>
      <c r="D281" s="16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 s="13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2" t="s">
        <v>612</v>
      </c>
      <c r="C282" s="1" t="s">
        <v>613</v>
      </c>
      <c r="D282" s="16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 s="13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2" t="s">
        <v>614</v>
      </c>
      <c r="C283" s="1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 s="13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2" t="s">
        <v>616</v>
      </c>
      <c r="C284" s="1" t="s">
        <v>617</v>
      </c>
      <c r="D284" s="16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 s="13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2" t="s">
        <v>618</v>
      </c>
      <c r="C285" s="1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 s="13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2" t="s">
        <v>620</v>
      </c>
      <c r="C286" s="1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 s="13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2" t="s">
        <v>622</v>
      </c>
      <c r="C287" s="1" t="s">
        <v>623</v>
      </c>
      <c r="D287" s="16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 s="13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2" t="s">
        <v>624</v>
      </c>
      <c r="C288" s="1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 s="13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2" t="s">
        <v>626</v>
      </c>
      <c r="C289" s="1" t="s">
        <v>627</v>
      </c>
      <c r="D289" s="16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 s="13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2" t="s">
        <v>628</v>
      </c>
      <c r="C290" s="1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 s="13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2" t="s">
        <v>630</v>
      </c>
      <c r="C291" s="1" t="s">
        <v>631</v>
      </c>
      <c r="D291" s="16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 s="13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2" t="s">
        <v>632</v>
      </c>
      <c r="C292" s="1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 s="13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2" t="s">
        <v>634</v>
      </c>
      <c r="C293" s="1" t="s">
        <v>635</v>
      </c>
      <c r="D293" s="16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 s="13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2" t="s">
        <v>636</v>
      </c>
      <c r="C294" s="1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 s="13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2" t="s">
        <v>638</v>
      </c>
      <c r="C295" s="1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 s="13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2" t="s">
        <v>640</v>
      </c>
      <c r="C296" s="1" t="s">
        <v>641</v>
      </c>
      <c r="D296" s="1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 s="13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2" t="s">
        <v>642</v>
      </c>
      <c r="C297" s="1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 s="13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2" t="s">
        <v>644</v>
      </c>
      <c r="C298" s="1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 s="13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2" t="s">
        <v>646</v>
      </c>
      <c r="C299" s="1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 s="13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2" t="s">
        <v>648</v>
      </c>
      <c r="C300" s="1" t="s">
        <v>649</v>
      </c>
      <c r="D300" s="16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 s="13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2" t="s">
        <v>650</v>
      </c>
      <c r="C301" s="1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 s="13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2" t="s">
        <v>652</v>
      </c>
      <c r="C302" s="1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 s="13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2" t="s">
        <v>654</v>
      </c>
      <c r="C303" s="1" t="s">
        <v>655</v>
      </c>
      <c r="D303" s="16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 s="13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2" t="s">
        <v>656</v>
      </c>
      <c r="C304" s="1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 s="13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2" t="s">
        <v>658</v>
      </c>
      <c r="C305" s="1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 s="13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2" t="s">
        <v>660</v>
      </c>
      <c r="C306" s="1" t="s">
        <v>661</v>
      </c>
      <c r="D306" s="1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 s="13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2" t="s">
        <v>662</v>
      </c>
      <c r="C307" s="1" t="s">
        <v>663</v>
      </c>
      <c r="D307" s="16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 s="13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2" t="s">
        <v>664</v>
      </c>
      <c r="C308" s="1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 s="13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2" t="s">
        <v>666</v>
      </c>
      <c r="C309" s="1" t="s">
        <v>667</v>
      </c>
      <c r="D309" s="16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 s="13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2" t="s">
        <v>668</v>
      </c>
      <c r="C310" s="1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 s="13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2" t="s">
        <v>670</v>
      </c>
      <c r="C311" s="1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 s="13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2" t="s">
        <v>672</v>
      </c>
      <c r="C312" s="1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 s="13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2" t="s">
        <v>674</v>
      </c>
      <c r="C313" s="1" t="s">
        <v>675</v>
      </c>
      <c r="D313" s="16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 s="13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2" t="s">
        <v>676</v>
      </c>
      <c r="C314" s="1" t="s">
        <v>677</v>
      </c>
      <c r="D314" s="16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 s="13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2" t="s">
        <v>678</v>
      </c>
      <c r="C315" s="1" t="s">
        <v>679</v>
      </c>
      <c r="D315" s="16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 s="13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2" t="s">
        <v>680</v>
      </c>
      <c r="C316" s="1" t="s">
        <v>681</v>
      </c>
      <c r="D316" s="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 s="13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2" t="s">
        <v>682</v>
      </c>
      <c r="C317" s="1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 s="13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2" t="s">
        <v>684</v>
      </c>
      <c r="C318" s="1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 s="13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2" t="s">
        <v>686</v>
      </c>
      <c r="C319" s="1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 s="13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2" t="s">
        <v>688</v>
      </c>
      <c r="C320" s="1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 s="13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2" t="s">
        <v>690</v>
      </c>
      <c r="C321" s="1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 s="13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2" t="s">
        <v>692</v>
      </c>
      <c r="C322" s="1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 s="13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2" t="s">
        <v>694</v>
      </c>
      <c r="C323" s="1" t="s">
        <v>695</v>
      </c>
      <c r="D323">
        <v>170400</v>
      </c>
      <c r="E323">
        <v>160422</v>
      </c>
      <c r="F323" s="5">
        <f t="shared" ref="F323:F386" si="20">(E323/D323) *100</f>
        <v>94.144366197183089</v>
      </c>
      <c r="G323" t="s">
        <v>14</v>
      </c>
      <c r="H323">
        <v>2468</v>
      </c>
      <c r="I323" s="6">
        <f t="shared" si="19"/>
        <v>65.000810372771468</v>
      </c>
      <c r="J323" t="s">
        <v>21</v>
      </c>
      <c r="K323" t="s">
        <v>22</v>
      </c>
      <c r="L323">
        <v>1301634000</v>
      </c>
      <c r="M323" s="13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2" t="s">
        <v>696</v>
      </c>
      <c r="C324" s="1" t="s">
        <v>697</v>
      </c>
      <c r="D324" s="16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6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3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2" t="s">
        <v>698</v>
      </c>
      <c r="C325" s="1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 s="13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2" t="s">
        <v>700</v>
      </c>
      <c r="C326" s="1" t="s">
        <v>701</v>
      </c>
      <c r="D326" s="1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 s="13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2" t="s">
        <v>702</v>
      </c>
      <c r="C327" s="1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 s="13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2" t="s">
        <v>704</v>
      </c>
      <c r="C328" s="1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 s="13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2" t="s">
        <v>706</v>
      </c>
      <c r="C329" s="1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 s="13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2" t="s">
        <v>708</v>
      </c>
      <c r="C330" s="1" t="s">
        <v>709</v>
      </c>
      <c r="D330" s="16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 s="13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2" t="s">
        <v>710</v>
      </c>
      <c r="C331" s="1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 s="13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2" t="s">
        <v>712</v>
      </c>
      <c r="C332" s="1" t="s">
        <v>713</v>
      </c>
      <c r="D332" s="16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 s="13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2" t="s">
        <v>714</v>
      </c>
      <c r="C333" s="1" t="s">
        <v>715</v>
      </c>
      <c r="D333" s="16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 s="13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2" t="s">
        <v>716</v>
      </c>
      <c r="C334" s="1" t="s">
        <v>717</v>
      </c>
      <c r="D334" s="16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 s="13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2" t="s">
        <v>718</v>
      </c>
      <c r="C335" s="1" t="s">
        <v>719</v>
      </c>
      <c r="D335" s="16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 s="13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2" t="s">
        <v>720</v>
      </c>
      <c r="C336" s="1" t="s">
        <v>721</v>
      </c>
      <c r="D336" s="1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 s="13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2" t="s">
        <v>722</v>
      </c>
      <c r="C337" s="1" t="s">
        <v>723</v>
      </c>
      <c r="D337" s="16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 s="13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2" t="s">
        <v>724</v>
      </c>
      <c r="C338" s="1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 s="13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2" t="s">
        <v>726</v>
      </c>
      <c r="C339" s="1" t="s">
        <v>727</v>
      </c>
      <c r="D339" s="16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 s="13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2" t="s">
        <v>728</v>
      </c>
      <c r="C340" s="1" t="s">
        <v>729</v>
      </c>
      <c r="D340" s="16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 s="13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2" t="s">
        <v>730</v>
      </c>
      <c r="C341" s="1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2" t="s">
        <v>732</v>
      </c>
      <c r="C342" s="1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 s="13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2" t="s">
        <v>734</v>
      </c>
      <c r="C343" s="1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 s="13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2" t="s">
        <v>736</v>
      </c>
      <c r="C344" s="1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 s="13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2" t="s">
        <v>738</v>
      </c>
      <c r="C345" s="1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 s="13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2" t="s">
        <v>740</v>
      </c>
      <c r="C346" s="1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 s="13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2" t="s">
        <v>742</v>
      </c>
      <c r="C347" s="1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 s="13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2" t="s">
        <v>744</v>
      </c>
      <c r="C348" s="1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 s="13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2" t="s">
        <v>746</v>
      </c>
      <c r="C349" s="1" t="s">
        <v>747</v>
      </c>
      <c r="D349" s="16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 s="13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2" t="s">
        <v>748</v>
      </c>
      <c r="C350" s="1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 s="13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2" t="s">
        <v>750</v>
      </c>
      <c r="C351" s="1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 s="13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2" t="s">
        <v>752</v>
      </c>
      <c r="C352" s="1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 s="13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2" t="s">
        <v>754</v>
      </c>
      <c r="C353" s="1" t="s">
        <v>755</v>
      </c>
      <c r="D353" s="16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 s="13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2" t="s">
        <v>756</v>
      </c>
      <c r="C354" s="1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2" t="s">
        <v>758</v>
      </c>
      <c r="C355" s="1" t="s">
        <v>759</v>
      </c>
      <c r="D355" s="16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 s="13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2" t="s">
        <v>760</v>
      </c>
      <c r="C356" s="1" t="s">
        <v>761</v>
      </c>
      <c r="D356" s="1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 s="13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2" t="s">
        <v>762</v>
      </c>
      <c r="C357" s="1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 s="13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2" t="s">
        <v>764</v>
      </c>
      <c r="C358" s="1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 s="13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2" t="s">
        <v>766</v>
      </c>
      <c r="C359" s="1" t="s">
        <v>767</v>
      </c>
      <c r="D359" s="16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 s="13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2" t="s">
        <v>768</v>
      </c>
      <c r="C360" s="1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2" t="s">
        <v>770</v>
      </c>
      <c r="C361" s="1" t="s">
        <v>771</v>
      </c>
      <c r="D361" s="16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 s="13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2" t="s">
        <v>772</v>
      </c>
      <c r="C362" s="1" t="s">
        <v>773</v>
      </c>
      <c r="D362" s="16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 s="13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2" t="s">
        <v>774</v>
      </c>
      <c r="C363" s="1" t="s">
        <v>775</v>
      </c>
      <c r="D363" s="16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 s="13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2" t="s">
        <v>776</v>
      </c>
      <c r="C364" s="1" t="s">
        <v>777</v>
      </c>
      <c r="D364" s="16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 s="13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2" t="s">
        <v>778</v>
      </c>
      <c r="C365" s="1" t="s">
        <v>779</v>
      </c>
      <c r="D365" s="16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 s="13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2" t="s">
        <v>780</v>
      </c>
      <c r="C366" s="1" t="s">
        <v>781</v>
      </c>
      <c r="D366" s="1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 s="13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2" t="s">
        <v>782</v>
      </c>
      <c r="C367" s="1" t="s">
        <v>783</v>
      </c>
      <c r="D367" s="16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 s="13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2" t="s">
        <v>784</v>
      </c>
      <c r="C368" s="1" t="s">
        <v>785</v>
      </c>
      <c r="D368" s="16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 s="13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2" t="s">
        <v>786</v>
      </c>
      <c r="C369" s="1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 s="13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2" t="s">
        <v>788</v>
      </c>
      <c r="C370" s="1" t="s">
        <v>789</v>
      </c>
      <c r="D370" s="16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 s="13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2" t="s">
        <v>790</v>
      </c>
      <c r="C371" s="1" t="s">
        <v>791</v>
      </c>
      <c r="D371" s="16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 s="13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2" t="s">
        <v>792</v>
      </c>
      <c r="C372" s="1" t="s">
        <v>793</v>
      </c>
      <c r="D372" s="16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 s="13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2" t="s">
        <v>794</v>
      </c>
      <c r="C373" s="1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 s="13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2" t="s">
        <v>796</v>
      </c>
      <c r="C374" s="1" t="s">
        <v>797</v>
      </c>
      <c r="D374" s="16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 s="13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2" t="s">
        <v>798</v>
      </c>
      <c r="C375" s="1" t="s">
        <v>799</v>
      </c>
      <c r="D375" s="16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 s="13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2" t="s">
        <v>800</v>
      </c>
      <c r="C376" s="1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 s="13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2" t="s">
        <v>802</v>
      </c>
      <c r="C377" s="1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 s="13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2" t="s">
        <v>804</v>
      </c>
      <c r="C378" s="1" t="s">
        <v>805</v>
      </c>
      <c r="D378" s="16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 s="13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2" t="s">
        <v>806</v>
      </c>
      <c r="C379" s="1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 s="13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2" t="s">
        <v>808</v>
      </c>
      <c r="C380" s="1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 s="13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2" t="s">
        <v>810</v>
      </c>
      <c r="C381" s="1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 s="13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2" t="s">
        <v>812</v>
      </c>
      <c r="C382" s="1" t="s">
        <v>813</v>
      </c>
      <c r="D382" s="16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 s="13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2" t="s">
        <v>814</v>
      </c>
      <c r="C383" s="1" t="s">
        <v>815</v>
      </c>
      <c r="D383" s="16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 s="13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2" t="s">
        <v>816</v>
      </c>
      <c r="C384" s="1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 s="13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2" t="s">
        <v>818</v>
      </c>
      <c r="C385" s="1" t="s">
        <v>819</v>
      </c>
      <c r="D385" s="16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 s="13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2" t="s">
        <v>820</v>
      </c>
      <c r="C386" s="1" t="s">
        <v>821</v>
      </c>
      <c r="D386" s="1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 s="13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2" t="s">
        <v>822</v>
      </c>
      <c r="C387" s="1" t="s">
        <v>823</v>
      </c>
      <c r="D387" s="16">
        <v>38900</v>
      </c>
      <c r="E387">
        <v>56859</v>
      </c>
      <c r="F387" s="5">
        <f t="shared" ref="F387:F450" si="24">(E387/D387) *100</f>
        <v>146.16709511568124</v>
      </c>
      <c r="G387" t="s">
        <v>20</v>
      </c>
      <c r="H387">
        <v>1137</v>
      </c>
      <c r="I387" s="6">
        <f t="shared" si="23"/>
        <v>50.007915567282325</v>
      </c>
      <c r="J387" t="s">
        <v>21</v>
      </c>
      <c r="K387" t="s">
        <v>22</v>
      </c>
      <c r="L387">
        <v>1553835600</v>
      </c>
      <c r="M387" s="13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2" t="s">
        <v>824</v>
      </c>
      <c r="C388" s="1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3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2" t="s">
        <v>826</v>
      </c>
      <c r="C389" s="1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 s="13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2" t="s">
        <v>828</v>
      </c>
      <c r="C390" s="1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 s="13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2" t="s">
        <v>830</v>
      </c>
      <c r="C391" s="1" t="s">
        <v>831</v>
      </c>
      <c r="D391" s="16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 s="13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2" t="s">
        <v>832</v>
      </c>
      <c r="C392" s="1" t="s">
        <v>833</v>
      </c>
      <c r="D392" s="16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 s="13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2" t="s">
        <v>834</v>
      </c>
      <c r="C393" s="1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 s="13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2" t="s">
        <v>836</v>
      </c>
      <c r="C394" s="1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 s="13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2" t="s">
        <v>838</v>
      </c>
      <c r="C395" s="1" t="s">
        <v>839</v>
      </c>
      <c r="D395" s="16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 s="13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2" t="s">
        <v>840</v>
      </c>
      <c r="C396" s="1" t="s">
        <v>841</v>
      </c>
      <c r="D396" s="1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 s="13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2" t="s">
        <v>295</v>
      </c>
      <c r="C397" s="1" t="s">
        <v>842</v>
      </c>
      <c r="D397" s="16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 s="13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2" t="s">
        <v>843</v>
      </c>
      <c r="C398" s="1" t="s">
        <v>844</v>
      </c>
      <c r="D398" s="16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 s="13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2" t="s">
        <v>845</v>
      </c>
      <c r="C399" s="1" t="s">
        <v>846</v>
      </c>
      <c r="D399" s="16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 s="13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2" t="s">
        <v>847</v>
      </c>
      <c r="C400" s="1" t="s">
        <v>848</v>
      </c>
      <c r="D400" s="16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 s="13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2" t="s">
        <v>849</v>
      </c>
      <c r="C401" s="1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 s="13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2" t="s">
        <v>851</v>
      </c>
      <c r="C402" s="1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 s="13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2" t="s">
        <v>853</v>
      </c>
      <c r="C403" s="1" t="s">
        <v>854</v>
      </c>
      <c r="D403" s="16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 s="13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2" t="s">
        <v>855</v>
      </c>
      <c r="C404" s="1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 s="13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2" t="s">
        <v>857</v>
      </c>
      <c r="C405" s="1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2" t="s">
        <v>859</v>
      </c>
      <c r="C406" s="1" t="s">
        <v>860</v>
      </c>
      <c r="D406" s="1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 s="13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2" t="s">
        <v>861</v>
      </c>
      <c r="C407" s="1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 s="13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2" t="s">
        <v>863</v>
      </c>
      <c r="C408" s="1" t="s">
        <v>864</v>
      </c>
      <c r="D408" s="16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 s="13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2" t="s">
        <v>865</v>
      </c>
      <c r="C409" s="1" t="s">
        <v>866</v>
      </c>
      <c r="D409" s="16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 s="13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2" t="s">
        <v>867</v>
      </c>
      <c r="C410" s="1" t="s">
        <v>868</v>
      </c>
      <c r="D410" s="16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 s="13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2" t="s">
        <v>243</v>
      </c>
      <c r="C411" s="1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 s="13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2" t="s">
        <v>870</v>
      </c>
      <c r="C412" s="1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 s="13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2" t="s">
        <v>872</v>
      </c>
      <c r="C413" s="1" t="s">
        <v>873</v>
      </c>
      <c r="D413" s="16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 s="13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2" t="s">
        <v>874</v>
      </c>
      <c r="C414" s="1" t="s">
        <v>875</v>
      </c>
      <c r="D414" s="16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 s="13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2" t="s">
        <v>876</v>
      </c>
      <c r="C415" s="1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 s="13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2" t="s">
        <v>878</v>
      </c>
      <c r="C416" s="1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 s="13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2" t="s">
        <v>880</v>
      </c>
      <c r="C417" s="1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 s="13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2" t="s">
        <v>882</v>
      </c>
      <c r="C418" s="1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 s="13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2" t="s">
        <v>884</v>
      </c>
      <c r="C419" s="1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 s="13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2" t="s">
        <v>105</v>
      </c>
      <c r="C420" s="1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2" t="s">
        <v>887</v>
      </c>
      <c r="C421" s="1" t="s">
        <v>888</v>
      </c>
      <c r="D421" s="16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 s="13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2" t="s">
        <v>889</v>
      </c>
      <c r="C422" s="1" t="s">
        <v>890</v>
      </c>
      <c r="D422" s="16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 s="13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2" t="s">
        <v>891</v>
      </c>
      <c r="C423" s="1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 s="13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2" t="s">
        <v>893</v>
      </c>
      <c r="C424" s="1" t="s">
        <v>894</v>
      </c>
      <c r="D424" s="16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 s="13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2" t="s">
        <v>895</v>
      </c>
      <c r="C425" s="1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 s="13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2" t="s">
        <v>897</v>
      </c>
      <c r="C426" s="1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 s="13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2" t="s">
        <v>899</v>
      </c>
      <c r="C427" s="1" t="s">
        <v>900</v>
      </c>
      <c r="D427" s="16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 s="13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2" t="s">
        <v>901</v>
      </c>
      <c r="C428" s="1" t="s">
        <v>902</v>
      </c>
      <c r="D428" s="16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 s="13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2" t="s">
        <v>903</v>
      </c>
      <c r="C429" s="1" t="s">
        <v>904</v>
      </c>
      <c r="D429" s="16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 s="13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2" t="s">
        <v>905</v>
      </c>
      <c r="C430" s="1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 s="13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2" t="s">
        <v>907</v>
      </c>
      <c r="C431" s="1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 s="13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2" t="s">
        <v>909</v>
      </c>
      <c r="C432" s="1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 s="13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2" t="s">
        <v>911</v>
      </c>
      <c r="C433" s="1" t="s">
        <v>912</v>
      </c>
      <c r="D433" s="16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 s="13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2" t="s">
        <v>913</v>
      </c>
      <c r="C434" s="1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 s="13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2" t="s">
        <v>915</v>
      </c>
      <c r="C435" s="1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 s="13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2" t="s">
        <v>917</v>
      </c>
      <c r="C436" s="1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2" t="s">
        <v>919</v>
      </c>
      <c r="C437" s="1" t="s">
        <v>920</v>
      </c>
      <c r="D437" s="16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 s="13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2" t="s">
        <v>921</v>
      </c>
      <c r="C438" s="1" t="s">
        <v>922</v>
      </c>
      <c r="D438" s="16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 s="13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2" t="s">
        <v>923</v>
      </c>
      <c r="C439" s="1" t="s">
        <v>924</v>
      </c>
      <c r="D439" s="16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 s="13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2" t="s">
        <v>925</v>
      </c>
      <c r="C440" s="1" t="s">
        <v>926</v>
      </c>
      <c r="D440" s="16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 s="13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2" t="s">
        <v>927</v>
      </c>
      <c r="C441" s="1" t="s">
        <v>928</v>
      </c>
      <c r="D441" s="16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 s="13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2" t="s">
        <v>929</v>
      </c>
      <c r="C442" s="1" t="s">
        <v>930</v>
      </c>
      <c r="D442" s="16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 s="13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2" t="s">
        <v>931</v>
      </c>
      <c r="C443" s="1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 s="13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2" t="s">
        <v>933</v>
      </c>
      <c r="C444" s="1" t="s">
        <v>934</v>
      </c>
      <c r="D444" s="16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 s="13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2" t="s">
        <v>935</v>
      </c>
      <c r="C445" s="1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 s="13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2" t="s">
        <v>748</v>
      </c>
      <c r="C446" s="1" t="s">
        <v>937</v>
      </c>
      <c r="D446" s="1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 s="13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2" t="s">
        <v>938</v>
      </c>
      <c r="C447" s="1" t="s">
        <v>939</v>
      </c>
      <c r="D447" s="16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 s="13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2" t="s">
        <v>940</v>
      </c>
      <c r="C448" s="1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 s="13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2" t="s">
        <v>942</v>
      </c>
      <c r="C449" s="1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 s="13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2" t="s">
        <v>944</v>
      </c>
      <c r="C450" s="1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 s="13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2" t="s">
        <v>946</v>
      </c>
      <c r="C451" s="1" t="s">
        <v>947</v>
      </c>
      <c r="D451" s="16">
        <v>900</v>
      </c>
      <c r="E451">
        <v>8703</v>
      </c>
      <c r="F451" s="5">
        <f t="shared" ref="F451:F514" si="28">(E451/D451) *100</f>
        <v>967</v>
      </c>
      <c r="G451" t="s">
        <v>20</v>
      </c>
      <c r="H451">
        <v>86</v>
      </c>
      <c r="I451" s="6">
        <f t="shared" si="27"/>
        <v>101.19767441860465</v>
      </c>
      <c r="J451" t="s">
        <v>36</v>
      </c>
      <c r="K451" t="s">
        <v>37</v>
      </c>
      <c r="L451">
        <v>1551852000</v>
      </c>
      <c r="M451" s="13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2" t="s">
        <v>948</v>
      </c>
      <c r="C452" s="1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ref="I452:I515" si="31">E452/H452</f>
        <v>4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2" t="s">
        <v>950</v>
      </c>
      <c r="C453" s="1" t="s">
        <v>951</v>
      </c>
      <c r="D453" s="16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 s="13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2" t="s">
        <v>952</v>
      </c>
      <c r="C454" s="1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 s="13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2" t="s">
        <v>954</v>
      </c>
      <c r="C455" s="1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 s="13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2" t="s">
        <v>956</v>
      </c>
      <c r="C456" s="1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 s="13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2" t="s">
        <v>958</v>
      </c>
      <c r="C457" s="1" t="s">
        <v>959</v>
      </c>
      <c r="D457" s="16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 s="13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2" t="s">
        <v>960</v>
      </c>
      <c r="C458" s="1" t="s">
        <v>961</v>
      </c>
      <c r="D458" s="16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 s="13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2" t="s">
        <v>962</v>
      </c>
      <c r="C459" s="1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 s="13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2" t="s">
        <v>964</v>
      </c>
      <c r="C460" s="1" t="s">
        <v>965</v>
      </c>
      <c r="D460" s="16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 s="13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2" t="s">
        <v>966</v>
      </c>
      <c r="C461" s="1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 s="13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2" t="s">
        <v>968</v>
      </c>
      <c r="C462" s="1" t="s">
        <v>969</v>
      </c>
      <c r="D462" s="16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 s="13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2" t="s">
        <v>970</v>
      </c>
      <c r="C463" s="1" t="s">
        <v>971</v>
      </c>
      <c r="D463" s="16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 s="13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2" t="s">
        <v>972</v>
      </c>
      <c r="C464" s="1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 s="13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2" t="s">
        <v>974</v>
      </c>
      <c r="C465" s="1" t="s">
        <v>975</v>
      </c>
      <c r="D465" s="16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 s="13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2" t="s">
        <v>976</v>
      </c>
      <c r="C466" s="1" t="s">
        <v>977</v>
      </c>
      <c r="D466" s="1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 s="13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2" t="s">
        <v>978</v>
      </c>
      <c r="C467" s="1" t="s">
        <v>979</v>
      </c>
      <c r="D467" s="16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 s="13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2" t="s">
        <v>980</v>
      </c>
      <c r="C468" s="1" t="s">
        <v>981</v>
      </c>
      <c r="D468" s="16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 s="13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2" t="s">
        <v>982</v>
      </c>
      <c r="C469" s="1" t="s">
        <v>983</v>
      </c>
      <c r="D469" s="16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 s="13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2" t="s">
        <v>984</v>
      </c>
      <c r="C470" s="1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 s="13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2" t="s">
        <v>986</v>
      </c>
      <c r="C471" s="1" t="s">
        <v>987</v>
      </c>
      <c r="D471" s="16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 s="13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2" t="s">
        <v>988</v>
      </c>
      <c r="C472" s="1" t="s">
        <v>989</v>
      </c>
      <c r="D472" s="16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 s="13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2" t="s">
        <v>446</v>
      </c>
      <c r="C473" s="1" t="s">
        <v>990</v>
      </c>
      <c r="D473" s="16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 s="13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2" t="s">
        <v>991</v>
      </c>
      <c r="C474" s="1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 s="13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2" t="s">
        <v>993</v>
      </c>
      <c r="C475" s="1" t="s">
        <v>994</v>
      </c>
      <c r="D475" s="16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 s="13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2" t="s">
        <v>995</v>
      </c>
      <c r="C476" s="1" t="s">
        <v>996</v>
      </c>
      <c r="D476" s="1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 s="13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2" t="s">
        <v>997</v>
      </c>
      <c r="C477" s="1" t="s">
        <v>998</v>
      </c>
      <c r="D477" s="16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 s="13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2" t="s">
        <v>999</v>
      </c>
      <c r="C478" s="1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 s="13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2" t="s">
        <v>1001</v>
      </c>
      <c r="C479" s="1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 s="13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2" t="s">
        <v>1003</v>
      </c>
      <c r="C480" s="1" t="s">
        <v>1004</v>
      </c>
      <c r="D480" s="16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 s="13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2" t="s">
        <v>1005</v>
      </c>
      <c r="C481" s="1" t="s">
        <v>1006</v>
      </c>
      <c r="D481" s="16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 s="13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2" t="s">
        <v>1007</v>
      </c>
      <c r="C482" s="1" t="s">
        <v>1008</v>
      </c>
      <c r="D482" s="16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 s="13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2" t="s">
        <v>1009</v>
      </c>
      <c r="C483" s="1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 s="13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2" t="s">
        <v>1011</v>
      </c>
      <c r="C484" s="1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 s="13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2" t="s">
        <v>1013</v>
      </c>
      <c r="C485" s="1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 s="13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2" t="s">
        <v>1015</v>
      </c>
      <c r="C486" s="1" t="s">
        <v>1016</v>
      </c>
      <c r="D486" s="1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 s="13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2" t="s">
        <v>1017</v>
      </c>
      <c r="C487" s="1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 s="13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2" t="s">
        <v>1019</v>
      </c>
      <c r="C488" s="1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 s="13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2" t="s">
        <v>1021</v>
      </c>
      <c r="C489" s="1" t="s">
        <v>1022</v>
      </c>
      <c r="D489" s="16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 s="13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2" t="s">
        <v>1023</v>
      </c>
      <c r="C490" s="1" t="s">
        <v>1024</v>
      </c>
      <c r="D490" s="16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 s="13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2" t="s">
        <v>1025</v>
      </c>
      <c r="C491" s="1" t="s">
        <v>1026</v>
      </c>
      <c r="D491" s="16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 s="13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2" t="s">
        <v>1027</v>
      </c>
      <c r="C492" s="1" t="s">
        <v>1028</v>
      </c>
      <c r="D492" s="16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 s="13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2" t="s">
        <v>1030</v>
      </c>
      <c r="C493" s="1" t="s">
        <v>1031</v>
      </c>
      <c r="D493" s="16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 s="13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2" t="s">
        <v>1032</v>
      </c>
      <c r="C494" s="1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 s="13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2" t="s">
        <v>1034</v>
      </c>
      <c r="C495" s="1" t="s">
        <v>1035</v>
      </c>
      <c r="D495" s="16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 s="13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2" t="s">
        <v>1036</v>
      </c>
      <c r="C496" s="1" t="s">
        <v>1037</v>
      </c>
      <c r="D496" s="1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 s="13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2" t="s">
        <v>1038</v>
      </c>
      <c r="C497" s="1" t="s">
        <v>1039</v>
      </c>
      <c r="D497" s="16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 s="13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2" t="s">
        <v>1040</v>
      </c>
      <c r="C498" s="1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 s="13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2" t="s">
        <v>1042</v>
      </c>
      <c r="C499" s="1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 s="13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2" t="s">
        <v>1044</v>
      </c>
      <c r="C500" s="1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 s="13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2" t="s">
        <v>1046</v>
      </c>
      <c r="C501" s="1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 s="13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2" t="s">
        <v>1048</v>
      </c>
      <c r="C502" s="1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31"/>
        <v>#DIV/0!</v>
      </c>
      <c r="J502" t="s">
        <v>21</v>
      </c>
      <c r="K502" t="s">
        <v>22</v>
      </c>
      <c r="L502">
        <v>1367384400</v>
      </c>
      <c r="M502" s="13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2" t="s">
        <v>1050</v>
      </c>
      <c r="C503" s="1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 s="13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2" t="s">
        <v>477</v>
      </c>
      <c r="C504" s="1" t="s">
        <v>1052</v>
      </c>
      <c r="D504" s="16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 s="13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2" t="s">
        <v>1053</v>
      </c>
      <c r="C505" s="1" t="s">
        <v>1054</v>
      </c>
      <c r="D505" s="16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 s="13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2" t="s">
        <v>1055</v>
      </c>
      <c r="C506" s="1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 s="13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2" t="s">
        <v>1057</v>
      </c>
      <c r="C507" s="1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 s="13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2" t="s">
        <v>1059</v>
      </c>
      <c r="C508" s="1" t="s">
        <v>1060</v>
      </c>
      <c r="D508" s="16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 s="13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2" t="s">
        <v>1061</v>
      </c>
      <c r="C509" s="1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 s="13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2" t="s">
        <v>1063</v>
      </c>
      <c r="C510" s="1" t="s">
        <v>1064</v>
      </c>
      <c r="D510" s="16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 s="13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2" t="s">
        <v>398</v>
      </c>
      <c r="C511" s="1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 s="13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2" t="s">
        <v>1066</v>
      </c>
      <c r="C512" s="1" t="s">
        <v>1067</v>
      </c>
      <c r="D512" s="16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 s="13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2" t="s">
        <v>1068</v>
      </c>
      <c r="C513" s="1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 s="13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2" t="s">
        <v>1070</v>
      </c>
      <c r="C514" s="1" t="s">
        <v>1071</v>
      </c>
      <c r="D514" s="16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 s="13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2" t="s">
        <v>1072</v>
      </c>
      <c r="C515" s="1" t="s">
        <v>1073</v>
      </c>
      <c r="D515">
        <v>8300</v>
      </c>
      <c r="E515">
        <v>3260</v>
      </c>
      <c r="F515" s="5">
        <f t="shared" ref="F515:F578" si="32">(E515/D515) *100</f>
        <v>39.277108433734945</v>
      </c>
      <c r="G515" t="s">
        <v>74</v>
      </c>
      <c r="H515">
        <v>35</v>
      </c>
      <c r="I515" s="6">
        <f t="shared" si="31"/>
        <v>93.142857142857139</v>
      </c>
      <c r="J515" t="s">
        <v>21</v>
      </c>
      <c r="K515" t="s">
        <v>22</v>
      </c>
      <c r="L515">
        <v>1284008400</v>
      </c>
      <c r="M515" s="13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2" t="s">
        <v>1074</v>
      </c>
      <c r="C516" s="1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3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2" t="s">
        <v>1076</v>
      </c>
      <c r="C517" s="1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2" t="s">
        <v>1078</v>
      </c>
      <c r="C518" s="1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 s="13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2" t="s">
        <v>1080</v>
      </c>
      <c r="C519" s="1" t="s">
        <v>1081</v>
      </c>
      <c r="D519" s="16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 s="13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2" t="s">
        <v>1082</v>
      </c>
      <c r="C520" s="1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 s="13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2" t="s">
        <v>1084</v>
      </c>
      <c r="C521" s="1" t="s">
        <v>1085</v>
      </c>
      <c r="D521" s="16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 s="13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2" t="s">
        <v>1086</v>
      </c>
      <c r="C522" s="1" t="s">
        <v>1087</v>
      </c>
      <c r="D522" s="16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 s="13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2" t="s">
        <v>1088</v>
      </c>
      <c r="C523" s="1" t="s">
        <v>141</v>
      </c>
      <c r="D523" s="16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 s="13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2" t="s">
        <v>1089</v>
      </c>
      <c r="C524" s="1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 s="13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2" t="s">
        <v>1091</v>
      </c>
      <c r="C525" s="1" t="s">
        <v>1092</v>
      </c>
      <c r="D525" s="16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 s="13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2" t="s">
        <v>1093</v>
      </c>
      <c r="C526" s="1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 s="13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2" t="s">
        <v>1095</v>
      </c>
      <c r="C527" s="1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 s="13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2" t="s">
        <v>1097</v>
      </c>
      <c r="C528" s="1" t="s">
        <v>1098</v>
      </c>
      <c r="D528" s="16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 s="13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2" t="s">
        <v>1099</v>
      </c>
      <c r="C529" s="1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2" t="s">
        <v>1101</v>
      </c>
      <c r="C530" s="1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 s="13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2" t="s">
        <v>1103</v>
      </c>
      <c r="C531" s="1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 s="13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2" t="s">
        <v>1105</v>
      </c>
      <c r="C532" s="1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 s="13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2" t="s">
        <v>1107</v>
      </c>
      <c r="C533" s="1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 s="13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2" t="s">
        <v>1109</v>
      </c>
      <c r="C534" s="1" t="s">
        <v>1110</v>
      </c>
      <c r="D534" s="16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 s="13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2" t="s">
        <v>1111</v>
      </c>
      <c r="C535" s="1" t="s">
        <v>1112</v>
      </c>
      <c r="D535" s="16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 s="13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2" t="s">
        <v>1113</v>
      </c>
      <c r="C536" s="1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 s="13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2" t="s">
        <v>1115</v>
      </c>
      <c r="C537" s="1" t="s">
        <v>1116</v>
      </c>
      <c r="D537" s="16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 s="13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2" t="s">
        <v>1117</v>
      </c>
      <c r="C538" s="1" t="s">
        <v>1118</v>
      </c>
      <c r="D538" s="16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 s="13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2" t="s">
        <v>1119</v>
      </c>
      <c r="C539" s="1" t="s">
        <v>1120</v>
      </c>
      <c r="D539" s="16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 s="13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2" t="s">
        <v>1121</v>
      </c>
      <c r="C540" s="1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 s="13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2" t="s">
        <v>1123</v>
      </c>
      <c r="C541" s="1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 s="13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2" t="s">
        <v>1125</v>
      </c>
      <c r="C542" s="1" t="s">
        <v>1126</v>
      </c>
      <c r="D542" s="16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 s="13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2" t="s">
        <v>1127</v>
      </c>
      <c r="C543" s="1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 s="13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2" t="s">
        <v>1129</v>
      </c>
      <c r="C544" s="1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 s="13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2" t="s">
        <v>1131</v>
      </c>
      <c r="C545" s="1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 s="13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2" t="s">
        <v>1133</v>
      </c>
      <c r="C546" s="1" t="s">
        <v>1134</v>
      </c>
      <c r="D546" s="1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 s="13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2" t="s">
        <v>1135</v>
      </c>
      <c r="C547" s="1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 s="13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2" t="s">
        <v>1137</v>
      </c>
      <c r="C548" s="1" t="s">
        <v>1138</v>
      </c>
      <c r="D548" s="16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 s="13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2" t="s">
        <v>1139</v>
      </c>
      <c r="C549" s="1" t="s">
        <v>1140</v>
      </c>
      <c r="D549" s="16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 s="13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2" t="s">
        <v>1141</v>
      </c>
      <c r="C550" s="1" t="s">
        <v>1142</v>
      </c>
      <c r="D550" s="16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 s="13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2" t="s">
        <v>1143</v>
      </c>
      <c r="C551" s="1" t="s">
        <v>1144</v>
      </c>
      <c r="D551" s="16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 s="13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2" t="s">
        <v>1145</v>
      </c>
      <c r="C552" s="1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 s="13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2" t="s">
        <v>1147</v>
      </c>
      <c r="C553" s="1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 s="13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2" t="s">
        <v>1149</v>
      </c>
      <c r="C554" s="1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 s="13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2" t="s">
        <v>1151</v>
      </c>
      <c r="C555" s="1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 s="13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2" t="s">
        <v>1153</v>
      </c>
      <c r="C556" s="1" t="s">
        <v>1154</v>
      </c>
      <c r="D556" s="1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 s="13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2" t="s">
        <v>1155</v>
      </c>
      <c r="C557" s="1" t="s">
        <v>1156</v>
      </c>
      <c r="D557" s="16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 s="13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2" t="s">
        <v>442</v>
      </c>
      <c r="C558" s="1" t="s">
        <v>1157</v>
      </c>
      <c r="D558" s="16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 s="13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2" t="s">
        <v>1158</v>
      </c>
      <c r="C559" s="1" t="s">
        <v>1159</v>
      </c>
      <c r="D559" s="16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 s="13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2" t="s">
        <v>1160</v>
      </c>
      <c r="C560" s="1" t="s">
        <v>1161</v>
      </c>
      <c r="D560" s="16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 s="13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2" t="s">
        <v>1162</v>
      </c>
      <c r="C561" s="1" t="s">
        <v>1163</v>
      </c>
      <c r="D561" s="16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 s="13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2" t="s">
        <v>1164</v>
      </c>
      <c r="C562" s="1" t="s">
        <v>1165</v>
      </c>
      <c r="D562" s="16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 s="13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2" t="s">
        <v>1166</v>
      </c>
      <c r="C563" s="1" t="s">
        <v>1167</v>
      </c>
      <c r="D563" s="16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 s="13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2" t="s">
        <v>1168</v>
      </c>
      <c r="C564" s="1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 s="13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2" t="s">
        <v>1170</v>
      </c>
      <c r="C565" s="1" t="s">
        <v>1171</v>
      </c>
      <c r="D565" s="16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 s="13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2" t="s">
        <v>1172</v>
      </c>
      <c r="C566" s="1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 s="13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2" t="s">
        <v>1174</v>
      </c>
      <c r="C567" s="1" t="s">
        <v>1175</v>
      </c>
      <c r="D567" s="16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 s="13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2" t="s">
        <v>1176</v>
      </c>
      <c r="C568" s="1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 s="13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2" t="s">
        <v>1178</v>
      </c>
      <c r="C569" s="1" t="s">
        <v>1179</v>
      </c>
      <c r="D569" s="16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 s="13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2" t="s">
        <v>1180</v>
      </c>
      <c r="C570" s="1" t="s">
        <v>1181</v>
      </c>
      <c r="D570" s="16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 s="13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2" t="s">
        <v>1182</v>
      </c>
      <c r="C571" s="1" t="s">
        <v>1183</v>
      </c>
      <c r="D571" s="16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 s="13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2" t="s">
        <v>1184</v>
      </c>
      <c r="C572" s="1" t="s">
        <v>1185</v>
      </c>
      <c r="D572" s="16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 s="13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2" t="s">
        <v>1186</v>
      </c>
      <c r="C573" s="1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 s="13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2" t="s">
        <v>1188</v>
      </c>
      <c r="C574" s="1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 s="13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2" t="s">
        <v>1190</v>
      </c>
      <c r="C575" s="1" t="s">
        <v>1191</v>
      </c>
      <c r="D575" s="16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 s="13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2" t="s">
        <v>1192</v>
      </c>
      <c r="C576" s="1" t="s">
        <v>1193</v>
      </c>
      <c r="D576" s="1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 s="13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2" t="s">
        <v>1194</v>
      </c>
      <c r="C577" s="1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 s="13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2" t="s">
        <v>1196</v>
      </c>
      <c r="C578" s="1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 s="13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2" t="s">
        <v>1198</v>
      </c>
      <c r="C579" s="1" t="s">
        <v>1199</v>
      </c>
      <c r="D579">
        <v>8200</v>
      </c>
      <c r="E579">
        <v>1546</v>
      </c>
      <c r="F579" s="5">
        <f t="shared" ref="F579:F642" si="36">(E579/D579) *100</f>
        <v>18.853658536585368</v>
      </c>
      <c r="G579" t="s">
        <v>74</v>
      </c>
      <c r="H579">
        <v>37</v>
      </c>
      <c r="I579" s="6">
        <f t="shared" si="35"/>
        <v>41.783783783783782</v>
      </c>
      <c r="J579" t="s">
        <v>21</v>
      </c>
      <c r="K579" t="s">
        <v>22</v>
      </c>
      <c r="L579">
        <v>1299823200</v>
      </c>
      <c r="M579" s="13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2" t="s">
        <v>1200</v>
      </c>
      <c r="C580" s="1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3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2" t="s">
        <v>1202</v>
      </c>
      <c r="C581" s="1" t="s">
        <v>1203</v>
      </c>
      <c r="D581" s="16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 s="13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2" t="s">
        <v>556</v>
      </c>
      <c r="C582" s="1" t="s">
        <v>1204</v>
      </c>
      <c r="D582" s="16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 s="13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2" t="s">
        <v>1205</v>
      </c>
      <c r="C583" s="1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 s="13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2" t="s">
        <v>1207</v>
      </c>
      <c r="C584" s="1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 s="13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2" t="s">
        <v>1209</v>
      </c>
      <c r="C585" s="1" t="s">
        <v>1210</v>
      </c>
      <c r="D585" s="16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 s="13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2" t="s">
        <v>45</v>
      </c>
      <c r="C586" s="1" t="s">
        <v>1211</v>
      </c>
      <c r="D586" s="1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 s="13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2" t="s">
        <v>1212</v>
      </c>
      <c r="C587" s="1" t="s">
        <v>1213</v>
      </c>
      <c r="D587" s="16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 s="13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2" t="s">
        <v>1214</v>
      </c>
      <c r="C588" s="1" t="s">
        <v>1215</v>
      </c>
      <c r="D588" s="16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 s="13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2" t="s">
        <v>1216</v>
      </c>
      <c r="C589" s="1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2" t="s">
        <v>1218</v>
      </c>
      <c r="C590" s="1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 s="13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2" t="s">
        <v>1220</v>
      </c>
      <c r="C591" s="1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 s="13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2" t="s">
        <v>1222</v>
      </c>
      <c r="C592" s="1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 s="13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2" t="s">
        <v>1224</v>
      </c>
      <c r="C593" s="1" t="s">
        <v>1225</v>
      </c>
      <c r="D593" s="16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 s="13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2" t="s">
        <v>1226</v>
      </c>
      <c r="C594" s="1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 s="13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2" t="s">
        <v>1228</v>
      </c>
      <c r="C595" s="1" t="s">
        <v>1229</v>
      </c>
      <c r="D595" s="16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 s="13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2" t="s">
        <v>1230</v>
      </c>
      <c r="C596" s="1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 s="13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2" t="s">
        <v>1232</v>
      </c>
      <c r="C597" s="1" t="s">
        <v>1233</v>
      </c>
      <c r="D597" s="16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 s="13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2" t="s">
        <v>1234</v>
      </c>
      <c r="C598" s="1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 s="13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2" t="s">
        <v>1236</v>
      </c>
      <c r="C599" s="1" t="s">
        <v>1237</v>
      </c>
      <c r="D599" s="16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 s="13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2" t="s">
        <v>1238</v>
      </c>
      <c r="C600" s="1" t="s">
        <v>1239</v>
      </c>
      <c r="D600" s="16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 s="13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2" t="s">
        <v>1240</v>
      </c>
      <c r="C601" s="1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 s="13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2" t="s">
        <v>1242</v>
      </c>
      <c r="C602" s="1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 s="13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2" t="s">
        <v>1244</v>
      </c>
      <c r="C603" s="1" t="s">
        <v>1245</v>
      </c>
      <c r="D603" s="16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 s="13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2" t="s">
        <v>1246</v>
      </c>
      <c r="C604" s="1" t="s">
        <v>1247</v>
      </c>
      <c r="D604" s="16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 s="13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2" t="s">
        <v>1248</v>
      </c>
      <c r="C605" s="1" t="s">
        <v>1249</v>
      </c>
      <c r="D605" s="16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 s="13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2" t="s">
        <v>1250</v>
      </c>
      <c r="C606" s="1" t="s">
        <v>1251</v>
      </c>
      <c r="D606" s="1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 s="13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2" t="s">
        <v>1252</v>
      </c>
      <c r="C607" s="1" t="s">
        <v>1253</v>
      </c>
      <c r="D607" s="16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 s="13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2" t="s">
        <v>1254</v>
      </c>
      <c r="C608" s="1" t="s">
        <v>1255</v>
      </c>
      <c r="D608" s="16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 s="13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2" t="s">
        <v>1256</v>
      </c>
      <c r="C609" s="1" t="s">
        <v>1257</v>
      </c>
      <c r="D609" s="16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 s="13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2" t="s">
        <v>1258</v>
      </c>
      <c r="C610" s="1" t="s">
        <v>1259</v>
      </c>
      <c r="D610" s="16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 s="13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2" t="s">
        <v>1260</v>
      </c>
      <c r="C611" s="1" t="s">
        <v>1261</v>
      </c>
      <c r="D611" s="16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 s="13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2" t="s">
        <v>1262</v>
      </c>
      <c r="C612" s="1" t="s">
        <v>1263</v>
      </c>
      <c r="D612" s="16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 s="13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2" t="s">
        <v>1264</v>
      </c>
      <c r="C613" s="1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 s="13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2" t="s">
        <v>1266</v>
      </c>
      <c r="C614" s="1" t="s">
        <v>1267</v>
      </c>
      <c r="D614" s="16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 s="13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2" t="s">
        <v>1268</v>
      </c>
      <c r="C615" s="1" t="s">
        <v>1269</v>
      </c>
      <c r="D615" s="16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 s="13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2" t="s">
        <v>1270</v>
      </c>
      <c r="C616" s="1" t="s">
        <v>1271</v>
      </c>
      <c r="D616" s="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 s="13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2" t="s">
        <v>1272</v>
      </c>
      <c r="C617" s="1" t="s">
        <v>1273</v>
      </c>
      <c r="D617" s="16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 s="13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2" t="s">
        <v>1274</v>
      </c>
      <c r="C618" s="1" t="s">
        <v>1275</v>
      </c>
      <c r="D618" s="16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 s="13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2" t="s">
        <v>1276</v>
      </c>
      <c r="C619" s="1" t="s">
        <v>1277</v>
      </c>
      <c r="D619" s="16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 s="13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2" t="s">
        <v>1278</v>
      </c>
      <c r="C620" s="1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 s="13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2" t="s">
        <v>1280</v>
      </c>
      <c r="C621" s="1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 s="13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2" t="s">
        <v>1282</v>
      </c>
      <c r="C622" s="1" t="s">
        <v>1283</v>
      </c>
      <c r="D622" s="16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 s="13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2" t="s">
        <v>1284</v>
      </c>
      <c r="C623" s="1" t="s">
        <v>1285</v>
      </c>
      <c r="D623" s="16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 s="13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2" t="s">
        <v>1286</v>
      </c>
      <c r="C624" s="1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 s="13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2" t="s">
        <v>1288</v>
      </c>
      <c r="C625" s="1" t="s">
        <v>1289</v>
      </c>
      <c r="D625" s="16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 s="13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2" t="s">
        <v>1290</v>
      </c>
      <c r="C626" s="1" t="s">
        <v>1291</v>
      </c>
      <c r="D626" s="1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 s="13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2" t="s">
        <v>1292</v>
      </c>
      <c r="C627" s="1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 s="13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2" t="s">
        <v>1294</v>
      </c>
      <c r="C628" s="1" t="s">
        <v>1295</v>
      </c>
      <c r="D628" s="16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 s="13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2" t="s">
        <v>1296</v>
      </c>
      <c r="C629" s="1" t="s">
        <v>1297</v>
      </c>
      <c r="D629" s="16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 s="13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2" t="s">
        <v>1298</v>
      </c>
      <c r="C630" s="1" t="s">
        <v>1299</v>
      </c>
      <c r="D630" s="16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 s="13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2" t="s">
        <v>1300</v>
      </c>
      <c r="C631" s="1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 s="13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2" t="s">
        <v>1302</v>
      </c>
      <c r="C632" s="1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 s="13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2" t="s">
        <v>1304</v>
      </c>
      <c r="C633" s="1" t="s">
        <v>1305</v>
      </c>
      <c r="D633" s="16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 s="13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2" t="s">
        <v>1306</v>
      </c>
      <c r="C634" s="1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 s="13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2" t="s">
        <v>1308</v>
      </c>
      <c r="C635" s="1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 s="13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2" t="s">
        <v>1310</v>
      </c>
      <c r="C636" s="1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 s="13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2" t="s">
        <v>1312</v>
      </c>
      <c r="C637" s="1" t="s">
        <v>1313</v>
      </c>
      <c r="D637" s="16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 s="13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2" t="s">
        <v>1314</v>
      </c>
      <c r="C638" s="1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 s="13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2" t="s">
        <v>1316</v>
      </c>
      <c r="C639" s="1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 s="13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2" t="s">
        <v>1318</v>
      </c>
      <c r="C640" s="1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 s="13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2" t="s">
        <v>1320</v>
      </c>
      <c r="C641" s="1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 s="13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2" t="s">
        <v>1322</v>
      </c>
      <c r="C642" s="1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 s="13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2" t="s">
        <v>1324</v>
      </c>
      <c r="C643" s="1" t="s">
        <v>1325</v>
      </c>
      <c r="D643" s="16">
        <v>9400</v>
      </c>
      <c r="E643">
        <v>11277</v>
      </c>
      <c r="F643" s="5">
        <f t="shared" ref="F643:F706" si="40">(E643/D643) *100</f>
        <v>119.96808510638297</v>
      </c>
      <c r="G643" t="s">
        <v>20</v>
      </c>
      <c r="H643">
        <v>194</v>
      </c>
      <c r="I643" s="6">
        <f t="shared" si="39"/>
        <v>58.128865979381445</v>
      </c>
      <c r="J643" t="s">
        <v>98</v>
      </c>
      <c r="K643" t="s">
        <v>99</v>
      </c>
      <c r="L643">
        <v>1487570400</v>
      </c>
      <c r="M643" s="13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2" t="s">
        <v>1326</v>
      </c>
      <c r="C644" s="1" t="s">
        <v>1327</v>
      </c>
      <c r="D644" s="16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3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2" t="s">
        <v>1328</v>
      </c>
      <c r="C645" s="1" t="s">
        <v>1329</v>
      </c>
      <c r="D645" s="16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 s="13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2" t="s">
        <v>1330</v>
      </c>
      <c r="C646" s="1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2" t="s">
        <v>1332</v>
      </c>
      <c r="C647" s="1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 s="13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2" t="s">
        <v>1334</v>
      </c>
      <c r="C648" s="1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 s="13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2" t="s">
        <v>1336</v>
      </c>
      <c r="C649" s="1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 s="13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2" t="s">
        <v>1338</v>
      </c>
      <c r="C650" s="1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 s="13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2" t="s">
        <v>1340</v>
      </c>
      <c r="C651" s="1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 s="13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2" t="s">
        <v>1342</v>
      </c>
      <c r="C652" s="1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 s="13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2" t="s">
        <v>1344</v>
      </c>
      <c r="C653" s="1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 s="13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2" t="s">
        <v>1346</v>
      </c>
      <c r="C654" s="1" t="s">
        <v>1347</v>
      </c>
      <c r="D654" s="16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 s="13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2" t="s">
        <v>1348</v>
      </c>
      <c r="C655" s="1" t="s">
        <v>1349</v>
      </c>
      <c r="D655" s="16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 s="13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2" t="s">
        <v>1350</v>
      </c>
      <c r="C656" s="1" t="s">
        <v>1351</v>
      </c>
      <c r="D656" s="1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 s="13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2" t="s">
        <v>1352</v>
      </c>
      <c r="C657" s="1" t="s">
        <v>1353</v>
      </c>
      <c r="D657" s="16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 s="13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2" t="s">
        <v>1354</v>
      </c>
      <c r="C658" s="1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 s="13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2" t="s">
        <v>1356</v>
      </c>
      <c r="C659" s="1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 s="13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2" t="s">
        <v>1358</v>
      </c>
      <c r="C660" s="1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 s="13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2" t="s">
        <v>1360</v>
      </c>
      <c r="C661" s="1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 s="13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2" t="s">
        <v>1362</v>
      </c>
      <c r="C662" s="1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 s="13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2" t="s">
        <v>1364</v>
      </c>
      <c r="C663" s="1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 s="13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2" t="s">
        <v>1366</v>
      </c>
      <c r="C664" s="1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 s="13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2" t="s">
        <v>1368</v>
      </c>
      <c r="C665" s="1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 s="13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2" t="s">
        <v>708</v>
      </c>
      <c r="C666" s="1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 s="13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2" t="s">
        <v>1371</v>
      </c>
      <c r="C667" s="1" t="s">
        <v>1372</v>
      </c>
      <c r="D667" s="16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 s="13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2" t="s">
        <v>1373</v>
      </c>
      <c r="C668" s="1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 s="13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2" t="s">
        <v>1375</v>
      </c>
      <c r="C669" s="1" t="s">
        <v>1376</v>
      </c>
      <c r="D669" s="16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 s="13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2" t="s">
        <v>1377</v>
      </c>
      <c r="C670" s="1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 s="13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2" t="s">
        <v>1379</v>
      </c>
      <c r="C671" s="1" t="s">
        <v>1380</v>
      </c>
      <c r="D671" s="16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 s="13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2" t="s">
        <v>1334</v>
      </c>
      <c r="C672" s="1" t="s">
        <v>1381</v>
      </c>
      <c r="D672" s="16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 s="13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2" t="s">
        <v>1382</v>
      </c>
      <c r="C673" s="1" t="s">
        <v>1383</v>
      </c>
      <c r="D673" s="16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 s="13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2" t="s">
        <v>1384</v>
      </c>
      <c r="C674" s="1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 s="13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2" t="s">
        <v>1386</v>
      </c>
      <c r="C675" s="1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 s="13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2" t="s">
        <v>1388</v>
      </c>
      <c r="C676" s="1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 s="13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2" t="s">
        <v>1390</v>
      </c>
      <c r="C677" s="1" t="s">
        <v>1391</v>
      </c>
      <c r="D677" s="16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 s="13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2" t="s">
        <v>1392</v>
      </c>
      <c r="C678" s="1" t="s">
        <v>1393</v>
      </c>
      <c r="D678" s="16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 s="13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2" t="s">
        <v>1394</v>
      </c>
      <c r="C679" s="1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 s="13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2" t="s">
        <v>1396</v>
      </c>
      <c r="C680" s="1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 s="13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2" t="s">
        <v>668</v>
      </c>
      <c r="C681" s="1" t="s">
        <v>1398</v>
      </c>
      <c r="D681" s="16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 s="13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2" t="s">
        <v>1399</v>
      </c>
      <c r="C682" s="1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 s="13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2" t="s">
        <v>1401</v>
      </c>
      <c r="C683" s="1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 s="13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2" t="s">
        <v>1403</v>
      </c>
      <c r="C684" s="1" t="s">
        <v>1404</v>
      </c>
      <c r="D684" s="16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 s="13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2" t="s">
        <v>1405</v>
      </c>
      <c r="C685" s="1" t="s">
        <v>1406</v>
      </c>
      <c r="D685" s="16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 s="13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2" t="s">
        <v>1407</v>
      </c>
      <c r="C686" s="1" t="s">
        <v>1408</v>
      </c>
      <c r="D686" s="1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 s="13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2" t="s">
        <v>1409</v>
      </c>
      <c r="C687" s="1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2" t="s">
        <v>1411</v>
      </c>
      <c r="C688" s="1" t="s">
        <v>1412</v>
      </c>
      <c r="D688" s="16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 s="13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2" t="s">
        <v>1413</v>
      </c>
      <c r="C689" s="1" t="s">
        <v>1414</v>
      </c>
      <c r="D689" s="16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 s="13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2" t="s">
        <v>1415</v>
      </c>
      <c r="C690" s="1" t="s">
        <v>1416</v>
      </c>
      <c r="D690" s="16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 s="13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2" t="s">
        <v>1417</v>
      </c>
      <c r="C691" s="1" t="s">
        <v>1418</v>
      </c>
      <c r="D691" s="16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 s="13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2" t="s">
        <v>1419</v>
      </c>
      <c r="C692" s="1" t="s">
        <v>1420</v>
      </c>
      <c r="D692" s="16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 s="13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2" t="s">
        <v>1421</v>
      </c>
      <c r="C693" s="1" t="s">
        <v>1422</v>
      </c>
      <c r="D693" s="16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 s="13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2" t="s">
        <v>1423</v>
      </c>
      <c r="C694" s="1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 s="13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2" t="s">
        <v>1425</v>
      </c>
      <c r="C695" s="1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 s="13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2" t="s">
        <v>1427</v>
      </c>
      <c r="C696" s="1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 s="13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2" t="s">
        <v>1429</v>
      </c>
      <c r="C697" s="1" t="s">
        <v>1430</v>
      </c>
      <c r="D697" s="16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 s="13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2" t="s">
        <v>1431</v>
      </c>
      <c r="C698" s="1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 s="13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2" t="s">
        <v>1433</v>
      </c>
      <c r="C699" s="1" t="s">
        <v>1434</v>
      </c>
      <c r="D699" s="16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 s="13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2" t="s">
        <v>1435</v>
      </c>
      <c r="C700" s="1" t="s">
        <v>1436</v>
      </c>
      <c r="D700" s="16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 s="13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2" t="s">
        <v>444</v>
      </c>
      <c r="C701" s="1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 s="13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2" t="s">
        <v>1438</v>
      </c>
      <c r="C702" s="1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 s="13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2" t="s">
        <v>1440</v>
      </c>
      <c r="C703" s="1" t="s">
        <v>1441</v>
      </c>
      <c r="D703" s="16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 s="13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2" t="s">
        <v>1442</v>
      </c>
      <c r="C704" s="1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 s="13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2" t="s">
        <v>1444</v>
      </c>
      <c r="C705" s="1" t="s">
        <v>1445</v>
      </c>
      <c r="D705" s="16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 s="13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2" t="s">
        <v>1446</v>
      </c>
      <c r="C706" s="1" t="s">
        <v>1447</v>
      </c>
      <c r="D706" s="1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 s="13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2" t="s">
        <v>1448</v>
      </c>
      <c r="C707" s="1" t="s">
        <v>1449</v>
      </c>
      <c r="D707">
        <v>169700</v>
      </c>
      <c r="E707">
        <v>168048</v>
      </c>
      <c r="F707" s="5">
        <f t="shared" ref="F707:F770" si="44">(E707/D707) *100</f>
        <v>99.026517383618156</v>
      </c>
      <c r="G707" t="s">
        <v>14</v>
      </c>
      <c r="H707">
        <v>2025</v>
      </c>
      <c r="I707" s="6">
        <f t="shared" si="43"/>
        <v>82.986666666666665</v>
      </c>
      <c r="J707" t="s">
        <v>40</v>
      </c>
      <c r="K707" t="s">
        <v>41</v>
      </c>
      <c r="L707">
        <v>1386741600</v>
      </c>
      <c r="M707" s="13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2" t="s">
        <v>1450</v>
      </c>
      <c r="C708" s="1" t="s">
        <v>1451</v>
      </c>
      <c r="D708" s="16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6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3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2" t="s">
        <v>1452</v>
      </c>
      <c r="C709" s="1" t="s">
        <v>1453</v>
      </c>
      <c r="D709" s="16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 s="13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2" t="s">
        <v>1454</v>
      </c>
      <c r="C710" s="1" t="s">
        <v>1455</v>
      </c>
      <c r="D710" s="16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 s="13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2" t="s">
        <v>1456</v>
      </c>
      <c r="C711" s="1" t="s">
        <v>1457</v>
      </c>
      <c r="D711" s="16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 s="13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2" t="s">
        <v>1458</v>
      </c>
      <c r="C712" s="1" t="s">
        <v>1459</v>
      </c>
      <c r="D712" s="16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 s="13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2" t="s">
        <v>1460</v>
      </c>
      <c r="C713" s="1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 s="13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2" t="s">
        <v>1462</v>
      </c>
      <c r="C714" s="1" t="s">
        <v>1463</v>
      </c>
      <c r="D714" s="16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 s="13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2" t="s">
        <v>1464</v>
      </c>
      <c r="C715" s="1" t="s">
        <v>1465</v>
      </c>
      <c r="D715" s="16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 s="13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2" t="s">
        <v>1466</v>
      </c>
      <c r="C716" s="1" t="s">
        <v>1467</v>
      </c>
      <c r="D716" s="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 s="13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2" t="s">
        <v>1468</v>
      </c>
      <c r="C717" s="1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 s="13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2" t="s">
        <v>1470</v>
      </c>
      <c r="C718" s="1" t="s">
        <v>1471</v>
      </c>
      <c r="D718" s="16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 s="13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2" t="s">
        <v>1472</v>
      </c>
      <c r="C719" s="1" t="s">
        <v>1473</v>
      </c>
      <c r="D719" s="16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 s="13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2" t="s">
        <v>1474</v>
      </c>
      <c r="C720" s="1" t="s">
        <v>1475</v>
      </c>
      <c r="D720" s="16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 s="13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2" t="s">
        <v>1476</v>
      </c>
      <c r="C721" s="1" t="s">
        <v>1477</v>
      </c>
      <c r="D721" s="16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 s="13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2" t="s">
        <v>1478</v>
      </c>
      <c r="C722" s="1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 s="13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2" t="s">
        <v>1480</v>
      </c>
      <c r="C723" s="1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 s="13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2" t="s">
        <v>1482</v>
      </c>
      <c r="C724" s="1" t="s">
        <v>1483</v>
      </c>
      <c r="D724" s="16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 s="13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2" t="s">
        <v>1484</v>
      </c>
      <c r="C725" s="1" t="s">
        <v>1485</v>
      </c>
      <c r="D725" s="16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 s="13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2" t="s">
        <v>1486</v>
      </c>
      <c r="C726" s="1" t="s">
        <v>1487</v>
      </c>
      <c r="D726" s="1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 s="13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2" t="s">
        <v>1488</v>
      </c>
      <c r="C727" s="1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 s="13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2" t="s">
        <v>1490</v>
      </c>
      <c r="C728" s="1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 s="13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2" t="s">
        <v>1492</v>
      </c>
      <c r="C729" s="1" t="s">
        <v>1493</v>
      </c>
      <c r="D729" s="16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 s="13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2" t="s">
        <v>1494</v>
      </c>
      <c r="C730" s="1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 s="13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2" t="s">
        <v>1496</v>
      </c>
      <c r="C731" s="1" t="s">
        <v>1497</v>
      </c>
      <c r="D731" s="16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 s="13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2" t="s">
        <v>1498</v>
      </c>
      <c r="C732" s="1" t="s">
        <v>1499</v>
      </c>
      <c r="D732" s="16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 s="13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2" t="s">
        <v>1500</v>
      </c>
      <c r="C733" s="1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 s="13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2" t="s">
        <v>1502</v>
      </c>
      <c r="C734" s="1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 s="13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2" t="s">
        <v>1504</v>
      </c>
      <c r="C735" s="1" t="s">
        <v>1505</v>
      </c>
      <c r="D735" s="16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 s="13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2" t="s">
        <v>1506</v>
      </c>
      <c r="C736" s="1" t="s">
        <v>1507</v>
      </c>
      <c r="D736" s="1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 s="13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2" t="s">
        <v>1508</v>
      </c>
      <c r="C737" s="1" t="s">
        <v>1509</v>
      </c>
      <c r="D737" s="16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 s="13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2" t="s">
        <v>1510</v>
      </c>
      <c r="C738" s="1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 s="13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2" t="s">
        <v>1512</v>
      </c>
      <c r="C739" s="1" t="s">
        <v>1513</v>
      </c>
      <c r="D739" s="16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 s="13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2" t="s">
        <v>1032</v>
      </c>
      <c r="C740" s="1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 s="13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2" t="s">
        <v>1515</v>
      </c>
      <c r="C741" s="1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 s="13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2" t="s">
        <v>1517</v>
      </c>
      <c r="C742" s="1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 s="13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2" t="s">
        <v>628</v>
      </c>
      <c r="C743" s="1" t="s">
        <v>1519</v>
      </c>
      <c r="D743" s="16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 s="13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2" t="s">
        <v>1520</v>
      </c>
      <c r="C744" s="1" t="s">
        <v>1521</v>
      </c>
      <c r="D744" s="16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 s="13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2" t="s">
        <v>1522</v>
      </c>
      <c r="C745" s="1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 s="13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2" t="s">
        <v>1524</v>
      </c>
      <c r="C746" s="1" t="s">
        <v>1525</v>
      </c>
      <c r="D746" s="1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 s="13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2" t="s">
        <v>1526</v>
      </c>
      <c r="C747" s="1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 s="13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2" t="s">
        <v>1528</v>
      </c>
      <c r="C748" s="1" t="s">
        <v>1529</v>
      </c>
      <c r="D748" s="16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 s="13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2" t="s">
        <v>1530</v>
      </c>
      <c r="C749" s="1" t="s">
        <v>1531</v>
      </c>
      <c r="D749" s="16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 s="13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2" t="s">
        <v>1532</v>
      </c>
      <c r="C750" s="1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 s="13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2" t="s">
        <v>1534</v>
      </c>
      <c r="C751" s="1" t="s">
        <v>1535</v>
      </c>
      <c r="D751" s="16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 s="13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2" t="s">
        <v>1536</v>
      </c>
      <c r="C752" s="1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 s="13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2" t="s">
        <v>1538</v>
      </c>
      <c r="C753" s="1" t="s">
        <v>1539</v>
      </c>
      <c r="D753" s="16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 s="13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2" t="s">
        <v>1540</v>
      </c>
      <c r="C754" s="1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 s="13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2" t="s">
        <v>1542</v>
      </c>
      <c r="C755" s="1" t="s">
        <v>1543</v>
      </c>
      <c r="D755" s="16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 s="13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2" t="s">
        <v>1544</v>
      </c>
      <c r="C756" s="1" t="s">
        <v>1545</v>
      </c>
      <c r="D756" s="1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 s="13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2" t="s">
        <v>1546</v>
      </c>
      <c r="C757" s="1" t="s">
        <v>1547</v>
      </c>
      <c r="D757" s="16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 s="13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2" t="s">
        <v>1548</v>
      </c>
      <c r="C758" s="1" t="s">
        <v>1549</v>
      </c>
      <c r="D758" s="16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 s="13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2" t="s">
        <v>1550</v>
      </c>
      <c r="C759" s="1" t="s">
        <v>1551</v>
      </c>
      <c r="D759" s="16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 s="13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2" t="s">
        <v>1552</v>
      </c>
      <c r="C760" s="1" t="s">
        <v>1553</v>
      </c>
      <c r="D760" s="16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 s="13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2" t="s">
        <v>1554</v>
      </c>
      <c r="C761" s="1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 s="13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2" t="s">
        <v>1556</v>
      </c>
      <c r="C762" s="1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 s="13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2" t="s">
        <v>1558</v>
      </c>
      <c r="C763" s="1" t="s">
        <v>1559</v>
      </c>
      <c r="D763" s="16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 s="13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2" t="s">
        <v>668</v>
      </c>
      <c r="C764" s="1" t="s">
        <v>1560</v>
      </c>
      <c r="D764" s="16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 s="13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2" t="s">
        <v>1561</v>
      </c>
      <c r="C765" s="1" t="s">
        <v>1562</v>
      </c>
      <c r="D765" s="16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 s="13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2" t="s">
        <v>1563</v>
      </c>
      <c r="C766" s="1" t="s">
        <v>1564</v>
      </c>
      <c r="D766" s="1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 s="13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2" t="s">
        <v>1565</v>
      </c>
      <c r="C767" s="1" t="s">
        <v>1566</v>
      </c>
      <c r="D767" s="16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 s="13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2" t="s">
        <v>1567</v>
      </c>
      <c r="C768" s="1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 s="13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2" t="s">
        <v>1569</v>
      </c>
      <c r="C769" s="1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 s="13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2" t="s">
        <v>1571</v>
      </c>
      <c r="C770" s="1" t="s">
        <v>1572</v>
      </c>
      <c r="D770" s="16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 s="13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2" t="s">
        <v>1573</v>
      </c>
      <c r="C771" s="1" t="s">
        <v>1574</v>
      </c>
      <c r="D771">
        <v>125600</v>
      </c>
      <c r="E771">
        <v>109106</v>
      </c>
      <c r="F771" s="5">
        <f t="shared" ref="F771:F834" si="48">(E771/D771) *100</f>
        <v>86.867834394904463</v>
      </c>
      <c r="G771" t="s">
        <v>14</v>
      </c>
      <c r="H771">
        <v>3410</v>
      </c>
      <c r="I771" s="6">
        <f t="shared" si="47"/>
        <v>31.995894428152493</v>
      </c>
      <c r="J771" t="s">
        <v>21</v>
      </c>
      <c r="K771" t="s">
        <v>22</v>
      </c>
      <c r="L771">
        <v>1376542800</v>
      </c>
      <c r="M771" s="13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2" t="s">
        <v>1575</v>
      </c>
      <c r="C772" s="1" t="s">
        <v>1576</v>
      </c>
      <c r="D772" s="16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3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2" t="s">
        <v>1577</v>
      </c>
      <c r="C773" s="1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 s="13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2" t="s">
        <v>1579</v>
      </c>
      <c r="C774" s="1" t="s">
        <v>1580</v>
      </c>
      <c r="D774" s="16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 s="13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2" t="s">
        <v>1581</v>
      </c>
      <c r="C775" s="1" t="s">
        <v>1582</v>
      </c>
      <c r="D775" s="16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 s="13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2" t="s">
        <v>1583</v>
      </c>
      <c r="C776" s="1" t="s">
        <v>1584</v>
      </c>
      <c r="D776" s="1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 s="13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2" t="s">
        <v>1585</v>
      </c>
      <c r="C777" s="1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 s="13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2" t="s">
        <v>1587</v>
      </c>
      <c r="C778" s="1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 s="13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2" t="s">
        <v>1589</v>
      </c>
      <c r="C779" s="1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 s="13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2" t="s">
        <v>1591</v>
      </c>
      <c r="C780" s="1" t="s">
        <v>1592</v>
      </c>
      <c r="D780" s="16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 s="13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2" t="s">
        <v>1593</v>
      </c>
      <c r="C781" s="1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 s="13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2" t="s">
        <v>1595</v>
      </c>
      <c r="C782" s="1" t="s">
        <v>1596</v>
      </c>
      <c r="D782" s="16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 s="13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2" t="s">
        <v>1597</v>
      </c>
      <c r="C783" s="1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 s="13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2" t="s">
        <v>1599</v>
      </c>
      <c r="C784" s="1" t="s">
        <v>1600</v>
      </c>
      <c r="D784" s="16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 s="13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2" t="s">
        <v>1601</v>
      </c>
      <c r="C785" s="1" t="s">
        <v>1602</v>
      </c>
      <c r="D785" s="16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 s="13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2" t="s">
        <v>1603</v>
      </c>
      <c r="C786" s="1" t="s">
        <v>1604</v>
      </c>
      <c r="D786" s="1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 s="13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2" t="s">
        <v>1605</v>
      </c>
      <c r="C787" s="1" t="s">
        <v>1606</v>
      </c>
      <c r="D787" s="16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 s="13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2" t="s">
        <v>1607</v>
      </c>
      <c r="C788" s="1" t="s">
        <v>1608</v>
      </c>
      <c r="D788" s="16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 s="13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2" t="s">
        <v>1609</v>
      </c>
      <c r="C789" s="1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2" t="s">
        <v>1611</v>
      </c>
      <c r="C790" s="1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 s="13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2" t="s">
        <v>1613</v>
      </c>
      <c r="C791" s="1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 s="13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2" t="s">
        <v>1615</v>
      </c>
      <c r="C792" s="1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 s="13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2" t="s">
        <v>1617</v>
      </c>
      <c r="C793" s="1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 s="13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2" t="s">
        <v>1619</v>
      </c>
      <c r="C794" s="1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 s="13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2" t="s">
        <v>1621</v>
      </c>
      <c r="C795" s="1" t="s">
        <v>1622</v>
      </c>
      <c r="D795" s="16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 s="13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2" t="s">
        <v>1623</v>
      </c>
      <c r="C796" s="1" t="s">
        <v>1624</v>
      </c>
      <c r="D796" s="1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 s="13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2" t="s">
        <v>1625</v>
      </c>
      <c r="C797" s="1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 s="13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2" t="s">
        <v>1627</v>
      </c>
      <c r="C798" s="1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 s="13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2" t="s">
        <v>1629</v>
      </c>
      <c r="C799" s="1" t="s">
        <v>1630</v>
      </c>
      <c r="D799" s="16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 s="13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2" t="s">
        <v>1631</v>
      </c>
      <c r="C800" s="1" t="s">
        <v>1632</v>
      </c>
      <c r="D800" s="16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 s="13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2" t="s">
        <v>1633</v>
      </c>
      <c r="C801" s="1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 s="13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2" t="s">
        <v>1635</v>
      </c>
      <c r="C802" s="1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 s="13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2" t="s">
        <v>1637</v>
      </c>
      <c r="C803" s="1" t="s">
        <v>1638</v>
      </c>
      <c r="D803" s="16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 s="13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2" t="s">
        <v>1639</v>
      </c>
      <c r="C804" s="1" t="s">
        <v>1640</v>
      </c>
      <c r="D804" s="16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 s="13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2" t="s">
        <v>1641</v>
      </c>
      <c r="C805" s="1" t="s">
        <v>1642</v>
      </c>
      <c r="D805" s="16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 s="13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2" t="s">
        <v>1643</v>
      </c>
      <c r="C806" s="1" t="s">
        <v>1644</v>
      </c>
      <c r="D806" s="1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 s="13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2" t="s">
        <v>1645</v>
      </c>
      <c r="C807" s="1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 s="13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2" t="s">
        <v>1647</v>
      </c>
      <c r="C808" s="1" t="s">
        <v>1648</v>
      </c>
      <c r="D808" s="16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 s="13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2" t="s">
        <v>1649</v>
      </c>
      <c r="C809" s="1" t="s">
        <v>1650</v>
      </c>
      <c r="D809" s="16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 s="13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2" t="s">
        <v>1651</v>
      </c>
      <c r="C810" s="1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 s="13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2" t="s">
        <v>1599</v>
      </c>
      <c r="C811" s="1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 s="13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2" t="s">
        <v>1654</v>
      </c>
      <c r="C812" s="1" t="s">
        <v>1655</v>
      </c>
      <c r="D812" s="16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 s="13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2" t="s">
        <v>1656</v>
      </c>
      <c r="C813" s="1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 s="13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2" t="s">
        <v>1658</v>
      </c>
      <c r="C814" s="1" t="s">
        <v>1659</v>
      </c>
      <c r="D814" s="16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2" t="s">
        <v>1660</v>
      </c>
      <c r="C815" s="1" t="s">
        <v>1661</v>
      </c>
      <c r="D815" s="16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 s="13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2" t="s">
        <v>1662</v>
      </c>
      <c r="C816" s="1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 s="13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2" t="s">
        <v>1664</v>
      </c>
      <c r="C817" s="1" t="s">
        <v>1665</v>
      </c>
      <c r="D817" s="16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2" t="s">
        <v>1666</v>
      </c>
      <c r="C818" s="1" t="s">
        <v>1667</v>
      </c>
      <c r="D818" s="16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 s="13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2" t="s">
        <v>1668</v>
      </c>
      <c r="C819" s="1" t="s">
        <v>1669</v>
      </c>
      <c r="D819" s="16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 s="13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2" t="s">
        <v>676</v>
      </c>
      <c r="C820" s="1" t="s">
        <v>1670</v>
      </c>
      <c r="D820" s="16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 s="13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2" t="s">
        <v>1671</v>
      </c>
      <c r="C821" s="1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 s="13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2" t="s">
        <v>1673</v>
      </c>
      <c r="C822" s="1" t="s">
        <v>1674</v>
      </c>
      <c r="D822" s="16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 s="13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2" t="s">
        <v>1675</v>
      </c>
      <c r="C823" s="1" t="s">
        <v>1676</v>
      </c>
      <c r="D823" s="16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 s="13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2" t="s">
        <v>1677</v>
      </c>
      <c r="C824" s="1" t="s">
        <v>1678</v>
      </c>
      <c r="D824" s="16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 s="13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2" t="s">
        <v>1679</v>
      </c>
      <c r="C825" s="1" t="s">
        <v>1680</v>
      </c>
      <c r="D825" s="16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 s="13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2" t="s">
        <v>1681</v>
      </c>
      <c r="C826" s="1" t="s">
        <v>1682</v>
      </c>
      <c r="D826" s="1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 s="13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2" t="s">
        <v>1683</v>
      </c>
      <c r="C827" s="1" t="s">
        <v>1684</v>
      </c>
      <c r="D827" s="16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 s="13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2" t="s">
        <v>1685</v>
      </c>
      <c r="C828" s="1" t="s">
        <v>1686</v>
      </c>
      <c r="D828" s="16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 s="13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2" t="s">
        <v>1687</v>
      </c>
      <c r="C829" s="1" t="s">
        <v>1688</v>
      </c>
      <c r="D829" s="16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 s="13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2" t="s">
        <v>1689</v>
      </c>
      <c r="C830" s="1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 s="13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2" t="s">
        <v>1691</v>
      </c>
      <c r="C831" s="1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 s="13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2" t="s">
        <v>1693</v>
      </c>
      <c r="C832" s="1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 s="13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2" t="s">
        <v>1695</v>
      </c>
      <c r="C833" s="1" t="s">
        <v>1696</v>
      </c>
      <c r="D833" s="16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 s="13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2" t="s">
        <v>1697</v>
      </c>
      <c r="C834" s="1" t="s">
        <v>1698</v>
      </c>
      <c r="D834" s="16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 s="13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2" t="s">
        <v>1699</v>
      </c>
      <c r="C835" s="1" t="s">
        <v>1700</v>
      </c>
      <c r="D835" s="16">
        <v>6800</v>
      </c>
      <c r="E835">
        <v>10723</v>
      </c>
      <c r="F835" s="5">
        <f t="shared" ref="F835:F898" si="52">(E835/D835) *100</f>
        <v>157.69117647058823</v>
      </c>
      <c r="G835" t="s">
        <v>20</v>
      </c>
      <c r="H835">
        <v>165</v>
      </c>
      <c r="I835" s="6">
        <f t="shared" si="51"/>
        <v>64.987878787878785</v>
      </c>
      <c r="J835" t="s">
        <v>36</v>
      </c>
      <c r="K835" t="s">
        <v>37</v>
      </c>
      <c r="L835">
        <v>1297663200</v>
      </c>
      <c r="M835" s="13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2" t="s">
        <v>1701</v>
      </c>
      <c r="C836" s="1" t="s">
        <v>1702</v>
      </c>
      <c r="D836" s="1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3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2" t="s">
        <v>1703</v>
      </c>
      <c r="C837" s="1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 s="13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2" t="s">
        <v>1705</v>
      </c>
      <c r="C838" s="1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 s="13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2" t="s">
        <v>1707</v>
      </c>
      <c r="C839" s="1" t="s">
        <v>1708</v>
      </c>
      <c r="D839" s="16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 s="13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2" t="s">
        <v>1709</v>
      </c>
      <c r="C840" s="1" t="s">
        <v>1710</v>
      </c>
      <c r="D840" s="16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 s="13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2" t="s">
        <v>1711</v>
      </c>
      <c r="C841" s="1" t="s">
        <v>1712</v>
      </c>
      <c r="D841" s="16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 s="13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2" t="s">
        <v>1713</v>
      </c>
      <c r="C842" s="1" t="s">
        <v>1714</v>
      </c>
      <c r="D842" s="16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 s="13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2" t="s">
        <v>1715</v>
      </c>
      <c r="C843" s="1" t="s">
        <v>1716</v>
      </c>
      <c r="D843" s="16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 s="13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2" t="s">
        <v>1717</v>
      </c>
      <c r="C844" s="1" t="s">
        <v>1718</v>
      </c>
      <c r="D844" s="16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 s="13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2" t="s">
        <v>1719</v>
      </c>
      <c r="C845" s="1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 s="13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2" t="s">
        <v>1721</v>
      </c>
      <c r="C846" s="1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 s="13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2" t="s">
        <v>1723</v>
      </c>
      <c r="C847" s="1" t="s">
        <v>1724</v>
      </c>
      <c r="D847" s="16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 s="13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2" t="s">
        <v>1725</v>
      </c>
      <c r="C848" s="1" t="s">
        <v>1726</v>
      </c>
      <c r="D848" s="16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 s="13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2" t="s">
        <v>1727</v>
      </c>
      <c r="C849" s="1" t="s">
        <v>1728</v>
      </c>
      <c r="D849" s="16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 s="13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2" t="s">
        <v>1729</v>
      </c>
      <c r="C850" s="1" t="s">
        <v>1730</v>
      </c>
      <c r="D850" s="16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 s="13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2" t="s">
        <v>1731</v>
      </c>
      <c r="C851" s="1" t="s">
        <v>1732</v>
      </c>
      <c r="D851" s="16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 s="13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2" t="s">
        <v>1733</v>
      </c>
      <c r="C852" s="1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 s="13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2" t="s">
        <v>1735</v>
      </c>
      <c r="C853" s="1" t="s">
        <v>1736</v>
      </c>
      <c r="D853" s="16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 s="13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2" t="s">
        <v>1737</v>
      </c>
      <c r="C854" s="1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 s="13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2" t="s">
        <v>1739</v>
      </c>
      <c r="C855" s="1" t="s">
        <v>1740</v>
      </c>
      <c r="D855" s="16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2" t="s">
        <v>1741</v>
      </c>
      <c r="C856" s="1" t="s">
        <v>1742</v>
      </c>
      <c r="D856" s="1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2" t="s">
        <v>1743</v>
      </c>
      <c r="C857" s="1" t="s">
        <v>1744</v>
      </c>
      <c r="D857" s="16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 s="13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2" t="s">
        <v>1599</v>
      </c>
      <c r="C858" s="1" t="s">
        <v>1745</v>
      </c>
      <c r="D858" s="16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 s="13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2" t="s">
        <v>1746</v>
      </c>
      <c r="C859" s="1" t="s">
        <v>1747</v>
      </c>
      <c r="D859" s="16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 s="13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2" t="s">
        <v>1748</v>
      </c>
      <c r="C860" s="1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 s="13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2" t="s">
        <v>1750</v>
      </c>
      <c r="C861" s="1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 s="13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2" t="s">
        <v>1752</v>
      </c>
      <c r="C862" s="1" t="s">
        <v>1753</v>
      </c>
      <c r="D862" s="16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 s="13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2" t="s">
        <v>1754</v>
      </c>
      <c r="C863" s="1" t="s">
        <v>1755</v>
      </c>
      <c r="D863" s="16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 s="13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2" t="s">
        <v>1756</v>
      </c>
      <c r="C864" s="1" t="s">
        <v>1757</v>
      </c>
      <c r="D864" s="16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 s="13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2" t="s">
        <v>1758</v>
      </c>
      <c r="C865" s="1" t="s">
        <v>1759</v>
      </c>
      <c r="D865" s="16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 s="13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2" t="s">
        <v>1760</v>
      </c>
      <c r="C866" s="1" t="s">
        <v>1761</v>
      </c>
      <c r="D866" s="1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 s="13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2" t="s">
        <v>1762</v>
      </c>
      <c r="C867" s="1" t="s">
        <v>1763</v>
      </c>
      <c r="D867" s="16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 s="13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2" t="s">
        <v>1764</v>
      </c>
      <c r="C868" s="1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 s="13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2" t="s">
        <v>1766</v>
      </c>
      <c r="C869" s="1" t="s">
        <v>1767</v>
      </c>
      <c r="D869" s="16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 s="13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2" t="s">
        <v>1768</v>
      </c>
      <c r="C870" s="1" t="s">
        <v>1769</v>
      </c>
      <c r="D870" s="16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 s="13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2" t="s">
        <v>1770</v>
      </c>
      <c r="C871" s="1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 s="13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2" t="s">
        <v>1772</v>
      </c>
      <c r="C872" s="1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 s="13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2" t="s">
        <v>1774</v>
      </c>
      <c r="C873" s="1" t="s">
        <v>1775</v>
      </c>
      <c r="D873" s="16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 s="13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2" t="s">
        <v>1776</v>
      </c>
      <c r="C874" s="1" t="s">
        <v>1777</v>
      </c>
      <c r="D874" s="16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 s="13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2" t="s">
        <v>1778</v>
      </c>
      <c r="C875" s="1" t="s">
        <v>1779</v>
      </c>
      <c r="D875" s="16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 s="13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2" t="s">
        <v>1780</v>
      </c>
      <c r="C876" s="1" t="s">
        <v>1781</v>
      </c>
      <c r="D876" s="1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 s="13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2" t="s">
        <v>1782</v>
      </c>
      <c r="C877" s="1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 s="13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2" t="s">
        <v>1784</v>
      </c>
      <c r="C878" s="1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2" t="s">
        <v>1786</v>
      </c>
      <c r="C879" s="1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 s="13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2" t="s">
        <v>1788</v>
      </c>
      <c r="C880" s="1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 s="13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2" t="s">
        <v>1790</v>
      </c>
      <c r="C881" s="1" t="s">
        <v>1791</v>
      </c>
      <c r="D881" s="16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 s="13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2" t="s">
        <v>1792</v>
      </c>
      <c r="C882" s="1" t="s">
        <v>1793</v>
      </c>
      <c r="D882" s="16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 s="13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2" t="s">
        <v>1794</v>
      </c>
      <c r="C883" s="1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 s="13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2" t="s">
        <v>1796</v>
      </c>
      <c r="C884" s="1" t="s">
        <v>1797</v>
      </c>
      <c r="D884" s="16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 s="13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2" t="s">
        <v>1798</v>
      </c>
      <c r="C885" s="1" t="s">
        <v>1799</v>
      </c>
      <c r="D885" s="16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 s="13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2" t="s">
        <v>1800</v>
      </c>
      <c r="C886" s="1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 s="13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2" t="s">
        <v>1802</v>
      </c>
      <c r="C887" s="1" t="s">
        <v>1803</v>
      </c>
      <c r="D887" s="16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 s="13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2" t="s">
        <v>1804</v>
      </c>
      <c r="C888" s="1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 s="13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2" t="s">
        <v>1806</v>
      </c>
      <c r="C889" s="1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 s="13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2" t="s">
        <v>1808</v>
      </c>
      <c r="C890" s="1" t="s">
        <v>1809</v>
      </c>
      <c r="D890" s="16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 s="13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2" t="s">
        <v>1810</v>
      </c>
      <c r="C891" s="1" t="s">
        <v>1811</v>
      </c>
      <c r="D891" s="16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 s="13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2" t="s">
        <v>1812</v>
      </c>
      <c r="C892" s="1" t="s">
        <v>1813</v>
      </c>
      <c r="D892" s="16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 s="13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2" t="s">
        <v>1814</v>
      </c>
      <c r="C893" s="1" t="s">
        <v>1815</v>
      </c>
      <c r="D893" s="16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2" t="s">
        <v>1816</v>
      </c>
      <c r="C894" s="1" t="s">
        <v>1817</v>
      </c>
      <c r="D894" s="16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 s="13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2" t="s">
        <v>1818</v>
      </c>
      <c r="C895" s="1" t="s">
        <v>1819</v>
      </c>
      <c r="D895" s="16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 s="13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2" t="s">
        <v>1820</v>
      </c>
      <c r="C896" s="1" t="s">
        <v>1821</v>
      </c>
      <c r="D896" s="1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 s="13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2" t="s">
        <v>1822</v>
      </c>
      <c r="C897" s="1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 s="13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2" t="s">
        <v>1824</v>
      </c>
      <c r="C898" s="1" t="s">
        <v>1825</v>
      </c>
      <c r="D898" s="16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 s="13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2" t="s">
        <v>1826</v>
      </c>
      <c r="C899" s="1" t="s">
        <v>1827</v>
      </c>
      <c r="D899">
        <v>8800</v>
      </c>
      <c r="E899">
        <v>2437</v>
      </c>
      <c r="F899" s="5">
        <f t="shared" ref="F899:F962" si="56">(E899/D899) *100</f>
        <v>27.693181818181817</v>
      </c>
      <c r="G899" t="s">
        <v>14</v>
      </c>
      <c r="H899">
        <v>27</v>
      </c>
      <c r="I899" s="6">
        <f t="shared" si="55"/>
        <v>90.259259259259252</v>
      </c>
      <c r="J899" t="s">
        <v>21</v>
      </c>
      <c r="K899" t="s">
        <v>22</v>
      </c>
      <c r="L899">
        <v>1556427600</v>
      </c>
      <c r="M899" s="13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2" t="s">
        <v>1828</v>
      </c>
      <c r="C900" s="1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6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3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2" t="s">
        <v>1830</v>
      </c>
      <c r="C901" s="1" t="s">
        <v>1831</v>
      </c>
      <c r="D901" s="16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 s="13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2" t="s">
        <v>1832</v>
      </c>
      <c r="C902" s="1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 s="13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2" t="s">
        <v>1834</v>
      </c>
      <c r="C903" s="1" t="s">
        <v>1835</v>
      </c>
      <c r="D903" s="16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 s="13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2" t="s">
        <v>1836</v>
      </c>
      <c r="C904" s="1" t="s">
        <v>1837</v>
      </c>
      <c r="D904" s="16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 s="13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2" t="s">
        <v>1838</v>
      </c>
      <c r="C905" s="1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 s="13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2" t="s">
        <v>1840</v>
      </c>
      <c r="C906" s="1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 s="13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2" t="s">
        <v>1842</v>
      </c>
      <c r="C907" s="1" t="s">
        <v>1843</v>
      </c>
      <c r="D907" s="16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 s="13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2" t="s">
        <v>1844</v>
      </c>
      <c r="C908" s="1" t="s">
        <v>1845</v>
      </c>
      <c r="D908" s="16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 s="13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2" t="s">
        <v>1846</v>
      </c>
      <c r="C909" s="1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 s="13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2" t="s">
        <v>1848</v>
      </c>
      <c r="C910" s="1" t="s">
        <v>1849</v>
      </c>
      <c r="D910" s="16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 s="13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2" t="s">
        <v>1850</v>
      </c>
      <c r="C911" s="1" t="s">
        <v>1851</v>
      </c>
      <c r="D911" s="16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2" t="s">
        <v>1852</v>
      </c>
      <c r="C912" s="1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 s="13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2" t="s">
        <v>1854</v>
      </c>
      <c r="C913" s="1" t="s">
        <v>1855</v>
      </c>
      <c r="D913" s="16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 s="13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2" t="s">
        <v>1856</v>
      </c>
      <c r="C914" s="1" t="s">
        <v>1857</v>
      </c>
      <c r="D914" s="16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 s="13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2" t="s">
        <v>1858</v>
      </c>
      <c r="C915" s="1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 s="13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2" t="s">
        <v>1860</v>
      </c>
      <c r="C916" s="1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 s="13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2" t="s">
        <v>1862</v>
      </c>
      <c r="C917" s="1" t="s">
        <v>1863</v>
      </c>
      <c r="D917" s="16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 s="13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2" t="s">
        <v>1864</v>
      </c>
      <c r="C918" s="1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 s="13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2" t="s">
        <v>1866</v>
      </c>
      <c r="C919" s="1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 s="13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2" t="s">
        <v>1868</v>
      </c>
      <c r="C920" s="1" t="s">
        <v>1869</v>
      </c>
      <c r="D920" s="16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 s="13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2" t="s">
        <v>1870</v>
      </c>
      <c r="C921" s="1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 s="13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2" t="s">
        <v>1872</v>
      </c>
      <c r="C922" s="1" t="s">
        <v>1873</v>
      </c>
      <c r="D922" s="16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 s="13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2" t="s">
        <v>1874</v>
      </c>
      <c r="C923" s="1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 s="13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2" t="s">
        <v>1876</v>
      </c>
      <c r="C924" s="1" t="s">
        <v>1877</v>
      </c>
      <c r="D924" s="16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 s="13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2" t="s">
        <v>1878</v>
      </c>
      <c r="C925" s="1" t="s">
        <v>1879</v>
      </c>
      <c r="D925" s="16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 s="13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2" t="s">
        <v>1880</v>
      </c>
      <c r="C926" s="1" t="s">
        <v>1881</v>
      </c>
      <c r="D926" s="1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 s="13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2" t="s">
        <v>1882</v>
      </c>
      <c r="C927" s="1" t="s">
        <v>1883</v>
      </c>
      <c r="D927" s="16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 s="13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2" t="s">
        <v>1884</v>
      </c>
      <c r="C928" s="1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 s="13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2" t="s">
        <v>1886</v>
      </c>
      <c r="C929" s="1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 s="13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2" t="s">
        <v>1888</v>
      </c>
      <c r="C930" s="1" t="s">
        <v>1889</v>
      </c>
      <c r="D930" s="16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 s="13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2" t="s">
        <v>1890</v>
      </c>
      <c r="C931" s="1" t="s">
        <v>1891</v>
      </c>
      <c r="D931" s="16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 s="13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2" t="s">
        <v>1892</v>
      </c>
      <c r="C932" s="1" t="s">
        <v>1893</v>
      </c>
      <c r="D932" s="16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 s="13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2" t="s">
        <v>1894</v>
      </c>
      <c r="C933" s="1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 s="13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2" t="s">
        <v>1896</v>
      </c>
      <c r="C934" s="1" t="s">
        <v>1897</v>
      </c>
      <c r="D934" s="16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 s="13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2" t="s">
        <v>1898</v>
      </c>
      <c r="C935" s="1" t="s">
        <v>1899</v>
      </c>
      <c r="D935" s="16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 s="13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2" t="s">
        <v>1900</v>
      </c>
      <c r="C936" s="1" t="s">
        <v>1901</v>
      </c>
      <c r="D936" s="1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 s="13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2" t="s">
        <v>1902</v>
      </c>
      <c r="C937" s="1" t="s">
        <v>1903</v>
      </c>
      <c r="D937" s="16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 s="13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2" t="s">
        <v>1246</v>
      </c>
      <c r="C938" s="1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 s="13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2" t="s">
        <v>1905</v>
      </c>
      <c r="C939" s="1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 s="13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2" t="s">
        <v>1907</v>
      </c>
      <c r="C940" s="1" t="s">
        <v>1908</v>
      </c>
      <c r="D940" s="16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 s="13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2" t="s">
        <v>1909</v>
      </c>
      <c r="C941" s="1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 s="13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2" t="s">
        <v>1911</v>
      </c>
      <c r="C942" s="1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2" t="s">
        <v>1913</v>
      </c>
      <c r="C943" s="1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 s="13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2" t="s">
        <v>1907</v>
      </c>
      <c r="C944" s="1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 s="13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2" t="s">
        <v>1916</v>
      </c>
      <c r="C945" s="1" t="s">
        <v>1917</v>
      </c>
      <c r="D945" s="16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 s="13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2" t="s">
        <v>1918</v>
      </c>
      <c r="C946" s="1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 s="13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2" t="s">
        <v>1920</v>
      </c>
      <c r="C947" s="1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 s="13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2" t="s">
        <v>1922</v>
      </c>
      <c r="C948" s="1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 s="13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2" t="s">
        <v>1924</v>
      </c>
      <c r="C949" s="1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 s="13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2" t="s">
        <v>1926</v>
      </c>
      <c r="C950" s="1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 s="13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2" t="s">
        <v>1928</v>
      </c>
      <c r="C951" s="1" t="s">
        <v>1929</v>
      </c>
      <c r="D951" s="16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 s="13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2" t="s">
        <v>1930</v>
      </c>
      <c r="C952" s="1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 s="13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2" t="s">
        <v>1932</v>
      </c>
      <c r="C953" s="1" t="s">
        <v>1933</v>
      </c>
      <c r="D953" s="16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 s="13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2" t="s">
        <v>1934</v>
      </c>
      <c r="C954" s="1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 s="13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2" t="s">
        <v>1936</v>
      </c>
      <c r="C955" s="1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 s="13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2" t="s">
        <v>1938</v>
      </c>
      <c r="C956" s="1" t="s">
        <v>1939</v>
      </c>
      <c r="D956" s="1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 s="13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2" t="s">
        <v>1940</v>
      </c>
      <c r="C957" s="1" t="s">
        <v>1941</v>
      </c>
      <c r="D957" s="16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 s="13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2" t="s">
        <v>1942</v>
      </c>
      <c r="C958" s="1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 s="13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2" t="s">
        <v>1944</v>
      </c>
      <c r="C959" s="1" t="s">
        <v>1945</v>
      </c>
      <c r="D959" s="16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 s="13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2" t="s">
        <v>1946</v>
      </c>
      <c r="C960" s="1" t="s">
        <v>1947</v>
      </c>
      <c r="D960" s="16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 s="13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2" t="s">
        <v>1948</v>
      </c>
      <c r="C961" s="1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 s="13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2" t="s">
        <v>1950</v>
      </c>
      <c r="C962" s="1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 s="13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2" t="s">
        <v>1952</v>
      </c>
      <c r="C963" s="1" t="s">
        <v>1953</v>
      </c>
      <c r="D963" s="16">
        <v>5700</v>
      </c>
      <c r="E963">
        <v>6800</v>
      </c>
      <c r="F963" s="5">
        <f t="shared" ref="F963:F1001" si="60">(E963/D963) *100</f>
        <v>119.29824561403508</v>
      </c>
      <c r="G963" t="s">
        <v>20</v>
      </c>
      <c r="H963">
        <v>155</v>
      </c>
      <c r="I963" s="6">
        <f t="shared" si="59"/>
        <v>43.87096774193548</v>
      </c>
      <c r="J963" t="s">
        <v>21</v>
      </c>
      <c r="K963" t="s">
        <v>22</v>
      </c>
      <c r="L963">
        <v>1297922400</v>
      </c>
      <c r="M963" s="13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2" t="s">
        <v>1954</v>
      </c>
      <c r="C964" s="1" t="s">
        <v>1955</v>
      </c>
      <c r="D964" s="16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3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2" t="s">
        <v>1956</v>
      </c>
      <c r="C965" s="1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 s="13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2" t="s">
        <v>1958</v>
      </c>
      <c r="C966" s="1" t="s">
        <v>1959</v>
      </c>
      <c r="D966" s="1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 s="13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2" t="s">
        <v>1960</v>
      </c>
      <c r="C967" s="1" t="s">
        <v>1961</v>
      </c>
      <c r="D967" s="16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 s="13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2" t="s">
        <v>878</v>
      </c>
      <c r="C968" s="1" t="s">
        <v>1962</v>
      </c>
      <c r="D968" s="16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 s="13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2" t="s">
        <v>1963</v>
      </c>
      <c r="C969" s="1" t="s">
        <v>1964</v>
      </c>
      <c r="D969" s="16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 s="13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2" t="s">
        <v>1965</v>
      </c>
      <c r="C970" s="1" t="s">
        <v>1966</v>
      </c>
      <c r="D970" s="16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 s="13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2" t="s">
        <v>1967</v>
      </c>
      <c r="C971" s="1" t="s">
        <v>1968</v>
      </c>
      <c r="D971" s="16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 s="13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2" t="s">
        <v>1969</v>
      </c>
      <c r="C972" s="1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 s="13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2" t="s">
        <v>1971</v>
      </c>
      <c r="C973" s="1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 s="13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2" t="s">
        <v>1973</v>
      </c>
      <c r="C974" s="1" t="s">
        <v>1974</v>
      </c>
      <c r="D974" s="16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 s="13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2" t="s">
        <v>1975</v>
      </c>
      <c r="C975" s="1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 s="13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2" t="s">
        <v>1977</v>
      </c>
      <c r="C976" s="1" t="s">
        <v>1978</v>
      </c>
      <c r="D976" s="1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 s="13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2" t="s">
        <v>1979</v>
      </c>
      <c r="C977" s="1" t="s">
        <v>1980</v>
      </c>
      <c r="D977" s="16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 s="13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2" t="s">
        <v>1981</v>
      </c>
      <c r="C978" s="1" t="s">
        <v>1982</v>
      </c>
      <c r="D978" s="16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 s="13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2" t="s">
        <v>1258</v>
      </c>
      <c r="C979" s="1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 s="13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2" t="s">
        <v>1984</v>
      </c>
      <c r="C980" s="1" t="s">
        <v>1985</v>
      </c>
      <c r="D980" s="16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 s="13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2" t="s">
        <v>1986</v>
      </c>
      <c r="C981" s="1" t="s">
        <v>1987</v>
      </c>
      <c r="D981" s="16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 s="13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2" t="s">
        <v>1988</v>
      </c>
      <c r="C982" s="1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 s="13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2" t="s">
        <v>1990</v>
      </c>
      <c r="C983" s="1" t="s">
        <v>1991</v>
      </c>
      <c r="D983" s="16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 s="13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2" t="s">
        <v>1992</v>
      </c>
      <c r="C984" s="1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 s="13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2" t="s">
        <v>1994</v>
      </c>
      <c r="C985" s="1" t="s">
        <v>1995</v>
      </c>
      <c r="D985" s="16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 s="13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2" t="s">
        <v>1996</v>
      </c>
      <c r="C986" s="1" t="s">
        <v>1997</v>
      </c>
      <c r="D986" s="1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 s="13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2" t="s">
        <v>1998</v>
      </c>
      <c r="C987" s="1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 s="13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2" t="s">
        <v>2000</v>
      </c>
      <c r="C988" s="1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 s="13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2" t="s">
        <v>2002</v>
      </c>
      <c r="C989" s="1" t="s">
        <v>2003</v>
      </c>
      <c r="D989" s="16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 s="13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2" t="s">
        <v>2004</v>
      </c>
      <c r="C990" s="1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 s="13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2" t="s">
        <v>2006</v>
      </c>
      <c r="C991" s="1" t="s">
        <v>2007</v>
      </c>
      <c r="D991" s="16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 s="13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2" t="s">
        <v>2008</v>
      </c>
      <c r="C992" s="1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 s="13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2" t="s">
        <v>1080</v>
      </c>
      <c r="C993" s="1" t="s">
        <v>2010</v>
      </c>
      <c r="D993" s="16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 s="13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2" t="s">
        <v>2011</v>
      </c>
      <c r="C994" s="1" t="s">
        <v>2012</v>
      </c>
      <c r="D994" s="16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 s="13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2" t="s">
        <v>2013</v>
      </c>
      <c r="C995" s="1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 s="13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2" t="s">
        <v>2015</v>
      </c>
      <c r="C996" s="1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 s="13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2" t="s">
        <v>2017</v>
      </c>
      <c r="C997" s="1" t="s">
        <v>2018</v>
      </c>
      <c r="D997" s="16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 s="13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2" t="s">
        <v>2019</v>
      </c>
      <c r="C998" s="1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 s="13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2" t="s">
        <v>2021</v>
      </c>
      <c r="C999" s="1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 s="13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2" t="s">
        <v>2023</v>
      </c>
      <c r="C1000" s="1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 s="13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2" t="s">
        <v>2025</v>
      </c>
      <c r="C1001" s="1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 s="13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  <cfRule type="containsText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9E13-4395-4780-A4D5-1823E51DD6A2}">
  <dimension ref="A1:F65"/>
  <sheetViews>
    <sheetView workbookViewId="0">
      <selection activeCell="I9" sqref="I9"/>
    </sheetView>
  </sheetViews>
  <sheetFormatPr defaultRowHeight="15.75" x14ac:dyDescent="0.25"/>
  <cols>
    <col min="1" max="1" width="23" bestFit="1" customWidth="1"/>
    <col min="2" max="2" width="17.25" style="10" bestFit="1" customWidth="1"/>
    <col min="3" max="3" width="5.625" style="10" bestFit="1" customWidth="1"/>
    <col min="4" max="4" width="3.875" style="10" bestFit="1" customWidth="1"/>
    <col min="5" max="5" width="9.25" style="10" bestFit="1" customWidth="1"/>
    <col min="6" max="6" width="11" style="10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2068</v>
      </c>
      <c r="B3" s="11" t="s">
        <v>2069</v>
      </c>
    </row>
    <row r="4" spans="1:6" x14ac:dyDescent="0.25">
      <c r="A4" s="8" t="s">
        <v>2066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2067</v>
      </c>
    </row>
    <row r="5" spans="1:6" x14ac:dyDescent="0.25">
      <c r="A5" s="9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5">
      <c r="A6" s="9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9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5">
      <c r="A8" s="9" t="s">
        <v>2064</v>
      </c>
      <c r="B8" s="12"/>
      <c r="C8" s="12"/>
      <c r="D8" s="12"/>
      <c r="E8" s="12">
        <v>4</v>
      </c>
      <c r="F8" s="12">
        <v>4</v>
      </c>
    </row>
    <row r="9" spans="1:6" x14ac:dyDescent="0.25">
      <c r="A9" s="9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5">
      <c r="A10" s="9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5">
      <c r="A11" s="9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5">
      <c r="A12" s="9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5">
      <c r="A13" s="9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5">
      <c r="A14" s="9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  <row r="15" spans="1:6" x14ac:dyDescent="0.25">
      <c r="B15"/>
      <c r="C15"/>
      <c r="D15"/>
      <c r="E15"/>
      <c r="F15"/>
    </row>
    <row r="16" spans="1:6" x14ac:dyDescent="0.25">
      <c r="B16"/>
      <c r="C16"/>
      <c r="D16"/>
      <c r="E16"/>
      <c r="F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D1A6-6F91-4CA9-BFE0-736DC95C37BB}">
  <dimension ref="A1:F30"/>
  <sheetViews>
    <sheetView workbookViewId="0">
      <selection activeCell="N8" sqref="N8"/>
    </sheetView>
  </sheetViews>
  <sheetFormatPr defaultRowHeight="15.75" x14ac:dyDescent="0.25"/>
  <cols>
    <col min="1" max="1" width="20.5" bestFit="1" customWidth="1"/>
    <col min="2" max="2" width="17.25" style="10" bestFit="1" customWidth="1"/>
    <col min="3" max="3" width="5.625" style="10" bestFit="1" customWidth="1"/>
    <col min="4" max="4" width="3.875" style="10" bestFit="1" customWidth="1"/>
    <col min="5" max="5" width="9.25" style="10" bestFit="1" customWidth="1"/>
    <col min="6" max="6" width="11" style="10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3" spans="1:6" x14ac:dyDescent="0.25">
      <c r="B3"/>
      <c r="C3"/>
      <c r="D3"/>
      <c r="E3"/>
      <c r="F3"/>
    </row>
    <row r="4" spans="1:6" x14ac:dyDescent="0.25">
      <c r="A4" s="8" t="s">
        <v>2071</v>
      </c>
      <c r="B4" s="11" t="s">
        <v>2069</v>
      </c>
    </row>
    <row r="5" spans="1:6" x14ac:dyDescent="0.25">
      <c r="A5" s="8" t="s">
        <v>2066</v>
      </c>
      <c r="B5" s="10" t="s">
        <v>74</v>
      </c>
      <c r="C5" s="10" t="s">
        <v>14</v>
      </c>
      <c r="D5" s="10" t="s">
        <v>47</v>
      </c>
      <c r="E5" s="10" t="s">
        <v>20</v>
      </c>
      <c r="F5" s="10" t="s">
        <v>2067</v>
      </c>
    </row>
    <row r="6" spans="1:6" x14ac:dyDescent="0.25">
      <c r="A6" s="9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9" t="s">
        <v>2065</v>
      </c>
      <c r="B7" s="12"/>
      <c r="C7" s="12"/>
      <c r="D7" s="12"/>
      <c r="E7" s="12">
        <v>4</v>
      </c>
      <c r="F7" s="12">
        <v>4</v>
      </c>
    </row>
    <row r="8" spans="1:6" x14ac:dyDescent="0.25">
      <c r="A8" s="9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9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9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9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9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9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9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9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9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9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9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9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9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9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9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9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9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9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9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9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9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9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9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92B0-5583-4704-94BF-77EBDCEE7576}">
  <dimension ref="A1:F54"/>
  <sheetViews>
    <sheetView workbookViewId="0">
      <selection activeCell="B13" sqref="B13"/>
    </sheetView>
  </sheetViews>
  <sheetFormatPr defaultRowHeight="15.75" x14ac:dyDescent="0.25"/>
  <cols>
    <col min="1" max="1" width="14.375" bestFit="1" customWidth="1"/>
    <col min="2" max="2" width="13.375" style="10" bestFit="1" customWidth="1"/>
    <col min="3" max="3" width="5.625" style="10" bestFit="1" customWidth="1"/>
    <col min="4" max="4" width="3.875" style="10" bestFit="1" customWidth="1"/>
    <col min="5" max="5" width="9.25" style="10" bestFit="1" customWidth="1"/>
    <col min="6" max="6" width="11" style="10" bestFit="1" customWidth="1"/>
    <col min="7" max="12" width="4.875" bestFit="1" customWidth="1"/>
    <col min="13" max="13" width="11" bestFit="1" customWidth="1"/>
    <col min="14" max="14" width="4" bestFit="1" customWidth="1"/>
    <col min="15" max="15" width="9.75" bestFit="1" customWidth="1"/>
    <col min="16" max="24" width="6.625" bestFit="1" customWidth="1"/>
    <col min="25" max="25" width="11" bestFit="1" customWidth="1"/>
    <col min="26" max="26" width="9.625" bestFit="1" customWidth="1"/>
    <col min="27" max="27" width="6.5" bestFit="1" customWidth="1"/>
    <col min="28" max="28" width="4.25" bestFit="1" customWidth="1"/>
    <col min="29" max="29" width="4" bestFit="1" customWidth="1"/>
    <col min="30" max="30" width="9.625" bestFit="1" customWidth="1"/>
    <col min="31" max="31" width="6.5" bestFit="1" customWidth="1"/>
    <col min="32" max="32" width="4.375" bestFit="1" customWidth="1"/>
    <col min="33" max="33" width="4" bestFit="1" customWidth="1"/>
    <col min="34" max="34" width="9.625" bestFit="1" customWidth="1"/>
    <col min="35" max="35" width="9.75" bestFit="1" customWidth="1"/>
    <col min="36" max="36" width="6.625" bestFit="1" customWidth="1"/>
    <col min="37" max="37" width="3.875" bestFit="1" customWidth="1"/>
    <col min="38" max="38" width="4.375" bestFit="1" customWidth="1"/>
    <col min="39" max="39" width="9.625" bestFit="1" customWidth="1"/>
    <col min="40" max="40" width="6.5" bestFit="1" customWidth="1"/>
    <col min="41" max="41" width="4.625" bestFit="1" customWidth="1"/>
    <col min="42" max="42" width="3.75" bestFit="1" customWidth="1"/>
    <col min="43" max="43" width="9.625" bestFit="1" customWidth="1"/>
    <col min="44" max="44" width="6.5" bestFit="1" customWidth="1"/>
    <col min="45" max="45" width="4.25" bestFit="1" customWidth="1"/>
    <col min="46" max="46" width="4" bestFit="1" customWidth="1"/>
    <col min="47" max="47" width="9.625" bestFit="1" customWidth="1"/>
    <col min="48" max="48" width="6.5" bestFit="1" customWidth="1"/>
    <col min="49" max="49" width="4.375" bestFit="1" customWidth="1"/>
    <col min="50" max="50" width="4" bestFit="1" customWidth="1"/>
    <col min="51" max="51" width="9.625" bestFit="1" customWidth="1"/>
    <col min="52" max="52" width="9.75" bestFit="1" customWidth="1"/>
    <col min="53" max="53" width="6.625" bestFit="1" customWidth="1"/>
    <col min="54" max="54" width="3.875" bestFit="1" customWidth="1"/>
    <col min="55" max="55" width="4.375" bestFit="1" customWidth="1"/>
    <col min="56" max="56" width="9.625" bestFit="1" customWidth="1"/>
    <col min="57" max="57" width="6.5" bestFit="1" customWidth="1"/>
    <col min="58" max="58" width="4.625" bestFit="1" customWidth="1"/>
    <col min="59" max="59" width="3.75" bestFit="1" customWidth="1"/>
    <col min="60" max="60" width="9.625" bestFit="1" customWidth="1"/>
    <col min="61" max="61" width="6.5" bestFit="1" customWidth="1"/>
    <col min="62" max="62" width="4.25" bestFit="1" customWidth="1"/>
    <col min="63" max="63" width="4" bestFit="1" customWidth="1"/>
    <col min="64" max="64" width="9.625" bestFit="1" customWidth="1"/>
    <col min="65" max="65" width="6.5" bestFit="1" customWidth="1"/>
    <col min="66" max="66" width="4.375" bestFit="1" customWidth="1"/>
    <col min="67" max="67" width="4" bestFit="1" customWidth="1"/>
    <col min="68" max="68" width="9.625" bestFit="1" customWidth="1"/>
    <col min="69" max="69" width="9.75" bestFit="1" customWidth="1"/>
    <col min="70" max="70" width="6.625" bestFit="1" customWidth="1"/>
    <col min="71" max="71" width="3.875" bestFit="1" customWidth="1"/>
    <col min="72" max="72" width="4.375" bestFit="1" customWidth="1"/>
    <col min="73" max="73" width="9.625" bestFit="1" customWidth="1"/>
    <col min="74" max="74" width="6.5" bestFit="1" customWidth="1"/>
    <col min="75" max="75" width="4.625" bestFit="1" customWidth="1"/>
    <col min="76" max="76" width="3.75" bestFit="1" customWidth="1"/>
    <col min="77" max="77" width="9.625" bestFit="1" customWidth="1"/>
    <col min="78" max="78" width="6.5" bestFit="1" customWidth="1"/>
    <col min="79" max="79" width="4.25" bestFit="1" customWidth="1"/>
    <col min="80" max="80" width="4" bestFit="1" customWidth="1"/>
    <col min="81" max="81" width="9.625" bestFit="1" customWidth="1"/>
    <col min="82" max="82" width="6.5" bestFit="1" customWidth="1"/>
    <col min="83" max="83" width="4.375" bestFit="1" customWidth="1"/>
    <col min="84" max="84" width="4" bestFit="1" customWidth="1"/>
    <col min="85" max="85" width="9.625" bestFit="1" customWidth="1"/>
    <col min="86" max="86" width="9.75" bestFit="1" customWidth="1"/>
    <col min="87" max="87" width="6.625" bestFit="1" customWidth="1"/>
    <col min="88" max="88" width="3.875" bestFit="1" customWidth="1"/>
    <col min="89" max="89" width="4.375" bestFit="1" customWidth="1"/>
    <col min="90" max="90" width="9.625" bestFit="1" customWidth="1"/>
    <col min="91" max="91" width="6.5" bestFit="1" customWidth="1"/>
    <col min="92" max="92" width="4.625" bestFit="1" customWidth="1"/>
    <col min="93" max="93" width="3.75" bestFit="1" customWidth="1"/>
    <col min="94" max="94" width="9.625" bestFit="1" customWidth="1"/>
    <col min="95" max="95" width="6.5" bestFit="1" customWidth="1"/>
    <col min="96" max="96" width="4.25" bestFit="1" customWidth="1"/>
    <col min="97" max="97" width="4" bestFit="1" customWidth="1"/>
    <col min="98" max="98" width="9.625" bestFit="1" customWidth="1"/>
    <col min="99" max="99" width="6.5" bestFit="1" customWidth="1"/>
    <col min="100" max="100" width="4.375" bestFit="1" customWidth="1"/>
    <col min="101" max="101" width="4" bestFit="1" customWidth="1"/>
    <col min="102" max="102" width="9.625" bestFit="1" customWidth="1"/>
    <col min="103" max="103" width="9.75" bestFit="1" customWidth="1"/>
    <col min="104" max="104" width="6.625" bestFit="1" customWidth="1"/>
    <col min="105" max="105" width="3.875" bestFit="1" customWidth="1"/>
    <col min="106" max="106" width="4.375" bestFit="1" customWidth="1"/>
    <col min="107" max="107" width="9.625" bestFit="1" customWidth="1"/>
    <col min="108" max="108" width="6.5" bestFit="1" customWidth="1"/>
    <col min="109" max="109" width="4.625" bestFit="1" customWidth="1"/>
    <col min="110" max="110" width="3.75" bestFit="1" customWidth="1"/>
    <col min="111" max="111" width="9.625" bestFit="1" customWidth="1"/>
    <col min="112" max="112" width="6.5" bestFit="1" customWidth="1"/>
    <col min="113" max="113" width="4.25" bestFit="1" customWidth="1"/>
    <col min="114" max="114" width="4" bestFit="1" customWidth="1"/>
    <col min="115" max="115" width="9.625" bestFit="1" customWidth="1"/>
    <col min="116" max="116" width="6.5" bestFit="1" customWidth="1"/>
    <col min="117" max="117" width="4.375" bestFit="1" customWidth="1"/>
    <col min="118" max="118" width="4" bestFit="1" customWidth="1"/>
    <col min="119" max="119" width="9.625" bestFit="1" customWidth="1"/>
    <col min="120" max="120" width="9.75" bestFit="1" customWidth="1"/>
    <col min="121" max="121" width="6.625" bestFit="1" customWidth="1"/>
    <col min="122" max="122" width="3.875" bestFit="1" customWidth="1"/>
    <col min="123" max="123" width="4.375" bestFit="1" customWidth="1"/>
    <col min="124" max="124" width="9.625" bestFit="1" customWidth="1"/>
    <col min="125" max="125" width="6.5" bestFit="1" customWidth="1"/>
    <col min="126" max="126" width="4.625" bestFit="1" customWidth="1"/>
    <col min="127" max="127" width="3.75" bestFit="1" customWidth="1"/>
    <col min="128" max="128" width="9.625" bestFit="1" customWidth="1"/>
    <col min="129" max="129" width="6.5" bestFit="1" customWidth="1"/>
    <col min="130" max="130" width="4.25" bestFit="1" customWidth="1"/>
    <col min="131" max="131" width="4" bestFit="1" customWidth="1"/>
    <col min="132" max="132" width="9.625" bestFit="1" customWidth="1"/>
    <col min="133" max="133" width="6.5" bestFit="1" customWidth="1"/>
    <col min="134" max="134" width="4.375" bestFit="1" customWidth="1"/>
    <col min="135" max="135" width="4" bestFit="1" customWidth="1"/>
    <col min="136" max="136" width="9.625" bestFit="1" customWidth="1"/>
    <col min="137" max="137" width="9.75" bestFit="1" customWidth="1"/>
    <col min="138" max="138" width="6.625" bestFit="1" customWidth="1"/>
    <col min="139" max="139" width="3.875" bestFit="1" customWidth="1"/>
    <col min="140" max="140" width="4.375" bestFit="1" customWidth="1"/>
    <col min="141" max="141" width="9.625" bestFit="1" customWidth="1"/>
    <col min="142" max="142" width="6.5" bestFit="1" customWidth="1"/>
    <col min="143" max="143" width="4.625" bestFit="1" customWidth="1"/>
    <col min="144" max="144" width="3.75" bestFit="1" customWidth="1"/>
    <col min="145" max="145" width="9.625" bestFit="1" customWidth="1"/>
    <col min="146" max="146" width="6.5" bestFit="1" customWidth="1"/>
    <col min="147" max="147" width="4.25" bestFit="1" customWidth="1"/>
    <col min="148" max="148" width="4" bestFit="1" customWidth="1"/>
    <col min="149" max="149" width="9.625" bestFit="1" customWidth="1"/>
    <col min="150" max="150" width="6.5" bestFit="1" customWidth="1"/>
    <col min="151" max="151" width="4.375" bestFit="1" customWidth="1"/>
    <col min="152" max="152" width="4" bestFit="1" customWidth="1"/>
    <col min="153" max="153" width="9.625" bestFit="1" customWidth="1"/>
    <col min="154" max="154" width="9.75" bestFit="1" customWidth="1"/>
    <col min="155" max="155" width="6.625" bestFit="1" customWidth="1"/>
    <col min="156" max="156" width="3.875" bestFit="1" customWidth="1"/>
    <col min="157" max="157" width="4.375" bestFit="1" customWidth="1"/>
    <col min="158" max="158" width="9.625" bestFit="1" customWidth="1"/>
    <col min="159" max="159" width="6.5" bestFit="1" customWidth="1"/>
    <col min="160" max="160" width="4.625" bestFit="1" customWidth="1"/>
    <col min="161" max="161" width="3.75" bestFit="1" customWidth="1"/>
    <col min="162" max="162" width="9.625" bestFit="1" customWidth="1"/>
    <col min="163" max="163" width="6.5" bestFit="1" customWidth="1"/>
    <col min="164" max="164" width="4.25" bestFit="1" customWidth="1"/>
    <col min="165" max="165" width="4" bestFit="1" customWidth="1"/>
    <col min="166" max="166" width="9.625" bestFit="1" customWidth="1"/>
    <col min="167" max="167" width="6.5" bestFit="1" customWidth="1"/>
    <col min="168" max="168" width="4.375" bestFit="1" customWidth="1"/>
    <col min="169" max="169" width="4" bestFit="1" customWidth="1"/>
    <col min="170" max="170" width="9.625" bestFit="1" customWidth="1"/>
    <col min="171" max="171" width="9.75" bestFit="1" customWidth="1"/>
    <col min="172" max="172" width="6.625" bestFit="1" customWidth="1"/>
    <col min="173" max="173" width="9.625" bestFit="1" customWidth="1"/>
    <col min="174" max="174" width="9.75" bestFit="1" customWidth="1"/>
    <col min="175" max="175" width="11" bestFit="1" customWidth="1"/>
    <col min="176" max="181" width="10.625" bestFit="1" customWidth="1"/>
    <col min="182" max="184" width="9.625" bestFit="1" customWidth="1"/>
    <col min="185" max="190" width="10.625" bestFit="1" customWidth="1"/>
    <col min="191" max="192" width="8.625" bestFit="1" customWidth="1"/>
    <col min="193" max="196" width="9.625" bestFit="1" customWidth="1"/>
    <col min="197" max="198" width="8.625" bestFit="1" customWidth="1"/>
    <col min="199" max="204" width="9.625" bestFit="1" customWidth="1"/>
    <col min="205" max="206" width="8.625" bestFit="1" customWidth="1"/>
    <col min="207" max="213" width="9.625" bestFit="1" customWidth="1"/>
    <col min="214" max="215" width="8.625" bestFit="1" customWidth="1"/>
    <col min="216" max="220" width="9.625" bestFit="1" customWidth="1"/>
    <col min="221" max="225" width="8.625" bestFit="1" customWidth="1"/>
    <col min="226" max="227" width="9.625" bestFit="1" customWidth="1"/>
    <col min="228" max="228" width="8.625" bestFit="1" customWidth="1"/>
    <col min="229" max="232" width="9.625" bestFit="1" customWidth="1"/>
    <col min="233" max="233" width="8.625" bestFit="1" customWidth="1"/>
    <col min="234" max="237" width="9.625" bestFit="1" customWidth="1"/>
    <col min="238" max="238" width="8.625" bestFit="1" customWidth="1"/>
    <col min="239" max="242" width="9.625" bestFit="1" customWidth="1"/>
    <col min="243" max="244" width="8.625" bestFit="1" customWidth="1"/>
    <col min="245" max="249" width="9.625" bestFit="1" customWidth="1"/>
    <col min="250" max="257" width="10.625" bestFit="1" customWidth="1"/>
    <col min="258" max="260" width="9.625" bestFit="1" customWidth="1"/>
    <col min="261" max="262" width="10.625" bestFit="1" customWidth="1"/>
    <col min="263" max="264" width="8.625" bestFit="1" customWidth="1"/>
    <col min="265" max="265" width="9.625" bestFit="1" customWidth="1"/>
    <col min="266" max="268" width="8.625" bestFit="1" customWidth="1"/>
    <col min="269" max="272" width="9.625" bestFit="1" customWidth="1"/>
    <col min="273" max="277" width="8.625" bestFit="1" customWidth="1"/>
    <col min="278" max="281" width="9.625" bestFit="1" customWidth="1"/>
    <col min="282" max="284" width="8.625" bestFit="1" customWidth="1"/>
    <col min="285" max="285" width="9.625" bestFit="1" customWidth="1"/>
    <col min="286" max="287" width="8.625" bestFit="1" customWidth="1"/>
    <col min="288" max="293" width="9.625" bestFit="1" customWidth="1"/>
    <col min="294" max="294" width="8.625" bestFit="1" customWidth="1"/>
    <col min="295" max="299" width="9.625" bestFit="1" customWidth="1"/>
    <col min="300" max="300" width="8.625" bestFit="1" customWidth="1"/>
    <col min="301" max="308" width="9.625" bestFit="1" customWidth="1"/>
    <col min="309" max="311" width="8.625" bestFit="1" customWidth="1"/>
    <col min="312" max="315" width="9.625" bestFit="1" customWidth="1"/>
    <col min="316" max="316" width="8.625" bestFit="1" customWidth="1"/>
    <col min="317" max="323" width="9.625" bestFit="1" customWidth="1"/>
    <col min="324" max="335" width="10.625" bestFit="1" customWidth="1"/>
    <col min="336" max="336" width="9.625" bestFit="1" customWidth="1"/>
    <col min="337" max="341" width="10.625" bestFit="1" customWidth="1"/>
    <col min="342" max="343" width="8.625" bestFit="1" customWidth="1"/>
    <col min="344" max="361" width="9.625" bestFit="1" customWidth="1"/>
    <col min="362" max="363" width="8.625" bestFit="1" customWidth="1"/>
    <col min="364" max="367" width="9.625" bestFit="1" customWidth="1"/>
    <col min="368" max="370" width="8.625" bestFit="1" customWidth="1"/>
    <col min="371" max="376" width="9.625" bestFit="1" customWidth="1"/>
    <col min="377" max="380" width="8.625" bestFit="1" customWidth="1"/>
    <col min="381" max="385" width="9.625" bestFit="1" customWidth="1"/>
    <col min="386" max="388" width="8.625" bestFit="1" customWidth="1"/>
    <col min="389" max="395" width="9.625" bestFit="1" customWidth="1"/>
    <col min="396" max="397" width="8.625" bestFit="1" customWidth="1"/>
    <col min="398" max="399" width="9.625" bestFit="1" customWidth="1"/>
    <col min="400" max="400" width="8.625" bestFit="1" customWidth="1"/>
    <col min="401" max="411" width="9.625" bestFit="1" customWidth="1"/>
    <col min="412" max="415" width="10.625" bestFit="1" customWidth="1"/>
    <col min="416" max="418" width="9.625" bestFit="1" customWidth="1"/>
    <col min="419" max="422" width="10.625" bestFit="1" customWidth="1"/>
    <col min="423" max="423" width="9.625" bestFit="1" customWidth="1"/>
    <col min="424" max="431" width="10.625" bestFit="1" customWidth="1"/>
    <col min="432" max="434" width="8.625" bestFit="1" customWidth="1"/>
    <col min="435" max="440" width="9.625" bestFit="1" customWidth="1"/>
    <col min="441" max="442" width="8.625" bestFit="1" customWidth="1"/>
    <col min="443" max="449" width="9.625" bestFit="1" customWidth="1"/>
    <col min="450" max="450" width="8.625" bestFit="1" customWidth="1"/>
    <col min="451" max="451" width="9.625" bestFit="1" customWidth="1"/>
    <col min="452" max="452" width="8.625" bestFit="1" customWidth="1"/>
    <col min="453" max="458" width="9.625" bestFit="1" customWidth="1"/>
    <col min="459" max="459" width="8.625" bestFit="1" customWidth="1"/>
    <col min="460" max="464" width="9.625" bestFit="1" customWidth="1"/>
    <col min="465" max="467" width="8.625" bestFit="1" customWidth="1"/>
    <col min="468" max="474" width="9.625" bestFit="1" customWidth="1"/>
    <col min="475" max="478" width="8.625" bestFit="1" customWidth="1"/>
    <col min="479" max="483" width="9.625" bestFit="1" customWidth="1"/>
    <col min="484" max="484" width="8.625" bestFit="1" customWidth="1"/>
    <col min="485" max="492" width="9.625" bestFit="1" customWidth="1"/>
    <col min="493" max="493" width="8.625" bestFit="1" customWidth="1"/>
    <col min="494" max="503" width="9.625" bestFit="1" customWidth="1"/>
    <col min="504" max="507" width="10.625" bestFit="1" customWidth="1"/>
    <col min="508" max="508" width="9.625" bestFit="1" customWidth="1"/>
    <col min="509" max="514" width="10.625" bestFit="1" customWidth="1"/>
    <col min="515" max="516" width="9.625" bestFit="1" customWidth="1"/>
    <col min="517" max="520" width="10.625" bestFit="1" customWidth="1"/>
    <col min="521" max="525" width="8.625" bestFit="1" customWidth="1"/>
    <col min="526" max="529" width="9.625" bestFit="1" customWidth="1"/>
    <col min="530" max="532" width="8.625" bestFit="1" customWidth="1"/>
    <col min="533" max="537" width="9.625" bestFit="1" customWidth="1"/>
    <col min="538" max="543" width="8.625" bestFit="1" customWidth="1"/>
    <col min="544" max="549" width="9.625" bestFit="1" customWidth="1"/>
    <col min="550" max="551" width="8.625" bestFit="1" customWidth="1"/>
    <col min="552" max="553" width="9.625" bestFit="1" customWidth="1"/>
    <col min="554" max="554" width="8.625" bestFit="1" customWidth="1"/>
    <col min="555" max="565" width="9.625" bestFit="1" customWidth="1"/>
    <col min="566" max="568" width="8.625" bestFit="1" customWidth="1"/>
    <col min="569" max="573" width="9.625" bestFit="1" customWidth="1"/>
    <col min="574" max="578" width="8.625" bestFit="1" customWidth="1"/>
    <col min="579" max="583" width="9.625" bestFit="1" customWidth="1"/>
    <col min="584" max="584" width="8.625" bestFit="1" customWidth="1"/>
    <col min="585" max="586" width="9.625" bestFit="1" customWidth="1"/>
    <col min="587" max="587" width="10.625" bestFit="1" customWidth="1"/>
    <col min="588" max="590" width="9.625" bestFit="1" customWidth="1"/>
    <col min="591" max="596" width="10.625" bestFit="1" customWidth="1"/>
    <col min="597" max="598" width="9.625" bestFit="1" customWidth="1"/>
    <col min="599" max="605" width="10.625" bestFit="1" customWidth="1"/>
    <col min="606" max="609" width="9.625" bestFit="1" customWidth="1"/>
    <col min="610" max="610" width="8.625" bestFit="1" customWidth="1"/>
    <col min="611" max="618" width="9.625" bestFit="1" customWidth="1"/>
    <col min="619" max="621" width="8.625" bestFit="1" customWidth="1"/>
    <col min="622" max="632" width="9.625" bestFit="1" customWidth="1"/>
    <col min="633" max="634" width="8.625" bestFit="1" customWidth="1"/>
    <col min="635" max="641" width="9.625" bestFit="1" customWidth="1"/>
    <col min="642" max="642" width="8.625" bestFit="1" customWidth="1"/>
    <col min="643" max="649" width="9.625" bestFit="1" customWidth="1"/>
    <col min="650" max="650" width="8.625" bestFit="1" customWidth="1"/>
    <col min="651" max="658" width="9.625" bestFit="1" customWidth="1"/>
    <col min="659" max="661" width="8.625" bestFit="1" customWidth="1"/>
    <col min="662" max="667" width="9.625" bestFit="1" customWidth="1"/>
    <col min="668" max="669" width="8.625" bestFit="1" customWidth="1"/>
    <col min="670" max="677" width="9.625" bestFit="1" customWidth="1"/>
    <col min="678" max="681" width="10.625" bestFit="1" customWidth="1"/>
    <col min="682" max="684" width="9.625" bestFit="1" customWidth="1"/>
    <col min="685" max="691" width="10.625" bestFit="1" customWidth="1"/>
    <col min="692" max="692" width="9.625" bestFit="1" customWidth="1"/>
    <col min="693" max="698" width="10.625" bestFit="1" customWidth="1"/>
    <col min="699" max="701" width="8.625" bestFit="1" customWidth="1"/>
    <col min="702" max="706" width="9.625" bestFit="1" customWidth="1"/>
    <col min="707" max="709" width="8.625" bestFit="1" customWidth="1"/>
    <col min="710" max="714" width="9.625" bestFit="1" customWidth="1"/>
    <col min="715" max="717" width="8.625" bestFit="1" customWidth="1"/>
    <col min="718" max="721" width="9.625" bestFit="1" customWidth="1"/>
    <col min="722" max="725" width="8.625" bestFit="1" customWidth="1"/>
    <col min="726" max="730" width="9.625" bestFit="1" customWidth="1"/>
    <col min="731" max="733" width="8.625" bestFit="1" customWidth="1"/>
    <col min="734" max="738" width="9.625" bestFit="1" customWidth="1"/>
    <col min="739" max="740" width="8.625" bestFit="1" customWidth="1"/>
    <col min="741" max="745" width="9.625" bestFit="1" customWidth="1"/>
    <col min="746" max="746" width="8.625" bestFit="1" customWidth="1"/>
    <col min="747" max="760" width="9.625" bestFit="1" customWidth="1"/>
    <col min="761" max="763" width="8.625" bestFit="1" customWidth="1"/>
    <col min="764" max="771" width="9.625" bestFit="1" customWidth="1"/>
    <col min="772" max="774" width="10.625" bestFit="1" customWidth="1"/>
    <col min="775" max="776" width="9.625" bestFit="1" customWidth="1"/>
    <col min="777" max="780" width="10.625" bestFit="1" customWidth="1"/>
    <col min="781" max="782" width="9.625" bestFit="1" customWidth="1"/>
    <col min="783" max="786" width="10.625" bestFit="1" customWidth="1"/>
    <col min="787" max="787" width="8.625" bestFit="1" customWidth="1"/>
    <col min="788" max="798" width="9.625" bestFit="1" customWidth="1"/>
    <col min="799" max="800" width="8.625" bestFit="1" customWidth="1"/>
    <col min="801" max="804" width="9.625" bestFit="1" customWidth="1"/>
    <col min="805" max="806" width="8.625" bestFit="1" customWidth="1"/>
    <col min="807" max="812" width="9.625" bestFit="1" customWidth="1"/>
    <col min="813" max="815" width="8.625" bestFit="1" customWidth="1"/>
    <col min="816" max="823" width="9.625" bestFit="1" customWidth="1"/>
    <col min="824" max="826" width="8.625" bestFit="1" customWidth="1"/>
    <col min="827" max="829" width="9.625" bestFit="1" customWidth="1"/>
    <col min="830" max="830" width="8.625" bestFit="1" customWidth="1"/>
    <col min="831" max="836" width="9.625" bestFit="1" customWidth="1"/>
    <col min="837" max="840" width="8.625" bestFit="1" customWidth="1"/>
    <col min="841" max="844" width="9.625" bestFit="1" customWidth="1"/>
    <col min="845" max="846" width="8.625" bestFit="1" customWidth="1"/>
    <col min="847" max="848" width="9.625" bestFit="1" customWidth="1"/>
    <col min="849" max="850" width="8.625" bestFit="1" customWidth="1"/>
    <col min="851" max="854" width="9.625" bestFit="1" customWidth="1"/>
    <col min="855" max="868" width="10.625" bestFit="1" customWidth="1"/>
    <col min="869" max="870" width="9.625" bestFit="1" customWidth="1"/>
    <col min="871" max="878" width="10.625" bestFit="1" customWidth="1"/>
    <col min="879" max="880" width="9.625" bestFit="1" customWidth="1"/>
    <col min="881" max="881" width="11" bestFit="1" customWidth="1"/>
  </cols>
  <sheetData>
    <row r="1" spans="1:6" x14ac:dyDescent="0.25">
      <c r="A1" s="8" t="s">
        <v>2031</v>
      </c>
      <c r="B1" t="s">
        <v>2070</v>
      </c>
    </row>
    <row r="2" spans="1:6" x14ac:dyDescent="0.25">
      <c r="A2" s="8" t="s">
        <v>2087</v>
      </c>
      <c r="B2" t="s">
        <v>2070</v>
      </c>
    </row>
    <row r="4" spans="1:6" x14ac:dyDescent="0.25">
      <c r="A4" s="11" t="s">
        <v>2066</v>
      </c>
      <c r="B4" s="10" t="s">
        <v>2086</v>
      </c>
      <c r="C4"/>
      <c r="D4"/>
      <c r="E4"/>
      <c r="F4"/>
    </row>
    <row r="5" spans="1:6" x14ac:dyDescent="0.25">
      <c r="A5" s="10" t="s">
        <v>74</v>
      </c>
      <c r="B5" s="12">
        <v>57</v>
      </c>
      <c r="C5"/>
      <c r="D5"/>
      <c r="E5"/>
      <c r="F5"/>
    </row>
    <row r="6" spans="1:6" x14ac:dyDescent="0.25">
      <c r="A6" s="14" t="s">
        <v>2074</v>
      </c>
      <c r="B6" s="12">
        <v>6</v>
      </c>
      <c r="C6"/>
      <c r="D6"/>
      <c r="E6"/>
      <c r="F6"/>
    </row>
    <row r="7" spans="1:6" x14ac:dyDescent="0.25">
      <c r="A7" s="14" t="s">
        <v>2075</v>
      </c>
      <c r="B7" s="12">
        <v>7</v>
      </c>
      <c r="C7"/>
      <c r="D7"/>
      <c r="E7"/>
      <c r="F7"/>
    </row>
    <row r="8" spans="1:6" x14ac:dyDescent="0.25">
      <c r="A8" s="14" t="s">
        <v>2076</v>
      </c>
      <c r="B8" s="12">
        <v>4</v>
      </c>
      <c r="C8"/>
      <c r="D8"/>
      <c r="E8"/>
      <c r="F8"/>
    </row>
    <row r="9" spans="1:6" x14ac:dyDescent="0.25">
      <c r="A9" s="14" t="s">
        <v>2077</v>
      </c>
      <c r="B9" s="12">
        <v>1</v>
      </c>
      <c r="C9"/>
      <c r="D9"/>
      <c r="E9"/>
      <c r="F9"/>
    </row>
    <row r="10" spans="1:6" x14ac:dyDescent="0.25">
      <c r="A10" s="14" t="s">
        <v>2078</v>
      </c>
      <c r="B10" s="12">
        <v>3</v>
      </c>
      <c r="C10"/>
      <c r="D10"/>
      <c r="E10"/>
      <c r="F10"/>
    </row>
    <row r="11" spans="1:6" x14ac:dyDescent="0.25">
      <c r="A11" s="14" t="s">
        <v>2079</v>
      </c>
      <c r="B11" s="12">
        <v>3</v>
      </c>
      <c r="C11"/>
      <c r="D11"/>
      <c r="E11"/>
      <c r="F11"/>
    </row>
    <row r="12" spans="1:6" x14ac:dyDescent="0.25">
      <c r="A12" s="14" t="s">
        <v>2080</v>
      </c>
      <c r="B12" s="12">
        <v>4</v>
      </c>
      <c r="C12"/>
      <c r="D12"/>
      <c r="E12"/>
      <c r="F12"/>
    </row>
    <row r="13" spans="1:6" x14ac:dyDescent="0.25">
      <c r="A13" s="14" t="s">
        <v>2081</v>
      </c>
      <c r="B13" s="12">
        <v>8</v>
      </c>
      <c r="C13"/>
      <c r="D13"/>
      <c r="E13"/>
      <c r="F13"/>
    </row>
    <row r="14" spans="1:6" x14ac:dyDescent="0.25">
      <c r="A14" s="14" t="s">
        <v>2082</v>
      </c>
      <c r="B14" s="12">
        <v>5</v>
      </c>
      <c r="C14"/>
      <c r="D14"/>
      <c r="E14"/>
      <c r="F14"/>
    </row>
    <row r="15" spans="1:6" x14ac:dyDescent="0.25">
      <c r="A15" s="14" t="s">
        <v>2083</v>
      </c>
      <c r="B15" s="12">
        <v>6</v>
      </c>
      <c r="C15"/>
      <c r="D15"/>
      <c r="E15"/>
      <c r="F15"/>
    </row>
    <row r="16" spans="1:6" x14ac:dyDescent="0.25">
      <c r="A16" s="14" t="s">
        <v>2084</v>
      </c>
      <c r="B16" s="12">
        <v>3</v>
      </c>
      <c r="C16"/>
      <c r="D16"/>
      <c r="E16"/>
      <c r="F16"/>
    </row>
    <row r="17" spans="1:6" x14ac:dyDescent="0.25">
      <c r="A17" s="14" t="s">
        <v>2085</v>
      </c>
      <c r="B17" s="12">
        <v>7</v>
      </c>
      <c r="C17"/>
      <c r="D17"/>
      <c r="E17"/>
      <c r="F17"/>
    </row>
    <row r="18" spans="1:6" x14ac:dyDescent="0.25">
      <c r="A18" s="10" t="s">
        <v>14</v>
      </c>
      <c r="B18" s="12">
        <v>364</v>
      </c>
      <c r="C18"/>
      <c r="D18"/>
      <c r="E18"/>
      <c r="F18"/>
    </row>
    <row r="19" spans="1:6" x14ac:dyDescent="0.25">
      <c r="A19" s="14" t="s">
        <v>2074</v>
      </c>
      <c r="B19" s="12">
        <v>36</v>
      </c>
    </row>
    <row r="20" spans="1:6" x14ac:dyDescent="0.25">
      <c r="A20" s="14" t="s">
        <v>2075</v>
      </c>
      <c r="B20" s="12">
        <v>28</v>
      </c>
    </row>
    <row r="21" spans="1:6" x14ac:dyDescent="0.25">
      <c r="A21" s="14" t="s">
        <v>2076</v>
      </c>
      <c r="B21" s="12">
        <v>33</v>
      </c>
    </row>
    <row r="22" spans="1:6" x14ac:dyDescent="0.25">
      <c r="A22" s="14" t="s">
        <v>2077</v>
      </c>
      <c r="B22" s="12">
        <v>30</v>
      </c>
    </row>
    <row r="23" spans="1:6" x14ac:dyDescent="0.25">
      <c r="A23" s="14" t="s">
        <v>2078</v>
      </c>
      <c r="B23" s="12">
        <v>35</v>
      </c>
    </row>
    <row r="24" spans="1:6" x14ac:dyDescent="0.25">
      <c r="A24" s="14" t="s">
        <v>2079</v>
      </c>
      <c r="B24" s="12">
        <v>28</v>
      </c>
    </row>
    <row r="25" spans="1:6" x14ac:dyDescent="0.25">
      <c r="A25" s="14" t="s">
        <v>2080</v>
      </c>
      <c r="B25" s="12">
        <v>31</v>
      </c>
    </row>
    <row r="26" spans="1:6" x14ac:dyDescent="0.25">
      <c r="A26" s="14" t="s">
        <v>2081</v>
      </c>
      <c r="B26" s="12">
        <v>35</v>
      </c>
    </row>
    <row r="27" spans="1:6" x14ac:dyDescent="0.25">
      <c r="A27" s="14" t="s">
        <v>2082</v>
      </c>
      <c r="B27" s="12">
        <v>23</v>
      </c>
    </row>
    <row r="28" spans="1:6" x14ac:dyDescent="0.25">
      <c r="A28" s="14" t="s">
        <v>2083</v>
      </c>
      <c r="B28" s="12">
        <v>26</v>
      </c>
    </row>
    <row r="29" spans="1:6" x14ac:dyDescent="0.25">
      <c r="A29" s="14" t="s">
        <v>2084</v>
      </c>
      <c r="B29" s="12">
        <v>27</v>
      </c>
    </row>
    <row r="30" spans="1:6" x14ac:dyDescent="0.25">
      <c r="A30" s="14" t="s">
        <v>2085</v>
      </c>
      <c r="B30" s="12">
        <v>32</v>
      </c>
    </row>
    <row r="31" spans="1:6" x14ac:dyDescent="0.25">
      <c r="A31" s="10" t="s">
        <v>47</v>
      </c>
      <c r="B31" s="12">
        <v>14</v>
      </c>
    </row>
    <row r="32" spans="1:6" x14ac:dyDescent="0.25">
      <c r="A32" s="14" t="s">
        <v>2074</v>
      </c>
      <c r="B32" s="12">
        <v>1</v>
      </c>
    </row>
    <row r="33" spans="1:2" x14ac:dyDescent="0.25">
      <c r="A33" s="14" t="s">
        <v>2077</v>
      </c>
      <c r="B33" s="12">
        <v>1</v>
      </c>
    </row>
    <row r="34" spans="1:2" x14ac:dyDescent="0.25">
      <c r="A34" s="14" t="s">
        <v>2078</v>
      </c>
      <c r="B34" s="12">
        <v>2</v>
      </c>
    </row>
    <row r="35" spans="1:2" x14ac:dyDescent="0.25">
      <c r="A35" s="14" t="s">
        <v>2079</v>
      </c>
      <c r="B35" s="12">
        <v>1</v>
      </c>
    </row>
    <row r="36" spans="1:2" x14ac:dyDescent="0.25">
      <c r="A36" s="14" t="s">
        <v>2080</v>
      </c>
      <c r="B36" s="12">
        <v>1</v>
      </c>
    </row>
    <row r="37" spans="1:2" x14ac:dyDescent="0.25">
      <c r="A37" s="14" t="s">
        <v>2081</v>
      </c>
      <c r="B37" s="12">
        <v>1</v>
      </c>
    </row>
    <row r="38" spans="1:2" x14ac:dyDescent="0.25">
      <c r="A38" s="14" t="s">
        <v>2083</v>
      </c>
      <c r="B38" s="12">
        <v>1</v>
      </c>
    </row>
    <row r="39" spans="1:2" x14ac:dyDescent="0.25">
      <c r="A39" s="14" t="s">
        <v>2084</v>
      </c>
      <c r="B39" s="12">
        <v>3</v>
      </c>
    </row>
    <row r="40" spans="1:2" x14ac:dyDescent="0.25">
      <c r="A40" s="14" t="s">
        <v>2085</v>
      </c>
      <c r="B40" s="12">
        <v>3</v>
      </c>
    </row>
    <row r="41" spans="1:2" x14ac:dyDescent="0.25">
      <c r="A41" s="10" t="s">
        <v>20</v>
      </c>
      <c r="B41" s="12">
        <v>565</v>
      </c>
    </row>
    <row r="42" spans="1:2" x14ac:dyDescent="0.25">
      <c r="A42" s="14" t="s">
        <v>2074</v>
      </c>
      <c r="B42" s="12">
        <v>49</v>
      </c>
    </row>
    <row r="43" spans="1:2" x14ac:dyDescent="0.25">
      <c r="A43" s="14" t="s">
        <v>2075</v>
      </c>
      <c r="B43" s="12">
        <v>44</v>
      </c>
    </row>
    <row r="44" spans="1:2" x14ac:dyDescent="0.25">
      <c r="A44" s="14" t="s">
        <v>2076</v>
      </c>
      <c r="B44" s="12">
        <v>49</v>
      </c>
    </row>
    <row r="45" spans="1:2" x14ac:dyDescent="0.25">
      <c r="A45" s="14" t="s">
        <v>2077</v>
      </c>
      <c r="B45" s="12">
        <v>46</v>
      </c>
    </row>
    <row r="46" spans="1:2" x14ac:dyDescent="0.25">
      <c r="A46" s="14" t="s">
        <v>2078</v>
      </c>
      <c r="B46" s="12">
        <v>46</v>
      </c>
    </row>
    <row r="47" spans="1:2" x14ac:dyDescent="0.25">
      <c r="A47" s="14" t="s">
        <v>2079</v>
      </c>
      <c r="B47" s="12">
        <v>55</v>
      </c>
    </row>
    <row r="48" spans="1:2" x14ac:dyDescent="0.25">
      <c r="A48" s="14" t="s">
        <v>2080</v>
      </c>
      <c r="B48" s="12">
        <v>58</v>
      </c>
    </row>
    <row r="49" spans="1:2" x14ac:dyDescent="0.25">
      <c r="A49" s="14" t="s">
        <v>2081</v>
      </c>
      <c r="B49" s="12">
        <v>41</v>
      </c>
    </row>
    <row r="50" spans="1:2" x14ac:dyDescent="0.25">
      <c r="A50" s="14" t="s">
        <v>2082</v>
      </c>
      <c r="B50" s="12">
        <v>45</v>
      </c>
    </row>
    <row r="51" spans="1:2" x14ac:dyDescent="0.25">
      <c r="A51" s="14" t="s">
        <v>2083</v>
      </c>
      <c r="B51" s="12">
        <v>45</v>
      </c>
    </row>
    <row r="52" spans="1:2" x14ac:dyDescent="0.25">
      <c r="A52" s="14" t="s">
        <v>2084</v>
      </c>
      <c r="B52" s="12">
        <v>45</v>
      </c>
    </row>
    <row r="53" spans="1:2" x14ac:dyDescent="0.25">
      <c r="A53" s="14" t="s">
        <v>2085</v>
      </c>
      <c r="B53" s="12">
        <v>42</v>
      </c>
    </row>
    <row r="54" spans="1:2" x14ac:dyDescent="0.25">
      <c r="A54" s="9" t="s">
        <v>2067</v>
      </c>
      <c r="B54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500A-7F63-4F7D-A926-AA5D579B7528}">
  <dimension ref="A1:H22"/>
  <sheetViews>
    <sheetView topLeftCell="A13" workbookViewId="0">
      <selection activeCell="O9" sqref="O9"/>
    </sheetView>
  </sheetViews>
  <sheetFormatPr defaultRowHeight="15.75" x14ac:dyDescent="0.25"/>
  <cols>
    <col min="1" max="1" width="21.7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7.25" bestFit="1" customWidth="1"/>
  </cols>
  <sheetData>
    <row r="1" spans="1:8" x14ac:dyDescent="0.2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5">
      <c r="A2" t="s">
        <v>2107</v>
      </c>
      <c r="B2">
        <f>COUNTIFS(Crowdfunding!$D$2:$D$1001, "&lt;1000", Crowdfunding!$G$2:$G$1001, "=Successful")</f>
        <v>30</v>
      </c>
      <c r="C2">
        <f>COUNTIFS(Crowdfunding!$D$2:$D$1001, "&lt;1000", Crowdfunding!$G$2:$G$1001, "=Failed")</f>
        <v>20</v>
      </c>
      <c r="D2">
        <f>COUNTIFS(Crowdfunding!$D$2:$D$1001, "&lt;1000", Crowdfunding!$G$2:$G$1001, "=Canceled")</f>
        <v>1</v>
      </c>
      <c r="E2">
        <f>SUM(B2:D2)</f>
        <v>51</v>
      </c>
      <c r="F2" s="5">
        <f>B2/E2*100</f>
        <v>58.82352941176471</v>
      </c>
      <c r="G2" s="6">
        <f>C2/E2*100</f>
        <v>39.215686274509807</v>
      </c>
      <c r="H2" s="6">
        <f>D2/E2*100</f>
        <v>1.9607843137254901</v>
      </c>
    </row>
    <row r="3" spans="1:8" x14ac:dyDescent="0.25">
      <c r="A3" t="s">
        <v>2096</v>
      </c>
      <c r="B3">
        <f>COUNTIFS(Crowdfunding!$D$2:$D$1001, "&gt;999", Crowdfunding!$D$2:$D$1001, "&lt;5000", Crowdfunding!$G$2:$G$1001, "=Successful")</f>
        <v>191</v>
      </c>
      <c r="C3">
        <f>COUNTIFS(Crowdfunding!$D$2:$D$1001, "&gt;999", Crowdfunding!$D$2:$D$1001, "&lt;5000", Crowdfunding!$G$2:$G$1001, "=Failed")</f>
        <v>38</v>
      </c>
      <c r="D3">
        <f>COUNTIFS(Crowdfunding!$D$2:$D$1001, "&gt;999", Crowdfunding!$D$2:$D$1001, "&lt;5000", Crowdfunding!$G$2:$G$1001, "=Canceled")</f>
        <v>2</v>
      </c>
      <c r="E3">
        <f t="shared" ref="E3:E13" si="0">SUM(B3:D3)</f>
        <v>231</v>
      </c>
      <c r="F3" s="5">
        <f t="shared" ref="F3:F13" si="1">B3/E3*100</f>
        <v>82.683982683982677</v>
      </c>
      <c r="G3" s="6">
        <f t="shared" ref="G3:G13" si="2">C3/E3*100</f>
        <v>16.450216450216452</v>
      </c>
      <c r="H3" s="6">
        <f t="shared" ref="H3:H13" si="3">D3/E3*100</f>
        <v>0.86580086580086579</v>
      </c>
    </row>
    <row r="4" spans="1:8" x14ac:dyDescent="0.25">
      <c r="A4" t="s">
        <v>2097</v>
      </c>
      <c r="B4">
        <f>COUNTIFS(Crowdfunding!$D$2:$D$1001, "&gt;4999", Crowdfunding!$D$2:$D$1001, "&lt;10000", Crowdfunding!$G$2:$G$1001, "=Successful")</f>
        <v>164</v>
      </c>
      <c r="C4">
        <f>COUNTIFS(Crowdfunding!$D$2:$D$1001, "&gt;4999", Crowdfunding!$D$2:$D$1001, "&lt;10000", Crowdfunding!$G$2:$G$1001, "=Failed")</f>
        <v>126</v>
      </c>
      <c r="D4">
        <f>COUNTIFS(Crowdfunding!$D$2:$D$1001, "&gt;4999", Crowdfunding!$D$2:$D$1001, "&lt;10000", Crowdfunding!$G$2:$G$1001, "=Canceled")</f>
        <v>25</v>
      </c>
      <c r="E4">
        <f t="shared" si="0"/>
        <v>315</v>
      </c>
      <c r="F4" s="5">
        <f t="shared" si="1"/>
        <v>52.06349206349207</v>
      </c>
      <c r="G4" s="6">
        <f t="shared" si="2"/>
        <v>40</v>
      </c>
      <c r="H4" s="6">
        <f t="shared" si="3"/>
        <v>7.9365079365079358</v>
      </c>
    </row>
    <row r="5" spans="1:8" x14ac:dyDescent="0.25">
      <c r="A5" t="s">
        <v>2098</v>
      </c>
      <c r="B5">
        <f>COUNTIFS(Crowdfunding!$D$2:$D$1001, "&gt;9999", Crowdfunding!$D$2:$D$1001, "&lt;15000", Crowdfunding!$G$2:$G$1001, "=Successful")</f>
        <v>4</v>
      </c>
      <c r="C5">
        <f>COUNTIFS(Crowdfunding!$D$2:$D$1001, "&gt;9999", Crowdfunding!$D$2:$D$1001, "&lt;15000", Crowdfunding!$G$2:$G$1001, "=Failed")</f>
        <v>5</v>
      </c>
      <c r="D5">
        <f>COUNTIFS(Crowdfunding!$D$2:$D$1001, "&gt;9999", Crowdfunding!$D$2:$D$1001, "&lt;15000", Crowdfunding!$G$2:$G$1001, "=Canceled")</f>
        <v>0</v>
      </c>
      <c r="E5">
        <f t="shared" si="0"/>
        <v>9</v>
      </c>
      <c r="F5" s="5">
        <f t="shared" si="1"/>
        <v>44.444444444444443</v>
      </c>
      <c r="G5" s="6">
        <f t="shared" si="2"/>
        <v>55.555555555555557</v>
      </c>
      <c r="H5" s="6">
        <f t="shared" si="3"/>
        <v>0</v>
      </c>
    </row>
    <row r="6" spans="1:8" x14ac:dyDescent="0.25">
      <c r="A6" t="s">
        <v>2099</v>
      </c>
      <c r="B6">
        <f>COUNTIFS(Crowdfunding!$D$2:$D$1001, "&gt;14999", Crowdfunding!$D$2:$D$1001, "&lt;20000", Crowdfunding!$G$2:$G$1001, "=Successful")</f>
        <v>10</v>
      </c>
      <c r="C6">
        <f>COUNTIFS(Crowdfunding!$D$2:$D$1001, "&gt;14999", Crowdfunding!$D$2:$D$1001, "&lt;20000", Crowdfunding!$G$2:$G$1001, "=Failed")</f>
        <v>0</v>
      </c>
      <c r="D6">
        <f>COUNTIFS(Crowdfunding!$D$2:$D$1001, "&gt;14999", Crowdfunding!$D$2:$D$1001, "&lt;20000", Crowdfunding!$G$2:$G$1001, "=Canceled")</f>
        <v>0</v>
      </c>
      <c r="E6">
        <f t="shared" si="0"/>
        <v>10</v>
      </c>
      <c r="F6" s="5">
        <f t="shared" si="1"/>
        <v>100</v>
      </c>
      <c r="G6" s="6">
        <f t="shared" si="2"/>
        <v>0</v>
      </c>
      <c r="H6" s="6">
        <f t="shared" si="3"/>
        <v>0</v>
      </c>
    </row>
    <row r="7" spans="1:8" x14ac:dyDescent="0.25">
      <c r="A7" t="s">
        <v>2106</v>
      </c>
      <c r="B7">
        <f>COUNTIFS(Crowdfunding!$D$2:$D$1001, "&gt;19999", Crowdfunding!$D$2:$D$1001, "&lt;25000", Crowdfunding!$G$2:$G$1001, "=Successful")</f>
        <v>7</v>
      </c>
      <c r="C7">
        <f>COUNTIFS(Crowdfunding!$D$2:$D$1001, "&gt;19999", Crowdfunding!$D$2:$D$1001, "&lt;25000", Crowdfunding!$G$2:$G$1001, "=Failed")</f>
        <v>0</v>
      </c>
      <c r="D7">
        <f>COUNTIFS(Crowdfunding!$D$2:$D$1001, "&gt;19999", Crowdfunding!$D$2:$D$1001, "&lt;25000", Crowdfunding!$G$2:$G$1001, "=Canceled")</f>
        <v>0</v>
      </c>
      <c r="E7">
        <f t="shared" si="0"/>
        <v>7</v>
      </c>
      <c r="F7" s="5">
        <f t="shared" si="1"/>
        <v>100</v>
      </c>
      <c r="G7" s="6">
        <f t="shared" si="2"/>
        <v>0</v>
      </c>
      <c r="H7" s="6">
        <f t="shared" si="3"/>
        <v>0</v>
      </c>
    </row>
    <row r="8" spans="1:8" x14ac:dyDescent="0.25">
      <c r="A8" t="s">
        <v>2100</v>
      </c>
      <c r="B8">
        <f>COUNTIFS(Crowdfunding!$D$2:$D$1001, "&gt;24999", Crowdfunding!$D$2:$D$1001, "&lt;30000", Crowdfunding!$G$2:$G$1001, "=Successful")</f>
        <v>11</v>
      </c>
      <c r="C8">
        <f>COUNTIFS(Crowdfunding!$D$2:$D$1001, "&gt;24999", Crowdfunding!$D$2:$D$1001, "&lt;30000", Crowdfunding!$G$2:$G$1001, "=Failed")</f>
        <v>3</v>
      </c>
      <c r="D8">
        <f>COUNTIFS(Crowdfunding!$D$2:$D$1001, "&gt;24999", Crowdfunding!$D$2:$D$1001, "&lt;30000", Crowdfunding!$G$2:$G$1001, "=Canceled")</f>
        <v>0</v>
      </c>
      <c r="E8">
        <f t="shared" si="0"/>
        <v>14</v>
      </c>
      <c r="F8" s="5">
        <f t="shared" si="1"/>
        <v>78.571428571428569</v>
      </c>
      <c r="G8" s="6">
        <f t="shared" si="2"/>
        <v>21.428571428571427</v>
      </c>
      <c r="H8" s="6">
        <f t="shared" si="3"/>
        <v>0</v>
      </c>
    </row>
    <row r="9" spans="1:8" x14ac:dyDescent="0.25">
      <c r="A9" t="s">
        <v>2101</v>
      </c>
      <c r="B9">
        <f>COUNTIFS(Crowdfunding!$D$2:$D$1001, "&gt;29999", Crowdfunding!$D$2:$D$1001, "&lt;35000", Crowdfunding!$G$2:$G$1001, "=Successful")</f>
        <v>7</v>
      </c>
      <c r="C9">
        <f>COUNTIFS(Crowdfunding!$D$2:$D$1001, "&gt;29999", Crowdfunding!$D$2:$D$1001, "&lt;35000", Crowdfunding!$G$2:$G$1001, "=Failed")</f>
        <v>0</v>
      </c>
      <c r="D9">
        <f>COUNTIFS(Crowdfunding!$D$2:$D$1001, "&gt;29999", Crowdfunding!$D$2:$D$1001, "&lt;35000", Crowdfunding!$G$2:$G$1001, "=Canceled")</f>
        <v>0</v>
      </c>
      <c r="E9">
        <f t="shared" si="0"/>
        <v>7</v>
      </c>
      <c r="F9" s="5">
        <f t="shared" si="1"/>
        <v>100</v>
      </c>
      <c r="G9" s="6">
        <f t="shared" si="2"/>
        <v>0</v>
      </c>
      <c r="H9" s="6">
        <f t="shared" si="3"/>
        <v>0</v>
      </c>
    </row>
    <row r="10" spans="1:8" x14ac:dyDescent="0.25">
      <c r="A10" t="s">
        <v>2102</v>
      </c>
      <c r="B10">
        <f>COUNTIFS(Crowdfunding!$D$2:$D$1001, "&gt;34999", Crowdfunding!$D$2:$D$1001, "&lt;40000", Crowdfunding!$G$2:$G$1001, "=Successful")</f>
        <v>8</v>
      </c>
      <c r="C10">
        <f>COUNTIFS(Crowdfunding!$D$2:$D$1001, "&gt;34999", Crowdfunding!$D$2:$D$1001, "&lt;40000", Crowdfunding!$G$2:$G$1001, "=Failed")</f>
        <v>3</v>
      </c>
      <c r="D10">
        <f>COUNTIFS(Crowdfunding!$D$2:$D$1001, "&gt;34999", Crowdfunding!$D$2:$D$1001, "&lt;40000", Crowdfunding!$G$2:$G$1001, "=Canceled")</f>
        <v>1</v>
      </c>
      <c r="E10">
        <f t="shared" si="0"/>
        <v>12</v>
      </c>
      <c r="F10" s="5">
        <f t="shared" si="1"/>
        <v>66.666666666666657</v>
      </c>
      <c r="G10" s="6">
        <f t="shared" si="2"/>
        <v>25</v>
      </c>
      <c r="H10" s="6">
        <f t="shared" si="3"/>
        <v>8.3333333333333321</v>
      </c>
    </row>
    <row r="11" spans="1:8" x14ac:dyDescent="0.25">
      <c r="A11" t="s">
        <v>2103</v>
      </c>
      <c r="B11">
        <f>COUNTIFS(Crowdfunding!$D$2:$D$1001, "&gt;39999", Crowdfunding!$D$2:$D$1001, "&lt;45000", Crowdfunding!$G$2:$G$1001, "=Successful")</f>
        <v>11</v>
      </c>
      <c r="C11">
        <f>COUNTIFS(Crowdfunding!$D$2:$D$1001, "&gt;39999", Crowdfunding!$D$2:$D$1001, "&lt;45000", Crowdfunding!$G$2:$G$1001, "=Failed")</f>
        <v>3</v>
      </c>
      <c r="D11">
        <f>COUNTIFS(Crowdfunding!$D$2:$D$1001, "&gt;39999", Crowdfunding!$D$2:$D$1001, "&lt;45000", Crowdfunding!$G$2:$G$1001, "=Canceled")</f>
        <v>0</v>
      </c>
      <c r="E11">
        <f t="shared" si="0"/>
        <v>14</v>
      </c>
      <c r="F11" s="5">
        <f t="shared" si="1"/>
        <v>78.571428571428569</v>
      </c>
      <c r="G11" s="6">
        <f t="shared" si="2"/>
        <v>21.428571428571427</v>
      </c>
      <c r="H11" s="6">
        <f t="shared" si="3"/>
        <v>0</v>
      </c>
    </row>
    <row r="12" spans="1:8" x14ac:dyDescent="0.25">
      <c r="A12" t="s">
        <v>2104</v>
      </c>
      <c r="B12">
        <f>COUNTIFS(Crowdfunding!$D$2:$D$1001, "&gt;44999", Crowdfunding!$D$2:$D$1001, "&lt;50000", Crowdfunding!$G$2:$G$1001, "=Successful")</f>
        <v>8</v>
      </c>
      <c r="C12">
        <f>COUNTIFS(Crowdfunding!$D$2:$D$1001, "&gt;44999", Crowdfunding!$D$2:$D$1001, "&lt;50000", Crowdfunding!$G$2:$G$1001, "=Failed")</f>
        <v>3</v>
      </c>
      <c r="D12">
        <f>COUNTIFS(Crowdfunding!$D$2:$D$1001, "&gt;44999", Crowdfunding!$D$2:$D$1001, "&lt;50000", Crowdfunding!$G$2:$G$1001, "=Canceled")</f>
        <v>0</v>
      </c>
      <c r="E12">
        <f t="shared" si="0"/>
        <v>11</v>
      </c>
      <c r="F12" s="5">
        <f t="shared" si="1"/>
        <v>72.727272727272734</v>
      </c>
      <c r="G12" s="6">
        <f t="shared" si="2"/>
        <v>27.27272727272727</v>
      </c>
      <c r="H12" s="6">
        <f t="shared" si="3"/>
        <v>0</v>
      </c>
    </row>
    <row r="13" spans="1:8" x14ac:dyDescent="0.25">
      <c r="A13" t="s">
        <v>2105</v>
      </c>
      <c r="B13">
        <f>COUNTIFS(Crowdfunding!$D$2:$D$1001, "&gt;49000", Crowdfunding!$G$2:$G$1001, "=Successful")</f>
        <v>114</v>
      </c>
      <c r="C13">
        <f>COUNTIFS(Crowdfunding!$D$2:$D$1001, "&gt;49000", Crowdfunding!$G$2:$G$1001, "=Failed")</f>
        <v>164</v>
      </c>
      <c r="D13">
        <f>COUNTIFS(Crowdfunding!$D$2:$D$1001, "&gt;49000", Crowdfunding!$G$2:$G$1001, "=canceled")</f>
        <v>28</v>
      </c>
      <c r="E13">
        <f t="shared" si="0"/>
        <v>306</v>
      </c>
      <c r="F13" s="5">
        <f t="shared" si="1"/>
        <v>37.254901960784316</v>
      </c>
      <c r="G13" s="6">
        <f t="shared" si="2"/>
        <v>53.594771241830067</v>
      </c>
      <c r="H13" s="6">
        <f t="shared" si="3"/>
        <v>9.1503267973856204</v>
      </c>
    </row>
    <row r="15" spans="1:8" x14ac:dyDescent="0.25">
      <c r="A15" t="s">
        <v>2108</v>
      </c>
      <c r="B15">
        <f>SUM(B2:B13)</f>
        <v>565</v>
      </c>
      <c r="C15" s="16">
        <f t="shared" ref="C15:D15" si="4">SUM(C2:C13)</f>
        <v>365</v>
      </c>
      <c r="D15">
        <f t="shared" si="4"/>
        <v>57</v>
      </c>
    </row>
    <row r="16" spans="1:8" x14ac:dyDescent="0.25">
      <c r="C16" s="16"/>
    </row>
    <row r="17" spans="1:4" x14ac:dyDescent="0.25">
      <c r="A17" t="s">
        <v>2109</v>
      </c>
      <c r="B17">
        <f>COUNTIF(Crowdfunding!$G$2:$G$1001, "=successful")</f>
        <v>565</v>
      </c>
      <c r="C17" s="16">
        <f>COUNTIF(Crowdfunding!$G$2:$G$1001, "=failed")</f>
        <v>364</v>
      </c>
      <c r="D17">
        <f>COUNTIF(Crowdfunding!$G$2:$G$1001, "=canceled")</f>
        <v>57</v>
      </c>
    </row>
    <row r="18" spans="1:4" ht="15.75" customHeight="1" x14ac:dyDescent="0.25">
      <c r="A18" s="18" t="s">
        <v>2110</v>
      </c>
      <c r="B18" s="18"/>
      <c r="C18" s="18"/>
      <c r="D18" s="17"/>
    </row>
    <row r="19" spans="1:4" x14ac:dyDescent="0.25">
      <c r="A19" s="18"/>
      <c r="B19" s="18"/>
      <c r="C19" s="18"/>
      <c r="D19" s="17"/>
    </row>
    <row r="20" spans="1:4" x14ac:dyDescent="0.25">
      <c r="A20" s="18"/>
      <c r="B20" s="18"/>
      <c r="C20" s="18"/>
      <c r="D20" s="17"/>
    </row>
    <row r="21" spans="1:4" x14ac:dyDescent="0.25">
      <c r="A21" s="17"/>
      <c r="B21" s="17"/>
      <c r="C21" s="17"/>
      <c r="D21" s="17"/>
    </row>
    <row r="22" spans="1:4" x14ac:dyDescent="0.25">
      <c r="A22" s="17"/>
      <c r="B22" s="17"/>
      <c r="C22" s="17"/>
      <c r="D22" s="17"/>
    </row>
  </sheetData>
  <mergeCells count="1">
    <mergeCell ref="A18:C20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Cat_Stats</vt:lpstr>
      <vt:lpstr>Sub.Cat_Stats</vt:lpstr>
      <vt:lpstr>Outcome_launch Dt.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chowa</cp:lastModifiedBy>
  <dcterms:created xsi:type="dcterms:W3CDTF">2021-09-29T18:52:28Z</dcterms:created>
  <dcterms:modified xsi:type="dcterms:W3CDTF">2022-06-12T15:03:05Z</dcterms:modified>
</cp:coreProperties>
</file>