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eorgiana\1 - Assignment\"/>
    </mc:Choice>
  </mc:AlternateContent>
  <xr:revisionPtr revIDLastSave="0" documentId="13_ncr:1_{3FBC88A9-861D-4F8D-B011-E6109FE47942}" xr6:coauthVersionLast="47" xr6:coauthVersionMax="47" xr10:uidLastSave="{00000000-0000-0000-0000-000000000000}"/>
  <bookViews>
    <workbookView xWindow="-108" yWindow="-108" windowWidth="23256" windowHeight="12576" xr2:uid="{5EBE4F54-AD30-4CFC-98C7-4C92A84C693D}"/>
  </bookViews>
  <sheets>
    <sheet name="2023" sheetId="7" r:id="rId1"/>
  </sheets>
  <definedNames>
    <definedName name="_xlnm._FilterDatabase" localSheetId="0" hidden="1">'2023'!$A$2:$R$2</definedName>
  </definedNames>
  <calcPr calcId="191029"/>
</workbook>
</file>

<file path=xl/calcChain.xml><?xml version="1.0" encoding="utf-8"?>
<calcChain xmlns="http://schemas.openxmlformats.org/spreadsheetml/2006/main">
  <c r="K4" i="7" l="1"/>
  <c r="P4" i="7" s="1"/>
  <c r="S14" i="7"/>
  <c r="S13" i="7"/>
  <c r="S12" i="7"/>
  <c r="S11" i="7"/>
  <c r="S10" i="7"/>
  <c r="S9" i="7"/>
  <c r="S8" i="7"/>
  <c r="S7" i="7"/>
  <c r="S6" i="7"/>
  <c r="S5" i="7"/>
  <c r="S4" i="7"/>
  <c r="S3" i="7"/>
  <c r="Q11" i="7"/>
  <c r="P11" i="7"/>
  <c r="O11" i="7"/>
  <c r="N11" i="7"/>
  <c r="X14" i="7"/>
  <c r="W14" i="7"/>
  <c r="U14" i="7"/>
  <c r="T14" i="7"/>
  <c r="Q13" i="7"/>
  <c r="P13" i="7"/>
  <c r="O13" i="7"/>
  <c r="N13" i="7"/>
  <c r="X13" i="7"/>
  <c r="W13" i="7"/>
  <c r="U13" i="7"/>
  <c r="T13" i="7"/>
  <c r="P14" i="7"/>
  <c r="O14" i="7"/>
  <c r="N14" i="7"/>
  <c r="X12" i="7"/>
  <c r="W12" i="7"/>
  <c r="U12" i="7"/>
  <c r="T12" i="7"/>
  <c r="Q10" i="7"/>
  <c r="P10" i="7"/>
  <c r="O10" i="7"/>
  <c r="N10" i="7"/>
  <c r="X11" i="7"/>
  <c r="W11" i="7"/>
  <c r="U11" i="7"/>
  <c r="T11" i="7"/>
  <c r="Q12" i="7"/>
  <c r="P12" i="7"/>
  <c r="O12" i="7"/>
  <c r="N12" i="7"/>
  <c r="X10" i="7"/>
  <c r="W10" i="7"/>
  <c r="U10" i="7"/>
  <c r="T10" i="7"/>
  <c r="Q7" i="7"/>
  <c r="P7" i="7"/>
  <c r="O7" i="7"/>
  <c r="N7" i="7"/>
  <c r="X9" i="7"/>
  <c r="W9" i="7"/>
  <c r="U9" i="7"/>
  <c r="T9" i="7"/>
  <c r="Q9" i="7"/>
  <c r="P9" i="7"/>
  <c r="O9" i="7"/>
  <c r="N9" i="7"/>
  <c r="X8" i="7"/>
  <c r="W8" i="7"/>
  <c r="U8" i="7"/>
  <c r="T8" i="7"/>
  <c r="Q8" i="7"/>
  <c r="P8" i="7"/>
  <c r="O8" i="7"/>
  <c r="N8" i="7"/>
  <c r="X7" i="7"/>
  <c r="W7" i="7"/>
  <c r="U7" i="7"/>
  <c r="T7" i="7"/>
  <c r="Q4" i="7"/>
  <c r="O4" i="7"/>
  <c r="N4" i="7"/>
  <c r="X6" i="7"/>
  <c r="W6" i="7"/>
  <c r="U6" i="7"/>
  <c r="T6" i="7"/>
  <c r="Q6" i="7"/>
  <c r="P6" i="7"/>
  <c r="O6" i="7"/>
  <c r="N6" i="7"/>
  <c r="X5" i="7"/>
  <c r="W5" i="7"/>
  <c r="U5" i="7"/>
  <c r="T5" i="7"/>
  <c r="X4" i="7"/>
  <c r="W4" i="7"/>
  <c r="U4" i="7"/>
  <c r="T4" i="7"/>
  <c r="Q5" i="7"/>
  <c r="P5" i="7"/>
  <c r="O5" i="7"/>
  <c r="N5" i="7"/>
  <c r="Q3" i="7"/>
  <c r="P3" i="7"/>
  <c r="O3" i="7"/>
  <c r="N3" i="7"/>
  <c r="X3" i="7"/>
  <c r="W3" i="7"/>
  <c r="U3" i="7"/>
  <c r="T3" i="7"/>
  <c r="R12" i="7" l="1"/>
  <c r="Q14" i="7"/>
  <c r="R14" i="7" s="1"/>
  <c r="R5" i="7"/>
  <c r="R8" i="7"/>
  <c r="R6" i="7"/>
  <c r="R9" i="7"/>
  <c r="R13" i="7"/>
  <c r="R7" i="7"/>
  <c r="R11" i="7"/>
  <c r="R4" i="7"/>
  <c r="R10" i="7"/>
  <c r="R3" i="7"/>
</calcChain>
</file>

<file path=xl/sharedStrings.xml><?xml version="1.0" encoding="utf-8"?>
<sst xmlns="http://schemas.openxmlformats.org/spreadsheetml/2006/main" count="54" uniqueCount="48">
  <si>
    <t>Ticker</t>
  </si>
  <si>
    <t>Name</t>
  </si>
  <si>
    <t>Market Cap (B HKD)</t>
  </si>
  <si>
    <t>Sector</t>
  </si>
  <si>
    <t>Revenue (B HKD)</t>
  </si>
  <si>
    <t>EPS (HKD)</t>
  </si>
  <si>
    <t>First_Close</t>
  </si>
  <si>
    <t>Last_Close</t>
  </si>
  <si>
    <t>Close_Difference</t>
  </si>
  <si>
    <t>Dividends</t>
  </si>
  <si>
    <t>ROA (%)</t>
  </si>
  <si>
    <t>PE_Ratio</t>
  </si>
  <si>
    <t>Growth (%)</t>
  </si>
  <si>
    <t>Communication Services</t>
  </si>
  <si>
    <t>0857.HK</t>
  </si>
  <si>
    <t>Energy</t>
  </si>
  <si>
    <t>0883.HK</t>
  </si>
  <si>
    <t>1088.HK</t>
  </si>
  <si>
    <t>Growth Scoring</t>
  </si>
  <si>
    <t>Market Cap Scoring</t>
  </si>
  <si>
    <t>ROA Scoring</t>
  </si>
  <si>
    <t>PE Scoring</t>
  </si>
  <si>
    <t>Total</t>
  </si>
  <si>
    <t>PETROCHINA 2023</t>
  </si>
  <si>
    <t>2015.HK</t>
  </si>
  <si>
    <t>LI AUTO-W</t>
  </si>
  <si>
    <t>Consumer Cyclical</t>
  </si>
  <si>
    <t>1919.HK</t>
  </si>
  <si>
    <t>COSCO SHIP HOLD</t>
  </si>
  <si>
    <t>Industrials</t>
  </si>
  <si>
    <t>CNOOC</t>
  </si>
  <si>
    <t>0005.HK</t>
  </si>
  <si>
    <t>HSBC HOLDINGS</t>
  </si>
  <si>
    <t>Financial Services</t>
  </si>
  <si>
    <t>CHINA SHENHUA</t>
  </si>
  <si>
    <t>0941.HK</t>
  </si>
  <si>
    <t>CHINA MOBILE</t>
  </si>
  <si>
    <t>2328.HK</t>
  </si>
  <si>
    <t>PICC P&amp;C</t>
  </si>
  <si>
    <t>1810.HK</t>
  </si>
  <si>
    <t>XIAOMI-W</t>
  </si>
  <si>
    <t>Technology</t>
  </si>
  <si>
    <t>9868.HK</t>
  </si>
  <si>
    <t>XPENG-W</t>
  </si>
  <si>
    <t>6881.HK</t>
  </si>
  <si>
    <t>CGS</t>
  </si>
  <si>
    <t>1288.HK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</si>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</sst>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rgb="FF00B0F0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4" fontId="0" fillId="0" borderId="0" xfId="0" applyNumberFormat="1"/>
    <xf numFmtId="4" fontId="0" fillId="34" borderId="0" xfId="0" applyNumberFormat="1" applyFill="1"/>
    <xf numFmtId="0" fontId="0" fillId="35" borderId="0" xfId="0" applyFill="1"/>
    <xf numFmtId="4" fontId="0" fillId="35" borderId="0" xfId="0" applyNumberFormat="1" applyFill="1"/>
    <xf numFmtId="0" fontId="18" fillId="0" borderId="0" xfId="0" applyFont="1"/>
    <xf numFmtId="4" fontId="0" fillId="36" borderId="0" xfId="0" applyNumberFormat="1" applyFill="1"/>
    <xf numFmtId="4" fontId="19" fillId="36" borderId="0" xfId="0" applyNumberFormat="1" applyFont="1" applyFill="1"/>
    <xf numFmtId="0" fontId="19" fillId="36" borderId="10" xfId="0" applyFont="1" applyFill="1" applyBorder="1" applyAlignment="1">
      <alignment wrapText="1"/>
    </xf>
    <xf numFmtId="4" fontId="19" fillId="36" borderId="10" xfId="0" applyNumberFormat="1" applyFont="1" applyFill="1" applyBorder="1" applyAlignment="1">
      <alignment horizontal="right" wrapText="1"/>
    </xf>
    <xf numFmtId="1" fontId="19" fillId="36" borderId="0" xfId="0" applyNumberFormat="1" applyFont="1" applyFill="1"/>
    <xf numFmtId="0" fontId="19" fillId="37" borderId="0" xfId="0" applyFont="1" applyFill="1"/>
    <xf numFmtId="0" fontId="19" fillId="36" borderId="0" xfId="0" applyFont="1" applyFill="1" applyAlignment="1">
      <alignment wrapText="1"/>
    </xf>
    <xf numFmtId="4" fontId="19" fillId="36" borderId="0" xfId="0" applyNumberFormat="1" applyFont="1" applyFill="1" applyAlignment="1">
      <alignment horizontal="right" wrapText="1"/>
    </xf>
    <xf numFmtId="4" fontId="19" fillId="37" borderId="0" xfId="0" applyNumberFormat="1" applyFont="1" applyFill="1"/>
    <xf numFmtId="0" fontId="19" fillId="37" borderId="10" xfId="0" applyFont="1" applyFill="1" applyBorder="1" applyAlignment="1">
      <alignment wrapText="1"/>
    </xf>
    <xf numFmtId="4" fontId="19" fillId="37" borderId="10" xfId="0" applyNumberFormat="1" applyFont="1" applyFill="1" applyBorder="1" applyAlignment="1">
      <alignment horizontal="right" wrapText="1"/>
    </xf>
    <xf numFmtId="1" fontId="19" fillId="37" borderId="0" xfId="0" applyNumberFormat="1" applyFont="1" applyFill="1"/>
    <xf numFmtId="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1001-EE5F-4A4B-A318-B6E2E02E2644}">
  <dimension ref="A1:X2106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4.4" x14ac:dyDescent="0.3"/>
  <cols>
    <col min="1" max="1" width="10.33203125" bestFit="1" customWidth="1"/>
    <col min="2" max="2" width="30" customWidth="1"/>
    <col min="3" max="3" width="19.109375" bestFit="1" customWidth="1"/>
    <col min="4" max="4" width="21.21875" bestFit="1" customWidth="1"/>
    <col min="5" max="5" width="16.77734375" bestFit="1" customWidth="1"/>
    <col min="6" max="6" width="12.44140625" bestFit="1" customWidth="1"/>
    <col min="7" max="7" width="12.21875" bestFit="1" customWidth="1"/>
    <col min="8" max="8" width="12" bestFit="1" customWidth="1"/>
    <col min="9" max="9" width="17.109375" bestFit="1" customWidth="1"/>
    <col min="10" max="10" width="11.77734375" bestFit="1" customWidth="1"/>
    <col min="11" max="11" width="9.77734375" bestFit="1" customWidth="1"/>
    <col min="12" max="12" width="11.77734375" bestFit="1" customWidth="1"/>
    <col min="13" max="13" width="12.109375" bestFit="1" customWidth="1"/>
    <col min="14" max="14" width="17.33203125" style="6" customWidth="1"/>
    <col min="15" max="15" width="19.109375" style="7" customWidth="1"/>
    <col min="16" max="16" width="14.44140625" style="7" customWidth="1"/>
    <col min="17" max="17" width="11.77734375" style="7" customWidth="1"/>
    <col min="18" max="18" width="18.88671875" style="6" customWidth="1"/>
    <col min="19" max="19" width="13.5546875" style="6" customWidth="1"/>
    <col min="20" max="20" width="39.109375" style="6" customWidth="1"/>
    <col min="21" max="21" width="29.77734375" customWidth="1"/>
  </cols>
  <sheetData>
    <row r="1" spans="1:24" ht="31.2" x14ac:dyDescent="0.6">
      <c r="A1" s="8">
        <v>2023</v>
      </c>
      <c r="N1" s="6">
        <v>0.5</v>
      </c>
      <c r="O1" s="7">
        <v>0.2</v>
      </c>
      <c r="P1" s="7">
        <v>0.2</v>
      </c>
      <c r="Q1" s="7">
        <v>0.1</v>
      </c>
    </row>
    <row r="2" spans="1:24" ht="15" thickBo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/>
      <c r="T2" s="7"/>
    </row>
    <row r="3" spans="1:24" ht="15" thickBot="1" x14ac:dyDescent="0.35">
      <c r="A3" t="s">
        <v>14</v>
      </c>
      <c r="B3" s="4" t="s">
        <v>23</v>
      </c>
      <c r="C3" s="4">
        <v>1566.1504921600001</v>
      </c>
      <c r="D3" s="4" t="s">
        <v>15</v>
      </c>
      <c r="E3" s="4">
        <v>3314.0931999999998</v>
      </c>
      <c r="F3" s="4">
        <v>0.96799999999999997</v>
      </c>
      <c r="G3" s="4">
        <v>3.0739200000000002</v>
      </c>
      <c r="H3" s="4">
        <v>4.7835099999999997</v>
      </c>
      <c r="I3" s="4">
        <v>1.70958999999999</v>
      </c>
      <c r="J3" s="4">
        <v>0.47183999999999998</v>
      </c>
      <c r="K3" s="4">
        <v>19.32</v>
      </c>
      <c r="L3" s="4">
        <v>4.9416425619834703</v>
      </c>
      <c r="M3">
        <v>70.97</v>
      </c>
      <c r="N3" s="7">
        <f>+M3*$N$1</f>
        <v>35.484999999999999</v>
      </c>
      <c r="O3" s="7">
        <f>+(C3/100)*$O$1</f>
        <v>3.1323009843200005</v>
      </c>
      <c r="P3" s="7">
        <f>+K3*$P$1</f>
        <v>3.8640000000000003</v>
      </c>
      <c r="Q3" s="7">
        <f>IF(L3&gt;3,-20*$Q$1,IF(L3&lt;W3,-20*$Q$1,0))</f>
        <v>-2</v>
      </c>
      <c r="R3" s="7">
        <f>+N3+Q3+P3+O3</f>
        <v>40.481300984320001</v>
      </c>
      <c r="S3" s="7" t="str">
        <f>+A3</f>
        <v>0857.HK</v>
      </c>
      <c r="T3" s="7" t="str">
        <f t="shared" ref="T3" si="0">+B3</f>
        <v>PETROCHINA 2023</v>
      </c>
      <c r="U3" s="9" t="str">
        <f t="shared" ref="U3" si="1">+D3</f>
        <v>Energy</v>
      </c>
      <c r="V3" s="12">
        <v>27.66</v>
      </c>
      <c r="W3" s="13">
        <f t="shared" ref="W3" si="2">V3-V3*0.2</f>
        <v>22.128</v>
      </c>
      <c r="X3" s="13">
        <f t="shared" ref="X3" si="3">+V3*0.2+V3</f>
        <v>33.192</v>
      </c>
    </row>
    <row r="4" spans="1:24" ht="15" thickBot="1" x14ac:dyDescent="0.35">
      <c r="A4" t="s">
        <v>16</v>
      </c>
      <c r="B4" t="s">
        <v>30</v>
      </c>
      <c r="C4" s="4">
        <v>849.03205273599997</v>
      </c>
      <c r="D4" s="4" t="s">
        <v>15</v>
      </c>
      <c r="E4" s="4">
        <v>416</v>
      </c>
      <c r="F4" s="4">
        <v>2.86</v>
      </c>
      <c r="G4" s="4">
        <v>8.45669</v>
      </c>
      <c r="H4" s="4">
        <v>12.108090000000001</v>
      </c>
      <c r="I4" s="4">
        <v>3.6514000000000002</v>
      </c>
      <c r="J4" s="4">
        <v>1.34</v>
      </c>
      <c r="K4" s="4">
        <f>+E4*100/1005</f>
        <v>41.39303482587065</v>
      </c>
      <c r="L4" s="4">
        <v>4.2335979020979</v>
      </c>
      <c r="M4">
        <v>59.02</v>
      </c>
      <c r="N4" s="7">
        <f>+M4*$N$1</f>
        <v>29.51</v>
      </c>
      <c r="O4" s="7">
        <f>+(C4/100)*$O$1</f>
        <v>1.698064105472</v>
      </c>
      <c r="P4" s="7">
        <f>+K4*$P$1</f>
        <v>8.2786069651741307</v>
      </c>
      <c r="Q4" s="7">
        <f>IF(L4&gt;3,-20*$Q$1,IF(L4&lt;W4,-20*$Q$1,0))</f>
        <v>-2</v>
      </c>
      <c r="R4" s="7">
        <f>+N4+Q4+P4+O4</f>
        <v>37.486671070646132</v>
      </c>
      <c r="S4" s="7" t="str">
        <f t="shared" ref="S4:S14" si="4">+A4</f>
        <v>0883.HK</v>
      </c>
      <c r="T4" s="7" t="str">
        <f t="shared" ref="T4:T14" si="5">+B4</f>
        <v>CNOOC</v>
      </c>
      <c r="U4" s="9" t="str">
        <f t="shared" ref="U4:U14" si="6">+D4</f>
        <v>Energy</v>
      </c>
      <c r="V4" s="12">
        <v>27.09</v>
      </c>
      <c r="W4" s="13">
        <f t="shared" ref="W4:W14" si="7">V4-V4*0.2</f>
        <v>21.672000000000001</v>
      </c>
      <c r="X4" s="13">
        <f t="shared" ref="X4:X14" si="8">+V4*0.2+V4</f>
        <v>32.508000000000003</v>
      </c>
    </row>
    <row r="5" spans="1:24" ht="15" thickBot="1" x14ac:dyDescent="0.35">
      <c r="A5" t="s">
        <v>24</v>
      </c>
      <c r="B5" t="s">
        <v>25</v>
      </c>
      <c r="C5" s="4">
        <v>229.40771942399999</v>
      </c>
      <c r="D5" s="4" t="s">
        <v>26</v>
      </c>
      <c r="E5" s="4">
        <v>136.2364652</v>
      </c>
      <c r="F5" s="4">
        <v>6.5449999999999999</v>
      </c>
      <c r="G5" s="4">
        <v>84.85</v>
      </c>
      <c r="H5" s="4">
        <v>147.10001</v>
      </c>
      <c r="I5" s="4">
        <v>62.250010000000003</v>
      </c>
      <c r="J5" s="4">
        <v>0</v>
      </c>
      <c r="K5" s="4">
        <v>9.4600000000000009</v>
      </c>
      <c r="L5" s="4">
        <v>22.4751734148204</v>
      </c>
      <c r="M5">
        <v>73.36</v>
      </c>
      <c r="N5" s="7">
        <f>+M5*$N$1</f>
        <v>36.68</v>
      </c>
      <c r="O5" s="7">
        <f>+(C5/100)*$O$1</f>
        <v>0.45881543884799997</v>
      </c>
      <c r="P5" s="7">
        <f>+K5*$P$1</f>
        <v>1.8920000000000003</v>
      </c>
      <c r="Q5" s="7">
        <f>IF(L5&gt;3,-20*$Q$1,IF(L5&lt;W5,-20*$Q$1,0))</f>
        <v>-2</v>
      </c>
      <c r="R5" s="7">
        <f>+N5+Q5+P5+O5</f>
        <v>37.030815438848002</v>
      </c>
      <c r="S5" s="7" t="str">
        <f t="shared" si="4"/>
        <v>2015.HK</v>
      </c>
      <c r="T5" s="7" t="str">
        <f t="shared" si="5"/>
        <v>LI AUTO-W</v>
      </c>
      <c r="U5" s="9" t="str">
        <f t="shared" si="6"/>
        <v>Consumer Cyclical</v>
      </c>
      <c r="V5" s="12">
        <v>29.07</v>
      </c>
      <c r="W5" s="13">
        <f t="shared" si="7"/>
        <v>23.256</v>
      </c>
      <c r="X5" s="13">
        <f t="shared" si="8"/>
        <v>34.884</v>
      </c>
    </row>
    <row r="6" spans="1:24" ht="15" thickBot="1" x14ac:dyDescent="0.35">
      <c r="A6" t="s">
        <v>27</v>
      </c>
      <c r="B6" t="s">
        <v>28</v>
      </c>
      <c r="C6" s="4">
        <v>261.84826880000003</v>
      </c>
      <c r="D6" s="4" t="s">
        <v>29</v>
      </c>
      <c r="E6" s="4">
        <v>192.99827250000001</v>
      </c>
      <c r="F6" s="4">
        <v>1.6279999999999999</v>
      </c>
      <c r="G6" s="4">
        <v>5.6918699999999998</v>
      </c>
      <c r="H6" s="4">
        <v>7.35494</v>
      </c>
      <c r="I6" s="4">
        <v>1.66307</v>
      </c>
      <c r="J6" s="4">
        <v>2.1030500000000001</v>
      </c>
      <c r="K6" s="4">
        <v>13.35</v>
      </c>
      <c r="L6" s="4">
        <v>4.51777641277641</v>
      </c>
      <c r="M6">
        <v>66.17</v>
      </c>
      <c r="N6" s="7">
        <f>+M6*$N$1</f>
        <v>33.085000000000001</v>
      </c>
      <c r="O6" s="7">
        <f>+(C6/100)*$O$1</f>
        <v>0.52369653760000012</v>
      </c>
      <c r="P6" s="7">
        <f>+K6*$P$1</f>
        <v>2.67</v>
      </c>
      <c r="Q6" s="7">
        <f>IF(L6&gt;3,-20*$Q$1,IF(L6&lt;W6,-20*$Q$1,0))</f>
        <v>-2</v>
      </c>
      <c r="R6" s="7">
        <f>+N6+Q6+P6+O6</f>
        <v>34.278696537600005</v>
      </c>
      <c r="S6" s="7" t="str">
        <f t="shared" si="4"/>
        <v>1919.HK</v>
      </c>
      <c r="T6" s="7" t="str">
        <f t="shared" si="5"/>
        <v>COSCO SHIP HOLD</v>
      </c>
      <c r="U6" s="9" t="str">
        <f t="shared" si="6"/>
        <v>Industrials</v>
      </c>
      <c r="V6" s="12">
        <v>27.66</v>
      </c>
      <c r="W6" s="13">
        <f t="shared" si="7"/>
        <v>22.128</v>
      </c>
      <c r="X6" s="13">
        <f t="shared" si="8"/>
        <v>33.192</v>
      </c>
    </row>
    <row r="7" spans="1:24" ht="15" thickBot="1" x14ac:dyDescent="0.35">
      <c r="A7" s="2" t="s">
        <v>35</v>
      </c>
      <c r="B7" s="2" t="s">
        <v>36</v>
      </c>
      <c r="C7" s="21">
        <v>1880.59025408</v>
      </c>
      <c r="D7" s="21" t="s">
        <v>13</v>
      </c>
      <c r="E7" s="21">
        <v>1110.2399</v>
      </c>
      <c r="F7" s="21">
        <v>6.7759999999999998</v>
      </c>
      <c r="G7" s="21">
        <v>45.732199999999999</v>
      </c>
      <c r="H7" s="21">
        <v>60.604649999999999</v>
      </c>
      <c r="I7" s="21">
        <v>14.872450000000001</v>
      </c>
      <c r="J7" s="21">
        <v>4.6399999999999997</v>
      </c>
      <c r="K7" s="21">
        <v>21.04</v>
      </c>
      <c r="L7" s="21">
        <v>8.9440156434474591</v>
      </c>
      <c r="M7" s="2">
        <v>42.67</v>
      </c>
      <c r="N7" s="7">
        <f>+M7*$N$1</f>
        <v>21.335000000000001</v>
      </c>
      <c r="O7" s="7">
        <f>+(C7/100)*$O$1</f>
        <v>3.7611805081600007</v>
      </c>
      <c r="P7" s="7">
        <f>+K7*$P$1</f>
        <v>4.2080000000000002</v>
      </c>
      <c r="Q7" s="7">
        <f>IF(L7&gt;3,-20*$Q$1,IF(L7&lt;W7,-20*$Q$1,0))</f>
        <v>-2</v>
      </c>
      <c r="R7" s="7">
        <f>+N7+Q7+P7+O7</f>
        <v>27.304180508160002</v>
      </c>
      <c r="S7" s="7" t="str">
        <f t="shared" si="4"/>
        <v>0941.HK</v>
      </c>
      <c r="T7" s="7" t="str">
        <f t="shared" si="5"/>
        <v>CHINA MOBILE</v>
      </c>
      <c r="U7" s="9" t="str">
        <f t="shared" si="6"/>
        <v>Communication Services</v>
      </c>
      <c r="V7" s="12">
        <v>33.1</v>
      </c>
      <c r="W7" s="13">
        <f t="shared" si="7"/>
        <v>26.48</v>
      </c>
      <c r="X7" s="13">
        <f t="shared" si="8"/>
        <v>39.72</v>
      </c>
    </row>
    <row r="8" spans="1:24" ht="15" thickBot="1" x14ac:dyDescent="0.35">
      <c r="A8" s="6" t="s">
        <v>31</v>
      </c>
      <c r="B8" s="6" t="s">
        <v>32</v>
      </c>
      <c r="C8" s="7">
        <v>1605.099978752</v>
      </c>
      <c r="D8" s="7" t="s">
        <v>33</v>
      </c>
      <c r="E8" s="7">
        <v>502.63200000000001</v>
      </c>
      <c r="F8" s="7">
        <v>8.96999999999999</v>
      </c>
      <c r="G8" s="7">
        <v>41.76679</v>
      </c>
      <c r="H8" s="7">
        <v>57.920090000000002</v>
      </c>
      <c r="I8" s="7">
        <v>16.153300000000002</v>
      </c>
      <c r="J8" s="7">
        <v>4.1510939999999996</v>
      </c>
      <c r="K8" s="7">
        <v>4.0599999999999996</v>
      </c>
      <c r="L8" s="7">
        <v>6.4570891861761401</v>
      </c>
      <c r="M8" s="6">
        <v>48.61</v>
      </c>
      <c r="N8" s="7">
        <f>+M8*$N$1</f>
        <v>24.305</v>
      </c>
      <c r="O8" s="7">
        <f>+(C8/100)*$O$1</f>
        <v>3.2101999575039999</v>
      </c>
      <c r="P8" s="7">
        <f>+K8*$P$1</f>
        <v>0.81199999999999994</v>
      </c>
      <c r="Q8" s="7">
        <f>IF(L8&gt;3,-20*$Q$1,IF(L8&lt;W8,-20*$Q$1,0))</f>
        <v>-2</v>
      </c>
      <c r="R8" s="7">
        <f>+N8+Q8+P8+O8</f>
        <v>26.327199957504</v>
      </c>
      <c r="S8" s="7" t="str">
        <f t="shared" si="4"/>
        <v>0005.HK</v>
      </c>
      <c r="T8" s="7" t="str">
        <f t="shared" si="5"/>
        <v>HSBC HOLDINGS</v>
      </c>
      <c r="U8" s="9" t="str">
        <f t="shared" si="6"/>
        <v>Financial Services</v>
      </c>
      <c r="V8" s="12">
        <v>18.41</v>
      </c>
      <c r="W8" s="13">
        <f t="shared" si="7"/>
        <v>14.728</v>
      </c>
      <c r="X8" s="13">
        <f t="shared" si="8"/>
        <v>22.091999999999999</v>
      </c>
    </row>
    <row r="9" spans="1:24" ht="15" thickBot="1" x14ac:dyDescent="0.35">
      <c r="A9" s="3" t="s">
        <v>17</v>
      </c>
      <c r="B9" s="3" t="s">
        <v>34</v>
      </c>
      <c r="C9" s="5">
        <v>821.38057932799995</v>
      </c>
      <c r="D9" s="5" t="s">
        <v>15</v>
      </c>
      <c r="E9" s="5">
        <v>377.38139999999999</v>
      </c>
      <c r="F9" s="5">
        <v>3.3043999999999998</v>
      </c>
      <c r="G9" s="5">
        <v>19.21416</v>
      </c>
      <c r="H9" s="5">
        <v>25.071560000000002</v>
      </c>
      <c r="I9" s="5">
        <v>5.8574000000000002</v>
      </c>
      <c r="J9" s="5">
        <v>2.9089999999999998</v>
      </c>
      <c r="K9" s="5">
        <v>19.02</v>
      </c>
      <c r="L9" s="5">
        <v>7.5873259895896297</v>
      </c>
      <c r="M9" s="3">
        <v>45.62</v>
      </c>
      <c r="N9" s="7">
        <f>+M9*$N$1</f>
        <v>22.81</v>
      </c>
      <c r="O9" s="7">
        <f>+(C9/100)*$O$1</f>
        <v>1.6427611586559998</v>
      </c>
      <c r="P9" s="7">
        <f>+K9*$P$1</f>
        <v>3.8040000000000003</v>
      </c>
      <c r="Q9" s="7">
        <f>IF(L9&gt;3,-20*$Q$1,IF(L9&lt;W9,-20*$Q$1,0))</f>
        <v>-2</v>
      </c>
      <c r="R9" s="7">
        <f>+N9+Q9+P9+O9</f>
        <v>26.256761158655998</v>
      </c>
      <c r="S9" s="7" t="str">
        <f t="shared" si="4"/>
        <v>1088.HK</v>
      </c>
      <c r="T9" s="7" t="str">
        <f t="shared" si="5"/>
        <v>CHINA SHENHUA</v>
      </c>
      <c r="U9" s="9" t="str">
        <f t="shared" si="6"/>
        <v>Energy</v>
      </c>
      <c r="V9" s="12">
        <v>27.66</v>
      </c>
      <c r="W9" s="13">
        <f t="shared" si="7"/>
        <v>22.128</v>
      </c>
      <c r="X9" s="13">
        <f t="shared" si="8"/>
        <v>33.192</v>
      </c>
    </row>
    <row r="10" spans="1:24" ht="15" thickBot="1" x14ac:dyDescent="0.35">
      <c r="A10" s="2" t="s">
        <v>39</v>
      </c>
      <c r="B10" s="2" t="s">
        <v>40</v>
      </c>
      <c r="C10" s="21">
        <v>1321.767010304</v>
      </c>
      <c r="D10" s="21" t="s">
        <v>41</v>
      </c>
      <c r="E10" s="21">
        <v>298.06715509999998</v>
      </c>
      <c r="F10" s="21">
        <v>0.77</v>
      </c>
      <c r="G10" s="21">
        <v>11.22</v>
      </c>
      <c r="H10" s="21">
        <v>15.6</v>
      </c>
      <c r="I10" s="21">
        <v>4.3799999999999901</v>
      </c>
      <c r="J10" s="21">
        <v>0</v>
      </c>
      <c r="K10" s="21">
        <v>9.64</v>
      </c>
      <c r="L10" s="21">
        <v>20.259740259740202</v>
      </c>
      <c r="M10" s="2">
        <v>39.04</v>
      </c>
      <c r="N10" s="7">
        <f>+M10*$N$1</f>
        <v>19.52</v>
      </c>
      <c r="O10" s="7">
        <f>+(C10/100)*$O$1</f>
        <v>2.643534020608</v>
      </c>
      <c r="P10" s="7">
        <f>+K10*$P$1</f>
        <v>1.9280000000000002</v>
      </c>
      <c r="Q10" s="7">
        <f>IF(L10&gt;3,-20*$Q$1,IF(L10&lt;W10,-20*$Q$1,0))</f>
        <v>-2</v>
      </c>
      <c r="R10" s="7">
        <f>+N10+Q10+P10+O10</f>
        <v>22.091534020608002</v>
      </c>
      <c r="S10" s="7" t="str">
        <f t="shared" si="4"/>
        <v>1810.HK</v>
      </c>
      <c r="T10" s="7" t="str">
        <f t="shared" si="5"/>
        <v>XIAOMI-W</v>
      </c>
      <c r="U10" s="9" t="str">
        <f t="shared" si="6"/>
        <v>Technology</v>
      </c>
      <c r="V10" s="12">
        <v>30.23</v>
      </c>
      <c r="W10" s="13">
        <f t="shared" si="7"/>
        <v>24.184000000000001</v>
      </c>
      <c r="X10" s="13">
        <f t="shared" si="8"/>
        <v>36.276000000000003</v>
      </c>
    </row>
    <row r="11" spans="1:24" ht="15" thickBot="1" x14ac:dyDescent="0.35">
      <c r="A11" t="s">
        <v>46</v>
      </c>
      <c r="B11" t="s">
        <v>47</v>
      </c>
      <c r="C11" s="4">
        <v>2119.6215418880001</v>
      </c>
      <c r="D11" s="4" t="s">
        <v>33</v>
      </c>
      <c r="E11" s="4">
        <v>764.10289999999998</v>
      </c>
      <c r="F11" s="4">
        <v>0.79200000000000004</v>
      </c>
      <c r="G11" s="4">
        <v>2.2221000000000002</v>
      </c>
      <c r="H11" s="4">
        <v>2.7263000000000002</v>
      </c>
      <c r="I11" s="4">
        <v>0.50419999999999998</v>
      </c>
      <c r="J11" s="4">
        <v>0.24104200000000001</v>
      </c>
      <c r="K11" s="4">
        <v>14.42</v>
      </c>
      <c r="L11" s="4">
        <v>3.44229797979798</v>
      </c>
      <c r="M11">
        <v>33.54</v>
      </c>
      <c r="N11" s="7">
        <f>+M11*$N$1</f>
        <v>16.77</v>
      </c>
      <c r="O11" s="7">
        <f>+(C11/100)*$O$1</f>
        <v>4.2392430837760005</v>
      </c>
      <c r="P11" s="7">
        <f>+K11*$P$1</f>
        <v>2.8840000000000003</v>
      </c>
      <c r="Q11" s="7">
        <f>IF(L11&gt;3,-20*$Q$1,IF(L11&lt;W11,-20*$Q$1,0))</f>
        <v>-2</v>
      </c>
      <c r="R11" s="7">
        <f>+N11+Q11+P11+O11</f>
        <v>21.893243083775999</v>
      </c>
      <c r="S11" s="7" t="str">
        <f t="shared" si="4"/>
        <v>1288.HK</v>
      </c>
      <c r="T11" s="7" t="str">
        <f t="shared" si="5"/>
        <v>ABC</v>
      </c>
      <c r="U11" s="9" t="str">
        <f t="shared" si="6"/>
        <v>Financial Services</v>
      </c>
      <c r="V11" s="12">
        <v>18.41</v>
      </c>
      <c r="W11" s="13">
        <f t="shared" si="7"/>
        <v>14.728</v>
      </c>
      <c r="X11" s="13">
        <f t="shared" si="8"/>
        <v>22.091999999999999</v>
      </c>
    </row>
    <row r="12" spans="1:24" ht="15" thickBot="1" x14ac:dyDescent="0.35">
      <c r="A12" t="s">
        <v>37</v>
      </c>
      <c r="B12" t="s">
        <v>38</v>
      </c>
      <c r="C12" s="4">
        <v>334.08686489600001</v>
      </c>
      <c r="D12" s="4" t="s">
        <v>33</v>
      </c>
      <c r="E12" s="4">
        <v>484.24090000000001</v>
      </c>
      <c r="F12" s="4">
        <v>1.2155</v>
      </c>
      <c r="G12" s="4">
        <v>6.4602700000000004</v>
      </c>
      <c r="H12" s="4">
        <v>8.6092099999999991</v>
      </c>
      <c r="I12" s="4">
        <v>2.1489399999999899</v>
      </c>
      <c r="J12" s="4">
        <v>0.524142</v>
      </c>
      <c r="K12" s="4">
        <v>6.8</v>
      </c>
      <c r="L12" s="4">
        <v>7.0828547922665503</v>
      </c>
      <c r="M12">
        <v>41.38</v>
      </c>
      <c r="N12" s="7">
        <f>+M12*$N$1</f>
        <v>20.69</v>
      </c>
      <c r="O12" s="7">
        <f>+(C12/100)*$O$1</f>
        <v>0.66817372979200007</v>
      </c>
      <c r="P12" s="7">
        <f>+K12*$P$1</f>
        <v>1.36</v>
      </c>
      <c r="Q12" s="7">
        <f>IF(L12&gt;3,-20*$Q$1,IF(L12&lt;W12,-20*$Q$1,0))</f>
        <v>-2</v>
      </c>
      <c r="R12" s="7">
        <f>+N12+Q12+P12+O12</f>
        <v>20.718173729791999</v>
      </c>
      <c r="S12" s="7" t="str">
        <f t="shared" si="4"/>
        <v>2328.HK</v>
      </c>
      <c r="T12" s="7" t="str">
        <f t="shared" si="5"/>
        <v>PICC P&amp;C</v>
      </c>
      <c r="U12" s="9" t="str">
        <f t="shared" si="6"/>
        <v>Financial Services</v>
      </c>
      <c r="V12" s="12">
        <v>18.41</v>
      </c>
      <c r="W12" s="13">
        <f t="shared" si="7"/>
        <v>14.728</v>
      </c>
      <c r="X12" s="13">
        <f t="shared" si="8"/>
        <v>22.091999999999999</v>
      </c>
    </row>
    <row r="13" spans="1:24" ht="15" thickBot="1" x14ac:dyDescent="0.35">
      <c r="A13" t="s">
        <v>44</v>
      </c>
      <c r="B13" t="s">
        <v>45</v>
      </c>
      <c r="C13" s="4">
        <v>156.85808947199999</v>
      </c>
      <c r="D13" s="4" t="s">
        <v>33</v>
      </c>
      <c r="E13" s="4">
        <v>20.4614245</v>
      </c>
      <c r="F13" s="4">
        <v>0.73699999999999999</v>
      </c>
      <c r="G13" s="4">
        <v>3.1909100000000001</v>
      </c>
      <c r="H13" s="4">
        <v>3.8427899999999999</v>
      </c>
      <c r="I13" s="4">
        <v>0.65187999999999902</v>
      </c>
      <c r="J13" s="4">
        <v>0.47520200000000001</v>
      </c>
      <c r="K13" s="4">
        <v>8.19</v>
      </c>
      <c r="L13" s="4">
        <v>5.2140976933514196</v>
      </c>
      <c r="M13">
        <v>35.32</v>
      </c>
      <c r="N13" s="7">
        <f>+M13*$N$1</f>
        <v>17.66</v>
      </c>
      <c r="O13" s="7">
        <f>+(C13/100)*$O$1</f>
        <v>0.313716178944</v>
      </c>
      <c r="P13" s="7">
        <f>+K13*$P$1</f>
        <v>1.6379999999999999</v>
      </c>
      <c r="Q13" s="7">
        <f>IF(L13&gt;3,-20*$Q$1,IF(L13&lt;W13,-20*$Q$1,0))</f>
        <v>-2</v>
      </c>
      <c r="R13" s="7">
        <f>+N13+Q13+P13+O13</f>
        <v>17.611716178944</v>
      </c>
      <c r="S13" s="7" t="str">
        <f t="shared" si="4"/>
        <v>6881.HK</v>
      </c>
      <c r="T13" s="7" t="str">
        <f t="shared" si="5"/>
        <v>CGS</v>
      </c>
      <c r="U13" s="9" t="str">
        <f t="shared" si="6"/>
        <v>Financial Services</v>
      </c>
      <c r="V13" s="12">
        <v>18.41</v>
      </c>
      <c r="W13" s="13">
        <f t="shared" si="7"/>
        <v>14.728</v>
      </c>
      <c r="X13" s="13">
        <f t="shared" si="8"/>
        <v>22.091999999999999</v>
      </c>
    </row>
    <row r="14" spans="1:24" ht="15" thickBot="1" x14ac:dyDescent="0.35">
      <c r="A14" t="s">
        <v>42</v>
      </c>
      <c r="B14" t="s">
        <v>43</v>
      </c>
      <c r="C14" s="4">
        <v>151.52961945600001</v>
      </c>
      <c r="D14" s="4" t="s">
        <v>26</v>
      </c>
      <c r="E14" s="4">
        <v>33.743673700000002</v>
      </c>
      <c r="F14" s="4">
        <v>-6.556</v>
      </c>
      <c r="G14" s="4">
        <v>41.35</v>
      </c>
      <c r="H14" s="4">
        <v>56.7</v>
      </c>
      <c r="I14" s="4">
        <v>15.35</v>
      </c>
      <c r="J14" s="4">
        <v>0</v>
      </c>
      <c r="K14" s="4">
        <v>-10.48</v>
      </c>
      <c r="L14" s="4"/>
      <c r="M14">
        <v>37.119999999999997</v>
      </c>
      <c r="N14" s="7">
        <f>+M14*$N$1</f>
        <v>18.559999999999999</v>
      </c>
      <c r="O14" s="7">
        <f>+(C14/100)*$O$1</f>
        <v>0.30305923891200004</v>
      </c>
      <c r="P14" s="7">
        <f>+K14*$P$1</f>
        <v>-2.0960000000000001</v>
      </c>
      <c r="Q14" s="7">
        <f>IF(L14&gt;3,-20*$Q$1,IF(L14&lt;W14,-20*$Q$1,0))</f>
        <v>-2</v>
      </c>
      <c r="R14" s="7">
        <f>+N14+Q14+P14+O14</f>
        <v>14.767059238911999</v>
      </c>
      <c r="S14" s="7" t="str">
        <f t="shared" si="4"/>
        <v>9868.HK</v>
      </c>
      <c r="T14" s="7" t="str">
        <f t="shared" si="5"/>
        <v>XPENG-W</v>
      </c>
      <c r="U14" s="9" t="str">
        <f t="shared" si="6"/>
        <v>Consumer Cyclical</v>
      </c>
      <c r="V14" s="12">
        <v>27.09</v>
      </c>
      <c r="W14" s="13">
        <f t="shared" si="7"/>
        <v>21.672000000000001</v>
      </c>
      <c r="X14" s="13">
        <f t="shared" si="8"/>
        <v>32.508000000000003</v>
      </c>
    </row>
    <row r="15" spans="1:2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24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2:13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2:13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2:13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2:13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2:13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2:13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2:13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2:13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2:13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2:13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2:13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2:13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2:13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2:13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2:13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2:13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2:13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2:13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2:13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2:13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2:13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2:13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2:13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2:13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2:13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2:13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2:13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2:13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2:13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2:13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2:13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2:13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2:13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2:13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2:13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2:13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2:13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2:13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2:13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2:13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2:13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2:13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2:13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2:13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2:13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2:13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2:13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2:13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2:13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2:13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2:13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2:13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2:13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2:13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2:13" x14ac:dyDescent="0.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2:13" x14ac:dyDescent="0.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2:13" x14ac:dyDescent="0.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2:13" x14ac:dyDescent="0.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2:13" x14ac:dyDescent="0.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2:13" x14ac:dyDescent="0.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2:13" x14ac:dyDescent="0.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2:13" x14ac:dyDescent="0.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2:13" x14ac:dyDescent="0.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2:13" x14ac:dyDescent="0.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2:13" x14ac:dyDescent="0.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2:13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2:13" x14ac:dyDescent="0.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2:13" x14ac:dyDescent="0.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2:13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2:13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2:13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2:13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2:13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2:13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2:13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2:13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2:13" x14ac:dyDescent="0.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2:13" x14ac:dyDescent="0.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2:13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2:13" x14ac:dyDescent="0.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2:13" x14ac:dyDescent="0.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2:13" x14ac:dyDescent="0.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2:13" x14ac:dyDescent="0.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2:13" x14ac:dyDescent="0.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2:13" x14ac:dyDescent="0.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2:13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2:13" x14ac:dyDescent="0.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2:13" x14ac:dyDescent="0.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2:13" x14ac:dyDescent="0.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2:13" x14ac:dyDescent="0.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2:13" x14ac:dyDescent="0.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2:13" x14ac:dyDescent="0.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2:13" x14ac:dyDescent="0.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2:13" x14ac:dyDescent="0.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2:13" x14ac:dyDescent="0.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2:13" x14ac:dyDescent="0.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2:13" x14ac:dyDescent="0.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2:13" x14ac:dyDescent="0.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2:13" x14ac:dyDescent="0.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2:13" x14ac:dyDescent="0.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2:13" x14ac:dyDescent="0.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2:13" x14ac:dyDescent="0.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2:13" x14ac:dyDescent="0.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2:13" x14ac:dyDescent="0.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2:13" x14ac:dyDescent="0.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2:13" x14ac:dyDescent="0.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2:13" x14ac:dyDescent="0.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2:13" x14ac:dyDescent="0.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2:13" x14ac:dyDescent="0.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2:13" x14ac:dyDescent="0.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2:13" x14ac:dyDescent="0.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2:13" x14ac:dyDescent="0.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2:13" x14ac:dyDescent="0.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2:13" x14ac:dyDescent="0.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2:13" x14ac:dyDescent="0.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2:13" x14ac:dyDescent="0.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2:13" x14ac:dyDescent="0.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2:13" x14ac:dyDescent="0.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2:13" x14ac:dyDescent="0.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2:13" x14ac:dyDescent="0.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2:13" x14ac:dyDescent="0.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2:13" x14ac:dyDescent="0.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2:13" x14ac:dyDescent="0.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2:13" x14ac:dyDescent="0.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2:13" x14ac:dyDescent="0.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2:13" x14ac:dyDescent="0.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2:13" x14ac:dyDescent="0.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2:13" x14ac:dyDescent="0.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2:13" x14ac:dyDescent="0.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2:13" x14ac:dyDescent="0.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2:13" x14ac:dyDescent="0.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2:13" x14ac:dyDescent="0.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2:13" x14ac:dyDescent="0.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 x14ac:dyDescent="0.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 x14ac:dyDescent="0.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 x14ac:dyDescent="0.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 x14ac:dyDescent="0.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 x14ac:dyDescent="0.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 x14ac:dyDescent="0.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 x14ac:dyDescent="0.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 x14ac:dyDescent="0.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 x14ac:dyDescent="0.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 x14ac:dyDescent="0.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 x14ac:dyDescent="0.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 x14ac:dyDescent="0.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 x14ac:dyDescent="0.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 x14ac:dyDescent="0.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 x14ac:dyDescent="0.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 x14ac:dyDescent="0.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 x14ac:dyDescent="0.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 x14ac:dyDescent="0.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 x14ac:dyDescent="0.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 x14ac:dyDescent="0.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 x14ac:dyDescent="0.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 x14ac:dyDescent="0.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 x14ac:dyDescent="0.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 x14ac:dyDescent="0.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 x14ac:dyDescent="0.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 x14ac:dyDescent="0.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 x14ac:dyDescent="0.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 x14ac:dyDescent="0.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 x14ac:dyDescent="0.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 x14ac:dyDescent="0.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 x14ac:dyDescent="0.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 x14ac:dyDescent="0.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 x14ac:dyDescent="0.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 x14ac:dyDescent="0.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 x14ac:dyDescent="0.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 x14ac:dyDescent="0.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 x14ac:dyDescent="0.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2:13" x14ac:dyDescent="0.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2:13" x14ac:dyDescent="0.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2:13" x14ac:dyDescent="0.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2:13" x14ac:dyDescent="0.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2:13" x14ac:dyDescent="0.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2:13" x14ac:dyDescent="0.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2:13" x14ac:dyDescent="0.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2:13" x14ac:dyDescent="0.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2:13" x14ac:dyDescent="0.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2:13" x14ac:dyDescent="0.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2:13" x14ac:dyDescent="0.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2:13" x14ac:dyDescent="0.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2:13" x14ac:dyDescent="0.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2:13" x14ac:dyDescent="0.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2:13" x14ac:dyDescent="0.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2:13" x14ac:dyDescent="0.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2:13" x14ac:dyDescent="0.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2:13" x14ac:dyDescent="0.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2:13" x14ac:dyDescent="0.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2:13" x14ac:dyDescent="0.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2:13" x14ac:dyDescent="0.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2:13" x14ac:dyDescent="0.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2:13" x14ac:dyDescent="0.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2:13" x14ac:dyDescent="0.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2:13" x14ac:dyDescent="0.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2:13" x14ac:dyDescent="0.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2:13" x14ac:dyDescent="0.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2:13" x14ac:dyDescent="0.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2:13" x14ac:dyDescent="0.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2:13" x14ac:dyDescent="0.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2:13" x14ac:dyDescent="0.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2:13" x14ac:dyDescent="0.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2:13" x14ac:dyDescent="0.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2:13" x14ac:dyDescent="0.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2:13" x14ac:dyDescent="0.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2:13" x14ac:dyDescent="0.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2:13" x14ac:dyDescent="0.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 x14ac:dyDescent="0.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2:13" x14ac:dyDescent="0.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 x14ac:dyDescent="0.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 x14ac:dyDescent="0.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2:13" x14ac:dyDescent="0.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 x14ac:dyDescent="0.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2:13" x14ac:dyDescent="0.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2:13" x14ac:dyDescent="0.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2:13" x14ac:dyDescent="0.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2:13" x14ac:dyDescent="0.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 x14ac:dyDescent="0.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2:13" x14ac:dyDescent="0.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2:13" x14ac:dyDescent="0.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 x14ac:dyDescent="0.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2:13" x14ac:dyDescent="0.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2:13" x14ac:dyDescent="0.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2:13" x14ac:dyDescent="0.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2:13" x14ac:dyDescent="0.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2:13" x14ac:dyDescent="0.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2:13" x14ac:dyDescent="0.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2:13" x14ac:dyDescent="0.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2:13" x14ac:dyDescent="0.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2:13" x14ac:dyDescent="0.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2:13" x14ac:dyDescent="0.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2:13" x14ac:dyDescent="0.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2:13" x14ac:dyDescent="0.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2:13" x14ac:dyDescent="0.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2:13" x14ac:dyDescent="0.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2:13" x14ac:dyDescent="0.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2:13" x14ac:dyDescent="0.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2:13" x14ac:dyDescent="0.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2:13" x14ac:dyDescent="0.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2:13" x14ac:dyDescent="0.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2:13" x14ac:dyDescent="0.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2:13" x14ac:dyDescent="0.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2:13" x14ac:dyDescent="0.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2:13" x14ac:dyDescent="0.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2:13" x14ac:dyDescent="0.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2:13" x14ac:dyDescent="0.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2:13" x14ac:dyDescent="0.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2:13" x14ac:dyDescent="0.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2:13" x14ac:dyDescent="0.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2:13" x14ac:dyDescent="0.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2:13" x14ac:dyDescent="0.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2:13" x14ac:dyDescent="0.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2:13" x14ac:dyDescent="0.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2:13" x14ac:dyDescent="0.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2:13" x14ac:dyDescent="0.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2:13" x14ac:dyDescent="0.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2:13" x14ac:dyDescent="0.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2:13" x14ac:dyDescent="0.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2:13" x14ac:dyDescent="0.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2:13" x14ac:dyDescent="0.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2:13" x14ac:dyDescent="0.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2:13" x14ac:dyDescent="0.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2:13" x14ac:dyDescent="0.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2:13" x14ac:dyDescent="0.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2:13" x14ac:dyDescent="0.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2:13" x14ac:dyDescent="0.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2:13" x14ac:dyDescent="0.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2:13" x14ac:dyDescent="0.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2:13" x14ac:dyDescent="0.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2:13" x14ac:dyDescent="0.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1484" spans="6:6" x14ac:dyDescent="0.3">
      <c r="F1484" s="1"/>
    </row>
    <row r="1504" spans="6:6" x14ac:dyDescent="0.3">
      <c r="F1504" s="1"/>
    </row>
    <row r="2103" spans="1:24" ht="15" thickBot="1" x14ac:dyDescent="0.35"/>
    <row r="2104" spans="1:24" s="14" customFormat="1" ht="16.2" customHeight="1" thickBot="1" x14ac:dyDescent="0.3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 s="10"/>
      <c r="O2104" s="10"/>
      <c r="P2104" s="10"/>
      <c r="Q2104" s="10"/>
      <c r="R2104" s="10"/>
      <c r="S2104" s="10"/>
      <c r="T2104" s="10"/>
      <c r="U2104" s="11"/>
      <c r="V2104" s="12"/>
      <c r="W2104" s="13"/>
      <c r="X2104" s="13"/>
    </row>
    <row r="2105" spans="1:24" s="14" customFormat="1" ht="16.2" customHeight="1" thickBot="1" x14ac:dyDescent="0.3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 s="10"/>
      <c r="O2105" s="10"/>
      <c r="P2105" s="10"/>
      <c r="Q2105" s="10"/>
      <c r="R2105" s="10"/>
      <c r="S2105" s="10"/>
      <c r="T2105" s="10"/>
      <c r="U2105" s="15"/>
      <c r="V2105" s="16"/>
      <c r="W2105" s="13"/>
      <c r="X2105" s="13"/>
    </row>
    <row r="2106" spans="1:24" s="14" customFormat="1" ht="16.2" customHeight="1" thickBot="1" x14ac:dyDescent="0.3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 s="17"/>
      <c r="O2106" s="17"/>
      <c r="P2106" s="17"/>
      <c r="Q2106" s="17"/>
      <c r="R2106" s="17"/>
      <c r="S2106" s="17"/>
      <c r="T2106" s="17"/>
      <c r="U2106" s="18"/>
      <c r="V2106" s="19"/>
      <c r="W2106" s="20"/>
      <c r="X2106" s="20"/>
    </row>
  </sheetData>
  <autoFilter ref="A2:R2" xr:uid="{78031001-EE5F-4A4B-A318-B6E2E02E2644}">
    <sortState xmlns:xlrd2="http://schemas.microsoft.com/office/spreadsheetml/2017/richdata2" ref="A3:R14">
      <sortCondition descending="1" ref="R2"/>
    </sortState>
  </autoFilter>
  <sortState xmlns:xlrd2="http://schemas.microsoft.com/office/spreadsheetml/2017/richdata2" ref="A3:T3">
    <sortCondition descending="1" ref="R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F Ma</cp:lastModifiedBy>
  <dcterms:created xsi:type="dcterms:W3CDTF">2025-05-16T14:05:44Z</dcterms:created>
  <dcterms:modified xsi:type="dcterms:W3CDTF">2025-05-20T04:35:08Z</dcterms:modified>
</cp:coreProperties>
</file>