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Georgiana\1 - Jobs\Franco\AI\Final\"/>
    </mc:Choice>
  </mc:AlternateContent>
  <xr:revisionPtr revIDLastSave="0" documentId="8_{77110A6D-AD00-4189-89AD-19C7A587D618}" xr6:coauthVersionLast="47" xr6:coauthVersionMax="47" xr10:uidLastSave="{00000000-0000-0000-0000-000000000000}"/>
  <bookViews>
    <workbookView xWindow="-108" yWindow="-108" windowWidth="23256" windowHeight="12576" xr2:uid="{5EBE4F54-AD30-4CFC-98C7-4C92A84C693D}"/>
  </bookViews>
  <sheets>
    <sheet name="2024" sheetId="5" r:id="rId1"/>
    <sheet name="Sheet1" sheetId="6" r:id="rId2"/>
  </sheets>
  <definedNames>
    <definedName name="_xlnm._FilterDatabase" localSheetId="0" hidden="1">'2024'!$A$2:$Y$2</definedName>
  </definedNames>
  <calcPr calcId="191029"/>
</workbook>
</file>

<file path=xl/calcChain.xml><?xml version="1.0" encoding="utf-8"?>
<calcChain xmlns="http://schemas.openxmlformats.org/spreadsheetml/2006/main">
  <c r="S5" i="5" l="1"/>
  <c r="Q5" i="5"/>
  <c r="R5" i="5" s="1"/>
  <c r="N6" i="5"/>
  <c r="O6" i="5"/>
  <c r="P6" i="5"/>
  <c r="S6" i="5"/>
  <c r="T6" i="5"/>
  <c r="U6" i="5"/>
  <c r="W6" i="5"/>
  <c r="X6" i="5"/>
  <c r="Q6" i="5" s="1"/>
  <c r="R6" i="5" s="1"/>
  <c r="N7" i="5"/>
  <c r="O7" i="5"/>
  <c r="P7" i="5"/>
  <c r="S7" i="5"/>
  <c r="T7" i="5"/>
  <c r="U7" i="5"/>
  <c r="W7" i="5"/>
  <c r="X7" i="5"/>
  <c r="Q7" i="5" s="1"/>
  <c r="R7" i="5" s="1"/>
  <c r="N8" i="5"/>
  <c r="R8" i="5" s="1"/>
  <c r="O8" i="5"/>
  <c r="P8" i="5"/>
  <c r="Q8" i="5"/>
  <c r="S8" i="5"/>
  <c r="T8" i="5"/>
  <c r="U8" i="5"/>
  <c r="W8" i="5"/>
  <c r="X8" i="5"/>
  <c r="N9" i="5"/>
  <c r="O9" i="5"/>
  <c r="P9" i="5"/>
  <c r="Q9" i="5"/>
  <c r="N10" i="5"/>
  <c r="O10" i="5"/>
  <c r="P10" i="5"/>
  <c r="Q10" i="5"/>
  <c r="R10" i="5"/>
  <c r="N11" i="5"/>
  <c r="O11" i="5"/>
  <c r="P11" i="5"/>
  <c r="Q11" i="5"/>
  <c r="N12" i="5"/>
  <c r="O12" i="5"/>
  <c r="P12" i="5"/>
  <c r="Q12" i="5"/>
  <c r="Q15" i="5"/>
  <c r="P15" i="5"/>
  <c r="O15" i="5"/>
  <c r="N15" i="5"/>
  <c r="Q14" i="5"/>
  <c r="P14" i="5"/>
  <c r="O14" i="5"/>
  <c r="N14" i="5"/>
  <c r="Q13" i="5"/>
  <c r="P13" i="5"/>
  <c r="O13" i="5"/>
  <c r="N13" i="5"/>
  <c r="R12" i="5" l="1"/>
  <c r="R11" i="5"/>
  <c r="R9" i="5"/>
  <c r="R14" i="5"/>
  <c r="R15" i="5"/>
  <c r="R13" i="5"/>
  <c r="Y5" i="5"/>
  <c r="X5" i="5"/>
  <c r="Q4" i="5" s="1"/>
  <c r="Y4" i="5"/>
  <c r="X4" i="5"/>
  <c r="Q3" i="5" s="1"/>
  <c r="Y3" i="5"/>
  <c r="X3" i="5"/>
  <c r="V5" i="5"/>
  <c r="V4" i="5"/>
  <c r="V3" i="5"/>
  <c r="P4" i="5"/>
  <c r="O4" i="5"/>
  <c r="N4" i="5"/>
  <c r="P3" i="5"/>
  <c r="O3" i="5"/>
  <c r="N3" i="5"/>
  <c r="P5" i="5"/>
  <c r="O5" i="5"/>
  <c r="N5" i="5"/>
  <c r="U4" i="5"/>
  <c r="T4" i="5"/>
  <c r="S4" i="5"/>
  <c r="U3" i="5"/>
  <c r="T3" i="5"/>
  <c r="S3" i="5"/>
  <c r="U5" i="5"/>
  <c r="T5" i="5"/>
  <c r="R3" i="5" l="1"/>
  <c r="R4" i="5"/>
</calcChain>
</file>

<file path=xl/sharedStrings.xml><?xml version="1.0" encoding="utf-8"?>
<sst xmlns="http://schemas.openxmlformats.org/spreadsheetml/2006/main" count="64" uniqueCount="51">
  <si>
    <t>Ticker</t>
  </si>
  <si>
    <t>Name</t>
  </si>
  <si>
    <t>Market Cap (B HKD)</t>
  </si>
  <si>
    <t>Sector</t>
  </si>
  <si>
    <t>Revenue (B HKD)</t>
  </si>
  <si>
    <t>EPS (HKD)</t>
  </si>
  <si>
    <t>First_Close</t>
  </si>
  <si>
    <t>Last_Close</t>
  </si>
  <si>
    <t>Close_Difference</t>
  </si>
  <si>
    <t>Dividends</t>
  </si>
  <si>
    <t>ROA (%)</t>
  </si>
  <si>
    <t>PE_Ratio</t>
  </si>
  <si>
    <t>Growth (%)</t>
  </si>
  <si>
    <t>Communication Services</t>
  </si>
  <si>
    <t>Financial Services</t>
  </si>
  <si>
    <t>Consumer Cyclical</t>
  </si>
  <si>
    <t>0857.HK</t>
  </si>
  <si>
    <t>Energy</t>
  </si>
  <si>
    <t>1810.HK</t>
  </si>
  <si>
    <t>XIAOMI-W</t>
  </si>
  <si>
    <t>Technology</t>
  </si>
  <si>
    <t>0883.HK</t>
  </si>
  <si>
    <t>9992.HK</t>
  </si>
  <si>
    <t>POP MART</t>
  </si>
  <si>
    <t>1698.HK</t>
  </si>
  <si>
    <t>6099.HK</t>
  </si>
  <si>
    <t>CMSC</t>
  </si>
  <si>
    <t>Growth Scoring</t>
  </si>
  <si>
    <t>Market Cap Scoring</t>
  </si>
  <si>
    <t>ROA Scoring</t>
  </si>
  <si>
    <t>PE Scoring</t>
  </si>
  <si>
    <t>Total</t>
  </si>
  <si>
    <t>PE</t>
  </si>
  <si>
    <t>High</t>
  </si>
  <si>
    <t>Low</t>
  </si>
  <si>
    <t>CNOOC 2022 2023</t>
  </si>
  <si>
    <t>PETROCHINA 2021 2022 2023</t>
  </si>
  <si>
    <t>TME-SW 2022 2023</t>
  </si>
  <si>
    <t>3690.HK</t>
  </si>
  <si>
    <t>MEITUAN-W</t>
  </si>
  <si>
    <t>6881.HK</t>
  </si>
  <si>
    <t>CGS</t>
  </si>
  <si>
    <t>9961.HK</t>
  </si>
  <si>
    <t>TRIP.COM-S</t>
  </si>
  <si>
    <t>1339.HK</t>
  </si>
  <si>
    <t>PICC GROUP</t>
  </si>
  <si>
    <t>1919.HK</t>
  </si>
  <si>
    <t>COSCO SHIP HOLD</t>
  </si>
  <si>
    <t>Industrials</t>
  </si>
  <si>
    <t>0175.HK</t>
  </si>
  <si>
    <t>GEELY 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</si>
</sst>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6C3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33" borderId="0" xfId="0" applyFill="1"/>
    <xf numFmtId="0" fontId="0" fillId="34" borderId="0" xfId="0" applyFill="1"/>
    <xf numFmtId="4" fontId="0" fillId="0" borderId="0" xfId="0" applyNumberFormat="1"/>
    <xf numFmtId="0" fontId="0" fillId="35" borderId="0" xfId="0" applyFill="1"/>
    <xf numFmtId="4" fontId="0" fillId="35" borderId="0" xfId="0" applyNumberFormat="1" applyFill="1"/>
    <xf numFmtId="4" fontId="18" fillId="36" borderId="0" xfId="0" applyNumberFormat="1" applyFont="1" applyFill="1"/>
    <xf numFmtId="1" fontId="18" fillId="36" borderId="0" xfId="0" applyNumberFormat="1" applyFont="1" applyFill="1"/>
    <xf numFmtId="4" fontId="18" fillId="36" borderId="0" xfId="0" applyNumberFormat="1" applyFont="1" applyFill="1" applyAlignment="1">
      <alignment horizontal="right" wrapText="1"/>
    </xf>
    <xf numFmtId="4" fontId="18" fillId="37" borderId="0" xfId="0" applyNumberFormat="1" applyFont="1" applyFill="1"/>
    <xf numFmtId="4" fontId="18" fillId="37" borderId="0" xfId="0" applyNumberFormat="1" applyFont="1" applyFill="1" applyAlignment="1">
      <alignment horizontal="right" wrapText="1"/>
    </xf>
    <xf numFmtId="4" fontId="18" fillId="35" borderId="0" xfId="0" applyNumberFormat="1" applyFont="1" applyFill="1"/>
    <xf numFmtId="4" fontId="18" fillId="35" borderId="0" xfId="0" applyNumberFormat="1" applyFont="1" applyFill="1" applyAlignment="1">
      <alignment horizontal="right" wrapText="1"/>
    </xf>
    <xf numFmtId="0" fontId="0" fillId="36" borderId="0" xfId="0" applyFill="1"/>
    <xf numFmtId="4" fontId="0" fillId="36" borderId="0" xfId="0" applyNumberFormat="1" applyFill="1"/>
    <xf numFmtId="164" fontId="0" fillId="36" borderId="0" xfId="0" applyNumberFormat="1" applyFill="1"/>
    <xf numFmtId="0" fontId="18" fillId="37" borderId="0" xfId="0" applyFont="1" applyFill="1"/>
    <xf numFmtId="3" fontId="18" fillId="37" borderId="0" xfId="0" applyNumberFormat="1" applyFont="1" applyFill="1"/>
    <xf numFmtId="0" fontId="0" fillId="38" borderId="0" xfId="0" applyFill="1"/>
    <xf numFmtId="4" fontId="0" fillId="38" borderId="0" xfId="0" applyNumberFormat="1" applyFill="1"/>
    <xf numFmtId="4" fontId="18" fillId="38" borderId="0" xfId="0" applyNumberFormat="1" applyFont="1" applyFill="1"/>
    <xf numFmtId="1" fontId="18" fillId="38" borderId="0" xfId="0" applyNumberFormat="1" applyFont="1" applyFill="1"/>
    <xf numFmtId="0" fontId="0" fillId="38" borderId="10" xfId="0" applyFill="1" applyBorder="1"/>
    <xf numFmtId="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CDFC1-0F00-478D-94EE-3E28DA4A8CD9}">
  <dimension ref="A1:Y2002"/>
  <sheetViews>
    <sheetView tabSelected="1" topLeftCell="J1" workbookViewId="0">
      <pane ySplit="2" topLeftCell="A3" activePane="bottomLeft" state="frozen"/>
      <selection pane="bottomLeft" activeCell="S10" sqref="S10"/>
    </sheetView>
  </sheetViews>
  <sheetFormatPr defaultRowHeight="14.4" x14ac:dyDescent="0.3"/>
  <cols>
    <col min="1" max="1" width="8" bestFit="1" customWidth="1"/>
    <col min="2" max="2" width="27.21875" style="3" customWidth="1"/>
    <col min="3" max="3" width="19.109375" style="3" bestFit="1" customWidth="1"/>
    <col min="4" max="4" width="21.21875" style="3" bestFit="1" customWidth="1"/>
    <col min="5" max="5" width="16.77734375" style="3" bestFit="1" customWidth="1"/>
    <col min="6" max="6" width="11.77734375" style="3" bestFit="1" customWidth="1"/>
    <col min="7" max="7" width="12.21875" style="3" bestFit="1" customWidth="1"/>
    <col min="8" max="8" width="12" style="3" bestFit="1" customWidth="1"/>
    <col min="9" max="9" width="17.109375" style="3" bestFit="1" customWidth="1"/>
    <col min="10" max="10" width="11.77734375" style="3" bestFit="1" customWidth="1"/>
    <col min="11" max="11" width="9.77734375" style="3" bestFit="1" customWidth="1"/>
    <col min="12" max="12" width="11.77734375" style="3" bestFit="1" customWidth="1"/>
    <col min="13" max="13" width="12.109375" bestFit="1" customWidth="1"/>
    <col min="14" max="14" width="17.33203125" style="4" customWidth="1"/>
    <col min="15" max="15" width="19.109375" style="5" customWidth="1"/>
    <col min="16" max="16" width="14.44140625" style="5" customWidth="1"/>
    <col min="17" max="17" width="11.77734375" style="5" customWidth="1"/>
    <col min="18" max="18" width="8.88671875" style="4"/>
    <col min="19" max="19" width="13.5546875" style="4" customWidth="1"/>
    <col min="20" max="20" width="39.109375" style="4" customWidth="1"/>
    <col min="22" max="22" width="26.5546875" customWidth="1"/>
  </cols>
  <sheetData>
    <row r="1" spans="1:25" x14ac:dyDescent="0.3">
      <c r="N1" s="4">
        <v>0.5</v>
      </c>
      <c r="O1" s="5">
        <v>0.2</v>
      </c>
      <c r="P1" s="5">
        <v>0.2</v>
      </c>
      <c r="Q1" s="5">
        <v>0.1</v>
      </c>
    </row>
    <row r="2" spans="1:25" x14ac:dyDescent="0.3">
      <c r="A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t="s">
        <v>12</v>
      </c>
      <c r="N2" s="5" t="s">
        <v>27</v>
      </c>
      <c r="O2" s="5" t="s">
        <v>28</v>
      </c>
      <c r="P2" s="5" t="s">
        <v>29</v>
      </c>
      <c r="Q2" s="5" t="s">
        <v>30</v>
      </c>
      <c r="R2" s="5" t="s">
        <v>31</v>
      </c>
      <c r="S2" t="s">
        <v>0</v>
      </c>
      <c r="T2" s="3" t="s">
        <v>1</v>
      </c>
      <c r="U2" s="3" t="s">
        <v>2</v>
      </c>
      <c r="V2" s="3" t="s">
        <v>3</v>
      </c>
      <c r="W2" t="s">
        <v>32</v>
      </c>
      <c r="X2" t="s">
        <v>34</v>
      </c>
      <c r="Y2" t="s">
        <v>33</v>
      </c>
    </row>
    <row r="3" spans="1:25" ht="15" thickBot="1" x14ac:dyDescent="0.35">
      <c r="A3" s="18" t="s">
        <v>22</v>
      </c>
      <c r="B3" s="19" t="s">
        <v>23</v>
      </c>
      <c r="C3" s="19">
        <v>259.92090419200002</v>
      </c>
      <c r="D3" s="19" t="s">
        <v>15</v>
      </c>
      <c r="E3" s="19">
        <v>14.3415239</v>
      </c>
      <c r="F3" s="19">
        <v>2.5960000000000001</v>
      </c>
      <c r="G3" s="19">
        <v>19.763670000000001</v>
      </c>
      <c r="H3" s="19">
        <v>90</v>
      </c>
      <c r="I3" s="19">
        <v>70.236329999999995</v>
      </c>
      <c r="J3" s="19">
        <v>0.3095</v>
      </c>
      <c r="K3" s="19">
        <v>39.04</v>
      </c>
      <c r="L3" s="19">
        <v>34.668721109399002</v>
      </c>
      <c r="M3" s="18">
        <v>356.95</v>
      </c>
      <c r="N3" s="19">
        <f t="shared" ref="N3:N15" si="0">+M3*$N$1</f>
        <v>178.47499999999999</v>
      </c>
      <c r="O3" s="19">
        <f t="shared" ref="O3:O15" si="1">+(C3/100)*$O$1</f>
        <v>0.51984180838400007</v>
      </c>
      <c r="P3" s="19">
        <f t="shared" ref="P3:P15" si="2">+K3*$P$1</f>
        <v>7.8079999999999998</v>
      </c>
      <c r="Q3" s="19">
        <f>IF(L3&gt;X4,-20*$Q$1,IF(L3&lt;W3,-20*$Q$1,0))</f>
        <v>-2</v>
      </c>
      <c r="R3" s="19">
        <f t="shared" ref="R3:R15" si="3">+N3+Q3+P3+O3</f>
        <v>184.80284180838399</v>
      </c>
      <c r="S3" s="19" t="str">
        <f>+A4</f>
        <v>6099.HK</v>
      </c>
      <c r="T3" s="20" t="str">
        <f t="shared" ref="T3:V5" si="4">+B3</f>
        <v>POP MART</v>
      </c>
      <c r="U3" s="20">
        <f t="shared" si="4"/>
        <v>259.92090419200002</v>
      </c>
      <c r="V3" s="19" t="str">
        <f t="shared" si="4"/>
        <v>Consumer Cyclical</v>
      </c>
      <c r="W3" s="18">
        <v>27.19</v>
      </c>
      <c r="X3" s="21">
        <f>W3-W3*0.2</f>
        <v>21.752000000000002</v>
      </c>
      <c r="Y3" s="21">
        <f>+W3*0.2+W3</f>
        <v>32.628</v>
      </c>
    </row>
    <row r="4" spans="1:25" s="1" customFormat="1" ht="15" thickBot="1" x14ac:dyDescent="0.35">
      <c r="A4" s="18" t="s">
        <v>25</v>
      </c>
      <c r="B4" s="19" t="s">
        <v>26</v>
      </c>
      <c r="C4" s="19">
        <v>149.570830336</v>
      </c>
      <c r="D4" s="19" t="s">
        <v>14</v>
      </c>
      <c r="E4" s="19">
        <v>21.343144235137999</v>
      </c>
      <c r="F4" s="19"/>
      <c r="G4" s="19">
        <v>5.9310700000000001</v>
      </c>
      <c r="H4" s="19">
        <v>15.84</v>
      </c>
      <c r="I4" s="19">
        <v>9.9089299999999998</v>
      </c>
      <c r="J4" s="19">
        <v>0.38700000000000001</v>
      </c>
      <c r="K4" s="19">
        <v>12.68</v>
      </c>
      <c r="L4" s="19"/>
      <c r="M4" s="18">
        <v>173.59</v>
      </c>
      <c r="N4" s="19">
        <f t="shared" si="0"/>
        <v>86.795000000000002</v>
      </c>
      <c r="O4" s="19">
        <f t="shared" si="1"/>
        <v>0.29914166067200004</v>
      </c>
      <c r="P4" s="19">
        <f t="shared" si="2"/>
        <v>2.536</v>
      </c>
      <c r="Q4" s="19">
        <f>IF(L4&gt;X5,-20*$Q$1,IF(L4&lt;W4,-20*$Q$1,0))</f>
        <v>-2</v>
      </c>
      <c r="R4" s="19">
        <f t="shared" si="3"/>
        <v>87.63014166067201</v>
      </c>
      <c r="S4" s="19" t="str">
        <f>+A5</f>
        <v>1810.HK</v>
      </c>
      <c r="T4" s="20" t="str">
        <f t="shared" si="4"/>
        <v>CMSC</v>
      </c>
      <c r="U4" s="20">
        <f t="shared" si="4"/>
        <v>149.570830336</v>
      </c>
      <c r="V4" s="19" t="str">
        <f t="shared" si="4"/>
        <v>Financial Services</v>
      </c>
      <c r="W4" s="22">
        <v>17.66</v>
      </c>
      <c r="X4" s="21">
        <f>W4-W4*0.2</f>
        <v>14.128</v>
      </c>
      <c r="Y4" s="21">
        <f>+W4*0.2+W4</f>
        <v>21.192</v>
      </c>
    </row>
    <row r="5" spans="1:25" x14ac:dyDescent="0.3">
      <c r="A5" s="18" t="s">
        <v>18</v>
      </c>
      <c r="B5" s="19" t="s">
        <v>19</v>
      </c>
      <c r="C5" s="19">
        <v>1321.767010304</v>
      </c>
      <c r="D5" s="19" t="s">
        <v>20</v>
      </c>
      <c r="E5" s="19">
        <v>402.496985</v>
      </c>
      <c r="F5" s="19">
        <v>1.0449999999999999</v>
      </c>
      <c r="G5" s="19">
        <v>15.48</v>
      </c>
      <c r="H5" s="19">
        <v>34.65</v>
      </c>
      <c r="I5" s="19">
        <v>19.170000000000002</v>
      </c>
      <c r="J5" s="19">
        <v>0</v>
      </c>
      <c r="K5" s="19">
        <v>9.76</v>
      </c>
      <c r="L5" s="19">
        <v>33.157894736842103</v>
      </c>
      <c r="M5" s="18">
        <v>123.84</v>
      </c>
      <c r="N5" s="19">
        <f t="shared" si="0"/>
        <v>61.92</v>
      </c>
      <c r="O5" s="19">
        <f t="shared" si="1"/>
        <v>2.643534020608</v>
      </c>
      <c r="P5" s="19">
        <f t="shared" si="2"/>
        <v>1.952</v>
      </c>
      <c r="Q5" s="19">
        <f>IF(L5&gt;X6,-20*$Q$1,IF(L5&lt;W5,-20*$Q$1,0))</f>
        <v>0</v>
      </c>
      <c r="R5" s="19">
        <f t="shared" ref="R5" si="5">+N5+Q5+P5+O5</f>
        <v>66.515534020608001</v>
      </c>
      <c r="S5" s="19" t="str">
        <f>+A6</f>
        <v>0883.HK</v>
      </c>
      <c r="T5" s="20" t="str">
        <f t="shared" si="4"/>
        <v>XIAOMI-W</v>
      </c>
      <c r="U5" s="20">
        <f t="shared" si="4"/>
        <v>1321.767010304</v>
      </c>
      <c r="V5" s="19" t="str">
        <f t="shared" si="4"/>
        <v>Technology</v>
      </c>
      <c r="W5" s="18">
        <v>18.809999999999999</v>
      </c>
      <c r="X5" s="21">
        <f>W5-W5*0.2</f>
        <v>15.047999999999998</v>
      </c>
      <c r="Y5" s="21">
        <f>+W5*0.2+W5</f>
        <v>22.571999999999999</v>
      </c>
    </row>
    <row r="6" spans="1:25" s="2" customFormat="1" x14ac:dyDescent="0.3">
      <c r="A6" s="13" t="s">
        <v>21</v>
      </c>
      <c r="B6" s="14" t="s">
        <v>35</v>
      </c>
      <c r="C6" s="14">
        <v>849.03205273599997</v>
      </c>
      <c r="D6" s="14" t="s">
        <v>17</v>
      </c>
      <c r="E6" s="14">
        <v>475.44749999999999</v>
      </c>
      <c r="F6" s="14">
        <v>3.3330000000000002</v>
      </c>
      <c r="G6" s="14">
        <v>5.7276999999999996</v>
      </c>
      <c r="H6" s="14">
        <v>8.3562100000000008</v>
      </c>
      <c r="I6" s="14">
        <v>2.6285099999999999</v>
      </c>
      <c r="J6" s="15">
        <v>1.88</v>
      </c>
      <c r="K6" s="14">
        <v>31.24</v>
      </c>
      <c r="L6" s="14">
        <v>2.5071137113711299</v>
      </c>
      <c r="M6" s="14">
        <v>78.709999999999994</v>
      </c>
      <c r="N6" s="6">
        <f t="shared" si="0"/>
        <v>39.354999999999997</v>
      </c>
      <c r="O6" s="6">
        <f t="shared" si="1"/>
        <v>1.698064105472</v>
      </c>
      <c r="P6" s="6">
        <f t="shared" si="2"/>
        <v>6.2480000000000002</v>
      </c>
      <c r="Q6" s="6">
        <f>IF(L6&gt;X6,-20*$Q$1,IF(L6&lt;W6,-20*$Q$1,0))</f>
        <v>-2</v>
      </c>
      <c r="R6" s="6">
        <f t="shared" si="3"/>
        <v>45.301064105471994</v>
      </c>
      <c r="S6" s="5" t="e">
        <f>+#REF!</f>
        <v>#REF!</v>
      </c>
      <c r="T6" s="5" t="str">
        <f>+B6</f>
        <v>CNOOC 2022 2023</v>
      </c>
      <c r="U6" s="14" t="str">
        <f>+D6</f>
        <v>Energy</v>
      </c>
      <c r="V6" s="8">
        <v>34.85</v>
      </c>
      <c r="W6" s="7">
        <f>V6-V6*0.2</f>
        <v>27.880000000000003</v>
      </c>
      <c r="X6" s="7">
        <f>+V6*0.2+V6</f>
        <v>41.82</v>
      </c>
      <c r="Y6"/>
    </row>
    <row r="7" spans="1:25" x14ac:dyDescent="0.3">
      <c r="A7" s="16" t="s">
        <v>16</v>
      </c>
      <c r="B7" s="9" t="s">
        <v>36</v>
      </c>
      <c r="C7" s="17">
        <v>1566.150492</v>
      </c>
      <c r="D7" s="9" t="s">
        <v>17</v>
      </c>
      <c r="E7" s="9">
        <v>2875.7838999999999</v>
      </c>
      <c r="F7" s="9">
        <v>0.55000000000000004</v>
      </c>
      <c r="G7" s="9">
        <v>1.7284999999999999</v>
      </c>
      <c r="H7" s="9">
        <v>2.6956500000000001</v>
      </c>
      <c r="I7" s="9">
        <v>0.96714999999999995</v>
      </c>
      <c r="J7" s="9">
        <v>0.2626</v>
      </c>
      <c r="K7" s="9">
        <v>16.670000000000002</v>
      </c>
      <c r="L7" s="9">
        <v>4.9011818180000004</v>
      </c>
      <c r="M7" s="16">
        <v>71.150000000000006</v>
      </c>
      <c r="N7" s="9">
        <f t="shared" si="0"/>
        <v>35.575000000000003</v>
      </c>
      <c r="O7" s="9">
        <f t="shared" si="1"/>
        <v>3.1323009840000005</v>
      </c>
      <c r="P7" s="9">
        <f t="shared" si="2"/>
        <v>3.3340000000000005</v>
      </c>
      <c r="Q7" s="9">
        <f>IF(L7&gt;X7,-20*$Q$1,IF(L7&lt;W7,-20*$Q$1,0))</f>
        <v>-2</v>
      </c>
      <c r="R7" s="9">
        <f t="shared" si="3"/>
        <v>40.041300984000003</v>
      </c>
      <c r="S7" s="5" t="e">
        <f>+#REF!</f>
        <v>#REF!</v>
      </c>
      <c r="T7" s="5" t="str">
        <f>+B7</f>
        <v>PETROCHINA 2021 2022 2023</v>
      </c>
      <c r="U7" s="14" t="str">
        <f>+D7</f>
        <v>Energy</v>
      </c>
      <c r="V7" s="8">
        <v>27.19</v>
      </c>
      <c r="W7" s="7">
        <f>V7-V7*0.2</f>
        <v>21.752000000000002</v>
      </c>
      <c r="X7" s="7">
        <f>+V7*0.2+V7</f>
        <v>32.628</v>
      </c>
    </row>
    <row r="8" spans="1:25" s="1" customFormat="1" x14ac:dyDescent="0.3">
      <c r="A8" s="13" t="s">
        <v>24</v>
      </c>
      <c r="B8" s="14" t="s">
        <v>37</v>
      </c>
      <c r="C8" s="14">
        <v>198.00822579199999</v>
      </c>
      <c r="D8" s="14" t="s">
        <v>13</v>
      </c>
      <c r="E8" s="14">
        <v>31.172899999999998</v>
      </c>
      <c r="F8" s="14">
        <v>1.2649999999999999</v>
      </c>
      <c r="G8" s="14">
        <v>18.169170000000001</v>
      </c>
      <c r="H8" s="14">
        <v>32.509050000000002</v>
      </c>
      <c r="I8" s="14">
        <v>14.339880000000001</v>
      </c>
      <c r="J8" s="15">
        <v>0</v>
      </c>
      <c r="K8" s="14">
        <v>9.27</v>
      </c>
      <c r="L8" s="14">
        <v>25.6988537549407</v>
      </c>
      <c r="M8" s="14">
        <v>78.92</v>
      </c>
      <c r="N8" s="6">
        <f t="shared" si="0"/>
        <v>39.46</v>
      </c>
      <c r="O8" s="6">
        <f t="shared" si="1"/>
        <v>0.39601645158400001</v>
      </c>
      <c r="P8" s="6">
        <f t="shared" si="2"/>
        <v>1.8540000000000001</v>
      </c>
      <c r="Q8" s="6">
        <f>IF(L8&gt;X8,-20*$Q$1,IF(L8&lt;W8,-20*$Q$1,0))</f>
        <v>-2</v>
      </c>
      <c r="R8" s="6">
        <f t="shared" si="3"/>
        <v>39.710016451584004</v>
      </c>
      <c r="S8" s="5" t="e">
        <f>+#REF!</f>
        <v>#REF!</v>
      </c>
      <c r="T8" s="5" t="str">
        <f>+B8</f>
        <v>TME-SW 2022 2023</v>
      </c>
      <c r="U8" s="14" t="str">
        <f>+D8</f>
        <v>Communication Services</v>
      </c>
      <c r="V8" s="8">
        <v>17.66</v>
      </c>
      <c r="W8" s="7">
        <f>V8-V8*0.2</f>
        <v>14.128</v>
      </c>
      <c r="X8" s="7">
        <f>+V8*0.2+V8</f>
        <v>21.192</v>
      </c>
      <c r="Y8"/>
    </row>
    <row r="9" spans="1:25" x14ac:dyDescent="0.3">
      <c r="A9" s="1" t="s">
        <v>38</v>
      </c>
      <c r="B9" s="23" t="s">
        <v>39</v>
      </c>
      <c r="C9" s="23">
        <v>802.80531763199997</v>
      </c>
      <c r="D9" s="23" t="s">
        <v>15</v>
      </c>
      <c r="E9" s="23">
        <v>371.35073360000001</v>
      </c>
      <c r="F9" s="23">
        <v>6.4349999999999996</v>
      </c>
      <c r="G9" s="23">
        <v>79.400000000000006</v>
      </c>
      <c r="H9" s="23">
        <v>152.5</v>
      </c>
      <c r="I9" s="23">
        <v>73.099999999999994</v>
      </c>
      <c r="J9" s="23">
        <v>0</v>
      </c>
      <c r="K9" s="23">
        <v>16.190000000000001</v>
      </c>
      <c r="L9" s="23">
        <v>23.698523698523601</v>
      </c>
      <c r="M9" s="1">
        <v>92.07</v>
      </c>
      <c r="N9" s="5">
        <f t="shared" si="0"/>
        <v>46.034999999999997</v>
      </c>
      <c r="O9" s="5">
        <f t="shared" si="1"/>
        <v>1.6056106352640001</v>
      </c>
      <c r="P9" s="5">
        <f t="shared" si="2"/>
        <v>3.2380000000000004</v>
      </c>
      <c r="Q9" s="5">
        <f t="shared" ref="Q9:Q11" si="6">IF(L9&gt;X10,-20*$Q$1,IF(L9&lt;W9,-20*$Q$1,0))</f>
        <v>-2</v>
      </c>
      <c r="R9" s="5">
        <f t="shared" si="3"/>
        <v>48.878610635263996</v>
      </c>
    </row>
    <row r="10" spans="1:25" x14ac:dyDescent="0.3">
      <c r="A10" t="s">
        <v>40</v>
      </c>
      <c r="B10" s="3" t="s">
        <v>41</v>
      </c>
      <c r="C10" s="3">
        <v>156.85808947199999</v>
      </c>
      <c r="D10" s="3" t="s">
        <v>14</v>
      </c>
      <c r="E10" s="3">
        <v>24.880664599999999</v>
      </c>
      <c r="F10" s="3">
        <v>0.89100000000000001</v>
      </c>
      <c r="G10" s="3">
        <v>3.7962600000000002</v>
      </c>
      <c r="H10" s="3">
        <v>7.13</v>
      </c>
      <c r="I10" s="3">
        <v>3.3337400000000001</v>
      </c>
      <c r="J10" s="3">
        <v>0.33198899999999998</v>
      </c>
      <c r="K10" s="3">
        <v>7.45</v>
      </c>
      <c r="L10" s="3">
        <v>8.0022446689113291</v>
      </c>
      <c r="M10">
        <v>96.56</v>
      </c>
      <c r="N10" s="5">
        <f t="shared" si="0"/>
        <v>48.28</v>
      </c>
      <c r="O10" s="5">
        <f t="shared" si="1"/>
        <v>0.313716178944</v>
      </c>
      <c r="P10" s="5">
        <f t="shared" si="2"/>
        <v>1.4900000000000002</v>
      </c>
      <c r="Q10" s="5">
        <f t="shared" si="6"/>
        <v>-2</v>
      </c>
      <c r="R10" s="5">
        <f t="shared" si="3"/>
        <v>48.083716178944002</v>
      </c>
    </row>
    <row r="11" spans="1:25" x14ac:dyDescent="0.3">
      <c r="A11" t="s">
        <v>42</v>
      </c>
      <c r="B11" s="3" t="s">
        <v>43</v>
      </c>
      <c r="C11" s="3">
        <v>330.72313139200003</v>
      </c>
      <c r="D11" s="3" t="s">
        <v>15</v>
      </c>
      <c r="E11" s="3">
        <v>58.623399999999997</v>
      </c>
      <c r="G11" s="3">
        <v>280.02001999999999</v>
      </c>
      <c r="H11" s="3">
        <v>539.65308000000005</v>
      </c>
      <c r="I11" s="3">
        <v>259.63306</v>
      </c>
      <c r="J11" s="3">
        <v>0</v>
      </c>
      <c r="K11" s="3">
        <v>9</v>
      </c>
      <c r="M11">
        <v>92.72</v>
      </c>
      <c r="N11" s="5">
        <f t="shared" si="0"/>
        <v>46.36</v>
      </c>
      <c r="O11" s="5">
        <f t="shared" si="1"/>
        <v>0.66144626278400009</v>
      </c>
      <c r="P11" s="5">
        <f t="shared" si="2"/>
        <v>1.8</v>
      </c>
      <c r="Q11" s="5">
        <f t="shared" si="6"/>
        <v>0</v>
      </c>
      <c r="R11" s="5">
        <f t="shared" si="3"/>
        <v>48.821446262783994</v>
      </c>
    </row>
    <row r="12" spans="1:25" x14ac:dyDescent="0.3">
      <c r="A12" s="13" t="s">
        <v>21</v>
      </c>
      <c r="B12" s="14" t="s">
        <v>35</v>
      </c>
      <c r="C12" s="14">
        <v>849.03205273599997</v>
      </c>
      <c r="D12" s="14" t="s">
        <v>17</v>
      </c>
      <c r="E12" s="14">
        <v>475.44749999999999</v>
      </c>
      <c r="F12" s="14">
        <v>3.3330000000000002</v>
      </c>
      <c r="G12" s="14">
        <v>5.7276999999999996</v>
      </c>
      <c r="H12" s="14">
        <v>8.3562100000000008</v>
      </c>
      <c r="I12" s="14">
        <v>2.6285099999999999</v>
      </c>
      <c r="J12" s="15">
        <v>1.88</v>
      </c>
      <c r="K12" s="14">
        <v>31.24</v>
      </c>
      <c r="L12" s="14">
        <v>2.5071137113711299</v>
      </c>
      <c r="M12" s="14">
        <v>78.709999999999994</v>
      </c>
      <c r="N12" s="6">
        <f t="shared" si="0"/>
        <v>39.354999999999997</v>
      </c>
      <c r="O12" s="6">
        <f t="shared" si="1"/>
        <v>1.698064105472</v>
      </c>
      <c r="P12" s="6">
        <f t="shared" si="2"/>
        <v>6.2480000000000002</v>
      </c>
      <c r="Q12" s="6">
        <f>IF(L12&gt;X12,-20*$Q$1,IF(L12&lt;W12,-20*$Q$1,0))</f>
        <v>-2</v>
      </c>
      <c r="R12" s="6">
        <f t="shared" si="3"/>
        <v>45.301064105471994</v>
      </c>
    </row>
    <row r="13" spans="1:25" x14ac:dyDescent="0.3">
      <c r="A13" t="s">
        <v>44</v>
      </c>
      <c r="B13" s="3" t="s">
        <v>45</v>
      </c>
      <c r="C13" s="3">
        <v>362.51648</v>
      </c>
      <c r="D13" s="3" t="s">
        <v>14</v>
      </c>
      <c r="E13" s="3">
        <v>658.67010000000005</v>
      </c>
      <c r="F13" s="3">
        <v>1.0449999999999999</v>
      </c>
      <c r="G13" s="3">
        <v>2.2000199999999999</v>
      </c>
      <c r="H13" s="3">
        <v>3.9</v>
      </c>
      <c r="I13" s="3">
        <v>1.69998</v>
      </c>
      <c r="J13" s="3">
        <v>0.23914199999999999</v>
      </c>
      <c r="K13" s="3">
        <v>10.23</v>
      </c>
      <c r="L13" s="3">
        <v>3.7320574162679399</v>
      </c>
      <c r="M13">
        <v>88.14</v>
      </c>
      <c r="N13" s="5">
        <f t="shared" si="0"/>
        <v>44.07</v>
      </c>
      <c r="O13" s="5">
        <f t="shared" si="1"/>
        <v>0.72503296000000006</v>
      </c>
      <c r="P13" s="5">
        <f t="shared" si="2"/>
        <v>2.0460000000000003</v>
      </c>
      <c r="Q13" s="5">
        <f>IF(L13&gt;X14,-20*$Q$1,IF(L13&lt;W13,-20*$Q$1,0))</f>
        <v>-2</v>
      </c>
      <c r="R13" s="5">
        <f t="shared" si="3"/>
        <v>44.84103296</v>
      </c>
    </row>
    <row r="14" spans="1:25" x14ac:dyDescent="0.3">
      <c r="A14" t="s">
        <v>46</v>
      </c>
      <c r="B14" s="3" t="s">
        <v>47</v>
      </c>
      <c r="C14" s="3">
        <v>261.84826880000003</v>
      </c>
      <c r="D14" s="3" t="s">
        <v>48</v>
      </c>
      <c r="E14" s="3">
        <v>257.24498690000001</v>
      </c>
      <c r="G14" s="3">
        <v>7.4298900000000003</v>
      </c>
      <c r="H14" s="3">
        <v>12.8</v>
      </c>
      <c r="I14" s="3">
        <v>5.3701100000000004</v>
      </c>
      <c r="J14" s="3">
        <v>0.82172099999999904</v>
      </c>
      <c r="K14" s="3">
        <v>19.63</v>
      </c>
      <c r="M14">
        <v>83.34</v>
      </c>
      <c r="N14" s="5">
        <f t="shared" si="0"/>
        <v>41.67</v>
      </c>
      <c r="O14" s="5">
        <f t="shared" si="1"/>
        <v>0.52369653760000012</v>
      </c>
      <c r="P14" s="5">
        <f t="shared" si="2"/>
        <v>3.9260000000000002</v>
      </c>
      <c r="Q14" s="5">
        <f>IF(L14&gt;X15,-20*$Q$1,IF(L14&lt;W14,-20*$Q$1,0))</f>
        <v>0</v>
      </c>
      <c r="R14" s="5">
        <f t="shared" si="3"/>
        <v>46.119696537600007</v>
      </c>
    </row>
    <row r="15" spans="1:25" x14ac:dyDescent="0.3">
      <c r="A15" t="s">
        <v>49</v>
      </c>
      <c r="B15" s="3" t="s">
        <v>50</v>
      </c>
      <c r="C15" s="3">
        <v>198.93972172799999</v>
      </c>
      <c r="D15" s="3" t="s">
        <v>15</v>
      </c>
      <c r="E15" s="3">
        <v>264.21369700000002</v>
      </c>
      <c r="F15" s="3">
        <v>1.804</v>
      </c>
      <c r="G15" s="3">
        <v>8.1615900000000003</v>
      </c>
      <c r="H15" s="3">
        <v>14.84</v>
      </c>
      <c r="I15" s="3">
        <v>6.6784100000000004</v>
      </c>
      <c r="J15" s="3">
        <v>0.22</v>
      </c>
      <c r="K15" s="3">
        <v>13.59</v>
      </c>
      <c r="L15" s="3">
        <v>8.2261640798226097</v>
      </c>
      <c r="M15">
        <v>84.52</v>
      </c>
      <c r="N15" s="5">
        <f t="shared" si="0"/>
        <v>42.26</v>
      </c>
      <c r="O15" s="5">
        <f t="shared" si="1"/>
        <v>0.39787944345600001</v>
      </c>
      <c r="P15" s="5">
        <f t="shared" si="2"/>
        <v>2.718</v>
      </c>
      <c r="Q15" s="5">
        <f>IF(L15&gt;X16,-20*$Q$1,IF(L15&lt;W15,-20*$Q$1,0))</f>
        <v>-2</v>
      </c>
      <c r="R15" s="5">
        <f t="shared" si="3"/>
        <v>43.375879443455993</v>
      </c>
    </row>
    <row r="156" spans="14:25" x14ac:dyDescent="0.3">
      <c r="N156" s="5"/>
      <c r="R156" s="5"/>
      <c r="S156" s="5"/>
      <c r="T156" s="11"/>
      <c r="U156" s="11"/>
      <c r="V156" s="3"/>
      <c r="W156" s="12"/>
      <c r="X156" s="7"/>
      <c r="Y156" s="7"/>
    </row>
    <row r="207" spans="14:20" x14ac:dyDescent="0.3">
      <c r="N207" s="5"/>
      <c r="R207" s="5"/>
      <c r="S207" s="5"/>
      <c r="T207" s="5"/>
    </row>
    <row r="267" spans="14:25" x14ac:dyDescent="0.3">
      <c r="N267" s="5"/>
      <c r="R267" s="5"/>
      <c r="S267" s="5"/>
      <c r="T267" s="11"/>
      <c r="U267" s="11"/>
      <c r="V267" s="3"/>
      <c r="W267" s="12"/>
      <c r="X267" s="7"/>
      <c r="Y267" s="7"/>
    </row>
    <row r="275" spans="14:20" x14ac:dyDescent="0.3">
      <c r="N275" s="5"/>
      <c r="R275" s="5"/>
      <c r="S275" s="5"/>
      <c r="T275" s="5"/>
    </row>
    <row r="309" spans="14:20" x14ac:dyDescent="0.3">
      <c r="N309" s="5"/>
      <c r="R309" s="5"/>
      <c r="S309" s="5"/>
      <c r="T309" s="5"/>
    </row>
    <row r="322" spans="14:25" x14ac:dyDescent="0.3">
      <c r="N322" s="5"/>
      <c r="R322" s="5"/>
      <c r="S322" s="5"/>
      <c r="T322" s="11"/>
      <c r="U322" s="11"/>
      <c r="V322" s="3"/>
      <c r="W322" s="12"/>
      <c r="X322" s="7"/>
      <c r="Y322" s="7"/>
    </row>
    <row r="365" spans="14:25" x14ac:dyDescent="0.3">
      <c r="N365" s="5"/>
      <c r="R365" s="5"/>
      <c r="S365" s="5"/>
      <c r="T365" s="11"/>
      <c r="U365" s="11"/>
      <c r="V365" s="3"/>
      <c r="W365" s="12"/>
      <c r="X365" s="7"/>
      <c r="Y365" s="7"/>
    </row>
    <row r="394" spans="14:25" x14ac:dyDescent="0.3">
      <c r="N394" s="5"/>
      <c r="R394" s="5"/>
      <c r="S394" s="5"/>
      <c r="T394" s="11"/>
      <c r="U394" s="11"/>
      <c r="V394" s="3"/>
      <c r="W394" s="12"/>
      <c r="X394" s="7"/>
      <c r="Y394" s="7"/>
    </row>
    <row r="423" spans="14:25" x14ac:dyDescent="0.3">
      <c r="N423" s="5"/>
      <c r="R423" s="5"/>
      <c r="S423" s="5"/>
      <c r="T423" s="6"/>
      <c r="U423" s="6"/>
      <c r="V423" s="3"/>
      <c r="W423" s="8"/>
      <c r="X423" s="7"/>
      <c r="Y423" s="7"/>
    </row>
    <row r="428" spans="14:25" x14ac:dyDescent="0.3">
      <c r="N428" s="5"/>
      <c r="R428" s="5"/>
      <c r="S428" s="5"/>
      <c r="T428" s="11"/>
      <c r="U428" s="11"/>
      <c r="V428" s="3"/>
      <c r="W428" s="12"/>
      <c r="X428" s="7"/>
      <c r="Y428" s="7"/>
    </row>
    <row r="493" spans="14:25" x14ac:dyDescent="0.3">
      <c r="N493" s="5"/>
      <c r="R493" s="5"/>
      <c r="S493" s="5"/>
      <c r="T493" s="9"/>
      <c r="U493" s="9"/>
      <c r="V493" s="3"/>
      <c r="W493" s="10"/>
      <c r="X493" s="7"/>
      <c r="Y493" s="7"/>
    </row>
    <row r="512" spans="14:20" x14ac:dyDescent="0.3">
      <c r="N512" s="5"/>
      <c r="R512" s="5"/>
      <c r="S512" s="5"/>
      <c r="T512" s="5"/>
    </row>
    <row r="513" spans="14:25" x14ac:dyDescent="0.3">
      <c r="N513" s="5"/>
      <c r="R513" s="5"/>
      <c r="S513" s="5"/>
      <c r="T513" s="11"/>
      <c r="U513" s="11"/>
      <c r="V513" s="3"/>
      <c r="W513" s="12"/>
      <c r="X513" s="7"/>
      <c r="Y513" s="7"/>
    </row>
    <row r="605" spans="14:25" x14ac:dyDescent="0.3">
      <c r="N605" s="5"/>
      <c r="R605" s="5"/>
      <c r="S605" s="5"/>
      <c r="T605" s="9"/>
      <c r="U605" s="9"/>
      <c r="V605" s="3"/>
      <c r="W605" s="10"/>
      <c r="X605" s="7"/>
      <c r="Y605" s="7"/>
    </row>
    <row r="626" spans="14:22" x14ac:dyDescent="0.3">
      <c r="N626" s="5"/>
      <c r="R626" s="5"/>
      <c r="S626" s="5"/>
      <c r="T626" s="5"/>
      <c r="V626" s="3"/>
    </row>
    <row r="630" spans="14:22" x14ac:dyDescent="0.3">
      <c r="N630" s="5"/>
      <c r="R630" s="5"/>
      <c r="S630" s="5"/>
      <c r="T630" s="5"/>
    </row>
    <row r="684" spans="14:25" x14ac:dyDescent="0.3">
      <c r="N684" s="5"/>
      <c r="R684" s="5"/>
      <c r="S684" s="5"/>
      <c r="T684" s="9"/>
      <c r="U684" s="9"/>
      <c r="V684" s="3"/>
      <c r="W684" s="10"/>
      <c r="X684" s="7"/>
      <c r="Y684" s="7"/>
    </row>
    <row r="856" spans="14:25" x14ac:dyDescent="0.3">
      <c r="N856" s="5"/>
      <c r="R856" s="5"/>
      <c r="S856" s="5"/>
      <c r="T856" s="11"/>
      <c r="U856" s="11"/>
      <c r="V856" s="3"/>
      <c r="W856" s="12"/>
      <c r="X856" s="7"/>
      <c r="Y856" s="7"/>
    </row>
    <row r="1077" spans="14:20" x14ac:dyDescent="0.3">
      <c r="N1077" s="5"/>
      <c r="R1077" s="5"/>
      <c r="S1077" s="5"/>
      <c r="T1077" s="5"/>
    </row>
    <row r="1085" spans="14:20" x14ac:dyDescent="0.3">
      <c r="N1085" s="5"/>
      <c r="R1085" s="5"/>
      <c r="S1085" s="5"/>
      <c r="T1085" s="5"/>
    </row>
    <row r="1119" spans="14:22" x14ac:dyDescent="0.3">
      <c r="N1119" s="5"/>
      <c r="R1119" s="5"/>
      <c r="S1119" s="5"/>
      <c r="T1119" s="5"/>
      <c r="V1119" s="3"/>
    </row>
    <row r="1198" spans="14:25" x14ac:dyDescent="0.3">
      <c r="N1198" s="5"/>
      <c r="R1198" s="5"/>
      <c r="S1198" s="5"/>
      <c r="T1198" s="11"/>
      <c r="U1198" s="11"/>
      <c r="V1198" s="3"/>
      <c r="W1198" s="12"/>
      <c r="X1198" s="7"/>
      <c r="Y1198" s="7"/>
    </row>
    <row r="1387" spans="14:25" x14ac:dyDescent="0.3">
      <c r="N1387" s="5"/>
      <c r="R1387" s="5"/>
      <c r="S1387" s="5"/>
      <c r="T1387" s="11"/>
      <c r="U1387" s="11"/>
      <c r="V1387" s="3"/>
      <c r="W1387" s="12"/>
      <c r="X1387" s="7"/>
      <c r="Y1387" s="7"/>
    </row>
    <row r="1388" spans="14:25" x14ac:dyDescent="0.3">
      <c r="N1388" s="5"/>
      <c r="R1388" s="5"/>
      <c r="S1388" s="5"/>
      <c r="T1388" s="11"/>
      <c r="U1388" s="11"/>
      <c r="V1388" s="3"/>
      <c r="W1388" s="12"/>
      <c r="X1388" s="7"/>
      <c r="Y1388" s="7"/>
    </row>
    <row r="1579" spans="14:20" x14ac:dyDescent="0.3">
      <c r="N1579" s="5"/>
      <c r="R1579" s="5"/>
      <c r="S1579" s="5"/>
      <c r="T1579" s="5"/>
    </row>
    <row r="1882" spans="14:20" x14ac:dyDescent="0.3">
      <c r="N1882" s="5"/>
      <c r="R1882" s="5"/>
      <c r="S1882" s="5"/>
      <c r="T1882" s="5"/>
    </row>
    <row r="1906" spans="14:25" x14ac:dyDescent="0.3">
      <c r="N1906" s="5"/>
      <c r="R1906" s="5"/>
      <c r="S1906" s="5"/>
      <c r="T1906" s="11"/>
      <c r="U1906" s="11"/>
      <c r="V1906" s="3"/>
      <c r="W1906" s="12"/>
      <c r="X1906" s="7"/>
      <c r="Y1906" s="7"/>
    </row>
    <row r="2002" spans="14:25" x14ac:dyDescent="0.3">
      <c r="N2002" s="5"/>
      <c r="R2002" s="5"/>
      <c r="S2002" s="5"/>
      <c r="T2002" s="11"/>
      <c r="U2002" s="11"/>
      <c r="V2002" s="3"/>
      <c r="W2002" s="12"/>
      <c r="X2002" s="7"/>
      <c r="Y2002" s="7"/>
    </row>
  </sheetData>
  <autoFilter ref="A2:Y2" xr:uid="{98CCDFC1-0F00-478D-94EE-3E28DA4A8CD9}">
    <sortState xmlns:xlrd2="http://schemas.microsoft.com/office/spreadsheetml/2017/richdata2" ref="A3:Y89">
      <sortCondition descending="1" ref="R2"/>
    </sortState>
  </autoFilter>
  <sortState xmlns:xlrd2="http://schemas.microsoft.com/office/spreadsheetml/2017/richdata2" ref="A3:Y2063">
    <sortCondition descending="1" ref="N3:N2063"/>
    <sortCondition descending="1" ref="C3:C2063"/>
    <sortCondition descending="1" ref="K3:K2063"/>
    <sortCondition descending="1" ref="R3:R20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1C954-3A44-4B77-8CD0-256DFA5823E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Georgiana</dc:creator>
  <cp:lastModifiedBy>F Ma</cp:lastModifiedBy>
  <dcterms:created xsi:type="dcterms:W3CDTF">2025-05-16T14:05:44Z</dcterms:created>
  <dcterms:modified xsi:type="dcterms:W3CDTF">2025-05-18T15:44:48Z</dcterms:modified>
</cp:coreProperties>
</file>