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42\Desktop\"/>
    </mc:Choice>
  </mc:AlternateContent>
  <xr:revisionPtr revIDLastSave="0" documentId="13_ncr:1_{FA044E75-EF06-419F-98D1-0333BAC0A0C8}" xr6:coauthVersionLast="47" xr6:coauthVersionMax="47" xr10:uidLastSave="{00000000-0000-0000-0000-000000000000}"/>
  <bookViews>
    <workbookView xWindow="-120" yWindow="-120" windowWidth="20730" windowHeight="11160" activeTab="1" xr2:uid="{FEC6532D-ACE5-4D42-8543-50A182364AE6}"/>
  </bookViews>
  <sheets>
    <sheet name="VAN ejercicio multiperiodo" sheetId="1" r:id="rId1"/>
    <sheet name="Valorizació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2" i="2" s="1"/>
  <c r="B28" i="2"/>
  <c r="B29" i="2" s="1"/>
  <c r="B27" i="2"/>
  <c r="C29" i="1"/>
  <c r="B26" i="2"/>
  <c r="D19" i="1"/>
  <c r="B24" i="2"/>
  <c r="B22" i="2"/>
  <c r="B21" i="2"/>
  <c r="B20" i="2"/>
  <c r="B19" i="2"/>
  <c r="B18" i="2"/>
  <c r="B17" i="2"/>
  <c r="C19" i="1"/>
  <c r="B28" i="1"/>
  <c r="B14" i="2"/>
  <c r="B11" i="2"/>
  <c r="B18" i="1"/>
  <c r="B6" i="2"/>
  <c r="B4" i="2"/>
  <c r="B3" i="2"/>
  <c r="L24" i="1"/>
  <c r="L25" i="1" s="1"/>
  <c r="K24" i="1"/>
  <c r="K25" i="1" s="1"/>
  <c r="J24" i="1"/>
  <c r="J25" i="1" s="1"/>
  <c r="I24" i="1"/>
  <c r="I25" i="1" s="1"/>
  <c r="H24" i="1"/>
  <c r="H25" i="1" s="1"/>
  <c r="G24" i="1"/>
  <c r="G25" i="1" s="1"/>
  <c r="F24" i="1"/>
  <c r="F25" i="1" s="1"/>
  <c r="E24" i="1"/>
  <c r="E25" i="1" s="1"/>
  <c r="D24" i="1"/>
  <c r="D25" i="1" s="1"/>
  <c r="C24" i="1"/>
  <c r="C25" i="1" s="1"/>
  <c r="N15" i="1"/>
  <c r="N14" i="1"/>
  <c r="K15" i="1"/>
  <c r="C15" i="1"/>
  <c r="M14" i="1"/>
  <c r="M15" i="1" s="1"/>
  <c r="L14" i="1"/>
  <c r="L15" i="1" s="1"/>
  <c r="K14" i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P5" i="1"/>
  <c r="P6" i="1" s="1"/>
  <c r="K6" i="1"/>
  <c r="J6" i="1"/>
  <c r="O5" i="1"/>
  <c r="O6" i="1" s="1"/>
  <c r="N5" i="1"/>
  <c r="N6" i="1" s="1"/>
  <c r="M5" i="1"/>
  <c r="M6" i="1" s="1"/>
  <c r="L5" i="1"/>
  <c r="L6" i="1" s="1"/>
  <c r="K5" i="1"/>
  <c r="J5" i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30" i="2" l="1"/>
  <c r="B31" i="2" s="1"/>
  <c r="B27" i="1"/>
  <c r="B29" i="1" s="1"/>
  <c r="K26" i="1"/>
  <c r="B17" i="1"/>
  <c r="B19" i="1" s="1"/>
  <c r="M16" i="1"/>
  <c r="O7" i="1"/>
  <c r="B8" i="1" s="1"/>
  <c r="B9" i="1" s="1"/>
</calcChain>
</file>

<file path=xl/sharedStrings.xml><?xml version="1.0" encoding="utf-8"?>
<sst xmlns="http://schemas.openxmlformats.org/spreadsheetml/2006/main" count="55" uniqueCount="46">
  <si>
    <t>t</t>
  </si>
  <si>
    <t>VP</t>
  </si>
  <si>
    <t>Descuento</t>
  </si>
  <si>
    <t>tasa exigida</t>
  </si>
  <si>
    <t>VAN (t=0)</t>
  </si>
  <si>
    <t>VAN (t=1)</t>
  </si>
  <si>
    <t>Tuskish Coffe</t>
  </si>
  <si>
    <t>Brazilian Coffe</t>
  </si>
  <si>
    <t>VAN (t=2)</t>
  </si>
  <si>
    <t>Iranian Coffe</t>
  </si>
  <si>
    <t>VAN (t=3)</t>
  </si>
  <si>
    <t>En t=0 no se conoce ningún proyecto</t>
  </si>
  <si>
    <t>v(0)</t>
  </si>
  <si>
    <t>Patrimonio(0)</t>
  </si>
  <si>
    <t>n(0)</t>
  </si>
  <si>
    <t>P(0)</t>
  </si>
  <si>
    <t>En t=1 se conoce el proyecto Brazilian Coffe</t>
  </si>
  <si>
    <t>v(1)</t>
  </si>
  <si>
    <t>Patrimonio(1)</t>
  </si>
  <si>
    <t>n(1)</t>
  </si>
  <si>
    <t>P(1)</t>
  </si>
  <si>
    <t>Div(1)</t>
  </si>
  <si>
    <t>div x acc.</t>
  </si>
  <si>
    <t>VAN(t=2)</t>
  </si>
  <si>
    <t>VPTE (t=2)</t>
  </si>
  <si>
    <t>V(2)</t>
  </si>
  <si>
    <t>Pat(2)</t>
  </si>
  <si>
    <t>m(2) Pxacc. (2)</t>
  </si>
  <si>
    <t>RON(0)</t>
  </si>
  <si>
    <t>Pxacc. (2)</t>
  </si>
  <si>
    <t>m(2)</t>
  </si>
  <si>
    <t>n(2)</t>
  </si>
  <si>
    <t>Div(2)</t>
  </si>
  <si>
    <t>div x acc.(2)</t>
  </si>
  <si>
    <t>En t=2 se paga el proyecto Brazilian Coffe y se conoce Iranian Coffee</t>
  </si>
  <si>
    <t>En t=3 se paga el proyecto Iranian Coffee</t>
  </si>
  <si>
    <t>VPTE (t=3)</t>
  </si>
  <si>
    <t>VPTE(t=3)</t>
  </si>
  <si>
    <t>v(3)</t>
  </si>
  <si>
    <t>Pat(3)</t>
  </si>
  <si>
    <t>m(3) Pxacc. (3)</t>
  </si>
  <si>
    <t>Pxacc. (3)</t>
  </si>
  <si>
    <t>m(3)</t>
  </si>
  <si>
    <t>n(3)</t>
  </si>
  <si>
    <t>Div(3)</t>
  </si>
  <si>
    <t>div x acc.(3)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</si>
</sst>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0.0"/>
    <numFmt numFmtId="165" formatCode="_ &quot;$&quot;* #,##0.0_ ;_ &quot;$&quot;* \-#,##0.0_ ;_ &quot;$&quot;* &quot;-&quot;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42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42" fontId="0" fillId="0" borderId="0" xfId="0" applyNumberForma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EE74-E335-4F67-8471-CBAD5B893E89}">
  <dimension ref="A1:P29"/>
  <sheetViews>
    <sheetView topLeftCell="A13" zoomScale="80" zoomScaleNormal="80" workbookViewId="0">
      <selection activeCell="E23" sqref="E23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5" width="14.28515625" bestFit="1" customWidth="1"/>
    <col min="6" max="10" width="11.5703125" bestFit="1" customWidth="1"/>
    <col min="11" max="11" width="13.5703125" bestFit="1" customWidth="1"/>
    <col min="12" max="12" width="21.28515625" bestFit="1" customWidth="1"/>
    <col min="13" max="13" width="11.5703125" bestFit="1" customWidth="1"/>
    <col min="14" max="14" width="13.5703125" bestFit="1" customWidth="1"/>
    <col min="15" max="15" width="12.7109375" bestFit="1" customWidth="1"/>
    <col min="16" max="16" width="14.28515625" bestFit="1" customWidth="1"/>
  </cols>
  <sheetData>
    <row r="1" spans="1:16" x14ac:dyDescent="0.25">
      <c r="B1" t="s">
        <v>3</v>
      </c>
      <c r="C1" s="2">
        <v>0.15</v>
      </c>
    </row>
    <row r="2" spans="1:16" x14ac:dyDescent="0.25">
      <c r="A2" s="6" t="s">
        <v>6</v>
      </c>
    </row>
    <row r="3" spans="1:16" x14ac:dyDescent="0.25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</row>
    <row r="4" spans="1:16" x14ac:dyDescent="0.25">
      <c r="C4" s="1">
        <v>-2800000</v>
      </c>
      <c r="D4" s="1">
        <v>600000</v>
      </c>
      <c r="E4" s="1">
        <v>600000</v>
      </c>
      <c r="F4" s="1">
        <v>600000</v>
      </c>
      <c r="G4" s="1">
        <v>600000</v>
      </c>
      <c r="H4" s="1">
        <v>600000</v>
      </c>
      <c r="I4" s="1">
        <v>350000</v>
      </c>
      <c r="J4" s="1">
        <v>350000</v>
      </c>
      <c r="K4" s="1">
        <v>350000</v>
      </c>
      <c r="L4" s="1">
        <v>350000</v>
      </c>
      <c r="M4" s="1">
        <v>350000</v>
      </c>
      <c r="N4" s="1">
        <v>350000</v>
      </c>
      <c r="O4" s="1">
        <v>350000</v>
      </c>
      <c r="P4" s="1">
        <v>-700000</v>
      </c>
    </row>
    <row r="5" spans="1:16" x14ac:dyDescent="0.25">
      <c r="A5" t="s">
        <v>2</v>
      </c>
      <c r="C5" s="3">
        <f t="shared" ref="C5:O5" si="0">1/(1+$C$1)^C3</f>
        <v>0.86956521739130443</v>
      </c>
      <c r="D5" s="3">
        <f t="shared" si="0"/>
        <v>0.7561436672967865</v>
      </c>
      <c r="E5" s="3">
        <f t="shared" si="0"/>
        <v>0.65751623243198831</v>
      </c>
      <c r="F5" s="3">
        <f t="shared" si="0"/>
        <v>0.57175324559303342</v>
      </c>
      <c r="G5" s="3">
        <f t="shared" si="0"/>
        <v>0.49717673529828987</v>
      </c>
      <c r="H5" s="3">
        <f t="shared" si="0"/>
        <v>0.43232759591155645</v>
      </c>
      <c r="I5" s="3">
        <f t="shared" si="0"/>
        <v>0.37593703992309269</v>
      </c>
      <c r="J5" s="3">
        <f t="shared" si="0"/>
        <v>0.32690177384616753</v>
      </c>
      <c r="K5" s="3">
        <f t="shared" si="0"/>
        <v>0.28426241204014574</v>
      </c>
      <c r="L5" s="3">
        <f t="shared" si="0"/>
        <v>0.24718470612186585</v>
      </c>
      <c r="M5" s="3">
        <f t="shared" si="0"/>
        <v>0.21494322271466598</v>
      </c>
      <c r="N5" s="3">
        <f t="shared" si="0"/>
        <v>0.18690715018666609</v>
      </c>
      <c r="O5" s="3">
        <f t="shared" si="0"/>
        <v>0.16252795668405748</v>
      </c>
      <c r="P5" s="3">
        <f>1/$C$1</f>
        <v>6.666666666666667</v>
      </c>
    </row>
    <row r="6" spans="1:16" x14ac:dyDescent="0.25">
      <c r="A6" t="s">
        <v>1</v>
      </c>
      <c r="C6" s="4">
        <f>C4*C5</f>
        <v>-2434782.6086956523</v>
      </c>
      <c r="D6" s="4">
        <f t="shared" ref="D6:O6" si="1">D4*D5</f>
        <v>453686.20037807192</v>
      </c>
      <c r="E6" s="4">
        <f t="shared" si="1"/>
        <v>394509.73945919296</v>
      </c>
      <c r="F6" s="4">
        <f t="shared" si="1"/>
        <v>343051.94735582004</v>
      </c>
      <c r="G6" s="4">
        <f t="shared" si="1"/>
        <v>298306.04117897392</v>
      </c>
      <c r="H6" s="4">
        <f t="shared" si="1"/>
        <v>259396.55754693388</v>
      </c>
      <c r="I6" s="4">
        <f t="shared" si="1"/>
        <v>131577.96397308243</v>
      </c>
      <c r="J6" s="4">
        <f t="shared" si="1"/>
        <v>114415.62084615864</v>
      </c>
      <c r="K6" s="4">
        <f t="shared" si="1"/>
        <v>99491.844214051016</v>
      </c>
      <c r="L6" s="4">
        <f t="shared" si="1"/>
        <v>86514.647142653048</v>
      </c>
      <c r="M6" s="4">
        <f t="shared" si="1"/>
        <v>75230.127950133101</v>
      </c>
      <c r="N6" s="4">
        <f t="shared" si="1"/>
        <v>65417.502565333132</v>
      </c>
      <c r="O6" s="4">
        <f t="shared" si="1"/>
        <v>56884.784839420121</v>
      </c>
      <c r="P6" s="4">
        <f>P4*P5</f>
        <v>-4666666.666666667</v>
      </c>
    </row>
    <row r="7" spans="1:16" x14ac:dyDescent="0.25">
      <c r="O7" s="4">
        <f>P6*O5</f>
        <v>-758463.79785893497</v>
      </c>
    </row>
    <row r="8" spans="1:16" x14ac:dyDescent="0.25">
      <c r="A8" t="s">
        <v>4</v>
      </c>
      <c r="B8" s="1">
        <f>SUM(B6:O7)</f>
        <v>-814763.4291047632</v>
      </c>
    </row>
    <row r="9" spans="1:16" x14ac:dyDescent="0.25">
      <c r="A9" t="s">
        <v>5</v>
      </c>
      <c r="B9" s="5">
        <f>B8*(1+$C$1)</f>
        <v>-936977.94347047759</v>
      </c>
    </row>
    <row r="11" spans="1:16" x14ac:dyDescent="0.25">
      <c r="A11" s="6" t="s">
        <v>7</v>
      </c>
    </row>
    <row r="12" spans="1:16" x14ac:dyDescent="0.25">
      <c r="A12" t="s">
        <v>0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6" x14ac:dyDescent="0.25">
      <c r="C13" s="1"/>
      <c r="D13" s="1">
        <v>-3700000</v>
      </c>
      <c r="E13" s="1">
        <v>1100000</v>
      </c>
      <c r="F13" s="1">
        <v>1100000</v>
      </c>
      <c r="G13" s="1">
        <v>1100000</v>
      </c>
      <c r="H13" s="1">
        <v>1100000</v>
      </c>
      <c r="I13" s="1">
        <v>1100000</v>
      </c>
      <c r="J13" s="1">
        <v>1100000</v>
      </c>
      <c r="K13" s="1">
        <v>1100000</v>
      </c>
      <c r="L13" s="1">
        <v>1100000</v>
      </c>
      <c r="M13" s="1">
        <v>1100000</v>
      </c>
      <c r="N13" s="1">
        <v>275000</v>
      </c>
      <c r="O13" s="1"/>
      <c r="P13" s="1"/>
    </row>
    <row r="14" spans="1:16" x14ac:dyDescent="0.25">
      <c r="A14" t="s">
        <v>2</v>
      </c>
      <c r="C14" s="3">
        <f t="shared" ref="C14:M14" si="2">1/(1+$C$1)^C12</f>
        <v>0.86956521739130443</v>
      </c>
      <c r="D14" s="3">
        <f t="shared" si="2"/>
        <v>0.7561436672967865</v>
      </c>
      <c r="E14" s="3">
        <f t="shared" si="2"/>
        <v>0.65751623243198831</v>
      </c>
      <c r="F14" s="3">
        <f t="shared" si="2"/>
        <v>0.57175324559303342</v>
      </c>
      <c r="G14" s="3">
        <f t="shared" si="2"/>
        <v>0.49717673529828987</v>
      </c>
      <c r="H14" s="3">
        <f t="shared" si="2"/>
        <v>0.43232759591155645</v>
      </c>
      <c r="I14" s="3">
        <f t="shared" si="2"/>
        <v>0.37593703992309269</v>
      </c>
      <c r="J14" s="3">
        <f t="shared" si="2"/>
        <v>0.32690177384616753</v>
      </c>
      <c r="K14" s="3">
        <f t="shared" si="2"/>
        <v>0.28426241204014574</v>
      </c>
      <c r="L14" s="3">
        <f t="shared" si="2"/>
        <v>0.24718470612186585</v>
      </c>
      <c r="M14" s="3">
        <f t="shared" si="2"/>
        <v>0.21494322271466598</v>
      </c>
      <c r="N14" s="3">
        <f>1/$C$1</f>
        <v>6.666666666666667</v>
      </c>
      <c r="O14" s="3"/>
      <c r="P14" s="3"/>
    </row>
    <row r="15" spans="1:16" x14ac:dyDescent="0.25">
      <c r="A15" t="s">
        <v>1</v>
      </c>
      <c r="C15" s="4">
        <f>C13*C14</f>
        <v>0</v>
      </c>
      <c r="D15" s="4">
        <f t="shared" ref="D15" si="3">D13*D14</f>
        <v>-2797731.56899811</v>
      </c>
      <c r="E15" s="4">
        <f t="shared" ref="E15" si="4">E13*E14</f>
        <v>723267.85567518719</v>
      </c>
      <c r="F15" s="4">
        <f t="shared" ref="F15" si="5">F13*F14</f>
        <v>628928.57015233673</v>
      </c>
      <c r="G15" s="4">
        <f t="shared" ref="G15" si="6">G13*G14</f>
        <v>546894.40882811882</v>
      </c>
      <c r="H15" s="4">
        <f t="shared" ref="H15" si="7">H13*H14</f>
        <v>475560.35550271207</v>
      </c>
      <c r="I15" s="4">
        <f t="shared" ref="I15" si="8">I13*I14</f>
        <v>413530.74391540198</v>
      </c>
      <c r="J15" s="4">
        <f t="shared" ref="J15" si="9">J13*J14</f>
        <v>359591.9512307843</v>
      </c>
      <c r="K15" s="4">
        <f t="shared" ref="K15" si="10">K13*K14</f>
        <v>312688.65324416029</v>
      </c>
      <c r="L15" s="4">
        <f t="shared" ref="L15" si="11">L13*L14</f>
        <v>271903.17673405242</v>
      </c>
      <c r="M15" s="4">
        <f t="shared" ref="M15" si="12">M13*M14</f>
        <v>236437.54498613259</v>
      </c>
      <c r="N15" s="4">
        <f>N13*N14</f>
        <v>1833333.3333333335</v>
      </c>
      <c r="O15" s="4"/>
      <c r="P15" s="4"/>
    </row>
    <row r="16" spans="1:16" x14ac:dyDescent="0.25">
      <c r="M16" s="4">
        <f>M14*N15</f>
        <v>394062.57497688767</v>
      </c>
      <c r="O16" s="4"/>
    </row>
    <row r="17" spans="1:14" x14ac:dyDescent="0.25">
      <c r="A17" t="s">
        <v>4</v>
      </c>
      <c r="B17" s="1">
        <f>SUM(B15:M16)</f>
        <v>1565134.2662476641</v>
      </c>
    </row>
    <row r="18" spans="1:14" x14ac:dyDescent="0.25">
      <c r="A18" t="s">
        <v>5</v>
      </c>
      <c r="B18" s="5">
        <f>B17*(1+$C$1)^1</f>
        <v>1799904.4061848137</v>
      </c>
      <c r="C18" t="s">
        <v>24</v>
      </c>
      <c r="D18" t="s">
        <v>36</v>
      </c>
    </row>
    <row r="19" spans="1:14" x14ac:dyDescent="0.25">
      <c r="A19" t="s">
        <v>8</v>
      </c>
      <c r="B19" s="5">
        <f>B17*(1+$C$1)^2</f>
        <v>2069890.0671125355</v>
      </c>
      <c r="C19" s="5">
        <f>B19-D13</f>
        <v>5769890.0671125352</v>
      </c>
      <c r="D19" s="5">
        <f>C19*(1+15%)</f>
        <v>6635373.5771794152</v>
      </c>
    </row>
    <row r="21" spans="1:14" x14ac:dyDescent="0.25">
      <c r="A21" s="6" t="s">
        <v>9</v>
      </c>
    </row>
    <row r="22" spans="1:14" x14ac:dyDescent="0.25">
      <c r="A22" t="s">
        <v>0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</row>
    <row r="23" spans="1:14" x14ac:dyDescent="0.25">
      <c r="C23" s="1"/>
      <c r="D23" s="1"/>
      <c r="E23" s="1">
        <v>-4000000</v>
      </c>
      <c r="F23" s="1">
        <v>900000</v>
      </c>
      <c r="G23" s="1">
        <v>900000</v>
      </c>
      <c r="H23" s="1">
        <v>900000</v>
      </c>
      <c r="I23" s="1">
        <v>900000</v>
      </c>
      <c r="J23" s="1">
        <v>900000</v>
      </c>
      <c r="K23" s="1">
        <v>900000</v>
      </c>
      <c r="L23" s="1">
        <v>550000</v>
      </c>
      <c r="M23" s="1"/>
      <c r="N23" s="1"/>
    </row>
    <row r="24" spans="1:14" x14ac:dyDescent="0.25">
      <c r="A24" t="s">
        <v>2</v>
      </c>
      <c r="C24" s="3">
        <f t="shared" ref="C24:K24" si="13">1/(1+$C$1)^C22</f>
        <v>0.86956521739130443</v>
      </c>
      <c r="D24" s="3">
        <f t="shared" si="13"/>
        <v>0.7561436672967865</v>
      </c>
      <c r="E24" s="3">
        <f t="shared" si="13"/>
        <v>0.65751623243198831</v>
      </c>
      <c r="F24" s="3">
        <f t="shared" si="13"/>
        <v>0.57175324559303342</v>
      </c>
      <c r="G24" s="3">
        <f t="shared" si="13"/>
        <v>0.49717673529828987</v>
      </c>
      <c r="H24" s="3">
        <f t="shared" si="13"/>
        <v>0.43232759591155645</v>
      </c>
      <c r="I24" s="3">
        <f t="shared" si="13"/>
        <v>0.37593703992309269</v>
      </c>
      <c r="J24" s="3">
        <f t="shared" si="13"/>
        <v>0.32690177384616753</v>
      </c>
      <c r="K24" s="3">
        <f t="shared" si="13"/>
        <v>0.28426241204014574</v>
      </c>
      <c r="L24" s="3">
        <f>1/C1</f>
        <v>6.666666666666667</v>
      </c>
      <c r="M24" s="3"/>
      <c r="N24" s="3"/>
    </row>
    <row r="25" spans="1:14" x14ac:dyDescent="0.25">
      <c r="A25" t="s">
        <v>1</v>
      </c>
      <c r="C25" s="4">
        <f>C23*C24</f>
        <v>0</v>
      </c>
      <c r="D25" s="4">
        <f t="shared" ref="D25" si="14">D23*D24</f>
        <v>0</v>
      </c>
      <c r="E25" s="4">
        <f t="shared" ref="E25" si="15">E23*E24</f>
        <v>-2630064.9297279534</v>
      </c>
      <c r="F25" s="4">
        <f t="shared" ref="F25" si="16">F23*F24</f>
        <v>514577.92103373009</v>
      </c>
      <c r="G25" s="4">
        <f t="shared" ref="G25" si="17">G23*G24</f>
        <v>447459.0617684609</v>
      </c>
      <c r="H25" s="4">
        <f t="shared" ref="H25" si="18">H23*H24</f>
        <v>389094.83632040082</v>
      </c>
      <c r="I25" s="4">
        <f t="shared" ref="I25" si="19">I23*I24</f>
        <v>338343.33593078342</v>
      </c>
      <c r="J25" s="4">
        <f t="shared" ref="J25" si="20">J23*J24</f>
        <v>294211.5964615508</v>
      </c>
      <c r="K25" s="4">
        <f t="shared" ref="K25" si="21">K23*K24</f>
        <v>255836.17083613118</v>
      </c>
      <c r="L25" s="4">
        <f t="shared" ref="L25" si="22">L23*L24</f>
        <v>3666666.666666667</v>
      </c>
      <c r="M25" s="4"/>
      <c r="N25" s="4"/>
    </row>
    <row r="26" spans="1:14" x14ac:dyDescent="0.25">
      <c r="K26" s="4">
        <f>K24*L25</f>
        <v>1042295.5108138678</v>
      </c>
      <c r="M26" s="4"/>
    </row>
    <row r="27" spans="1:14" x14ac:dyDescent="0.25">
      <c r="A27" t="s">
        <v>4</v>
      </c>
      <c r="B27" s="1">
        <f>SUM(C25:K26)</f>
        <v>651753.50343697181</v>
      </c>
    </row>
    <row r="28" spans="1:14" x14ac:dyDescent="0.25">
      <c r="A28" t="s">
        <v>23</v>
      </c>
      <c r="B28" s="5">
        <f>B27*(1+$C$1)^2</f>
        <v>861944.00829539506</v>
      </c>
      <c r="C28" t="s">
        <v>37</v>
      </c>
    </row>
    <row r="29" spans="1:14" x14ac:dyDescent="0.25">
      <c r="A29" t="s">
        <v>10</v>
      </c>
      <c r="B29" s="5">
        <f>B27*(1+$C$1)^3</f>
        <v>991235.60953970416</v>
      </c>
      <c r="C29" s="5">
        <f>B29-E23</f>
        <v>4991235.6095397044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A353-FDB9-4C63-9C05-04B77E7DC46E}">
  <dimension ref="A1:F33"/>
  <sheetViews>
    <sheetView tabSelected="1" topLeftCell="A8" workbookViewId="0">
      <selection activeCell="B27" sqref="B27"/>
    </sheetView>
  </sheetViews>
  <sheetFormatPr baseColWidth="10" defaultRowHeight="15" x14ac:dyDescent="0.25"/>
  <cols>
    <col min="1" max="1" width="13.85546875" bestFit="1" customWidth="1"/>
    <col min="2" max="2" width="12" bestFit="1" customWidth="1"/>
  </cols>
  <sheetData>
    <row r="1" spans="1:6" x14ac:dyDescent="0.25">
      <c r="A1" t="s">
        <v>28</v>
      </c>
      <c r="B1">
        <v>2250000</v>
      </c>
    </row>
    <row r="2" spans="1:6" x14ac:dyDescent="0.25">
      <c r="A2" s="8" t="s">
        <v>11</v>
      </c>
      <c r="B2" s="8"/>
      <c r="C2" s="8"/>
      <c r="D2" s="8"/>
    </row>
    <row r="3" spans="1:6" x14ac:dyDescent="0.25">
      <c r="A3" t="s">
        <v>12</v>
      </c>
      <c r="B3" s="1">
        <f>2250000/0.15</f>
        <v>15000000</v>
      </c>
    </row>
    <row r="4" spans="1:6" x14ac:dyDescent="0.25">
      <c r="A4" t="s">
        <v>13</v>
      </c>
      <c r="B4" s="5">
        <f>B3</f>
        <v>15000000</v>
      </c>
    </row>
    <row r="5" spans="1:6" x14ac:dyDescent="0.25">
      <c r="A5" t="s">
        <v>14</v>
      </c>
      <c r="B5" s="7">
        <v>25000</v>
      </c>
    </row>
    <row r="6" spans="1:6" x14ac:dyDescent="0.25">
      <c r="A6" t="s">
        <v>15</v>
      </c>
      <c r="B6" s="5">
        <f>B4/B5</f>
        <v>600</v>
      </c>
    </row>
    <row r="8" spans="1:6" x14ac:dyDescent="0.25">
      <c r="A8" s="8" t="s">
        <v>16</v>
      </c>
      <c r="B8" s="8"/>
      <c r="C8" s="8"/>
      <c r="D8" s="8"/>
    </row>
    <row r="9" spans="1:6" x14ac:dyDescent="0.25">
      <c r="A9" t="s">
        <v>17</v>
      </c>
      <c r="B9" s="5">
        <f>B3+'VAN ejercicio multiperiodo'!B18+B1</f>
        <v>19049904.406184815</v>
      </c>
    </row>
    <row r="10" spans="1:6" x14ac:dyDescent="0.25">
      <c r="A10" t="s">
        <v>18</v>
      </c>
      <c r="B10" s="5">
        <f>B9</f>
        <v>19049904.406184815</v>
      </c>
    </row>
    <row r="11" spans="1:6" x14ac:dyDescent="0.25">
      <c r="A11" t="s">
        <v>19</v>
      </c>
      <c r="B11" s="7">
        <f>B5</f>
        <v>25000</v>
      </c>
    </row>
    <row r="12" spans="1:6" x14ac:dyDescent="0.25">
      <c r="A12" t="s">
        <v>20</v>
      </c>
      <c r="B12" s="5">
        <f>B10/B11</f>
        <v>761.99617624739255</v>
      </c>
    </row>
    <row r="13" spans="1:6" x14ac:dyDescent="0.25">
      <c r="A13" t="s">
        <v>21</v>
      </c>
      <c r="B13" s="1">
        <v>2250000</v>
      </c>
    </row>
    <row r="14" spans="1:6" x14ac:dyDescent="0.25">
      <c r="A14" t="s">
        <v>22</v>
      </c>
      <c r="B14" s="5">
        <f>B13/B11</f>
        <v>90</v>
      </c>
    </row>
    <row r="16" spans="1:6" x14ac:dyDescent="0.25">
      <c r="A16" s="8" t="s">
        <v>34</v>
      </c>
      <c r="B16" s="8"/>
      <c r="C16" s="8"/>
      <c r="D16" s="8"/>
      <c r="E16" s="8"/>
      <c r="F16" s="8"/>
    </row>
    <row r="17" spans="1:6" x14ac:dyDescent="0.25">
      <c r="A17" t="s">
        <v>25</v>
      </c>
      <c r="B17" s="5">
        <f>B3+'VAN ejercicio multiperiodo'!C19+'VAN ejercicio multiperiodo'!B28</f>
        <v>21631834.07540793</v>
      </c>
    </row>
    <row r="18" spans="1:6" x14ac:dyDescent="0.25">
      <c r="A18" t="s">
        <v>26</v>
      </c>
      <c r="B18" s="5">
        <f>B17</f>
        <v>21631834.07540793</v>
      </c>
    </row>
    <row r="19" spans="1:6" x14ac:dyDescent="0.25">
      <c r="A19" t="s">
        <v>27</v>
      </c>
      <c r="B19" s="5">
        <f>-('VAN ejercicio multiperiodo'!D13+Valorización!B1)</f>
        <v>1450000</v>
      </c>
      <c r="C19" s="5"/>
    </row>
    <row r="20" spans="1:6" x14ac:dyDescent="0.25">
      <c r="A20" t="s">
        <v>29</v>
      </c>
      <c r="B20" s="5">
        <f>(B17-B19)/B11</f>
        <v>807.27336301631715</v>
      </c>
    </row>
    <row r="21" spans="1:6" x14ac:dyDescent="0.25">
      <c r="A21" t="s">
        <v>30</v>
      </c>
      <c r="B21" s="7">
        <f>B19/B20</f>
        <v>1796.1697566511823</v>
      </c>
    </row>
    <row r="22" spans="1:6" x14ac:dyDescent="0.25">
      <c r="A22" t="s">
        <v>31</v>
      </c>
      <c r="B22" s="7">
        <f>B11+B21</f>
        <v>26796.169756651183</v>
      </c>
    </row>
    <row r="23" spans="1:6" x14ac:dyDescent="0.25">
      <c r="A23" t="s">
        <v>32</v>
      </c>
      <c r="B23">
        <v>0</v>
      </c>
    </row>
    <row r="24" spans="1:6" x14ac:dyDescent="0.25">
      <c r="A24" t="s">
        <v>33</v>
      </c>
      <c r="B24">
        <f>B23</f>
        <v>0</v>
      </c>
    </row>
    <row r="25" spans="1:6" x14ac:dyDescent="0.25">
      <c r="A25" s="8" t="s">
        <v>35</v>
      </c>
      <c r="B25" s="8"/>
      <c r="C25" s="8"/>
      <c r="D25" s="8"/>
      <c r="E25" s="8"/>
      <c r="F25" s="8"/>
    </row>
    <row r="26" spans="1:6" x14ac:dyDescent="0.25">
      <c r="A26" t="s">
        <v>38</v>
      </c>
      <c r="B26" s="5">
        <f>B3+'VAN ejercicio multiperiodo'!C29+'VAN ejercicio multiperiodo'!D19</f>
        <v>26626609.18671912</v>
      </c>
    </row>
    <row r="27" spans="1:6" x14ac:dyDescent="0.25">
      <c r="A27" t="s">
        <v>39</v>
      </c>
      <c r="B27" s="5">
        <f>B26</f>
        <v>26626609.18671912</v>
      </c>
    </row>
    <row r="28" spans="1:6" x14ac:dyDescent="0.25">
      <c r="A28" t="s">
        <v>40</v>
      </c>
      <c r="B28" s="5">
        <f>-('VAN ejercicio multiperiodo'!E23+Valorización!B1+'VAN ejercicio multiperiodo'!E13)</f>
        <v>650000</v>
      </c>
    </row>
    <row r="29" spans="1:6" x14ac:dyDescent="0.25">
      <c r="A29" t="s">
        <v>41</v>
      </c>
      <c r="B29" s="5">
        <f>(B27-B28)/B22</f>
        <v>969.41501052669526</v>
      </c>
    </row>
    <row r="30" spans="1:6" x14ac:dyDescent="0.25">
      <c r="A30" t="s">
        <v>42</v>
      </c>
      <c r="B30" s="7">
        <f>B28/B29</f>
        <v>670.50746371963737</v>
      </c>
    </row>
    <row r="31" spans="1:6" x14ac:dyDescent="0.25">
      <c r="A31" t="s">
        <v>43</v>
      </c>
      <c r="B31" s="7">
        <f>B30+B22</f>
        <v>27466.677220370821</v>
      </c>
    </row>
    <row r="32" spans="1:6" x14ac:dyDescent="0.25">
      <c r="A32" t="s">
        <v>44</v>
      </c>
      <c r="B32">
        <v>0</v>
      </c>
    </row>
    <row r="33" spans="1:2" x14ac:dyDescent="0.25">
      <c r="A33" t="s">
        <v>45</v>
      </c>
      <c r="B33">
        <v>0</v>
      </c>
    </row>
  </sheetData>
  <mergeCells count="4">
    <mergeCell ref="A25:F25"/>
    <mergeCell ref="A2:D2"/>
    <mergeCell ref="A8:D8"/>
    <mergeCell ref="A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VAN ejercicio multiperiodo</vt:lpstr>
      <vt:lpstr>Valorización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Nicolás González Cifuentes</dc:creator>
  <cp:lastModifiedBy>Christian Nicolás González Cifuentes</cp:lastModifiedBy>
  <dcterms:created xsi:type="dcterms:W3CDTF">2022-05-01T21:09:13Z</dcterms:created>
  <dcterms:modified xsi:type="dcterms:W3CDTF">2022-05-03T01:26:14Z</dcterms:modified>
</cp:coreProperties>
</file>